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akimovaig\Desktop\рейтинг\"/>
    </mc:Choice>
  </mc:AlternateContent>
  <xr:revisionPtr revIDLastSave="0" documentId="8_{70819513-DF8F-4CBF-B016-82A6AF032FDA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общий рейтинг" sheetId="1" r:id="rId1"/>
  </sheets>
  <definedNames>
    <definedName name="_xlnm._FilterDatabase" localSheetId="0" hidden="1">'общий рейтинг'!$AC$1:$AC$1045767</definedName>
  </definedNames>
  <calcPr calcId="191029"/>
</workbook>
</file>

<file path=xl/calcChain.xml><?xml version="1.0" encoding="utf-8"?>
<calcChain xmlns="http://schemas.openxmlformats.org/spreadsheetml/2006/main">
  <c r="Z6322" i="1" l="1"/>
  <c r="S6322" i="1"/>
  <c r="N6322" i="1"/>
  <c r="J6322" i="1"/>
  <c r="G6322" i="1"/>
  <c r="Z6321" i="1"/>
  <c r="S6321" i="1"/>
  <c r="N6321" i="1"/>
  <c r="J6321" i="1"/>
  <c r="G6321" i="1"/>
  <c r="Z6320" i="1"/>
  <c r="S6320" i="1"/>
  <c r="N6320" i="1"/>
  <c r="J6320" i="1"/>
  <c r="G6320" i="1"/>
  <c r="Z6319" i="1"/>
  <c r="S6319" i="1"/>
  <c r="N6319" i="1"/>
  <c r="J6319" i="1"/>
  <c r="G6319" i="1"/>
  <c r="Z6318" i="1"/>
  <c r="S6318" i="1"/>
  <c r="N6318" i="1"/>
  <c r="J6318" i="1"/>
  <c r="G6318" i="1"/>
  <c r="Z6317" i="1"/>
  <c r="S6317" i="1"/>
  <c r="N6317" i="1"/>
  <c r="J6317" i="1"/>
  <c r="G6317" i="1"/>
  <c r="Z6316" i="1"/>
  <c r="S6316" i="1"/>
  <c r="N6316" i="1"/>
  <c r="J6316" i="1"/>
  <c r="G6316" i="1"/>
  <c r="Z6315" i="1"/>
  <c r="S6315" i="1"/>
  <c r="N6315" i="1"/>
  <c r="J6315" i="1"/>
  <c r="G6315" i="1"/>
  <c r="AC6315" i="1" s="1"/>
  <c r="Z6314" i="1"/>
  <c r="S6314" i="1"/>
  <c r="N6314" i="1"/>
  <c r="J6314" i="1"/>
  <c r="G6314" i="1"/>
  <c r="Z6313" i="1"/>
  <c r="S6313" i="1"/>
  <c r="N6313" i="1"/>
  <c r="J6313" i="1"/>
  <c r="G6313" i="1"/>
  <c r="Z6312" i="1"/>
  <c r="S6312" i="1"/>
  <c r="N6312" i="1"/>
  <c r="J6312" i="1"/>
  <c r="G6312" i="1"/>
  <c r="Z6311" i="1"/>
  <c r="S6311" i="1"/>
  <c r="N6311" i="1"/>
  <c r="J6311" i="1"/>
  <c r="G6311" i="1"/>
  <c r="Z6310" i="1"/>
  <c r="S6310" i="1"/>
  <c r="N6310" i="1"/>
  <c r="J6310" i="1"/>
  <c r="G6310" i="1"/>
  <c r="Z6309" i="1"/>
  <c r="S6309" i="1"/>
  <c r="N6309" i="1"/>
  <c r="J6309" i="1"/>
  <c r="G6309" i="1"/>
  <c r="Z6308" i="1"/>
  <c r="S6308" i="1"/>
  <c r="N6308" i="1"/>
  <c r="J6308" i="1"/>
  <c r="G6308" i="1"/>
  <c r="Z6235" i="1"/>
  <c r="S6235" i="1"/>
  <c r="N6235" i="1"/>
  <c r="J6235" i="1"/>
  <c r="G6235" i="1"/>
  <c r="AC6235" i="1" s="1"/>
  <c r="Z6233" i="1"/>
  <c r="S6233" i="1"/>
  <c r="N6233" i="1"/>
  <c r="J6233" i="1"/>
  <c r="G6233" i="1"/>
  <c r="Z6228" i="1"/>
  <c r="S6228" i="1"/>
  <c r="N6228" i="1"/>
  <c r="J6228" i="1"/>
  <c r="G6228" i="1"/>
  <c r="Z6222" i="1"/>
  <c r="S6222" i="1"/>
  <c r="N6222" i="1"/>
  <c r="J6222" i="1"/>
  <c r="G6222" i="1"/>
  <c r="Z6219" i="1"/>
  <c r="S6219" i="1"/>
  <c r="N6219" i="1"/>
  <c r="J6219" i="1"/>
  <c r="G6219" i="1"/>
  <c r="Z6218" i="1"/>
  <c r="S6218" i="1"/>
  <c r="N6218" i="1"/>
  <c r="J6218" i="1"/>
  <c r="G6218" i="1"/>
  <c r="Z6213" i="1"/>
  <c r="S6213" i="1"/>
  <c r="N6213" i="1"/>
  <c r="J6213" i="1"/>
  <c r="G6213" i="1"/>
  <c r="Z6212" i="1"/>
  <c r="S6212" i="1"/>
  <c r="N6212" i="1"/>
  <c r="J6212" i="1"/>
  <c r="G6212" i="1"/>
  <c r="Z6206" i="1"/>
  <c r="S6206" i="1"/>
  <c r="N6206" i="1"/>
  <c r="J6206" i="1"/>
  <c r="G6206" i="1"/>
  <c r="AC6206" i="1" s="1"/>
  <c r="Z6205" i="1"/>
  <c r="S6205" i="1"/>
  <c r="N6205" i="1"/>
  <c r="J6205" i="1"/>
  <c r="G6205" i="1"/>
  <c r="Z6203" i="1"/>
  <c r="S6203" i="1"/>
  <c r="N6203" i="1"/>
  <c r="J6203" i="1"/>
  <c r="G6203" i="1"/>
  <c r="Z6202" i="1"/>
  <c r="S6202" i="1"/>
  <c r="N6202" i="1"/>
  <c r="J6202" i="1"/>
  <c r="G6202" i="1"/>
  <c r="Z6199" i="1"/>
  <c r="S6199" i="1"/>
  <c r="N6199" i="1"/>
  <c r="J6199" i="1"/>
  <c r="G6199" i="1"/>
  <c r="Z6195" i="1"/>
  <c r="S6195" i="1"/>
  <c r="N6195" i="1"/>
  <c r="J6195" i="1"/>
  <c r="G6195" i="1"/>
  <c r="Z6191" i="1"/>
  <c r="S6191" i="1"/>
  <c r="N6191" i="1"/>
  <c r="J6191" i="1"/>
  <c r="G6191" i="1"/>
  <c r="Z6185" i="1"/>
  <c r="S6185" i="1"/>
  <c r="N6185" i="1"/>
  <c r="J6185" i="1"/>
  <c r="G6185" i="1"/>
  <c r="Z6182" i="1"/>
  <c r="S6182" i="1"/>
  <c r="N6182" i="1"/>
  <c r="J6182" i="1"/>
  <c r="G6182" i="1"/>
  <c r="AC6182" i="1" s="1"/>
  <c r="Z6177" i="1"/>
  <c r="S6177" i="1"/>
  <c r="N6177" i="1"/>
  <c r="J6177" i="1"/>
  <c r="G6177" i="1"/>
  <c r="Z6173" i="1"/>
  <c r="S6173" i="1"/>
  <c r="N6173" i="1"/>
  <c r="J6173" i="1"/>
  <c r="G6173" i="1"/>
  <c r="Z6172" i="1"/>
  <c r="S6172" i="1"/>
  <c r="N6172" i="1"/>
  <c r="J6172" i="1"/>
  <c r="G6172" i="1"/>
  <c r="Z6167" i="1"/>
  <c r="S6167" i="1"/>
  <c r="N6167" i="1"/>
  <c r="J6167" i="1"/>
  <c r="G6167" i="1"/>
  <c r="Z6166" i="1"/>
  <c r="S6166" i="1"/>
  <c r="N6166" i="1"/>
  <c r="J6166" i="1"/>
  <c r="G6166" i="1"/>
  <c r="Z6159" i="1"/>
  <c r="S6159" i="1"/>
  <c r="N6159" i="1"/>
  <c r="J6159" i="1"/>
  <c r="G6159" i="1"/>
  <c r="Z6158" i="1"/>
  <c r="S6158" i="1"/>
  <c r="N6158" i="1"/>
  <c r="J6158" i="1"/>
  <c r="G6158" i="1"/>
  <c r="Z6153" i="1"/>
  <c r="S6153" i="1"/>
  <c r="N6153" i="1"/>
  <c r="J6153" i="1"/>
  <c r="G6153" i="1"/>
  <c r="AC6153" i="1" s="1"/>
  <c r="Z6144" i="1"/>
  <c r="S6144" i="1"/>
  <c r="N6144" i="1"/>
  <c r="J6144" i="1"/>
  <c r="G6144" i="1"/>
  <c r="Z6137" i="1"/>
  <c r="S6137" i="1"/>
  <c r="N6137" i="1"/>
  <c r="J6137" i="1"/>
  <c r="G6137" i="1"/>
  <c r="Z6126" i="1"/>
  <c r="S6126" i="1"/>
  <c r="N6126" i="1"/>
  <c r="J6126" i="1"/>
  <c r="G6126" i="1"/>
  <c r="Z6117" i="1"/>
  <c r="S6117" i="1"/>
  <c r="N6117" i="1"/>
  <c r="J6117" i="1"/>
  <c r="G6117" i="1"/>
  <c r="Z6116" i="1"/>
  <c r="S6116" i="1"/>
  <c r="N6116" i="1"/>
  <c r="J6116" i="1"/>
  <c r="G6116" i="1"/>
  <c r="Z6115" i="1"/>
  <c r="S6115" i="1"/>
  <c r="N6115" i="1"/>
  <c r="J6115" i="1"/>
  <c r="G6115" i="1"/>
  <c r="Z6114" i="1"/>
  <c r="S6114" i="1"/>
  <c r="N6114" i="1"/>
  <c r="J6114" i="1"/>
  <c r="G6114" i="1"/>
  <c r="Z6103" i="1"/>
  <c r="S6103" i="1"/>
  <c r="N6103" i="1"/>
  <c r="J6103" i="1"/>
  <c r="G6103" i="1"/>
  <c r="AC6103" i="1" s="1"/>
  <c r="Z6102" i="1"/>
  <c r="S6102" i="1"/>
  <c r="N6102" i="1"/>
  <c r="J6102" i="1"/>
  <c r="G6102" i="1"/>
  <c r="Z6098" i="1"/>
  <c r="S6098" i="1"/>
  <c r="N6098" i="1"/>
  <c r="J6098" i="1"/>
  <c r="G6098" i="1"/>
  <c r="Z6097" i="1"/>
  <c r="S6097" i="1"/>
  <c r="N6097" i="1"/>
  <c r="J6097" i="1"/>
  <c r="G6097" i="1"/>
  <c r="Z6094" i="1"/>
  <c r="S6094" i="1"/>
  <c r="N6094" i="1"/>
  <c r="J6094" i="1"/>
  <c r="G6094" i="1"/>
  <c r="Z6091" i="1"/>
  <c r="S6091" i="1"/>
  <c r="N6091" i="1"/>
  <c r="J6091" i="1"/>
  <c r="G6091" i="1"/>
  <c r="Z6089" i="1"/>
  <c r="S6089" i="1"/>
  <c r="N6089" i="1"/>
  <c r="J6089" i="1"/>
  <c r="G6089" i="1"/>
  <c r="Z6087" i="1"/>
  <c r="S6087" i="1"/>
  <c r="N6087" i="1"/>
  <c r="J6087" i="1"/>
  <c r="G6087" i="1"/>
  <c r="Z6085" i="1"/>
  <c r="S6085" i="1"/>
  <c r="N6085" i="1"/>
  <c r="J6085" i="1"/>
  <c r="G6085" i="1"/>
  <c r="Z6082" i="1"/>
  <c r="S6082" i="1"/>
  <c r="N6082" i="1"/>
  <c r="J6082" i="1"/>
  <c r="G6082" i="1"/>
  <c r="Z6070" i="1"/>
  <c r="S6070" i="1"/>
  <c r="N6070" i="1"/>
  <c r="J6070" i="1"/>
  <c r="G6070" i="1"/>
  <c r="Z6058" i="1"/>
  <c r="S6058" i="1"/>
  <c r="N6058" i="1"/>
  <c r="J6058" i="1"/>
  <c r="G6058" i="1"/>
  <c r="Z6057" i="1"/>
  <c r="S6057" i="1"/>
  <c r="N6057" i="1"/>
  <c r="J6057" i="1"/>
  <c r="G6057" i="1"/>
  <c r="Z6051" i="1"/>
  <c r="S6051" i="1"/>
  <c r="N6051" i="1"/>
  <c r="J6051" i="1"/>
  <c r="G6051" i="1"/>
  <c r="Z6048" i="1"/>
  <c r="S6048" i="1"/>
  <c r="N6048" i="1"/>
  <c r="J6048" i="1"/>
  <c r="G6048" i="1"/>
  <c r="Z6047" i="1"/>
  <c r="S6047" i="1"/>
  <c r="N6047" i="1"/>
  <c r="J6047" i="1"/>
  <c r="G6047" i="1"/>
  <c r="Z6044" i="1"/>
  <c r="S6044" i="1"/>
  <c r="N6044" i="1"/>
  <c r="J6044" i="1"/>
  <c r="G6044" i="1"/>
  <c r="AC6044" i="1" s="1"/>
  <c r="Z6043" i="1"/>
  <c r="S6043" i="1"/>
  <c r="N6043" i="1"/>
  <c r="J6043" i="1"/>
  <c r="G6043" i="1"/>
  <c r="Z6032" i="1"/>
  <c r="S6032" i="1"/>
  <c r="N6032" i="1"/>
  <c r="J6032" i="1"/>
  <c r="G6032" i="1"/>
  <c r="Z6031" i="1"/>
  <c r="S6031" i="1"/>
  <c r="N6031" i="1"/>
  <c r="J6031" i="1"/>
  <c r="G6031" i="1"/>
  <c r="Z6030" i="1"/>
  <c r="S6030" i="1"/>
  <c r="N6030" i="1"/>
  <c r="J6030" i="1"/>
  <c r="G6030" i="1"/>
  <c r="Z6025" i="1"/>
  <c r="S6025" i="1"/>
  <c r="N6025" i="1"/>
  <c r="J6025" i="1"/>
  <c r="G6025" i="1"/>
  <c r="U6022" i="1"/>
  <c r="Z6022" i="1" s="1"/>
  <c r="S6022" i="1"/>
  <c r="N6022" i="1"/>
  <c r="J6022" i="1"/>
  <c r="G6022" i="1"/>
  <c r="Z6011" i="1"/>
  <c r="S6011" i="1"/>
  <c r="N6011" i="1"/>
  <c r="J6011" i="1"/>
  <c r="G6011" i="1"/>
  <c r="Z5996" i="1"/>
  <c r="S5996" i="1"/>
  <c r="N5996" i="1"/>
  <c r="J5996" i="1"/>
  <c r="G5996" i="1"/>
  <c r="Z5992" i="1"/>
  <c r="S5992" i="1"/>
  <c r="N5992" i="1"/>
  <c r="J5992" i="1"/>
  <c r="G5992" i="1"/>
  <c r="Z5988" i="1"/>
  <c r="S5988" i="1"/>
  <c r="N5988" i="1"/>
  <c r="J5988" i="1"/>
  <c r="G5988" i="1"/>
  <c r="Z5987" i="1"/>
  <c r="S5987" i="1"/>
  <c r="N5987" i="1"/>
  <c r="J5987" i="1"/>
  <c r="G5987" i="1"/>
  <c r="Z5981" i="1"/>
  <c r="S5981" i="1"/>
  <c r="N5981" i="1"/>
  <c r="J5981" i="1"/>
  <c r="G5981" i="1"/>
  <c r="Z5979" i="1"/>
  <c r="S5979" i="1"/>
  <c r="N5979" i="1"/>
  <c r="J5979" i="1"/>
  <c r="G5979" i="1"/>
  <c r="Z5977" i="1"/>
  <c r="S5977" i="1"/>
  <c r="N5977" i="1"/>
  <c r="J5977" i="1"/>
  <c r="G5977" i="1"/>
  <c r="Z5976" i="1"/>
  <c r="S5976" i="1"/>
  <c r="N5976" i="1"/>
  <c r="J5976" i="1"/>
  <c r="G5976" i="1"/>
  <c r="Z5969" i="1"/>
  <c r="S5969" i="1"/>
  <c r="N5969" i="1"/>
  <c r="J5969" i="1"/>
  <c r="G5969" i="1"/>
  <c r="Z5965" i="1"/>
  <c r="S5965" i="1"/>
  <c r="N5965" i="1"/>
  <c r="J5965" i="1"/>
  <c r="G5965" i="1"/>
  <c r="Z5959" i="1"/>
  <c r="S5959" i="1"/>
  <c r="N5959" i="1"/>
  <c r="J5959" i="1"/>
  <c r="G5959" i="1"/>
  <c r="Z5956" i="1"/>
  <c r="S5956" i="1"/>
  <c r="N5956" i="1"/>
  <c r="J5956" i="1"/>
  <c r="G5956" i="1"/>
  <c r="Z5944" i="1"/>
  <c r="S5944" i="1"/>
  <c r="N5944" i="1"/>
  <c r="J5944" i="1"/>
  <c r="G5944" i="1"/>
  <c r="Z5938" i="1"/>
  <c r="S5938" i="1"/>
  <c r="N5938" i="1"/>
  <c r="J5938" i="1"/>
  <c r="G5938" i="1"/>
  <c r="Z5936" i="1"/>
  <c r="S5936" i="1"/>
  <c r="N5936" i="1"/>
  <c r="J5936" i="1"/>
  <c r="G5936" i="1"/>
  <c r="Z5934" i="1"/>
  <c r="S5934" i="1"/>
  <c r="N5934" i="1"/>
  <c r="J5934" i="1"/>
  <c r="G5934" i="1"/>
  <c r="Z5931" i="1"/>
  <c r="S5931" i="1"/>
  <c r="N5931" i="1"/>
  <c r="J5931" i="1"/>
  <c r="G5931" i="1"/>
  <c r="Z5929" i="1"/>
  <c r="S5929" i="1"/>
  <c r="N5929" i="1"/>
  <c r="J5929" i="1"/>
  <c r="G5929" i="1"/>
  <c r="Z5926" i="1"/>
  <c r="S5926" i="1"/>
  <c r="N5926" i="1"/>
  <c r="J5926" i="1"/>
  <c r="G5926" i="1"/>
  <c r="Z5924" i="1"/>
  <c r="S5924" i="1"/>
  <c r="N5924" i="1"/>
  <c r="J5924" i="1"/>
  <c r="G5924" i="1"/>
  <c r="Z5923" i="1"/>
  <c r="S5923" i="1"/>
  <c r="N5923" i="1"/>
  <c r="J5923" i="1"/>
  <c r="G5923" i="1"/>
  <c r="Z5922" i="1"/>
  <c r="S5922" i="1"/>
  <c r="N5922" i="1"/>
  <c r="J5922" i="1"/>
  <c r="G5922" i="1"/>
  <c r="Z5918" i="1"/>
  <c r="S5918" i="1"/>
  <c r="N5918" i="1"/>
  <c r="J5918" i="1"/>
  <c r="G5918" i="1"/>
  <c r="Z5916" i="1"/>
  <c r="S5916" i="1"/>
  <c r="N5916" i="1"/>
  <c r="J5916" i="1"/>
  <c r="G5916" i="1"/>
  <c r="Z5915" i="1"/>
  <c r="S5915" i="1"/>
  <c r="N5915" i="1"/>
  <c r="J5915" i="1"/>
  <c r="G5915" i="1"/>
  <c r="Z5913" i="1"/>
  <c r="S5913" i="1"/>
  <c r="N5913" i="1"/>
  <c r="J5913" i="1"/>
  <c r="G5913" i="1"/>
  <c r="Z5907" i="1"/>
  <c r="S5907" i="1"/>
  <c r="N5907" i="1"/>
  <c r="J5907" i="1"/>
  <c r="G5907" i="1"/>
  <c r="Z5905" i="1"/>
  <c r="S5905" i="1"/>
  <c r="N5905" i="1"/>
  <c r="J5905" i="1"/>
  <c r="G5905" i="1"/>
  <c r="Z5902" i="1"/>
  <c r="S5902" i="1"/>
  <c r="N5902" i="1"/>
  <c r="J5902" i="1"/>
  <c r="G5902" i="1"/>
  <c r="Z5898" i="1"/>
  <c r="S5898" i="1"/>
  <c r="N5898" i="1"/>
  <c r="J5898" i="1"/>
  <c r="G5898" i="1"/>
  <c r="Z5897" i="1"/>
  <c r="S5897" i="1"/>
  <c r="N5897" i="1"/>
  <c r="J5897" i="1"/>
  <c r="G5897" i="1"/>
  <c r="Z5895" i="1"/>
  <c r="S5895" i="1"/>
  <c r="N5895" i="1"/>
  <c r="J5895" i="1"/>
  <c r="G5895" i="1"/>
  <c r="Z5890" i="1"/>
  <c r="S5890" i="1"/>
  <c r="N5890" i="1"/>
  <c r="J5890" i="1"/>
  <c r="G5890" i="1"/>
  <c r="Z5888" i="1"/>
  <c r="S5888" i="1"/>
  <c r="N5888" i="1"/>
  <c r="J5888" i="1"/>
  <c r="G5888" i="1"/>
  <c r="Z5887" i="1"/>
  <c r="S5887" i="1"/>
  <c r="N5887" i="1"/>
  <c r="J5887" i="1"/>
  <c r="G5887" i="1"/>
  <c r="Z5882" i="1"/>
  <c r="S5882" i="1"/>
  <c r="N5882" i="1"/>
  <c r="J5882" i="1"/>
  <c r="G5882" i="1"/>
  <c r="Z5858" i="1"/>
  <c r="S5858" i="1"/>
  <c r="N5858" i="1"/>
  <c r="J5858" i="1"/>
  <c r="G5858" i="1"/>
  <c r="Z5854" i="1"/>
  <c r="S5854" i="1"/>
  <c r="N5854" i="1"/>
  <c r="J5854" i="1"/>
  <c r="G5854" i="1"/>
  <c r="Z5852" i="1"/>
  <c r="S5852" i="1"/>
  <c r="N5852" i="1"/>
  <c r="J5852" i="1"/>
  <c r="G5852" i="1"/>
  <c r="Z5850" i="1"/>
  <c r="S5850" i="1"/>
  <c r="N5850" i="1"/>
  <c r="J5850" i="1"/>
  <c r="G5850" i="1"/>
  <c r="Z5847" i="1"/>
  <c r="S5847" i="1"/>
  <c r="N5847" i="1"/>
  <c r="J5847" i="1"/>
  <c r="G5847" i="1"/>
  <c r="Z5844" i="1"/>
  <c r="S5844" i="1"/>
  <c r="N5844" i="1"/>
  <c r="J5844" i="1"/>
  <c r="G5844" i="1"/>
  <c r="Z5841" i="1"/>
  <c r="S5841" i="1"/>
  <c r="N5841" i="1"/>
  <c r="J5841" i="1"/>
  <c r="G5841" i="1"/>
  <c r="Z5840" i="1"/>
  <c r="S5840" i="1"/>
  <c r="N5840" i="1"/>
  <c r="J5840" i="1"/>
  <c r="G5840" i="1"/>
  <c r="Z5835" i="1"/>
  <c r="S5835" i="1"/>
  <c r="N5835" i="1"/>
  <c r="J5835" i="1"/>
  <c r="G5835" i="1"/>
  <c r="Z5826" i="1"/>
  <c r="S5826" i="1"/>
  <c r="N5826" i="1"/>
  <c r="J5826" i="1"/>
  <c r="G5826" i="1"/>
  <c r="Z5823" i="1"/>
  <c r="S5823" i="1"/>
  <c r="N5823" i="1"/>
  <c r="J5823" i="1"/>
  <c r="G5823" i="1"/>
  <c r="Z5822" i="1"/>
  <c r="S5822" i="1"/>
  <c r="N5822" i="1"/>
  <c r="J5822" i="1"/>
  <c r="G5822" i="1"/>
  <c r="Z5818" i="1"/>
  <c r="S5818" i="1"/>
  <c r="N5818" i="1"/>
  <c r="J5818" i="1"/>
  <c r="G5818" i="1"/>
  <c r="Z5817" i="1"/>
  <c r="S5817" i="1"/>
  <c r="N5817" i="1"/>
  <c r="J5817" i="1"/>
  <c r="G5817" i="1"/>
  <c r="Z5814" i="1"/>
  <c r="S5814" i="1"/>
  <c r="N5814" i="1"/>
  <c r="J5814" i="1"/>
  <c r="G5814" i="1"/>
  <c r="Z5812" i="1"/>
  <c r="S5812" i="1"/>
  <c r="N5812" i="1"/>
  <c r="J5812" i="1"/>
  <c r="G5812" i="1"/>
  <c r="Z5809" i="1"/>
  <c r="S5809" i="1"/>
  <c r="N5809" i="1"/>
  <c r="J5809" i="1"/>
  <c r="G5809" i="1"/>
  <c r="Z5802" i="1"/>
  <c r="S5802" i="1"/>
  <c r="N5802" i="1"/>
  <c r="J5802" i="1"/>
  <c r="G5802" i="1"/>
  <c r="Z5787" i="1"/>
  <c r="S5787" i="1"/>
  <c r="N5787" i="1"/>
  <c r="J5787" i="1"/>
  <c r="G5787" i="1"/>
  <c r="Z5786" i="1"/>
  <c r="S5786" i="1"/>
  <c r="N5786" i="1"/>
  <c r="J5786" i="1"/>
  <c r="G5786" i="1"/>
  <c r="Z5784" i="1"/>
  <c r="S5784" i="1"/>
  <c r="N5784" i="1"/>
  <c r="J5784" i="1"/>
  <c r="G5784" i="1"/>
  <c r="Z5783" i="1"/>
  <c r="S5783" i="1"/>
  <c r="N5783" i="1"/>
  <c r="J5783" i="1"/>
  <c r="G5783" i="1"/>
  <c r="Z5781" i="1"/>
  <c r="S5781" i="1"/>
  <c r="N5781" i="1"/>
  <c r="J5781" i="1"/>
  <c r="G5781" i="1"/>
  <c r="Z5774" i="1"/>
  <c r="S5774" i="1"/>
  <c r="N5774" i="1"/>
  <c r="J5774" i="1"/>
  <c r="G5774" i="1"/>
  <c r="Z5769" i="1"/>
  <c r="S5769" i="1"/>
  <c r="N5769" i="1"/>
  <c r="J5769" i="1"/>
  <c r="G5769" i="1"/>
  <c r="Z5768" i="1"/>
  <c r="S5768" i="1"/>
  <c r="N5768" i="1"/>
  <c r="J5768" i="1"/>
  <c r="G5768" i="1"/>
  <c r="Z5767" i="1"/>
  <c r="S5767" i="1"/>
  <c r="N5767" i="1"/>
  <c r="J5767" i="1"/>
  <c r="G5767" i="1"/>
  <c r="Z5763" i="1"/>
  <c r="S5763" i="1"/>
  <c r="N5763" i="1"/>
  <c r="J5763" i="1"/>
  <c r="G5763" i="1"/>
  <c r="Z5761" i="1"/>
  <c r="S5761" i="1"/>
  <c r="N5761" i="1"/>
  <c r="J5761" i="1"/>
  <c r="G5761" i="1"/>
  <c r="Z5759" i="1"/>
  <c r="S5759" i="1"/>
  <c r="N5759" i="1"/>
  <c r="J5759" i="1"/>
  <c r="G5759" i="1"/>
  <c r="Z5746" i="1"/>
  <c r="S5746" i="1"/>
  <c r="N5746" i="1"/>
  <c r="J5746" i="1"/>
  <c r="G5746" i="1"/>
  <c r="Z5744" i="1"/>
  <c r="S5744" i="1"/>
  <c r="N5744" i="1"/>
  <c r="J5744" i="1"/>
  <c r="G5744" i="1"/>
  <c r="Z5737" i="1"/>
  <c r="S5737" i="1"/>
  <c r="N5737" i="1"/>
  <c r="J5737" i="1"/>
  <c r="G5737" i="1"/>
  <c r="Z5734" i="1"/>
  <c r="S5734" i="1"/>
  <c r="N5734" i="1"/>
  <c r="J5734" i="1"/>
  <c r="G5734" i="1"/>
  <c r="Z5729" i="1"/>
  <c r="S5729" i="1"/>
  <c r="N5729" i="1"/>
  <c r="J5729" i="1"/>
  <c r="G5729" i="1"/>
  <c r="Z5728" i="1"/>
  <c r="S5728" i="1"/>
  <c r="N5728" i="1"/>
  <c r="J5728" i="1"/>
  <c r="G5728" i="1"/>
  <c r="Z5726" i="1"/>
  <c r="S5726" i="1"/>
  <c r="N5726" i="1"/>
  <c r="J5726" i="1"/>
  <c r="G5726" i="1"/>
  <c r="Z5721" i="1"/>
  <c r="S5721" i="1"/>
  <c r="N5721" i="1"/>
  <c r="J5721" i="1"/>
  <c r="G5721" i="1"/>
  <c r="Z5720" i="1"/>
  <c r="S5720" i="1"/>
  <c r="N5720" i="1"/>
  <c r="J5720" i="1"/>
  <c r="G5720" i="1"/>
  <c r="Z5719" i="1"/>
  <c r="S5719" i="1"/>
  <c r="N5719" i="1"/>
  <c r="J5719" i="1"/>
  <c r="G5719" i="1"/>
  <c r="Z5718" i="1"/>
  <c r="S5718" i="1"/>
  <c r="N5718" i="1"/>
  <c r="J5718" i="1"/>
  <c r="G5718" i="1"/>
  <c r="Z5717" i="1"/>
  <c r="S5717" i="1"/>
  <c r="N5717" i="1"/>
  <c r="J5717" i="1"/>
  <c r="G5717" i="1"/>
  <c r="Z5715" i="1"/>
  <c r="S5715" i="1"/>
  <c r="N5715" i="1"/>
  <c r="J5715" i="1"/>
  <c r="G5715" i="1"/>
  <c r="W5714" i="1"/>
  <c r="Z5714" i="1" s="1"/>
  <c r="S5714" i="1"/>
  <c r="N5714" i="1"/>
  <c r="J5714" i="1"/>
  <c r="G5714" i="1"/>
  <c r="Z5713" i="1"/>
  <c r="S5713" i="1"/>
  <c r="N5713" i="1"/>
  <c r="J5713" i="1"/>
  <c r="G5713" i="1"/>
  <c r="Z5708" i="1"/>
  <c r="S5708" i="1"/>
  <c r="N5708" i="1"/>
  <c r="J5708" i="1"/>
  <c r="G5708" i="1"/>
  <c r="Z5706" i="1"/>
  <c r="S5706" i="1"/>
  <c r="N5706" i="1"/>
  <c r="J5706" i="1"/>
  <c r="G5706" i="1"/>
  <c r="Z5703" i="1"/>
  <c r="S5703" i="1"/>
  <c r="N5703" i="1"/>
  <c r="J5703" i="1"/>
  <c r="G5703" i="1"/>
  <c r="Z5696" i="1"/>
  <c r="S5696" i="1"/>
  <c r="N5696" i="1"/>
  <c r="J5696" i="1"/>
  <c r="G5696" i="1"/>
  <c r="Z5694" i="1"/>
  <c r="S5694" i="1"/>
  <c r="N5694" i="1"/>
  <c r="J5694" i="1"/>
  <c r="G5694" i="1"/>
  <c r="Z5690" i="1"/>
  <c r="S5690" i="1"/>
  <c r="N5690" i="1"/>
  <c r="J5690" i="1"/>
  <c r="G5690" i="1"/>
  <c r="Z5681" i="1"/>
  <c r="S5681" i="1"/>
  <c r="N5681" i="1"/>
  <c r="J5681" i="1"/>
  <c r="G5681" i="1"/>
  <c r="Z5678" i="1"/>
  <c r="S5678" i="1"/>
  <c r="N5678" i="1"/>
  <c r="J5678" i="1"/>
  <c r="G5678" i="1"/>
  <c r="Z5675" i="1"/>
  <c r="S5675" i="1"/>
  <c r="N5675" i="1"/>
  <c r="J5675" i="1"/>
  <c r="G5675" i="1"/>
  <c r="Z5672" i="1"/>
  <c r="S5672" i="1"/>
  <c r="N5672" i="1"/>
  <c r="J5672" i="1"/>
  <c r="G5672" i="1"/>
  <c r="Z5667" i="1"/>
  <c r="S5667" i="1"/>
  <c r="N5667" i="1"/>
  <c r="J5667" i="1"/>
  <c r="G5667" i="1"/>
  <c r="Z5666" i="1"/>
  <c r="S5666" i="1"/>
  <c r="M5666" i="1"/>
  <c r="N5666" i="1" s="1"/>
  <c r="J5666" i="1"/>
  <c r="G5666" i="1"/>
  <c r="Z5664" i="1"/>
  <c r="S5664" i="1"/>
  <c r="N5664" i="1"/>
  <c r="J5664" i="1"/>
  <c r="G5664" i="1"/>
  <c r="Z5660" i="1"/>
  <c r="S5660" i="1"/>
  <c r="N5660" i="1"/>
  <c r="J5660" i="1"/>
  <c r="G5660" i="1"/>
  <c r="Z5652" i="1"/>
  <c r="S5652" i="1"/>
  <c r="N5652" i="1"/>
  <c r="J5652" i="1"/>
  <c r="G5652" i="1"/>
  <c r="Z5649" i="1"/>
  <c r="S5649" i="1"/>
  <c r="N5649" i="1"/>
  <c r="J5649" i="1"/>
  <c r="G5649" i="1"/>
  <c r="Z5647" i="1"/>
  <c r="S5647" i="1"/>
  <c r="N5647" i="1"/>
  <c r="J5647" i="1"/>
  <c r="G5647" i="1"/>
  <c r="Z5642" i="1"/>
  <c r="S5642" i="1"/>
  <c r="N5642" i="1"/>
  <c r="J5642" i="1"/>
  <c r="G5642" i="1"/>
  <c r="Z5638" i="1"/>
  <c r="S5638" i="1"/>
  <c r="N5638" i="1"/>
  <c r="J5638" i="1"/>
  <c r="G5638" i="1"/>
  <c r="Z5626" i="1"/>
  <c r="S5626" i="1"/>
  <c r="N5626" i="1"/>
  <c r="J5626" i="1"/>
  <c r="G5626" i="1"/>
  <c r="Z5623" i="1"/>
  <c r="S5623" i="1"/>
  <c r="N5623" i="1"/>
  <c r="J5623" i="1"/>
  <c r="G5623" i="1"/>
  <c r="Z5622" i="1"/>
  <c r="S5622" i="1"/>
  <c r="N5622" i="1"/>
  <c r="J5622" i="1"/>
  <c r="G5622" i="1"/>
  <c r="Z5621" i="1"/>
  <c r="S5621" i="1"/>
  <c r="N5621" i="1"/>
  <c r="J5621" i="1"/>
  <c r="G5621" i="1"/>
  <c r="Z5620" i="1"/>
  <c r="S5620" i="1"/>
  <c r="N5620" i="1"/>
  <c r="J5620" i="1"/>
  <c r="G5620" i="1"/>
  <c r="Z5610" i="1"/>
  <c r="S5610" i="1"/>
  <c r="N5610" i="1"/>
  <c r="J5610" i="1"/>
  <c r="G5610" i="1"/>
  <c r="Z5608" i="1"/>
  <c r="S5608" i="1"/>
  <c r="N5608" i="1"/>
  <c r="J5608" i="1"/>
  <c r="G5608" i="1"/>
  <c r="Z5607" i="1"/>
  <c r="S5607" i="1"/>
  <c r="N5607" i="1"/>
  <c r="J5607" i="1"/>
  <c r="G5607" i="1"/>
  <c r="Z5604" i="1"/>
  <c r="S5604" i="1"/>
  <c r="N5604" i="1"/>
  <c r="J5604" i="1"/>
  <c r="G5604" i="1"/>
  <c r="Z5600" i="1"/>
  <c r="S5600" i="1"/>
  <c r="N5600" i="1"/>
  <c r="J5600" i="1"/>
  <c r="G5600" i="1"/>
  <c r="Z5598" i="1"/>
  <c r="S5598" i="1"/>
  <c r="N5598" i="1"/>
  <c r="J5598" i="1"/>
  <c r="G5598" i="1"/>
  <c r="Z5596" i="1"/>
  <c r="S5596" i="1"/>
  <c r="N5596" i="1"/>
  <c r="J5596" i="1"/>
  <c r="G5596" i="1"/>
  <c r="Z5593" i="1"/>
  <c r="S5593" i="1"/>
  <c r="N5593" i="1"/>
  <c r="J5593" i="1"/>
  <c r="G5593" i="1"/>
  <c r="Z5591" i="1"/>
  <c r="S5591" i="1"/>
  <c r="N5591" i="1"/>
  <c r="J5591" i="1"/>
  <c r="G5591" i="1"/>
  <c r="Z5588" i="1"/>
  <c r="S5588" i="1"/>
  <c r="N5588" i="1"/>
  <c r="J5588" i="1"/>
  <c r="G5588" i="1"/>
  <c r="Z5584" i="1"/>
  <c r="S5584" i="1"/>
  <c r="N5584" i="1"/>
  <c r="J5584" i="1"/>
  <c r="G5584" i="1"/>
  <c r="Z5583" i="1"/>
  <c r="S5583" i="1"/>
  <c r="N5583" i="1"/>
  <c r="J5583" i="1"/>
  <c r="G5583" i="1"/>
  <c r="Z5582" i="1"/>
  <c r="S5582" i="1"/>
  <c r="N5582" i="1"/>
  <c r="J5582" i="1"/>
  <c r="G5582" i="1"/>
  <c r="Z5577" i="1"/>
  <c r="S5577" i="1"/>
  <c r="N5577" i="1"/>
  <c r="J5577" i="1"/>
  <c r="G5577" i="1"/>
  <c r="Z5575" i="1"/>
  <c r="S5575" i="1"/>
  <c r="N5575" i="1"/>
  <c r="J5575" i="1"/>
  <c r="G5575" i="1"/>
  <c r="Z5568" i="1"/>
  <c r="S5568" i="1"/>
  <c r="N5568" i="1"/>
  <c r="J5568" i="1"/>
  <c r="G5568" i="1"/>
  <c r="Z5565" i="1"/>
  <c r="S5565" i="1"/>
  <c r="N5565" i="1"/>
  <c r="J5565" i="1"/>
  <c r="G5565" i="1"/>
  <c r="Z5560" i="1"/>
  <c r="S5560" i="1"/>
  <c r="N5560" i="1"/>
  <c r="J5560" i="1"/>
  <c r="G5560" i="1"/>
  <c r="Z5558" i="1"/>
  <c r="S5558" i="1"/>
  <c r="N5558" i="1"/>
  <c r="J5558" i="1"/>
  <c r="G5558" i="1"/>
  <c r="Z5548" i="1"/>
  <c r="S5548" i="1"/>
  <c r="N5548" i="1"/>
  <c r="J5548" i="1"/>
  <c r="G5548" i="1"/>
  <c r="Z5541" i="1"/>
  <c r="S5541" i="1"/>
  <c r="N5541" i="1"/>
  <c r="J5541" i="1"/>
  <c r="G5541" i="1"/>
  <c r="Z5540" i="1"/>
  <c r="S5540" i="1"/>
  <c r="N5540" i="1"/>
  <c r="J5540" i="1"/>
  <c r="G5540" i="1"/>
  <c r="Z5537" i="1"/>
  <c r="S5537" i="1"/>
  <c r="N5537" i="1"/>
  <c r="J5537" i="1"/>
  <c r="G5537" i="1"/>
  <c r="Z5536" i="1"/>
  <c r="S5536" i="1"/>
  <c r="N5536" i="1"/>
  <c r="J5536" i="1"/>
  <c r="G5536" i="1"/>
  <c r="Z5533" i="1"/>
  <c r="S5533" i="1"/>
  <c r="N5533" i="1"/>
  <c r="J5533" i="1"/>
  <c r="G5533" i="1"/>
  <c r="Z5531" i="1"/>
  <c r="S5531" i="1"/>
  <c r="N5531" i="1"/>
  <c r="J5531" i="1"/>
  <c r="G5531" i="1"/>
  <c r="Z5527" i="1"/>
  <c r="S5527" i="1"/>
  <c r="N5527" i="1"/>
  <c r="J5527" i="1"/>
  <c r="G5527" i="1"/>
  <c r="Z5525" i="1"/>
  <c r="S5525" i="1"/>
  <c r="N5525" i="1"/>
  <c r="J5525" i="1"/>
  <c r="G5525" i="1"/>
  <c r="Z5521" i="1"/>
  <c r="S5521" i="1"/>
  <c r="N5521" i="1"/>
  <c r="J5521" i="1"/>
  <c r="G5521" i="1"/>
  <c r="Z5518" i="1"/>
  <c r="S5518" i="1"/>
  <c r="N5518" i="1"/>
  <c r="J5518" i="1"/>
  <c r="G5518" i="1"/>
  <c r="Z5517" i="1"/>
  <c r="S5517" i="1"/>
  <c r="N5517" i="1"/>
  <c r="J5517" i="1"/>
  <c r="G5517" i="1"/>
  <c r="Z5514" i="1"/>
  <c r="S5514" i="1"/>
  <c r="N5514" i="1"/>
  <c r="J5514" i="1"/>
  <c r="G5514" i="1"/>
  <c r="Z5506" i="1"/>
  <c r="S5506" i="1"/>
  <c r="N5506" i="1"/>
  <c r="J5506" i="1"/>
  <c r="G5506" i="1"/>
  <c r="Z5504" i="1"/>
  <c r="S5504" i="1"/>
  <c r="N5504" i="1"/>
  <c r="J5504" i="1"/>
  <c r="G5504" i="1"/>
  <c r="Z5503" i="1"/>
  <c r="S5503" i="1"/>
  <c r="N5503" i="1"/>
  <c r="J5503" i="1"/>
  <c r="G5503" i="1"/>
  <c r="Z5502" i="1"/>
  <c r="S5502" i="1"/>
  <c r="N5502" i="1"/>
  <c r="J5502" i="1"/>
  <c r="G5502" i="1"/>
  <c r="Z5500" i="1"/>
  <c r="S5500" i="1"/>
  <c r="N5500" i="1"/>
  <c r="J5500" i="1"/>
  <c r="G5500" i="1"/>
  <c r="Z5492" i="1"/>
  <c r="S5492" i="1"/>
  <c r="N5492" i="1"/>
  <c r="J5492" i="1"/>
  <c r="G5492" i="1"/>
  <c r="Z5488" i="1"/>
  <c r="S5488" i="1"/>
  <c r="N5488" i="1"/>
  <c r="J5488" i="1"/>
  <c r="G5488" i="1"/>
  <c r="Z5486" i="1"/>
  <c r="S5486" i="1"/>
  <c r="N5486" i="1"/>
  <c r="J5486" i="1"/>
  <c r="G5486" i="1"/>
  <c r="Z5483" i="1"/>
  <c r="S5483" i="1"/>
  <c r="N5483" i="1"/>
  <c r="J5483" i="1"/>
  <c r="G5483" i="1"/>
  <c r="Z5481" i="1"/>
  <c r="S5481" i="1"/>
  <c r="N5481" i="1"/>
  <c r="J5481" i="1"/>
  <c r="G5481" i="1"/>
  <c r="Z5479" i="1"/>
  <c r="S5479" i="1"/>
  <c r="N5479" i="1"/>
  <c r="J5479" i="1"/>
  <c r="G5479" i="1"/>
  <c r="Z5476" i="1"/>
  <c r="S5476" i="1"/>
  <c r="N5476" i="1"/>
  <c r="J5476" i="1"/>
  <c r="G5476" i="1"/>
  <c r="Z5470" i="1"/>
  <c r="S5470" i="1"/>
  <c r="N5470" i="1"/>
  <c r="J5470" i="1"/>
  <c r="G5470" i="1"/>
  <c r="Z5469" i="1"/>
  <c r="S5469" i="1"/>
  <c r="N5469" i="1"/>
  <c r="J5469" i="1"/>
  <c r="G5469" i="1"/>
  <c r="Z5464" i="1"/>
  <c r="S5464" i="1"/>
  <c r="N5464" i="1"/>
  <c r="J5464" i="1"/>
  <c r="G5464" i="1"/>
  <c r="Z5463" i="1"/>
  <c r="S5463" i="1"/>
  <c r="N5463" i="1"/>
  <c r="J5463" i="1"/>
  <c r="G5463" i="1"/>
  <c r="Z5462" i="1"/>
  <c r="S5462" i="1"/>
  <c r="N5462" i="1"/>
  <c r="J5462" i="1"/>
  <c r="G5462" i="1"/>
  <c r="Z5460" i="1"/>
  <c r="S5460" i="1"/>
  <c r="N5460" i="1"/>
  <c r="J5460" i="1"/>
  <c r="G5460" i="1"/>
  <c r="Z5454" i="1"/>
  <c r="S5454" i="1"/>
  <c r="N5454" i="1"/>
  <c r="J5454" i="1"/>
  <c r="G5454" i="1"/>
  <c r="Z5452" i="1"/>
  <c r="S5452" i="1"/>
  <c r="N5452" i="1"/>
  <c r="J5452" i="1"/>
  <c r="G5452" i="1"/>
  <c r="Z5448" i="1"/>
  <c r="S5448" i="1"/>
  <c r="N5448" i="1"/>
  <c r="J5448" i="1"/>
  <c r="G5448" i="1"/>
  <c r="Z5444" i="1"/>
  <c r="S5444" i="1"/>
  <c r="N5444" i="1"/>
  <c r="J5444" i="1"/>
  <c r="G5444" i="1"/>
  <c r="Z5443" i="1"/>
  <c r="S5443" i="1"/>
  <c r="N5443" i="1"/>
  <c r="J5443" i="1"/>
  <c r="G5443" i="1"/>
  <c r="Z5442" i="1"/>
  <c r="S5442" i="1"/>
  <c r="N5442" i="1"/>
  <c r="J5442" i="1"/>
  <c r="G5442" i="1"/>
  <c r="Z5440" i="1"/>
  <c r="S5440" i="1"/>
  <c r="N5440" i="1"/>
  <c r="J5440" i="1"/>
  <c r="G5440" i="1"/>
  <c r="Z5439" i="1"/>
  <c r="S5439" i="1"/>
  <c r="N5439" i="1"/>
  <c r="J5439" i="1"/>
  <c r="G5439" i="1"/>
  <c r="Z5437" i="1"/>
  <c r="S5437" i="1"/>
  <c r="N5437" i="1"/>
  <c r="J5437" i="1"/>
  <c r="G5437" i="1"/>
  <c r="Z5436" i="1"/>
  <c r="S5436" i="1"/>
  <c r="N5436" i="1"/>
  <c r="J5436" i="1"/>
  <c r="G5436" i="1"/>
  <c r="Z5428" i="1"/>
  <c r="S5428" i="1"/>
  <c r="N5428" i="1"/>
  <c r="J5428" i="1"/>
  <c r="G5428" i="1"/>
  <c r="Z5426" i="1"/>
  <c r="S5426" i="1"/>
  <c r="N5426" i="1"/>
  <c r="J5426" i="1"/>
  <c r="G5426" i="1"/>
  <c r="Z5424" i="1"/>
  <c r="S5424" i="1"/>
  <c r="N5424" i="1"/>
  <c r="J5424" i="1"/>
  <c r="G5424" i="1"/>
  <c r="Z5414" i="1"/>
  <c r="S5414" i="1"/>
  <c r="N5414" i="1"/>
  <c r="J5414" i="1"/>
  <c r="G5414" i="1"/>
  <c r="Z5410" i="1"/>
  <c r="S5410" i="1"/>
  <c r="N5410" i="1"/>
  <c r="J5410" i="1"/>
  <c r="G5410" i="1"/>
  <c r="Z5408" i="1"/>
  <c r="S5408" i="1"/>
  <c r="N5408" i="1"/>
  <c r="J5408" i="1"/>
  <c r="G5408" i="1"/>
  <c r="Z5402" i="1"/>
  <c r="S5402" i="1"/>
  <c r="N5402" i="1"/>
  <c r="J5402" i="1"/>
  <c r="G5402" i="1"/>
  <c r="Z5400" i="1"/>
  <c r="S5400" i="1"/>
  <c r="N5400" i="1"/>
  <c r="J5400" i="1"/>
  <c r="G5400" i="1"/>
  <c r="Z5397" i="1"/>
  <c r="S5397" i="1"/>
  <c r="N5397" i="1"/>
  <c r="J5397" i="1"/>
  <c r="G5397" i="1"/>
  <c r="Z5396" i="1"/>
  <c r="S5396" i="1"/>
  <c r="N5396" i="1"/>
  <c r="J5396" i="1"/>
  <c r="G5396" i="1"/>
  <c r="Z5387" i="1"/>
  <c r="S5387" i="1"/>
  <c r="N5387" i="1"/>
  <c r="J5387" i="1"/>
  <c r="G5387" i="1"/>
  <c r="Z5384" i="1"/>
  <c r="S5384" i="1"/>
  <c r="N5384" i="1"/>
  <c r="J5384" i="1"/>
  <c r="G5384" i="1"/>
  <c r="Z5379" i="1"/>
  <c r="S5379" i="1"/>
  <c r="N5379" i="1"/>
  <c r="J5379" i="1"/>
  <c r="G5379" i="1"/>
  <c r="Z5372" i="1"/>
  <c r="S5372" i="1"/>
  <c r="N5372" i="1"/>
  <c r="J5372" i="1"/>
  <c r="G5372" i="1"/>
  <c r="Z5368" i="1"/>
  <c r="S5368" i="1"/>
  <c r="N5368" i="1"/>
  <c r="J5368" i="1"/>
  <c r="G5368" i="1"/>
  <c r="Z5366" i="1"/>
  <c r="S5366" i="1"/>
  <c r="N5366" i="1"/>
  <c r="J5366" i="1"/>
  <c r="G5366" i="1"/>
  <c r="Z5364" i="1"/>
  <c r="S5364" i="1"/>
  <c r="N5364" i="1"/>
  <c r="J5364" i="1"/>
  <c r="G5364" i="1"/>
  <c r="Z5363" i="1"/>
  <c r="S5363" i="1"/>
  <c r="N5363" i="1"/>
  <c r="J5363" i="1"/>
  <c r="G5363" i="1"/>
  <c r="Z5362" i="1"/>
  <c r="S5362" i="1"/>
  <c r="N5362" i="1"/>
  <c r="J5362" i="1"/>
  <c r="G5362" i="1"/>
  <c r="Z5359" i="1"/>
  <c r="S5359" i="1"/>
  <c r="N5359" i="1"/>
  <c r="J5359" i="1"/>
  <c r="G5359" i="1"/>
  <c r="Z5349" i="1"/>
  <c r="S5349" i="1"/>
  <c r="N5349" i="1"/>
  <c r="J5349" i="1"/>
  <c r="G5349" i="1"/>
  <c r="Z5342" i="1"/>
  <c r="S5342" i="1"/>
  <c r="N5342" i="1"/>
  <c r="J5342" i="1"/>
  <c r="G5342" i="1"/>
  <c r="Z5337" i="1"/>
  <c r="S5337" i="1"/>
  <c r="N5337" i="1"/>
  <c r="J5337" i="1"/>
  <c r="G5337" i="1"/>
  <c r="Z5336" i="1"/>
  <c r="S5336" i="1"/>
  <c r="N5336" i="1"/>
  <c r="J5336" i="1"/>
  <c r="G5336" i="1"/>
  <c r="Z5332" i="1"/>
  <c r="S5332" i="1"/>
  <c r="N5332" i="1"/>
  <c r="J5332" i="1"/>
  <c r="G5332" i="1"/>
  <c r="Z5328" i="1"/>
  <c r="S5328" i="1"/>
  <c r="N5328" i="1"/>
  <c r="J5328" i="1"/>
  <c r="G5328" i="1"/>
  <c r="Z5321" i="1"/>
  <c r="S5321" i="1"/>
  <c r="N5321" i="1"/>
  <c r="J5321" i="1"/>
  <c r="G5321" i="1"/>
  <c r="Z5315" i="1"/>
  <c r="S5315" i="1"/>
  <c r="N5315" i="1"/>
  <c r="J5315" i="1"/>
  <c r="G5315" i="1"/>
  <c r="Z5314" i="1"/>
  <c r="S5314" i="1"/>
  <c r="N5314" i="1"/>
  <c r="J5314" i="1"/>
  <c r="G5314" i="1"/>
  <c r="Z5308" i="1"/>
  <c r="S5308" i="1"/>
  <c r="N5308" i="1"/>
  <c r="J5308" i="1"/>
  <c r="G5308" i="1"/>
  <c r="Z5293" i="1"/>
  <c r="S5293" i="1"/>
  <c r="N5293" i="1"/>
  <c r="J5293" i="1"/>
  <c r="G5293" i="1"/>
  <c r="Z5283" i="1"/>
  <c r="S5283" i="1"/>
  <c r="N5283" i="1"/>
  <c r="J5283" i="1"/>
  <c r="G5283" i="1"/>
  <c r="Z5281" i="1"/>
  <c r="S5281" i="1"/>
  <c r="N5281" i="1"/>
  <c r="J5281" i="1"/>
  <c r="G5281" i="1"/>
  <c r="Z5279" i="1"/>
  <c r="S5279" i="1"/>
  <c r="N5279" i="1"/>
  <c r="J5279" i="1"/>
  <c r="G5279" i="1"/>
  <c r="Z5277" i="1"/>
  <c r="S5277" i="1"/>
  <c r="N5277" i="1"/>
  <c r="J5277" i="1"/>
  <c r="G5277" i="1"/>
  <c r="Z5276" i="1"/>
  <c r="S5276" i="1"/>
  <c r="N5276" i="1"/>
  <c r="J5276" i="1"/>
  <c r="G5276" i="1"/>
  <c r="Z5275" i="1"/>
  <c r="S5275" i="1"/>
  <c r="N5275" i="1"/>
  <c r="J5275" i="1"/>
  <c r="G5275" i="1"/>
  <c r="Z5274" i="1"/>
  <c r="S5274" i="1"/>
  <c r="N5274" i="1"/>
  <c r="J5274" i="1"/>
  <c r="G5274" i="1"/>
  <c r="U5273" i="1"/>
  <c r="Z5273" i="1" s="1"/>
  <c r="S5273" i="1"/>
  <c r="N5273" i="1"/>
  <c r="J5273" i="1"/>
  <c r="G5273" i="1"/>
  <c r="Z5269" i="1"/>
  <c r="S5269" i="1"/>
  <c r="N5269" i="1"/>
  <c r="J5269" i="1"/>
  <c r="G5269" i="1"/>
  <c r="Z5260" i="1"/>
  <c r="S5260" i="1"/>
  <c r="N5260" i="1"/>
  <c r="J5260" i="1"/>
  <c r="G5260" i="1"/>
  <c r="Z5254" i="1"/>
  <c r="S5254" i="1"/>
  <c r="N5254" i="1"/>
  <c r="J5254" i="1"/>
  <c r="G5254" i="1"/>
  <c r="Z5253" i="1"/>
  <c r="S5253" i="1"/>
  <c r="N5253" i="1"/>
  <c r="J5253" i="1"/>
  <c r="G5253" i="1"/>
  <c r="Z5248" i="1"/>
  <c r="S5248" i="1"/>
  <c r="N5248" i="1"/>
  <c r="J5248" i="1"/>
  <c r="G5248" i="1"/>
  <c r="Z5244" i="1"/>
  <c r="S5244" i="1"/>
  <c r="N5244" i="1"/>
  <c r="J5244" i="1"/>
  <c r="G5244" i="1"/>
  <c r="Z5241" i="1"/>
  <c r="S5241" i="1"/>
  <c r="N5241" i="1"/>
  <c r="J5241" i="1"/>
  <c r="G5241" i="1"/>
  <c r="Z5233" i="1"/>
  <c r="S5233" i="1"/>
  <c r="N5233" i="1"/>
  <c r="J5233" i="1"/>
  <c r="G5233" i="1"/>
  <c r="Z5230" i="1"/>
  <c r="S5230" i="1"/>
  <c r="N5230" i="1"/>
  <c r="J5230" i="1"/>
  <c r="G5230" i="1"/>
  <c r="Z5228" i="1"/>
  <c r="S5228" i="1"/>
  <c r="N5228" i="1"/>
  <c r="J5228" i="1"/>
  <c r="G5228" i="1"/>
  <c r="Z5226" i="1"/>
  <c r="S5226" i="1"/>
  <c r="N5226" i="1"/>
  <c r="J5226" i="1"/>
  <c r="G5226" i="1"/>
  <c r="Z5220" i="1"/>
  <c r="S5220" i="1"/>
  <c r="N5220" i="1"/>
  <c r="J5220" i="1"/>
  <c r="G5220" i="1"/>
  <c r="Z5215" i="1"/>
  <c r="S5215" i="1"/>
  <c r="N5215" i="1"/>
  <c r="J5215" i="1"/>
  <c r="G5215" i="1"/>
  <c r="Z5213" i="1"/>
  <c r="S5213" i="1"/>
  <c r="N5213" i="1"/>
  <c r="J5213" i="1"/>
  <c r="G5213" i="1"/>
  <c r="Z5209" i="1"/>
  <c r="S5209" i="1"/>
  <c r="N5209" i="1"/>
  <c r="J5209" i="1"/>
  <c r="G5209" i="1"/>
  <c r="Z5203" i="1"/>
  <c r="S5203" i="1"/>
  <c r="N5203" i="1"/>
  <c r="J5203" i="1"/>
  <c r="G5203" i="1"/>
  <c r="Z5202" i="1"/>
  <c r="S5202" i="1"/>
  <c r="N5202" i="1"/>
  <c r="J5202" i="1"/>
  <c r="G5202" i="1"/>
  <c r="Z5198" i="1"/>
  <c r="S5198" i="1"/>
  <c r="N5198" i="1"/>
  <c r="J5198" i="1"/>
  <c r="G5198" i="1"/>
  <c r="Z5197" i="1"/>
  <c r="S5197" i="1"/>
  <c r="N5197" i="1"/>
  <c r="J5197" i="1"/>
  <c r="G5197" i="1"/>
  <c r="Z5194" i="1"/>
  <c r="S5194" i="1"/>
  <c r="N5194" i="1"/>
  <c r="J5194" i="1"/>
  <c r="G5194" i="1"/>
  <c r="Z5193" i="1"/>
  <c r="S5193" i="1"/>
  <c r="N5193" i="1"/>
  <c r="J5193" i="1"/>
  <c r="G5193" i="1"/>
  <c r="Z5190" i="1"/>
  <c r="S5190" i="1"/>
  <c r="N5190" i="1"/>
  <c r="J5190" i="1"/>
  <c r="G5190" i="1"/>
  <c r="Z5187" i="1"/>
  <c r="S5187" i="1"/>
  <c r="N5187" i="1"/>
  <c r="J5187" i="1"/>
  <c r="G5187" i="1"/>
  <c r="Z5179" i="1"/>
  <c r="S5179" i="1"/>
  <c r="N5179" i="1"/>
  <c r="J5179" i="1"/>
  <c r="G5179" i="1"/>
  <c r="Z5178" i="1"/>
  <c r="S5178" i="1"/>
  <c r="N5178" i="1"/>
  <c r="J5178" i="1"/>
  <c r="G5178" i="1"/>
  <c r="Z5168" i="1"/>
  <c r="S5168" i="1"/>
  <c r="N5168" i="1"/>
  <c r="J5168" i="1"/>
  <c r="G5168" i="1"/>
  <c r="Z5166" i="1"/>
  <c r="S5166" i="1"/>
  <c r="N5166" i="1"/>
  <c r="J5166" i="1"/>
  <c r="G5166" i="1"/>
  <c r="Z5164" i="1"/>
  <c r="S5164" i="1"/>
  <c r="N5164" i="1"/>
  <c r="J5164" i="1"/>
  <c r="G5164" i="1"/>
  <c r="Z5162" i="1"/>
  <c r="S5162" i="1"/>
  <c r="N5162" i="1"/>
  <c r="J5162" i="1"/>
  <c r="G5162" i="1"/>
  <c r="U5158" i="1"/>
  <c r="Z5158" i="1" s="1"/>
  <c r="S5158" i="1"/>
  <c r="N5158" i="1"/>
  <c r="J5158" i="1"/>
  <c r="G5158" i="1"/>
  <c r="Z5156" i="1"/>
  <c r="S5156" i="1"/>
  <c r="N5156" i="1"/>
  <c r="J5156" i="1"/>
  <c r="G5156" i="1"/>
  <c r="Z5155" i="1"/>
  <c r="S5155" i="1"/>
  <c r="N5155" i="1"/>
  <c r="J5155" i="1"/>
  <c r="G5155" i="1"/>
  <c r="Z5150" i="1"/>
  <c r="S5150" i="1"/>
  <c r="N5150" i="1"/>
  <c r="J5150" i="1"/>
  <c r="G5150" i="1"/>
  <c r="Z5149" i="1"/>
  <c r="S5149" i="1"/>
  <c r="N5149" i="1"/>
  <c r="J5149" i="1"/>
  <c r="G5149" i="1"/>
  <c r="Z5148" i="1"/>
  <c r="S5148" i="1"/>
  <c r="N5148" i="1"/>
  <c r="J5148" i="1"/>
  <c r="G5148" i="1"/>
  <c r="Z5143" i="1"/>
  <c r="S5143" i="1"/>
  <c r="N5143" i="1"/>
  <c r="J5143" i="1"/>
  <c r="G5143" i="1"/>
  <c r="Z5141" i="1"/>
  <c r="S5141" i="1"/>
  <c r="N5141" i="1"/>
  <c r="J5141" i="1"/>
  <c r="G5141" i="1"/>
  <c r="Z5134" i="1"/>
  <c r="S5134" i="1"/>
  <c r="N5134" i="1"/>
  <c r="J5134" i="1"/>
  <c r="G5134" i="1"/>
  <c r="Z5129" i="1"/>
  <c r="S5129" i="1"/>
  <c r="N5129" i="1"/>
  <c r="J5129" i="1"/>
  <c r="G5129" i="1"/>
  <c r="Z5125" i="1"/>
  <c r="S5125" i="1"/>
  <c r="N5125" i="1"/>
  <c r="J5125" i="1"/>
  <c r="G5125" i="1"/>
  <c r="Z5121" i="1"/>
  <c r="S5121" i="1"/>
  <c r="N5121" i="1"/>
  <c r="J5121" i="1"/>
  <c r="G5121" i="1"/>
  <c r="Z5117" i="1"/>
  <c r="S5117" i="1"/>
  <c r="N5117" i="1"/>
  <c r="J5117" i="1"/>
  <c r="G5117" i="1"/>
  <c r="Z5112" i="1"/>
  <c r="S5112" i="1"/>
  <c r="N5112" i="1"/>
  <c r="J5112" i="1"/>
  <c r="G5112" i="1"/>
  <c r="Z5104" i="1"/>
  <c r="S5104" i="1"/>
  <c r="N5104" i="1"/>
  <c r="J5104" i="1"/>
  <c r="G5104" i="1"/>
  <c r="Z5102" i="1"/>
  <c r="S5102" i="1"/>
  <c r="N5102" i="1"/>
  <c r="J5102" i="1"/>
  <c r="G5102" i="1"/>
  <c r="Z5099" i="1"/>
  <c r="S5099" i="1"/>
  <c r="N5099" i="1"/>
  <c r="J5099" i="1"/>
  <c r="G5099" i="1"/>
  <c r="Z5097" i="1"/>
  <c r="S5097" i="1"/>
  <c r="N5097" i="1"/>
  <c r="J5097" i="1"/>
  <c r="G5097" i="1"/>
  <c r="Z5095" i="1"/>
  <c r="S5095" i="1"/>
  <c r="N5095" i="1"/>
  <c r="J5095" i="1"/>
  <c r="G5095" i="1"/>
  <c r="Z5090" i="1"/>
  <c r="S5090" i="1"/>
  <c r="N5090" i="1"/>
  <c r="J5090" i="1"/>
  <c r="G5090" i="1"/>
  <c r="Z5083" i="1"/>
  <c r="S5083" i="1"/>
  <c r="N5083" i="1"/>
  <c r="J5083" i="1"/>
  <c r="G5083" i="1"/>
  <c r="Z5082" i="1"/>
  <c r="S5082" i="1"/>
  <c r="N5082" i="1"/>
  <c r="J5082" i="1"/>
  <c r="G5082" i="1"/>
  <c r="Z5081" i="1"/>
  <c r="S5081" i="1"/>
  <c r="N5081" i="1"/>
  <c r="J5081" i="1"/>
  <c r="G5081" i="1"/>
  <c r="Z5078" i="1"/>
  <c r="S5078" i="1"/>
  <c r="N5078" i="1"/>
  <c r="J5078" i="1"/>
  <c r="G5078" i="1"/>
  <c r="Z5077" i="1"/>
  <c r="S5077" i="1"/>
  <c r="N5077" i="1"/>
  <c r="J5077" i="1"/>
  <c r="G5077" i="1"/>
  <c r="Z5074" i="1"/>
  <c r="S5074" i="1"/>
  <c r="N5074" i="1"/>
  <c r="J5074" i="1"/>
  <c r="G5074" i="1"/>
  <c r="Z5073" i="1"/>
  <c r="S5073" i="1"/>
  <c r="N5073" i="1"/>
  <c r="J5073" i="1"/>
  <c r="G5073" i="1"/>
  <c r="Z5070" i="1"/>
  <c r="S5070" i="1"/>
  <c r="N5070" i="1"/>
  <c r="J5070" i="1"/>
  <c r="G5070" i="1"/>
  <c r="Z5064" i="1"/>
  <c r="S5064" i="1"/>
  <c r="N5064" i="1"/>
  <c r="J5064" i="1"/>
  <c r="G5064" i="1"/>
  <c r="Z5061" i="1"/>
  <c r="S5061" i="1"/>
  <c r="N5061" i="1"/>
  <c r="J5061" i="1"/>
  <c r="G5061" i="1"/>
  <c r="Z5060" i="1"/>
  <c r="S5060" i="1"/>
  <c r="N5060" i="1"/>
  <c r="J5060" i="1"/>
  <c r="G5060" i="1"/>
  <c r="Z5053" i="1"/>
  <c r="S5053" i="1"/>
  <c r="N5053" i="1"/>
  <c r="J5053" i="1"/>
  <c r="G5053" i="1"/>
  <c r="Z5051" i="1"/>
  <c r="S5051" i="1"/>
  <c r="N5051" i="1"/>
  <c r="J5051" i="1"/>
  <c r="G5051" i="1"/>
  <c r="Z5049" i="1"/>
  <c r="S5049" i="1"/>
  <c r="N5049" i="1"/>
  <c r="J5049" i="1"/>
  <c r="G5049" i="1"/>
  <c r="Z5048" i="1"/>
  <c r="S5048" i="1"/>
  <c r="N5048" i="1"/>
  <c r="J5048" i="1"/>
  <c r="G5048" i="1"/>
  <c r="Z5035" i="1"/>
  <c r="S5035" i="1"/>
  <c r="N5035" i="1"/>
  <c r="J5035" i="1"/>
  <c r="G5035" i="1"/>
  <c r="Z5029" i="1"/>
  <c r="S5029" i="1"/>
  <c r="N5029" i="1"/>
  <c r="J5029" i="1"/>
  <c r="G5029" i="1"/>
  <c r="Z5027" i="1"/>
  <c r="S5027" i="1"/>
  <c r="N5027" i="1"/>
  <c r="J5027" i="1"/>
  <c r="G5027" i="1"/>
  <c r="Z5026" i="1"/>
  <c r="S5026" i="1"/>
  <c r="N5026" i="1"/>
  <c r="J5026" i="1"/>
  <c r="G5026" i="1"/>
  <c r="Z5023" i="1"/>
  <c r="S5023" i="1"/>
  <c r="N5023" i="1"/>
  <c r="J5023" i="1"/>
  <c r="G5023" i="1"/>
  <c r="Z5021" i="1"/>
  <c r="S5021" i="1"/>
  <c r="N5021" i="1"/>
  <c r="J5021" i="1"/>
  <c r="G5021" i="1"/>
  <c r="Z5018" i="1"/>
  <c r="S5018" i="1"/>
  <c r="N5018" i="1"/>
  <c r="J5018" i="1"/>
  <c r="G5018" i="1"/>
  <c r="Z5017" i="1"/>
  <c r="S5017" i="1"/>
  <c r="N5017" i="1"/>
  <c r="J5017" i="1"/>
  <c r="G5017" i="1"/>
  <c r="Z5010" i="1"/>
  <c r="S5010" i="1"/>
  <c r="N5010" i="1"/>
  <c r="J5010" i="1"/>
  <c r="G5010" i="1"/>
  <c r="Z5004" i="1"/>
  <c r="S5004" i="1"/>
  <c r="N5004" i="1"/>
  <c r="J5004" i="1"/>
  <c r="G5004" i="1"/>
  <c r="Z5000" i="1"/>
  <c r="S5000" i="1"/>
  <c r="N5000" i="1"/>
  <c r="J5000" i="1"/>
  <c r="G5000" i="1"/>
  <c r="Z4997" i="1"/>
  <c r="S4997" i="1"/>
  <c r="N4997" i="1"/>
  <c r="J4997" i="1"/>
  <c r="G4997" i="1"/>
  <c r="Z4994" i="1"/>
  <c r="S4994" i="1"/>
  <c r="N4994" i="1"/>
  <c r="J4994" i="1"/>
  <c r="G4994" i="1"/>
  <c r="Z4993" i="1"/>
  <c r="S4993" i="1"/>
  <c r="N4993" i="1"/>
  <c r="J4993" i="1"/>
  <c r="G4993" i="1"/>
  <c r="Z4984" i="1"/>
  <c r="S4984" i="1"/>
  <c r="N4984" i="1"/>
  <c r="J4984" i="1"/>
  <c r="G4984" i="1"/>
  <c r="Z4981" i="1"/>
  <c r="S4981" i="1"/>
  <c r="N4981" i="1"/>
  <c r="J4981" i="1"/>
  <c r="G4981" i="1"/>
  <c r="Z4980" i="1"/>
  <c r="S4980" i="1"/>
  <c r="N4980" i="1"/>
  <c r="J4980" i="1"/>
  <c r="G4980" i="1"/>
  <c r="Z4978" i="1"/>
  <c r="S4978" i="1"/>
  <c r="N4978" i="1"/>
  <c r="J4978" i="1"/>
  <c r="G4978" i="1"/>
  <c r="Z4975" i="1"/>
  <c r="S4975" i="1"/>
  <c r="N4975" i="1"/>
  <c r="J4975" i="1"/>
  <c r="G4975" i="1"/>
  <c r="Z4973" i="1"/>
  <c r="S4973" i="1"/>
  <c r="N4973" i="1"/>
  <c r="J4973" i="1"/>
  <c r="G4973" i="1"/>
  <c r="Z4966" i="1"/>
  <c r="S4966" i="1"/>
  <c r="N4966" i="1"/>
  <c r="J4966" i="1"/>
  <c r="G4966" i="1"/>
  <c r="Z4965" i="1"/>
  <c r="S4965" i="1"/>
  <c r="N4965" i="1"/>
  <c r="J4965" i="1"/>
  <c r="G4965" i="1"/>
  <c r="Z4964" i="1"/>
  <c r="S4964" i="1"/>
  <c r="N4964" i="1"/>
  <c r="J4964" i="1"/>
  <c r="G4964" i="1"/>
  <c r="Z4962" i="1"/>
  <c r="S4962" i="1"/>
  <c r="N4962" i="1"/>
  <c r="J4962" i="1"/>
  <c r="G4962" i="1"/>
  <c r="Z4961" i="1"/>
  <c r="S4961" i="1"/>
  <c r="N4961" i="1"/>
  <c r="J4961" i="1"/>
  <c r="G4961" i="1"/>
  <c r="Z4959" i="1"/>
  <c r="S4959" i="1"/>
  <c r="N4959" i="1"/>
  <c r="J4959" i="1"/>
  <c r="G4959" i="1"/>
  <c r="Z4951" i="1"/>
  <c r="S4951" i="1"/>
  <c r="N4951" i="1"/>
  <c r="J4951" i="1"/>
  <c r="G4951" i="1"/>
  <c r="Z4950" i="1"/>
  <c r="S4950" i="1"/>
  <c r="N4950" i="1"/>
  <c r="J4950" i="1"/>
  <c r="G4950" i="1"/>
  <c r="Z4946" i="1"/>
  <c r="S4946" i="1"/>
  <c r="N4946" i="1"/>
  <c r="J4946" i="1"/>
  <c r="G4946" i="1"/>
  <c r="Z4945" i="1"/>
  <c r="S4945" i="1"/>
  <c r="N4945" i="1"/>
  <c r="J4945" i="1"/>
  <c r="G4945" i="1"/>
  <c r="Z4943" i="1"/>
  <c r="S4943" i="1"/>
  <c r="N4943" i="1"/>
  <c r="J4943" i="1"/>
  <c r="G4943" i="1"/>
  <c r="Z4936" i="1"/>
  <c r="S4936" i="1"/>
  <c r="N4936" i="1"/>
  <c r="J4936" i="1"/>
  <c r="G4936" i="1"/>
  <c r="Z4933" i="1"/>
  <c r="S4933" i="1"/>
  <c r="N4933" i="1"/>
  <c r="J4933" i="1"/>
  <c r="G4933" i="1"/>
  <c r="Z4931" i="1"/>
  <c r="S4931" i="1"/>
  <c r="N4931" i="1"/>
  <c r="J4931" i="1"/>
  <c r="G4931" i="1"/>
  <c r="Z4930" i="1"/>
  <c r="S4930" i="1"/>
  <c r="N4930" i="1"/>
  <c r="J4930" i="1"/>
  <c r="G4930" i="1"/>
  <c r="Z4926" i="1"/>
  <c r="S4926" i="1"/>
  <c r="N4926" i="1"/>
  <c r="J4926" i="1"/>
  <c r="G4926" i="1"/>
  <c r="Z4915" i="1"/>
  <c r="S4915" i="1"/>
  <c r="N4915" i="1"/>
  <c r="J4915" i="1"/>
  <c r="G4915" i="1"/>
  <c r="Z4914" i="1"/>
  <c r="S4914" i="1"/>
  <c r="N4914" i="1"/>
  <c r="J4914" i="1"/>
  <c r="G4914" i="1"/>
  <c r="Z4910" i="1"/>
  <c r="S4910" i="1"/>
  <c r="N4910" i="1"/>
  <c r="J4910" i="1"/>
  <c r="G4910" i="1"/>
  <c r="Z4906" i="1"/>
  <c r="S4906" i="1"/>
  <c r="N4906" i="1"/>
  <c r="J4906" i="1"/>
  <c r="G4906" i="1"/>
  <c r="Z4904" i="1"/>
  <c r="S4904" i="1"/>
  <c r="N4904" i="1"/>
  <c r="J4904" i="1"/>
  <c r="G4904" i="1"/>
  <c r="Z4903" i="1"/>
  <c r="S4903" i="1"/>
  <c r="N4903" i="1"/>
  <c r="J4903" i="1"/>
  <c r="G4903" i="1"/>
  <c r="Z4902" i="1"/>
  <c r="S4902" i="1"/>
  <c r="N4902" i="1"/>
  <c r="J4902" i="1"/>
  <c r="G4902" i="1"/>
  <c r="Z4895" i="1"/>
  <c r="S4895" i="1"/>
  <c r="N4895" i="1"/>
  <c r="J4895" i="1"/>
  <c r="G4895" i="1"/>
  <c r="Z4891" i="1"/>
  <c r="S4891" i="1"/>
  <c r="N4891" i="1"/>
  <c r="J4891" i="1"/>
  <c r="G4891" i="1"/>
  <c r="Z4888" i="1"/>
  <c r="S4888" i="1"/>
  <c r="N4888" i="1"/>
  <c r="J4888" i="1"/>
  <c r="G4888" i="1"/>
  <c r="Z4886" i="1"/>
  <c r="S4886" i="1"/>
  <c r="N4886" i="1"/>
  <c r="J4886" i="1"/>
  <c r="G4886" i="1"/>
  <c r="Z4881" i="1"/>
  <c r="S4881" i="1"/>
  <c r="N4881" i="1"/>
  <c r="J4881" i="1"/>
  <c r="G4881" i="1"/>
  <c r="Z4876" i="1"/>
  <c r="S4876" i="1"/>
  <c r="N4876" i="1"/>
  <c r="J4876" i="1"/>
  <c r="G4876" i="1"/>
  <c r="Z4871" i="1"/>
  <c r="S4871" i="1"/>
  <c r="N4871" i="1"/>
  <c r="J4871" i="1"/>
  <c r="G4871" i="1"/>
  <c r="Z4870" i="1"/>
  <c r="S4870" i="1"/>
  <c r="N4870" i="1"/>
  <c r="J4870" i="1"/>
  <c r="G4870" i="1"/>
  <c r="Z4863" i="1"/>
  <c r="S4863" i="1"/>
  <c r="N4863" i="1"/>
  <c r="J4863" i="1"/>
  <c r="G4863" i="1"/>
  <c r="Z4862" i="1"/>
  <c r="S4862" i="1"/>
  <c r="N4862" i="1"/>
  <c r="J4862" i="1"/>
  <c r="G4862" i="1"/>
  <c r="Z4856" i="1"/>
  <c r="S4856" i="1"/>
  <c r="N4856" i="1"/>
  <c r="J4856" i="1"/>
  <c r="G4856" i="1"/>
  <c r="Z4854" i="1"/>
  <c r="S4854" i="1"/>
  <c r="N4854" i="1"/>
  <c r="J4854" i="1"/>
  <c r="G4854" i="1"/>
  <c r="Z4847" i="1"/>
  <c r="S4847" i="1"/>
  <c r="N4847" i="1"/>
  <c r="J4847" i="1"/>
  <c r="G4847" i="1"/>
  <c r="U4846" i="1"/>
  <c r="Z4846" i="1" s="1"/>
  <c r="S4846" i="1"/>
  <c r="N4846" i="1"/>
  <c r="J4846" i="1"/>
  <c r="G4846" i="1"/>
  <c r="Z4841" i="1"/>
  <c r="S4841" i="1"/>
  <c r="N4841" i="1"/>
  <c r="J4841" i="1"/>
  <c r="G4841" i="1"/>
  <c r="Z4837" i="1"/>
  <c r="S4837" i="1"/>
  <c r="N4837" i="1"/>
  <c r="J4837" i="1"/>
  <c r="G4837" i="1"/>
  <c r="Z4834" i="1"/>
  <c r="S4834" i="1"/>
  <c r="N4834" i="1"/>
  <c r="J4834" i="1"/>
  <c r="G4834" i="1"/>
  <c r="Z4828" i="1"/>
  <c r="S4828" i="1"/>
  <c r="N4828" i="1"/>
  <c r="J4828" i="1"/>
  <c r="G4828" i="1"/>
  <c r="Z4823" i="1"/>
  <c r="S4823" i="1"/>
  <c r="N4823" i="1"/>
  <c r="J4823" i="1"/>
  <c r="G4823" i="1"/>
  <c r="Z4822" i="1"/>
  <c r="S4822" i="1"/>
  <c r="N4822" i="1"/>
  <c r="J4822" i="1"/>
  <c r="G4822" i="1"/>
  <c r="Z4821" i="1"/>
  <c r="S4821" i="1"/>
  <c r="N4821" i="1"/>
  <c r="J4821" i="1"/>
  <c r="G4821" i="1"/>
  <c r="Z4819" i="1"/>
  <c r="S4819" i="1"/>
  <c r="N4819" i="1"/>
  <c r="J4819" i="1"/>
  <c r="G4819" i="1"/>
  <c r="Z4805" i="1"/>
  <c r="S4805" i="1"/>
  <c r="N4805" i="1"/>
  <c r="J4805" i="1"/>
  <c r="G4805" i="1"/>
  <c r="Z4802" i="1"/>
  <c r="S4802" i="1"/>
  <c r="N4802" i="1"/>
  <c r="J4802" i="1"/>
  <c r="G4802" i="1"/>
  <c r="Z4800" i="1"/>
  <c r="S4800" i="1"/>
  <c r="N4800" i="1"/>
  <c r="J4800" i="1"/>
  <c r="G4800" i="1"/>
  <c r="Z4798" i="1"/>
  <c r="S4798" i="1"/>
  <c r="N4798" i="1"/>
  <c r="J4798" i="1"/>
  <c r="G4798" i="1"/>
  <c r="Z4795" i="1"/>
  <c r="S4795" i="1"/>
  <c r="N4795" i="1"/>
  <c r="J4795" i="1"/>
  <c r="G4795" i="1"/>
  <c r="Z4784" i="1"/>
  <c r="S4784" i="1"/>
  <c r="N4784" i="1"/>
  <c r="J4784" i="1"/>
  <c r="G4784" i="1"/>
  <c r="Z4783" i="1"/>
  <c r="S4783" i="1"/>
  <c r="N4783" i="1"/>
  <c r="J4783" i="1"/>
  <c r="G4783" i="1"/>
  <c r="Z4774" i="1"/>
  <c r="S4774" i="1"/>
  <c r="N4774" i="1"/>
  <c r="J4774" i="1"/>
  <c r="G4774" i="1"/>
  <c r="Z4763" i="1"/>
  <c r="S4763" i="1"/>
  <c r="N4763" i="1"/>
  <c r="J4763" i="1"/>
  <c r="G4763" i="1"/>
  <c r="Z4759" i="1"/>
  <c r="S4759" i="1"/>
  <c r="N4759" i="1"/>
  <c r="J4759" i="1"/>
  <c r="G4759" i="1"/>
  <c r="Z4758" i="1"/>
  <c r="S4758" i="1"/>
  <c r="N4758" i="1"/>
  <c r="J4758" i="1"/>
  <c r="G4758" i="1"/>
  <c r="Z4743" i="1"/>
  <c r="S4743" i="1"/>
  <c r="N4743" i="1"/>
  <c r="J4743" i="1"/>
  <c r="G4743" i="1"/>
  <c r="Z4742" i="1"/>
  <c r="S4742" i="1"/>
  <c r="N4742" i="1"/>
  <c r="J4742" i="1"/>
  <c r="G4742" i="1"/>
  <c r="Z4741" i="1"/>
  <c r="S4741" i="1"/>
  <c r="N4741" i="1"/>
  <c r="J4741" i="1"/>
  <c r="G4741" i="1"/>
  <c r="Z4740" i="1"/>
  <c r="S4740" i="1"/>
  <c r="N4740" i="1"/>
  <c r="J4740" i="1"/>
  <c r="G4740" i="1"/>
  <c r="Z4732" i="1"/>
  <c r="S4732" i="1"/>
  <c r="N4732" i="1"/>
  <c r="J4732" i="1"/>
  <c r="G4732" i="1"/>
  <c r="Z4731" i="1"/>
  <c r="S4731" i="1"/>
  <c r="N4731" i="1"/>
  <c r="J4731" i="1"/>
  <c r="G4731" i="1"/>
  <c r="Z4727" i="1"/>
  <c r="S4727" i="1"/>
  <c r="N4727" i="1"/>
  <c r="J4727" i="1"/>
  <c r="G4727" i="1"/>
  <c r="Z4721" i="1"/>
  <c r="S4721" i="1"/>
  <c r="N4721" i="1"/>
  <c r="J4721" i="1"/>
  <c r="G4721" i="1"/>
  <c r="Z4717" i="1"/>
  <c r="S4717" i="1"/>
  <c r="N4717" i="1"/>
  <c r="J4717" i="1"/>
  <c r="G4717" i="1"/>
  <c r="Z4713" i="1"/>
  <c r="S4713" i="1"/>
  <c r="N4713" i="1"/>
  <c r="J4713" i="1"/>
  <c r="G4713" i="1"/>
  <c r="Z4708" i="1"/>
  <c r="S4708" i="1"/>
  <c r="N4708" i="1"/>
  <c r="J4708" i="1"/>
  <c r="G4708" i="1"/>
  <c r="Z4703" i="1"/>
  <c r="S4703" i="1"/>
  <c r="N4703" i="1"/>
  <c r="J4703" i="1"/>
  <c r="G4703" i="1"/>
  <c r="Z4696" i="1"/>
  <c r="S4696" i="1"/>
  <c r="N4696" i="1"/>
  <c r="J4696" i="1"/>
  <c r="G4696" i="1"/>
  <c r="Z4694" i="1"/>
  <c r="S4694" i="1"/>
  <c r="N4694" i="1"/>
  <c r="J4694" i="1"/>
  <c r="G4694" i="1"/>
  <c r="Z4693" i="1"/>
  <c r="S4693" i="1"/>
  <c r="N4693" i="1"/>
  <c r="J4693" i="1"/>
  <c r="G4693" i="1"/>
  <c r="Z4689" i="1"/>
  <c r="S4689" i="1"/>
  <c r="N4689" i="1"/>
  <c r="J4689" i="1"/>
  <c r="G4689" i="1"/>
  <c r="Z4686" i="1"/>
  <c r="S4686" i="1"/>
  <c r="N4686" i="1"/>
  <c r="J4686" i="1"/>
  <c r="G4686" i="1"/>
  <c r="Z4682" i="1"/>
  <c r="S4682" i="1"/>
  <c r="N4682" i="1"/>
  <c r="J4682" i="1"/>
  <c r="G4682" i="1"/>
  <c r="Z4670" i="1"/>
  <c r="S4670" i="1"/>
  <c r="N4670" i="1"/>
  <c r="J4670" i="1"/>
  <c r="G4670" i="1"/>
  <c r="Z4666" i="1"/>
  <c r="S4666" i="1"/>
  <c r="N4666" i="1"/>
  <c r="J4666" i="1"/>
  <c r="G4666" i="1"/>
  <c r="Z4660" i="1"/>
  <c r="S4660" i="1"/>
  <c r="N4660" i="1"/>
  <c r="J4660" i="1"/>
  <c r="G4660" i="1"/>
  <c r="Z4658" i="1"/>
  <c r="S4658" i="1"/>
  <c r="N4658" i="1"/>
  <c r="J4658" i="1"/>
  <c r="G4658" i="1"/>
  <c r="Z4657" i="1"/>
  <c r="S4657" i="1"/>
  <c r="N4657" i="1"/>
  <c r="J4657" i="1"/>
  <c r="G4657" i="1"/>
  <c r="Z4655" i="1"/>
  <c r="S4655" i="1"/>
  <c r="N4655" i="1"/>
  <c r="J4655" i="1"/>
  <c r="G4655" i="1"/>
  <c r="Z4650" i="1"/>
  <c r="S4650" i="1"/>
  <c r="N4650" i="1"/>
  <c r="J4650" i="1"/>
  <c r="G4650" i="1"/>
  <c r="Z4648" i="1"/>
  <c r="S4648" i="1"/>
  <c r="N4648" i="1"/>
  <c r="J4648" i="1"/>
  <c r="G4648" i="1"/>
  <c r="Z4632" i="1"/>
  <c r="S4632" i="1"/>
  <c r="N4632" i="1"/>
  <c r="J4632" i="1"/>
  <c r="G4632" i="1"/>
  <c r="Z4629" i="1"/>
  <c r="S4629" i="1"/>
  <c r="N4629" i="1"/>
  <c r="J4629" i="1"/>
  <c r="G4629" i="1"/>
  <c r="Z4623" i="1"/>
  <c r="S4623" i="1"/>
  <c r="N4623" i="1"/>
  <c r="J4623" i="1"/>
  <c r="G4623" i="1"/>
  <c r="Z4621" i="1"/>
  <c r="S4621" i="1"/>
  <c r="N4621" i="1"/>
  <c r="J4621" i="1"/>
  <c r="G4621" i="1"/>
  <c r="Z4615" i="1"/>
  <c r="S4615" i="1"/>
  <c r="N4615" i="1"/>
  <c r="J4615" i="1"/>
  <c r="G4615" i="1"/>
  <c r="Z4613" i="1"/>
  <c r="S4613" i="1"/>
  <c r="N4613" i="1"/>
  <c r="J4613" i="1"/>
  <c r="G4613" i="1"/>
  <c r="Z4604" i="1"/>
  <c r="S4604" i="1"/>
  <c r="N4604" i="1"/>
  <c r="J4604" i="1"/>
  <c r="G4604" i="1"/>
  <c r="Z4600" i="1"/>
  <c r="S4600" i="1"/>
  <c r="N4600" i="1"/>
  <c r="J4600" i="1"/>
  <c r="G4600" i="1"/>
  <c r="Z4594" i="1"/>
  <c r="S4594" i="1"/>
  <c r="N4594" i="1"/>
  <c r="J4594" i="1"/>
  <c r="G4594" i="1"/>
  <c r="Z4589" i="1"/>
  <c r="S4589" i="1"/>
  <c r="N4589" i="1"/>
  <c r="J4589" i="1"/>
  <c r="G4589" i="1"/>
  <c r="Z4577" i="1"/>
  <c r="S4577" i="1"/>
  <c r="N4577" i="1"/>
  <c r="J4577" i="1"/>
  <c r="G4577" i="1"/>
  <c r="Z4574" i="1"/>
  <c r="S4574" i="1"/>
  <c r="N4574" i="1"/>
  <c r="J4574" i="1"/>
  <c r="G4574" i="1"/>
  <c r="Z4573" i="1"/>
  <c r="S4573" i="1"/>
  <c r="N4573" i="1"/>
  <c r="J4573" i="1"/>
  <c r="G4573" i="1"/>
  <c r="Z4567" i="1"/>
  <c r="S4567" i="1"/>
  <c r="N4567" i="1"/>
  <c r="J4567" i="1"/>
  <c r="G4567" i="1"/>
  <c r="Z4562" i="1"/>
  <c r="S4562" i="1"/>
  <c r="N4562" i="1"/>
  <c r="J4562" i="1"/>
  <c r="G4562" i="1"/>
  <c r="Z4561" i="1"/>
  <c r="S4561" i="1"/>
  <c r="N4561" i="1"/>
  <c r="J4561" i="1"/>
  <c r="G4561" i="1"/>
  <c r="Z4553" i="1"/>
  <c r="S4553" i="1"/>
  <c r="N4553" i="1"/>
  <c r="J4553" i="1"/>
  <c r="G4553" i="1"/>
  <c r="Z4547" i="1"/>
  <c r="S4547" i="1"/>
  <c r="N4547" i="1"/>
  <c r="J4547" i="1"/>
  <c r="G4547" i="1"/>
  <c r="Z4546" i="1"/>
  <c r="S4546" i="1"/>
  <c r="N4546" i="1"/>
  <c r="J4546" i="1"/>
  <c r="G4546" i="1"/>
  <c r="Z4545" i="1"/>
  <c r="S4545" i="1"/>
  <c r="N4545" i="1"/>
  <c r="J4545" i="1"/>
  <c r="G4545" i="1"/>
  <c r="Z4538" i="1"/>
  <c r="S4538" i="1"/>
  <c r="N4538" i="1"/>
  <c r="J4538" i="1"/>
  <c r="G4538" i="1"/>
  <c r="U4537" i="1"/>
  <c r="Z4537" i="1" s="1"/>
  <c r="S4537" i="1"/>
  <c r="N4537" i="1"/>
  <c r="J4537" i="1"/>
  <c r="G4537" i="1"/>
  <c r="Z4529" i="1"/>
  <c r="S4529" i="1"/>
  <c r="N4529" i="1"/>
  <c r="J4529" i="1"/>
  <c r="G4529" i="1"/>
  <c r="Z4527" i="1"/>
  <c r="S4527" i="1"/>
  <c r="N4527" i="1"/>
  <c r="J4527" i="1"/>
  <c r="AC4527" i="1" s="1"/>
  <c r="G4527" i="1"/>
  <c r="Z4526" i="1"/>
  <c r="S4526" i="1"/>
  <c r="N4526" i="1"/>
  <c r="J4526" i="1"/>
  <c r="G4526" i="1"/>
  <c r="Z4523" i="1"/>
  <c r="S4523" i="1"/>
  <c r="N4523" i="1"/>
  <c r="J4523" i="1"/>
  <c r="G4523" i="1"/>
  <c r="Z4521" i="1"/>
  <c r="S4521" i="1"/>
  <c r="N4521" i="1"/>
  <c r="J4521" i="1"/>
  <c r="G4521" i="1"/>
  <c r="Z4507" i="1"/>
  <c r="S4507" i="1"/>
  <c r="N4507" i="1"/>
  <c r="J4507" i="1"/>
  <c r="G4507" i="1"/>
  <c r="Z4504" i="1"/>
  <c r="S4504" i="1"/>
  <c r="N4504" i="1"/>
  <c r="J4504" i="1"/>
  <c r="G4504" i="1"/>
  <c r="Z4501" i="1"/>
  <c r="S4501" i="1"/>
  <c r="N4501" i="1"/>
  <c r="J4501" i="1"/>
  <c r="G4501" i="1"/>
  <c r="Z4493" i="1"/>
  <c r="S4493" i="1"/>
  <c r="N4493" i="1"/>
  <c r="J4493" i="1"/>
  <c r="G4493" i="1"/>
  <c r="X4489" i="1"/>
  <c r="Z4489" i="1" s="1"/>
  <c r="S4489" i="1"/>
  <c r="N4489" i="1"/>
  <c r="J4489" i="1"/>
  <c r="G4489" i="1"/>
  <c r="Z4476" i="1"/>
  <c r="S4476" i="1"/>
  <c r="N4476" i="1"/>
  <c r="J4476" i="1"/>
  <c r="G4476" i="1"/>
  <c r="Z4464" i="1"/>
  <c r="S4464" i="1"/>
  <c r="N4464" i="1"/>
  <c r="J4464" i="1"/>
  <c r="G4464" i="1"/>
  <c r="Z4459" i="1"/>
  <c r="S4459" i="1"/>
  <c r="N4459" i="1"/>
  <c r="J4459" i="1"/>
  <c r="G4459" i="1"/>
  <c r="Z4457" i="1"/>
  <c r="S4457" i="1"/>
  <c r="N4457" i="1"/>
  <c r="J4457" i="1"/>
  <c r="G4457" i="1"/>
  <c r="Z4451" i="1"/>
  <c r="S4451" i="1"/>
  <c r="N4451" i="1"/>
  <c r="J4451" i="1"/>
  <c r="G4451" i="1"/>
  <c r="Z4447" i="1"/>
  <c r="S4447" i="1"/>
  <c r="N4447" i="1"/>
  <c r="J4447" i="1"/>
  <c r="G4447" i="1"/>
  <c r="Z4439" i="1"/>
  <c r="S4439" i="1"/>
  <c r="N4439" i="1"/>
  <c r="J4439" i="1"/>
  <c r="G4439" i="1"/>
  <c r="Z4438" i="1"/>
  <c r="S4438" i="1"/>
  <c r="N4438" i="1"/>
  <c r="J4438" i="1"/>
  <c r="G4438" i="1"/>
  <c r="Z4436" i="1"/>
  <c r="S4436" i="1"/>
  <c r="N4436" i="1"/>
  <c r="J4436" i="1"/>
  <c r="G4436" i="1"/>
  <c r="Z4429" i="1"/>
  <c r="S4429" i="1"/>
  <c r="N4429" i="1"/>
  <c r="J4429" i="1"/>
  <c r="G4429" i="1"/>
  <c r="Z4417" i="1"/>
  <c r="S4417" i="1"/>
  <c r="N4417" i="1"/>
  <c r="J4417" i="1"/>
  <c r="G4417" i="1"/>
  <c r="Z4416" i="1"/>
  <c r="S4416" i="1"/>
  <c r="N4416" i="1"/>
  <c r="J4416" i="1"/>
  <c r="G4416" i="1"/>
  <c r="Z4408" i="1"/>
  <c r="S4408" i="1"/>
  <c r="N4408" i="1"/>
  <c r="J4408" i="1"/>
  <c r="G4408" i="1"/>
  <c r="Z4400" i="1"/>
  <c r="S4400" i="1"/>
  <c r="N4400" i="1"/>
  <c r="J4400" i="1"/>
  <c r="G4400" i="1"/>
  <c r="Z4399" i="1"/>
  <c r="S4399" i="1"/>
  <c r="N4399" i="1"/>
  <c r="J4399" i="1"/>
  <c r="G4399" i="1"/>
  <c r="Z4396" i="1"/>
  <c r="S4396" i="1"/>
  <c r="N4396" i="1"/>
  <c r="J4396" i="1"/>
  <c r="G4396" i="1"/>
  <c r="Z4393" i="1"/>
  <c r="S4393" i="1"/>
  <c r="N4393" i="1"/>
  <c r="J4393" i="1"/>
  <c r="G4393" i="1"/>
  <c r="Z4384" i="1"/>
  <c r="S4384" i="1"/>
  <c r="N4384" i="1"/>
  <c r="J4384" i="1"/>
  <c r="G4384" i="1"/>
  <c r="Z4383" i="1"/>
  <c r="S4383" i="1"/>
  <c r="N4383" i="1"/>
  <c r="J4383" i="1"/>
  <c r="G4383" i="1"/>
  <c r="Z4382" i="1"/>
  <c r="S4382" i="1"/>
  <c r="N4382" i="1"/>
  <c r="J4382" i="1"/>
  <c r="G4382" i="1"/>
  <c r="X4377" i="1"/>
  <c r="Z4377" i="1" s="1"/>
  <c r="S4377" i="1"/>
  <c r="N4377" i="1"/>
  <c r="J4377" i="1"/>
  <c r="G4377" i="1"/>
  <c r="Z4359" i="1"/>
  <c r="S4359" i="1"/>
  <c r="N4359" i="1"/>
  <c r="J4359" i="1"/>
  <c r="G4359" i="1"/>
  <c r="Z4358" i="1"/>
  <c r="S4358" i="1"/>
  <c r="N4358" i="1"/>
  <c r="J4358" i="1"/>
  <c r="G4358" i="1"/>
  <c r="Z4357" i="1"/>
  <c r="S4357" i="1"/>
  <c r="N4357" i="1"/>
  <c r="J4357" i="1"/>
  <c r="G4357" i="1"/>
  <c r="Z4353" i="1"/>
  <c r="S4353" i="1"/>
  <c r="N4353" i="1"/>
  <c r="J4353" i="1"/>
  <c r="G4353" i="1"/>
  <c r="Z4348" i="1"/>
  <c r="S4348" i="1"/>
  <c r="N4348" i="1"/>
  <c r="J4348" i="1"/>
  <c r="G4348" i="1"/>
  <c r="Z4347" i="1"/>
  <c r="S4347" i="1"/>
  <c r="N4347" i="1"/>
  <c r="J4347" i="1"/>
  <c r="G4347" i="1"/>
  <c r="Z4344" i="1"/>
  <c r="S4344" i="1"/>
  <c r="N4344" i="1"/>
  <c r="J4344" i="1"/>
  <c r="G4344" i="1"/>
  <c r="Z4343" i="1"/>
  <c r="S4343" i="1"/>
  <c r="N4343" i="1"/>
  <c r="J4343" i="1"/>
  <c r="G4343" i="1"/>
  <c r="Z4342" i="1"/>
  <c r="S4342" i="1"/>
  <c r="N4342" i="1"/>
  <c r="J4342" i="1"/>
  <c r="G4342" i="1"/>
  <c r="Z4338" i="1"/>
  <c r="S4338" i="1"/>
  <c r="N4338" i="1"/>
  <c r="J4338" i="1"/>
  <c r="G4338" i="1"/>
  <c r="Z4337" i="1"/>
  <c r="S4337" i="1"/>
  <c r="N4337" i="1"/>
  <c r="J4337" i="1"/>
  <c r="G4337" i="1"/>
  <c r="Z4332" i="1"/>
  <c r="S4332" i="1"/>
  <c r="N4332" i="1"/>
  <c r="J4332" i="1"/>
  <c r="G4332" i="1"/>
  <c r="Z4326" i="1"/>
  <c r="S4326" i="1"/>
  <c r="N4326" i="1"/>
  <c r="J4326" i="1"/>
  <c r="G4326" i="1"/>
  <c r="Z4311" i="1"/>
  <c r="S4311" i="1"/>
  <c r="N4311" i="1"/>
  <c r="J4311" i="1"/>
  <c r="G4311" i="1"/>
  <c r="Z4307" i="1"/>
  <c r="S4307" i="1"/>
  <c r="N4307" i="1"/>
  <c r="J4307" i="1"/>
  <c r="G4307" i="1"/>
  <c r="U4301" i="1"/>
  <c r="Z4301" i="1" s="1"/>
  <c r="S4301" i="1"/>
  <c r="N4301" i="1"/>
  <c r="J4301" i="1"/>
  <c r="G4301" i="1"/>
  <c r="Z4294" i="1"/>
  <c r="S4294" i="1"/>
  <c r="N4294" i="1"/>
  <c r="J4294" i="1"/>
  <c r="G4294" i="1"/>
  <c r="Z4290" i="1"/>
  <c r="S4290" i="1"/>
  <c r="N4290" i="1"/>
  <c r="J4290" i="1"/>
  <c r="G4290" i="1"/>
  <c r="Z4289" i="1"/>
  <c r="S4289" i="1"/>
  <c r="N4289" i="1"/>
  <c r="J4289" i="1"/>
  <c r="G4289" i="1"/>
  <c r="W4278" i="1"/>
  <c r="Z4278" i="1" s="1"/>
  <c r="S4278" i="1"/>
  <c r="N4278" i="1"/>
  <c r="J4278" i="1"/>
  <c r="G4278" i="1"/>
  <c r="Z4273" i="1"/>
  <c r="S4273" i="1"/>
  <c r="N4273" i="1"/>
  <c r="J4273" i="1"/>
  <c r="G4273" i="1"/>
  <c r="Z4269" i="1"/>
  <c r="S4269" i="1"/>
  <c r="N4269" i="1"/>
  <c r="J4269" i="1"/>
  <c r="G4269" i="1"/>
  <c r="Z4267" i="1"/>
  <c r="S4267" i="1"/>
  <c r="N4267" i="1"/>
  <c r="J4267" i="1"/>
  <c r="G4267" i="1"/>
  <c r="Z4263" i="1"/>
  <c r="S4263" i="1"/>
  <c r="N4263" i="1"/>
  <c r="J4263" i="1"/>
  <c r="G4263" i="1"/>
  <c r="Z4261" i="1"/>
  <c r="S4261" i="1"/>
  <c r="N4261" i="1"/>
  <c r="J4261" i="1"/>
  <c r="G4261" i="1"/>
  <c r="Z4260" i="1"/>
  <c r="S4260" i="1"/>
  <c r="N4260" i="1"/>
  <c r="J4260" i="1"/>
  <c r="G4260" i="1"/>
  <c r="Z4253" i="1"/>
  <c r="S4253" i="1"/>
  <c r="N4253" i="1"/>
  <c r="J4253" i="1"/>
  <c r="G4253" i="1"/>
  <c r="Z4252" i="1"/>
  <c r="S4252" i="1"/>
  <c r="N4252" i="1"/>
  <c r="J4252" i="1"/>
  <c r="G4252" i="1"/>
  <c r="Z4247" i="1"/>
  <c r="S4247" i="1"/>
  <c r="N4247" i="1"/>
  <c r="J4247" i="1"/>
  <c r="G4247" i="1"/>
  <c r="Z4243" i="1"/>
  <c r="S4243" i="1"/>
  <c r="N4243" i="1"/>
  <c r="J4243" i="1"/>
  <c r="G4243" i="1"/>
  <c r="Z4226" i="1"/>
  <c r="S4226" i="1"/>
  <c r="N4226" i="1"/>
  <c r="J4226" i="1"/>
  <c r="G4226" i="1"/>
  <c r="Z4224" i="1"/>
  <c r="S4224" i="1"/>
  <c r="N4224" i="1"/>
  <c r="J4224" i="1"/>
  <c r="G4224" i="1"/>
  <c r="Z4219" i="1"/>
  <c r="S4219" i="1"/>
  <c r="N4219" i="1"/>
  <c r="J4219" i="1"/>
  <c r="G4219" i="1"/>
  <c r="Z4218" i="1"/>
  <c r="S4218" i="1"/>
  <c r="N4218" i="1"/>
  <c r="J4218" i="1"/>
  <c r="G4218" i="1"/>
  <c r="Z4217" i="1"/>
  <c r="S4217" i="1"/>
  <c r="N4217" i="1"/>
  <c r="J4217" i="1"/>
  <c r="G4217" i="1"/>
  <c r="Z4213" i="1"/>
  <c r="S4213" i="1"/>
  <c r="N4213" i="1"/>
  <c r="J4213" i="1"/>
  <c r="G4213" i="1"/>
  <c r="Z4196" i="1"/>
  <c r="S4196" i="1"/>
  <c r="N4196" i="1"/>
  <c r="J4196" i="1"/>
  <c r="G4196" i="1"/>
  <c r="Z4195" i="1"/>
  <c r="S4195" i="1"/>
  <c r="N4195" i="1"/>
  <c r="J4195" i="1"/>
  <c r="G4195" i="1"/>
  <c r="Z4194" i="1"/>
  <c r="S4194" i="1"/>
  <c r="N4194" i="1"/>
  <c r="J4194" i="1"/>
  <c r="G4194" i="1"/>
  <c r="Z4188" i="1"/>
  <c r="S4188" i="1"/>
  <c r="N4188" i="1"/>
  <c r="J4188" i="1"/>
  <c r="G4188" i="1"/>
  <c r="Z4185" i="1"/>
  <c r="S4185" i="1"/>
  <c r="N4185" i="1"/>
  <c r="J4185" i="1"/>
  <c r="G4185" i="1"/>
  <c r="Z4177" i="1"/>
  <c r="S4177" i="1"/>
  <c r="N4177" i="1"/>
  <c r="J4177" i="1"/>
  <c r="G4177" i="1"/>
  <c r="Z4175" i="1"/>
  <c r="S4175" i="1"/>
  <c r="N4175" i="1"/>
  <c r="J4175" i="1"/>
  <c r="G4175" i="1"/>
  <c r="Z4171" i="1"/>
  <c r="S4171" i="1"/>
  <c r="N4171" i="1"/>
  <c r="J4171" i="1"/>
  <c r="G4171" i="1"/>
  <c r="Z4168" i="1"/>
  <c r="S4168" i="1"/>
  <c r="N4168" i="1"/>
  <c r="J4168" i="1"/>
  <c r="G4168" i="1"/>
  <c r="Z4165" i="1"/>
  <c r="S4165" i="1"/>
  <c r="N4165" i="1"/>
  <c r="J4165" i="1"/>
  <c r="G4165" i="1"/>
  <c r="Z4158" i="1"/>
  <c r="S4158" i="1"/>
  <c r="N4158" i="1"/>
  <c r="J4158" i="1"/>
  <c r="G4158" i="1"/>
  <c r="Z4157" i="1"/>
  <c r="S4157" i="1"/>
  <c r="N4157" i="1"/>
  <c r="J4157" i="1"/>
  <c r="G4157" i="1"/>
  <c r="Z4153" i="1"/>
  <c r="S4153" i="1"/>
  <c r="N4153" i="1"/>
  <c r="J4153" i="1"/>
  <c r="G4153" i="1"/>
  <c r="Z4148" i="1"/>
  <c r="S4148" i="1"/>
  <c r="N4148" i="1"/>
  <c r="J4148" i="1"/>
  <c r="G4148" i="1"/>
  <c r="Z4147" i="1"/>
  <c r="S4147" i="1"/>
  <c r="N4147" i="1"/>
  <c r="J4147" i="1"/>
  <c r="G4147" i="1"/>
  <c r="Z4136" i="1"/>
  <c r="S4136" i="1"/>
  <c r="N4136" i="1"/>
  <c r="J4136" i="1"/>
  <c r="G4136" i="1"/>
  <c r="Z4134" i="1"/>
  <c r="S4134" i="1"/>
  <c r="N4134" i="1"/>
  <c r="J4134" i="1"/>
  <c r="G4134" i="1"/>
  <c r="Z4133" i="1"/>
  <c r="S4133" i="1"/>
  <c r="N4133" i="1"/>
  <c r="J4133" i="1"/>
  <c r="G4133" i="1"/>
  <c r="Z4132" i="1"/>
  <c r="S4132" i="1"/>
  <c r="N4132" i="1"/>
  <c r="J4132" i="1"/>
  <c r="G4132" i="1"/>
  <c r="Z4131" i="1"/>
  <c r="S4131" i="1"/>
  <c r="N4131" i="1"/>
  <c r="J4131" i="1"/>
  <c r="G4131" i="1"/>
  <c r="Z4122" i="1"/>
  <c r="S4122" i="1"/>
  <c r="N4122" i="1"/>
  <c r="J4122" i="1"/>
  <c r="G4122" i="1"/>
  <c r="Z4108" i="1"/>
  <c r="S4108" i="1"/>
  <c r="N4108" i="1"/>
  <c r="J4108" i="1"/>
  <c r="G4108" i="1"/>
  <c r="Z4104" i="1"/>
  <c r="S4104" i="1"/>
  <c r="N4104" i="1"/>
  <c r="J4104" i="1"/>
  <c r="G4104" i="1"/>
  <c r="Z4100" i="1"/>
  <c r="S4100" i="1"/>
  <c r="N4100" i="1"/>
  <c r="J4100" i="1"/>
  <c r="G4100" i="1"/>
  <c r="Z4098" i="1"/>
  <c r="S4098" i="1"/>
  <c r="N4098" i="1"/>
  <c r="J4098" i="1"/>
  <c r="G4098" i="1"/>
  <c r="Z4097" i="1"/>
  <c r="S4097" i="1"/>
  <c r="N4097" i="1"/>
  <c r="J4097" i="1"/>
  <c r="G4097" i="1"/>
  <c r="Z4091" i="1"/>
  <c r="S4091" i="1"/>
  <c r="N4091" i="1"/>
  <c r="J4091" i="1"/>
  <c r="G4091" i="1"/>
  <c r="Z4089" i="1"/>
  <c r="S4089" i="1"/>
  <c r="N4089" i="1"/>
  <c r="J4089" i="1"/>
  <c r="G4089" i="1"/>
  <c r="Z4083" i="1"/>
  <c r="S4083" i="1"/>
  <c r="N4083" i="1"/>
  <c r="J4083" i="1"/>
  <c r="G4083" i="1"/>
  <c r="Z4080" i="1"/>
  <c r="S4080" i="1"/>
  <c r="N4080" i="1"/>
  <c r="J4080" i="1"/>
  <c r="G4080" i="1"/>
  <c r="Z4079" i="1"/>
  <c r="S4079" i="1"/>
  <c r="N4079" i="1"/>
  <c r="J4079" i="1"/>
  <c r="G4079" i="1"/>
  <c r="Z4073" i="1"/>
  <c r="S4073" i="1"/>
  <c r="N4073" i="1"/>
  <c r="J4073" i="1"/>
  <c r="G4073" i="1"/>
  <c r="X4072" i="1"/>
  <c r="Z4072" i="1" s="1"/>
  <c r="S4072" i="1"/>
  <c r="N4072" i="1"/>
  <c r="J4072" i="1"/>
  <c r="G4072" i="1"/>
  <c r="Z4071" i="1"/>
  <c r="S4071" i="1"/>
  <c r="N4071" i="1"/>
  <c r="J4071" i="1"/>
  <c r="G4071" i="1"/>
  <c r="Z4067" i="1"/>
  <c r="S4067" i="1"/>
  <c r="N4067" i="1"/>
  <c r="J4067" i="1"/>
  <c r="G4067" i="1"/>
  <c r="Z4062" i="1"/>
  <c r="S4062" i="1"/>
  <c r="N4062" i="1"/>
  <c r="J4062" i="1"/>
  <c r="G4062" i="1"/>
  <c r="Z4051" i="1"/>
  <c r="S4051" i="1"/>
  <c r="N4051" i="1"/>
  <c r="J4051" i="1"/>
  <c r="G4051" i="1"/>
  <c r="Z4050" i="1"/>
  <c r="S4050" i="1"/>
  <c r="N4050" i="1"/>
  <c r="J4050" i="1"/>
  <c r="G4050" i="1"/>
  <c r="Z4047" i="1"/>
  <c r="S4047" i="1"/>
  <c r="N4047" i="1"/>
  <c r="J4047" i="1"/>
  <c r="G4047" i="1"/>
  <c r="Z4046" i="1"/>
  <c r="S4046" i="1"/>
  <c r="N4046" i="1"/>
  <c r="J4046" i="1"/>
  <c r="G4046" i="1"/>
  <c r="Z4039" i="1"/>
  <c r="S4039" i="1"/>
  <c r="N4039" i="1"/>
  <c r="J4039" i="1"/>
  <c r="G4039" i="1"/>
  <c r="Z4037" i="1"/>
  <c r="S4037" i="1"/>
  <c r="N4037" i="1"/>
  <c r="J4037" i="1"/>
  <c r="G4037" i="1"/>
  <c r="Z4030" i="1"/>
  <c r="S4030" i="1"/>
  <c r="N4030" i="1"/>
  <c r="J4030" i="1"/>
  <c r="G4030" i="1"/>
  <c r="Z4028" i="1"/>
  <c r="S4028" i="1"/>
  <c r="N4028" i="1"/>
  <c r="J4028" i="1"/>
  <c r="G4028" i="1"/>
  <c r="Z4024" i="1"/>
  <c r="S4024" i="1"/>
  <c r="N4024" i="1"/>
  <c r="J4024" i="1"/>
  <c r="G4024" i="1"/>
  <c r="Z4023" i="1"/>
  <c r="S4023" i="1"/>
  <c r="N4023" i="1"/>
  <c r="J4023" i="1"/>
  <c r="G4023" i="1"/>
  <c r="Z4022" i="1"/>
  <c r="S4022" i="1"/>
  <c r="N4022" i="1"/>
  <c r="J4022" i="1"/>
  <c r="G4022" i="1"/>
  <c r="Z4021" i="1"/>
  <c r="S4021" i="1"/>
  <c r="N4021" i="1"/>
  <c r="J4021" i="1"/>
  <c r="G4021" i="1"/>
  <c r="Z4016" i="1"/>
  <c r="S4016" i="1"/>
  <c r="N4016" i="1"/>
  <c r="J4016" i="1"/>
  <c r="G4016" i="1"/>
  <c r="Z4012" i="1"/>
  <c r="S4012" i="1"/>
  <c r="N4012" i="1"/>
  <c r="J4012" i="1"/>
  <c r="G4012" i="1"/>
  <c r="Z4010" i="1"/>
  <c r="S4010" i="1"/>
  <c r="N4010" i="1"/>
  <c r="J4010" i="1"/>
  <c r="G4010" i="1"/>
  <c r="Z4007" i="1"/>
  <c r="S4007" i="1"/>
  <c r="N4007" i="1"/>
  <c r="J4007" i="1"/>
  <c r="G4007" i="1"/>
  <c r="Z4005" i="1"/>
  <c r="S4005" i="1"/>
  <c r="N4005" i="1"/>
  <c r="J4005" i="1"/>
  <c r="G4005" i="1"/>
  <c r="Z4004" i="1"/>
  <c r="S4004" i="1"/>
  <c r="N4004" i="1"/>
  <c r="J4004" i="1"/>
  <c r="G4004" i="1"/>
  <c r="Z3997" i="1"/>
  <c r="S3997" i="1"/>
  <c r="N3997" i="1"/>
  <c r="J3997" i="1"/>
  <c r="G3997" i="1"/>
  <c r="Z3995" i="1"/>
  <c r="S3995" i="1"/>
  <c r="N3995" i="1"/>
  <c r="J3995" i="1"/>
  <c r="G3995" i="1"/>
  <c r="Z3993" i="1"/>
  <c r="S3993" i="1"/>
  <c r="N3993" i="1"/>
  <c r="J3993" i="1"/>
  <c r="G3993" i="1"/>
  <c r="Z3989" i="1"/>
  <c r="S3989" i="1"/>
  <c r="N3989" i="1"/>
  <c r="J3989" i="1"/>
  <c r="G3989" i="1"/>
  <c r="Z3988" i="1"/>
  <c r="S3988" i="1"/>
  <c r="N3988" i="1"/>
  <c r="J3988" i="1"/>
  <c r="G3988" i="1"/>
  <c r="Z3977" i="1"/>
  <c r="S3977" i="1"/>
  <c r="N3977" i="1"/>
  <c r="J3977" i="1"/>
  <c r="G3977" i="1"/>
  <c r="Z3969" i="1"/>
  <c r="S3969" i="1"/>
  <c r="N3969" i="1"/>
  <c r="J3969" i="1"/>
  <c r="G3969" i="1"/>
  <c r="Z3964" i="1"/>
  <c r="S3964" i="1"/>
  <c r="N3964" i="1"/>
  <c r="J3964" i="1"/>
  <c r="G3964" i="1"/>
  <c r="Z3959" i="1"/>
  <c r="S3959" i="1"/>
  <c r="N3959" i="1"/>
  <c r="J3959" i="1"/>
  <c r="G3959" i="1"/>
  <c r="Z3958" i="1"/>
  <c r="S3958" i="1"/>
  <c r="N3958" i="1"/>
  <c r="J3958" i="1"/>
  <c r="G3958" i="1"/>
  <c r="Z3955" i="1"/>
  <c r="S3955" i="1"/>
  <c r="N3955" i="1"/>
  <c r="J3955" i="1"/>
  <c r="G3955" i="1"/>
  <c r="Z3951" i="1"/>
  <c r="S3951" i="1"/>
  <c r="N3951" i="1"/>
  <c r="J3951" i="1"/>
  <c r="G3951" i="1"/>
  <c r="Z3947" i="1"/>
  <c r="S3947" i="1"/>
  <c r="N3947" i="1"/>
  <c r="J3947" i="1"/>
  <c r="G3947" i="1"/>
  <c r="Z3939" i="1"/>
  <c r="S3939" i="1"/>
  <c r="N3939" i="1"/>
  <c r="J3939" i="1"/>
  <c r="G3939" i="1"/>
  <c r="Z3937" i="1"/>
  <c r="S3937" i="1"/>
  <c r="N3937" i="1"/>
  <c r="J3937" i="1"/>
  <c r="G3937" i="1"/>
  <c r="Z3929" i="1"/>
  <c r="S3929" i="1"/>
  <c r="N3929" i="1"/>
  <c r="J3929" i="1"/>
  <c r="G3929" i="1"/>
  <c r="Z3925" i="1"/>
  <c r="S3925" i="1"/>
  <c r="N3925" i="1"/>
  <c r="J3925" i="1"/>
  <c r="G3925" i="1"/>
  <c r="Z3916" i="1"/>
  <c r="S3916" i="1"/>
  <c r="N3916" i="1"/>
  <c r="J3916" i="1"/>
  <c r="G3916" i="1"/>
  <c r="Z3912" i="1"/>
  <c r="S3912" i="1"/>
  <c r="N3912" i="1"/>
  <c r="J3912" i="1"/>
  <c r="G3912" i="1"/>
  <c r="Z3910" i="1"/>
  <c r="S3910" i="1"/>
  <c r="N3910" i="1"/>
  <c r="J3910" i="1"/>
  <c r="G3910" i="1"/>
  <c r="Z3909" i="1"/>
  <c r="S3909" i="1"/>
  <c r="N3909" i="1"/>
  <c r="J3909" i="1"/>
  <c r="G3909" i="1"/>
  <c r="W3908" i="1"/>
  <c r="Z3908" i="1" s="1"/>
  <c r="S3908" i="1"/>
  <c r="N3908" i="1"/>
  <c r="J3908" i="1"/>
  <c r="G3908" i="1"/>
  <c r="Z3906" i="1"/>
  <c r="S3906" i="1"/>
  <c r="N3906" i="1"/>
  <c r="J3906" i="1"/>
  <c r="G3906" i="1"/>
  <c r="Z3900" i="1"/>
  <c r="S3900" i="1"/>
  <c r="N3900" i="1"/>
  <c r="J3900" i="1"/>
  <c r="G3900" i="1"/>
  <c r="Z3897" i="1"/>
  <c r="S3897" i="1"/>
  <c r="N3897" i="1"/>
  <c r="J3897" i="1"/>
  <c r="G3897" i="1"/>
  <c r="V3891" i="1"/>
  <c r="T3891" i="1"/>
  <c r="Z3891" i="1" s="1"/>
  <c r="S3891" i="1"/>
  <c r="N3891" i="1"/>
  <c r="J3891" i="1"/>
  <c r="G3891" i="1"/>
  <c r="Z3887" i="1"/>
  <c r="S3887" i="1"/>
  <c r="N3887" i="1"/>
  <c r="J3887" i="1"/>
  <c r="G3887" i="1"/>
  <c r="Z3881" i="1"/>
  <c r="S3881" i="1"/>
  <c r="N3881" i="1"/>
  <c r="J3881" i="1"/>
  <c r="G3881" i="1"/>
  <c r="Z3880" i="1"/>
  <c r="S3880" i="1"/>
  <c r="N3880" i="1"/>
  <c r="J3880" i="1"/>
  <c r="G3880" i="1"/>
  <c r="Z3878" i="1"/>
  <c r="S3878" i="1"/>
  <c r="N3878" i="1"/>
  <c r="J3878" i="1"/>
  <c r="G3878" i="1"/>
  <c r="Z3876" i="1"/>
  <c r="S3876" i="1"/>
  <c r="N3876" i="1"/>
  <c r="J3876" i="1"/>
  <c r="G3876" i="1"/>
  <c r="Z3864" i="1"/>
  <c r="S3864" i="1"/>
  <c r="N3864" i="1"/>
  <c r="J3864" i="1"/>
  <c r="G3864" i="1"/>
  <c r="Z3857" i="1"/>
  <c r="S3857" i="1"/>
  <c r="N3857" i="1"/>
  <c r="J3857" i="1"/>
  <c r="G3857" i="1"/>
  <c r="Z3853" i="1"/>
  <c r="S3853" i="1"/>
  <c r="N3853" i="1"/>
  <c r="J3853" i="1"/>
  <c r="G3853" i="1"/>
  <c r="Z3843" i="1"/>
  <c r="S3843" i="1"/>
  <c r="N3843" i="1"/>
  <c r="J3843" i="1"/>
  <c r="G3843" i="1"/>
  <c r="Z3839" i="1"/>
  <c r="S3839" i="1"/>
  <c r="N3839" i="1"/>
  <c r="J3839" i="1"/>
  <c r="G3839" i="1"/>
  <c r="Z3829" i="1"/>
  <c r="S3829" i="1"/>
  <c r="N3829" i="1"/>
  <c r="J3829" i="1"/>
  <c r="G3829" i="1"/>
  <c r="Z3826" i="1"/>
  <c r="S3826" i="1"/>
  <c r="N3826" i="1"/>
  <c r="J3826" i="1"/>
  <c r="G3826" i="1"/>
  <c r="Z3824" i="1"/>
  <c r="S3824" i="1"/>
  <c r="N3824" i="1"/>
  <c r="J3824" i="1"/>
  <c r="G3824" i="1"/>
  <c r="Z3821" i="1"/>
  <c r="S3821" i="1"/>
  <c r="N3821" i="1"/>
  <c r="J3821" i="1"/>
  <c r="G3821" i="1"/>
  <c r="Z3820" i="1"/>
  <c r="S3820" i="1"/>
  <c r="N3820" i="1"/>
  <c r="J3820" i="1"/>
  <c r="G3820" i="1"/>
  <c r="Z3810" i="1"/>
  <c r="S3810" i="1"/>
  <c r="N3810" i="1"/>
  <c r="J3810" i="1"/>
  <c r="G3810" i="1"/>
  <c r="Z3809" i="1"/>
  <c r="S3809" i="1"/>
  <c r="N3809" i="1"/>
  <c r="J3809" i="1"/>
  <c r="G3809" i="1"/>
  <c r="Z3800" i="1"/>
  <c r="S3800" i="1"/>
  <c r="N3800" i="1"/>
  <c r="J3800" i="1"/>
  <c r="G3800" i="1"/>
  <c r="Z3792" i="1"/>
  <c r="S3792" i="1"/>
  <c r="N3792" i="1"/>
  <c r="J3792" i="1"/>
  <c r="G3792" i="1"/>
  <c r="Z3788" i="1"/>
  <c r="S3788" i="1"/>
  <c r="N3788" i="1"/>
  <c r="J3788" i="1"/>
  <c r="G3788" i="1"/>
  <c r="Z3787" i="1"/>
  <c r="S3787" i="1"/>
  <c r="N3787" i="1"/>
  <c r="J3787" i="1"/>
  <c r="G3787" i="1"/>
  <c r="Z3784" i="1"/>
  <c r="S3784" i="1"/>
  <c r="N3784" i="1"/>
  <c r="J3784" i="1"/>
  <c r="G3784" i="1"/>
  <c r="Z3783" i="1"/>
  <c r="S3783" i="1"/>
  <c r="N3783" i="1"/>
  <c r="J3783" i="1"/>
  <c r="G3783" i="1"/>
  <c r="Z3777" i="1"/>
  <c r="S3777" i="1"/>
  <c r="N3777" i="1"/>
  <c r="J3777" i="1"/>
  <c r="G3777" i="1"/>
  <c r="Z3772" i="1"/>
  <c r="S3772" i="1"/>
  <c r="N3772" i="1"/>
  <c r="J3772" i="1"/>
  <c r="G3772" i="1"/>
  <c r="Z3764" i="1"/>
  <c r="S3764" i="1"/>
  <c r="N3764" i="1"/>
  <c r="J3764" i="1"/>
  <c r="G3764" i="1"/>
  <c r="Z3763" i="1"/>
  <c r="S3763" i="1"/>
  <c r="N3763" i="1"/>
  <c r="J3763" i="1"/>
  <c r="G3763" i="1"/>
  <c r="Z3735" i="1"/>
  <c r="S3735" i="1"/>
  <c r="N3735" i="1"/>
  <c r="J3735" i="1"/>
  <c r="G3735" i="1"/>
  <c r="Z3732" i="1"/>
  <c r="S3732" i="1"/>
  <c r="N3732" i="1"/>
  <c r="J3732" i="1"/>
  <c r="G3732" i="1"/>
  <c r="Z3729" i="1"/>
  <c r="S3729" i="1"/>
  <c r="N3729" i="1"/>
  <c r="J3729" i="1"/>
  <c r="G3729" i="1"/>
  <c r="Z3728" i="1"/>
  <c r="S3728" i="1"/>
  <c r="N3728" i="1"/>
  <c r="J3728" i="1"/>
  <c r="G3728" i="1"/>
  <c r="Z3725" i="1"/>
  <c r="S3725" i="1"/>
  <c r="N3725" i="1"/>
  <c r="J3725" i="1"/>
  <c r="G3725" i="1"/>
  <c r="Z3717" i="1"/>
  <c r="S3717" i="1"/>
  <c r="N3717" i="1"/>
  <c r="J3717" i="1"/>
  <c r="G3717" i="1"/>
  <c r="Z3716" i="1"/>
  <c r="S3716" i="1"/>
  <c r="N3716" i="1"/>
  <c r="J3716" i="1"/>
  <c r="G3716" i="1"/>
  <c r="Z3710" i="1"/>
  <c r="S3710" i="1"/>
  <c r="N3710" i="1"/>
  <c r="J3710" i="1"/>
  <c r="G3710" i="1"/>
  <c r="Z3708" i="1"/>
  <c r="S3708" i="1"/>
  <c r="N3708" i="1"/>
  <c r="J3708" i="1"/>
  <c r="G3708" i="1"/>
  <c r="Z3701" i="1"/>
  <c r="S3701" i="1"/>
  <c r="N3701" i="1"/>
  <c r="J3701" i="1"/>
  <c r="G3701" i="1"/>
  <c r="Z3692" i="1"/>
  <c r="S3692" i="1"/>
  <c r="N3692" i="1"/>
  <c r="J3692" i="1"/>
  <c r="G3692" i="1"/>
  <c r="Z3690" i="1"/>
  <c r="S3690" i="1"/>
  <c r="N3690" i="1"/>
  <c r="J3690" i="1"/>
  <c r="G3690" i="1"/>
  <c r="Z3688" i="1"/>
  <c r="S3688" i="1"/>
  <c r="N3688" i="1"/>
  <c r="J3688" i="1"/>
  <c r="G3688" i="1"/>
  <c r="Z3685" i="1"/>
  <c r="S3685" i="1"/>
  <c r="N3685" i="1"/>
  <c r="J3685" i="1"/>
  <c r="G3685" i="1"/>
  <c r="Z3676" i="1"/>
  <c r="S3676" i="1"/>
  <c r="N3676" i="1"/>
  <c r="J3676" i="1"/>
  <c r="G3676" i="1"/>
  <c r="X3671" i="1"/>
  <c r="V3671" i="1"/>
  <c r="S3671" i="1"/>
  <c r="N3671" i="1"/>
  <c r="J3671" i="1"/>
  <c r="G3671" i="1"/>
  <c r="Z3670" i="1"/>
  <c r="S3670" i="1"/>
  <c r="N3670" i="1"/>
  <c r="J3670" i="1"/>
  <c r="G3670" i="1"/>
  <c r="Z3662" i="1"/>
  <c r="S3662" i="1"/>
  <c r="N3662" i="1"/>
  <c r="J3662" i="1"/>
  <c r="G3662" i="1"/>
  <c r="Z3655" i="1"/>
  <c r="S3655" i="1"/>
  <c r="N3655" i="1"/>
  <c r="J3655" i="1"/>
  <c r="G3655" i="1"/>
  <c r="Z3640" i="1"/>
  <c r="S3640" i="1"/>
  <c r="N3640" i="1"/>
  <c r="J3640" i="1"/>
  <c r="G3640" i="1"/>
  <c r="Z3639" i="1"/>
  <c r="S3639" i="1"/>
  <c r="N3639" i="1"/>
  <c r="J3639" i="1"/>
  <c r="G3639" i="1"/>
  <c r="Z3618" i="1"/>
  <c r="S3618" i="1"/>
  <c r="N3618" i="1"/>
  <c r="J3618" i="1"/>
  <c r="G3618" i="1"/>
  <c r="Z3608" i="1"/>
  <c r="S3608" i="1"/>
  <c r="N3608" i="1"/>
  <c r="J3608" i="1"/>
  <c r="G3608" i="1"/>
  <c r="Z3602" i="1"/>
  <c r="S3602" i="1"/>
  <c r="N3602" i="1"/>
  <c r="J3602" i="1"/>
  <c r="G3602" i="1"/>
  <c r="Z3600" i="1"/>
  <c r="S3600" i="1"/>
  <c r="N3600" i="1"/>
  <c r="J3600" i="1"/>
  <c r="G3600" i="1"/>
  <c r="T3599" i="1"/>
  <c r="Z3599" i="1" s="1"/>
  <c r="S3599" i="1"/>
  <c r="N3599" i="1"/>
  <c r="J3599" i="1"/>
  <c r="G3599" i="1"/>
  <c r="Z3595" i="1"/>
  <c r="S3595" i="1"/>
  <c r="N3595" i="1"/>
  <c r="J3595" i="1"/>
  <c r="G3595" i="1"/>
  <c r="Z3594" i="1"/>
  <c r="S3594" i="1"/>
  <c r="N3594" i="1"/>
  <c r="J3594" i="1"/>
  <c r="G3594" i="1"/>
  <c r="Z3590" i="1"/>
  <c r="S3590" i="1"/>
  <c r="N3590" i="1"/>
  <c r="J3590" i="1"/>
  <c r="G3590" i="1"/>
  <c r="Z3584" i="1"/>
  <c r="S3584" i="1"/>
  <c r="N3584" i="1"/>
  <c r="J3584" i="1"/>
  <c r="G3584" i="1"/>
  <c r="Z3583" i="1"/>
  <c r="S3583" i="1"/>
  <c r="N3583" i="1"/>
  <c r="J3583" i="1"/>
  <c r="G3583" i="1"/>
  <c r="Z3580" i="1"/>
  <c r="S3580" i="1"/>
  <c r="N3580" i="1"/>
  <c r="J3580" i="1"/>
  <c r="G3580" i="1"/>
  <c r="Z3576" i="1"/>
  <c r="S3576" i="1"/>
  <c r="N3576" i="1"/>
  <c r="J3576" i="1"/>
  <c r="G3576" i="1"/>
  <c r="Z3575" i="1"/>
  <c r="S3575" i="1"/>
  <c r="N3575" i="1"/>
  <c r="J3575" i="1"/>
  <c r="G3575" i="1"/>
  <c r="Z3573" i="1"/>
  <c r="S3573" i="1"/>
  <c r="N3573" i="1"/>
  <c r="J3573" i="1"/>
  <c r="G3573" i="1"/>
  <c r="Z3567" i="1"/>
  <c r="S3567" i="1"/>
  <c r="N3567" i="1"/>
  <c r="J3567" i="1"/>
  <c r="G3567" i="1"/>
  <c r="Z3558" i="1"/>
  <c r="S3558" i="1"/>
  <c r="N3558" i="1"/>
  <c r="J3558" i="1"/>
  <c r="G3558" i="1"/>
  <c r="Z3555" i="1"/>
  <c r="S3555" i="1"/>
  <c r="N3555" i="1"/>
  <c r="J3555" i="1"/>
  <c r="G3555" i="1"/>
  <c r="Z3548" i="1"/>
  <c r="S3548" i="1"/>
  <c r="N3548" i="1"/>
  <c r="J3548" i="1"/>
  <c r="G3548" i="1"/>
  <c r="Z3536" i="1"/>
  <c r="S3536" i="1"/>
  <c r="N3536" i="1"/>
  <c r="J3536" i="1"/>
  <c r="G3536" i="1"/>
  <c r="Z3535" i="1"/>
  <c r="S3535" i="1"/>
  <c r="N3535" i="1"/>
  <c r="J3535" i="1"/>
  <c r="G3535" i="1"/>
  <c r="Z3533" i="1"/>
  <c r="S3533" i="1"/>
  <c r="N3533" i="1"/>
  <c r="J3533" i="1"/>
  <c r="G3533" i="1"/>
  <c r="Z3532" i="1"/>
  <c r="S3532" i="1"/>
  <c r="N3532" i="1"/>
  <c r="J3532" i="1"/>
  <c r="G3532" i="1"/>
  <c r="Z3524" i="1"/>
  <c r="S3524" i="1"/>
  <c r="N3524" i="1"/>
  <c r="J3524" i="1"/>
  <c r="G3524" i="1"/>
  <c r="Z3521" i="1"/>
  <c r="S3521" i="1"/>
  <c r="N3521" i="1"/>
  <c r="J3521" i="1"/>
  <c r="G3521" i="1"/>
  <c r="X3518" i="1"/>
  <c r="Z3518" i="1" s="1"/>
  <c r="S3518" i="1"/>
  <c r="N3518" i="1"/>
  <c r="J3518" i="1"/>
  <c r="G3518" i="1"/>
  <c r="Z3517" i="1"/>
  <c r="S3517" i="1"/>
  <c r="N3517" i="1"/>
  <c r="J3517" i="1"/>
  <c r="G3517" i="1"/>
  <c r="Z3509" i="1"/>
  <c r="S3509" i="1"/>
  <c r="N3509" i="1"/>
  <c r="J3509" i="1"/>
  <c r="G3509" i="1"/>
  <c r="Z3504" i="1"/>
  <c r="S3504" i="1"/>
  <c r="N3504" i="1"/>
  <c r="J3504" i="1"/>
  <c r="G3504" i="1"/>
  <c r="Z3503" i="1"/>
  <c r="S3503" i="1"/>
  <c r="N3503" i="1"/>
  <c r="J3503" i="1"/>
  <c r="G3503" i="1"/>
  <c r="Z3499" i="1"/>
  <c r="S3499" i="1"/>
  <c r="N3499" i="1"/>
  <c r="J3499" i="1"/>
  <c r="G3499" i="1"/>
  <c r="Z3496" i="1"/>
  <c r="S3496" i="1"/>
  <c r="N3496" i="1"/>
  <c r="J3496" i="1"/>
  <c r="G3496" i="1"/>
  <c r="Z3489" i="1"/>
  <c r="S3489" i="1"/>
  <c r="N3489" i="1"/>
  <c r="J3489" i="1"/>
  <c r="G3489" i="1"/>
  <c r="Z3487" i="1"/>
  <c r="S3487" i="1"/>
  <c r="N3487" i="1"/>
  <c r="J3487" i="1"/>
  <c r="G3487" i="1"/>
  <c r="Z3483" i="1"/>
  <c r="S3483" i="1"/>
  <c r="N3483" i="1"/>
  <c r="J3483" i="1"/>
  <c r="G3483" i="1"/>
  <c r="Z3474" i="1"/>
  <c r="S3474" i="1"/>
  <c r="N3474" i="1"/>
  <c r="J3474" i="1"/>
  <c r="G3474" i="1"/>
  <c r="Z3468" i="1"/>
  <c r="S3468" i="1"/>
  <c r="N3468" i="1"/>
  <c r="J3468" i="1"/>
  <c r="G3468" i="1"/>
  <c r="Z3466" i="1"/>
  <c r="S3466" i="1"/>
  <c r="N3466" i="1"/>
  <c r="J3466" i="1"/>
  <c r="G3466" i="1"/>
  <c r="Z3465" i="1"/>
  <c r="S3465" i="1"/>
  <c r="N3465" i="1"/>
  <c r="J3465" i="1"/>
  <c r="G3465" i="1"/>
  <c r="Z3464" i="1"/>
  <c r="S3464" i="1"/>
  <c r="N3464" i="1"/>
  <c r="J3464" i="1"/>
  <c r="G3464" i="1"/>
  <c r="Z3461" i="1"/>
  <c r="S3461" i="1"/>
  <c r="N3461" i="1"/>
  <c r="J3461" i="1"/>
  <c r="G3461" i="1"/>
  <c r="Z3459" i="1"/>
  <c r="S3459" i="1"/>
  <c r="N3459" i="1"/>
  <c r="J3459" i="1"/>
  <c r="G3459" i="1"/>
  <c r="Z3455" i="1"/>
  <c r="S3455" i="1"/>
  <c r="N3455" i="1"/>
  <c r="J3455" i="1"/>
  <c r="G3455" i="1"/>
  <c r="Z3450" i="1"/>
  <c r="S3450" i="1"/>
  <c r="N3450" i="1"/>
  <c r="J3450" i="1"/>
  <c r="G3450" i="1"/>
  <c r="Z3442" i="1"/>
  <c r="S3442" i="1"/>
  <c r="N3442" i="1"/>
  <c r="J3442" i="1"/>
  <c r="G3442" i="1"/>
  <c r="Z3441" i="1"/>
  <c r="S3441" i="1"/>
  <c r="N3441" i="1"/>
  <c r="J3441" i="1"/>
  <c r="G3441" i="1"/>
  <c r="Z3440" i="1"/>
  <c r="S3440" i="1"/>
  <c r="N3440" i="1"/>
  <c r="J3440" i="1"/>
  <c r="G3440" i="1"/>
  <c r="Z3436" i="1"/>
  <c r="S3436" i="1"/>
  <c r="N3436" i="1"/>
  <c r="J3436" i="1"/>
  <c r="G3436" i="1"/>
  <c r="Z3427" i="1"/>
  <c r="S3427" i="1"/>
  <c r="N3427" i="1"/>
  <c r="J3427" i="1"/>
  <c r="G3427" i="1"/>
  <c r="Z3422" i="1"/>
  <c r="S3422" i="1"/>
  <c r="N3422" i="1"/>
  <c r="J3422" i="1"/>
  <c r="G3422" i="1"/>
  <c r="Z3421" i="1"/>
  <c r="S3421" i="1"/>
  <c r="N3421" i="1"/>
  <c r="J3421" i="1"/>
  <c r="G3421" i="1"/>
  <c r="Z3412" i="1"/>
  <c r="S3412" i="1"/>
  <c r="N3412" i="1"/>
  <c r="J3412" i="1"/>
  <c r="G3412" i="1"/>
  <c r="Z3411" i="1"/>
  <c r="S3411" i="1"/>
  <c r="N3411" i="1"/>
  <c r="J3411" i="1"/>
  <c r="G3411" i="1"/>
  <c r="Z3380" i="1"/>
  <c r="S3380" i="1"/>
  <c r="N3380" i="1"/>
  <c r="J3380" i="1"/>
  <c r="G3380" i="1"/>
  <c r="Z3379" i="1"/>
  <c r="S3379" i="1"/>
  <c r="N3379" i="1"/>
  <c r="J3379" i="1"/>
  <c r="G3379" i="1"/>
  <c r="Z3378" i="1"/>
  <c r="S3378" i="1"/>
  <c r="N3378" i="1"/>
  <c r="J3378" i="1"/>
  <c r="G3378" i="1"/>
  <c r="Z3376" i="1"/>
  <c r="S3376" i="1"/>
  <c r="N3376" i="1"/>
  <c r="J3376" i="1"/>
  <c r="G3376" i="1"/>
  <c r="Z3373" i="1"/>
  <c r="S3373" i="1"/>
  <c r="N3373" i="1"/>
  <c r="J3373" i="1"/>
  <c r="G3373" i="1"/>
  <c r="Z3372" i="1"/>
  <c r="S3372" i="1"/>
  <c r="N3372" i="1"/>
  <c r="J3372" i="1"/>
  <c r="G3372" i="1"/>
  <c r="Z3369" i="1"/>
  <c r="S3369" i="1"/>
  <c r="N3369" i="1"/>
  <c r="J3369" i="1"/>
  <c r="G3369" i="1"/>
  <c r="Z3365" i="1"/>
  <c r="S3365" i="1"/>
  <c r="N3365" i="1"/>
  <c r="J3365" i="1"/>
  <c r="G3365" i="1"/>
  <c r="Z3358" i="1"/>
  <c r="S3358" i="1"/>
  <c r="N3358" i="1"/>
  <c r="J3358" i="1"/>
  <c r="G3358" i="1"/>
  <c r="Z3353" i="1"/>
  <c r="S3353" i="1"/>
  <c r="N3353" i="1"/>
  <c r="J3353" i="1"/>
  <c r="G3353" i="1"/>
  <c r="Z3349" i="1"/>
  <c r="S3349" i="1"/>
  <c r="N3349" i="1"/>
  <c r="J3349" i="1"/>
  <c r="G3349" i="1"/>
  <c r="Z3345" i="1"/>
  <c r="S3345" i="1"/>
  <c r="N3345" i="1"/>
  <c r="J3345" i="1"/>
  <c r="G3345" i="1"/>
  <c r="Z3344" i="1"/>
  <c r="S3344" i="1"/>
  <c r="N3344" i="1"/>
  <c r="J3344" i="1"/>
  <c r="G3344" i="1"/>
  <c r="Z3331" i="1"/>
  <c r="S3331" i="1"/>
  <c r="N3331" i="1"/>
  <c r="J3331" i="1"/>
  <c r="G3331" i="1"/>
  <c r="Z3329" i="1"/>
  <c r="S3329" i="1"/>
  <c r="N3329" i="1"/>
  <c r="J3329" i="1"/>
  <c r="G3329" i="1"/>
  <c r="Z3318" i="1"/>
  <c r="S3318" i="1"/>
  <c r="N3318" i="1"/>
  <c r="J3318" i="1"/>
  <c r="G3318" i="1"/>
  <c r="Z3312" i="1"/>
  <c r="S3312" i="1"/>
  <c r="N3312" i="1"/>
  <c r="J3312" i="1"/>
  <c r="G3312" i="1"/>
  <c r="Z3308" i="1"/>
  <c r="S3308" i="1"/>
  <c r="N3308" i="1"/>
  <c r="J3308" i="1"/>
  <c r="G3308" i="1"/>
  <c r="Z3301" i="1"/>
  <c r="S3301" i="1"/>
  <c r="N3301" i="1"/>
  <c r="J3301" i="1"/>
  <c r="G3301" i="1"/>
  <c r="Z3300" i="1"/>
  <c r="S3300" i="1"/>
  <c r="N3300" i="1"/>
  <c r="J3300" i="1"/>
  <c r="G3300" i="1"/>
  <c r="Z3295" i="1"/>
  <c r="S3295" i="1"/>
  <c r="N3295" i="1"/>
  <c r="J3295" i="1"/>
  <c r="G3295" i="1"/>
  <c r="Z3294" i="1"/>
  <c r="S3294" i="1"/>
  <c r="N3294" i="1"/>
  <c r="J3294" i="1"/>
  <c r="G3294" i="1"/>
  <c r="Z3273" i="1"/>
  <c r="S3273" i="1"/>
  <c r="N3273" i="1"/>
  <c r="J3273" i="1"/>
  <c r="G3273" i="1"/>
  <c r="Z3272" i="1"/>
  <c r="S3272" i="1"/>
  <c r="N3272" i="1"/>
  <c r="J3272" i="1"/>
  <c r="G3272" i="1"/>
  <c r="Z3265" i="1"/>
  <c r="S3265" i="1"/>
  <c r="N3265" i="1"/>
  <c r="J3265" i="1"/>
  <c r="G3265" i="1"/>
  <c r="Z3262" i="1"/>
  <c r="S3262" i="1"/>
  <c r="N3262" i="1"/>
  <c r="J3262" i="1"/>
  <c r="G3262" i="1"/>
  <c r="Z3259" i="1"/>
  <c r="S3259" i="1"/>
  <c r="N3259" i="1"/>
  <c r="J3259" i="1"/>
  <c r="G3259" i="1"/>
  <c r="Z3248" i="1"/>
  <c r="S3248" i="1"/>
  <c r="N3248" i="1"/>
  <c r="J3248" i="1"/>
  <c r="G3248" i="1"/>
  <c r="Z3245" i="1"/>
  <c r="S3245" i="1"/>
  <c r="N3245" i="1"/>
  <c r="J3245" i="1"/>
  <c r="G3245" i="1"/>
  <c r="Z3241" i="1"/>
  <c r="S3241" i="1"/>
  <c r="N3241" i="1"/>
  <c r="J3241" i="1"/>
  <c r="G3241" i="1"/>
  <c r="Z3240" i="1"/>
  <c r="S3240" i="1"/>
  <c r="N3240" i="1"/>
  <c r="J3240" i="1"/>
  <c r="G3240" i="1"/>
  <c r="Z3237" i="1"/>
  <c r="S3237" i="1"/>
  <c r="N3237" i="1"/>
  <c r="J3237" i="1"/>
  <c r="G3237" i="1"/>
  <c r="Z3233" i="1"/>
  <c r="S3233" i="1"/>
  <c r="N3233" i="1"/>
  <c r="J3233" i="1"/>
  <c r="G3233" i="1"/>
  <c r="Z3231" i="1"/>
  <c r="S3231" i="1"/>
  <c r="N3231" i="1"/>
  <c r="J3231" i="1"/>
  <c r="G3231" i="1"/>
  <c r="Z3228" i="1"/>
  <c r="S3228" i="1"/>
  <c r="N3228" i="1"/>
  <c r="J3228" i="1"/>
  <c r="G3228" i="1"/>
  <c r="Z3226" i="1"/>
  <c r="S3226" i="1"/>
  <c r="N3226" i="1"/>
  <c r="J3226" i="1"/>
  <c r="G3226" i="1"/>
  <c r="Z3218" i="1"/>
  <c r="S3218" i="1"/>
  <c r="N3218" i="1"/>
  <c r="J3218" i="1"/>
  <c r="G3218" i="1"/>
  <c r="Z3217" i="1"/>
  <c r="S3217" i="1"/>
  <c r="N3217" i="1"/>
  <c r="J3217" i="1"/>
  <c r="G3217" i="1"/>
  <c r="X3207" i="1"/>
  <c r="Z3207" i="1" s="1"/>
  <c r="S3207" i="1"/>
  <c r="N3207" i="1"/>
  <c r="J3207" i="1"/>
  <c r="G3207" i="1"/>
  <c r="Z3200" i="1"/>
  <c r="S3200" i="1"/>
  <c r="N3200" i="1"/>
  <c r="J3200" i="1"/>
  <c r="G3200" i="1"/>
  <c r="Z3192" i="1"/>
  <c r="S3192" i="1"/>
  <c r="N3192" i="1"/>
  <c r="J3192" i="1"/>
  <c r="G3192" i="1"/>
  <c r="Z3191" i="1"/>
  <c r="S3191" i="1"/>
  <c r="N3191" i="1"/>
  <c r="J3191" i="1"/>
  <c r="G3191" i="1"/>
  <c r="Z3181" i="1"/>
  <c r="S3181" i="1"/>
  <c r="N3181" i="1"/>
  <c r="J3181" i="1"/>
  <c r="G3181" i="1"/>
  <c r="Z3180" i="1"/>
  <c r="S3180" i="1"/>
  <c r="N3180" i="1"/>
  <c r="J3180" i="1"/>
  <c r="G3180" i="1"/>
  <c r="Z3176" i="1"/>
  <c r="S3176" i="1"/>
  <c r="N3176" i="1"/>
  <c r="J3176" i="1"/>
  <c r="G3176" i="1"/>
  <c r="Z3174" i="1"/>
  <c r="S3174" i="1"/>
  <c r="N3174" i="1"/>
  <c r="J3174" i="1"/>
  <c r="G3174" i="1"/>
  <c r="Z3172" i="1"/>
  <c r="S3172" i="1"/>
  <c r="N3172" i="1"/>
  <c r="J3172" i="1"/>
  <c r="G3172" i="1"/>
  <c r="Z3159" i="1"/>
  <c r="S3159" i="1"/>
  <c r="N3159" i="1"/>
  <c r="J3159" i="1"/>
  <c r="G3159" i="1"/>
  <c r="Z3153" i="1"/>
  <c r="S3153" i="1"/>
  <c r="N3153" i="1"/>
  <c r="J3153" i="1"/>
  <c r="G3153" i="1"/>
  <c r="Z3148" i="1"/>
  <c r="S3148" i="1"/>
  <c r="N3148" i="1"/>
  <c r="J3148" i="1"/>
  <c r="G3148" i="1"/>
  <c r="Z3147" i="1"/>
  <c r="S3147" i="1"/>
  <c r="N3147" i="1"/>
  <c r="J3147" i="1"/>
  <c r="G3147" i="1"/>
  <c r="Z3139" i="1"/>
  <c r="S3139" i="1"/>
  <c r="N3139" i="1"/>
  <c r="J3139" i="1"/>
  <c r="G3139" i="1"/>
  <c r="Z3135" i="1"/>
  <c r="S3135" i="1"/>
  <c r="N3135" i="1"/>
  <c r="J3135" i="1"/>
  <c r="G3135" i="1"/>
  <c r="Z3131" i="1"/>
  <c r="S3131" i="1"/>
  <c r="N3131" i="1"/>
  <c r="J3131" i="1"/>
  <c r="G3131" i="1"/>
  <c r="Z3130" i="1"/>
  <c r="S3130" i="1"/>
  <c r="N3130" i="1"/>
  <c r="J3130" i="1"/>
  <c r="G3130" i="1"/>
  <c r="Z3122" i="1"/>
  <c r="S3122" i="1"/>
  <c r="N3122" i="1"/>
  <c r="J3122" i="1"/>
  <c r="G3122" i="1"/>
  <c r="Z3114" i="1"/>
  <c r="S3114" i="1"/>
  <c r="N3114" i="1"/>
  <c r="J3114" i="1"/>
  <c r="G3114" i="1"/>
  <c r="Z3109" i="1"/>
  <c r="S3109" i="1"/>
  <c r="N3109" i="1"/>
  <c r="J3109" i="1"/>
  <c r="G3109" i="1"/>
  <c r="Z3103" i="1"/>
  <c r="S3103" i="1"/>
  <c r="N3103" i="1"/>
  <c r="J3103" i="1"/>
  <c r="G3103" i="1"/>
  <c r="Z3101" i="1"/>
  <c r="S3101" i="1"/>
  <c r="N3101" i="1"/>
  <c r="J3101" i="1"/>
  <c r="G3101" i="1"/>
  <c r="Z3100" i="1"/>
  <c r="S3100" i="1"/>
  <c r="N3100" i="1"/>
  <c r="J3100" i="1"/>
  <c r="G3100" i="1"/>
  <c r="Z3096" i="1"/>
  <c r="S3096" i="1"/>
  <c r="N3096" i="1"/>
  <c r="J3096" i="1"/>
  <c r="G3096" i="1"/>
  <c r="Z3091" i="1"/>
  <c r="S3091" i="1"/>
  <c r="N3091" i="1"/>
  <c r="J3091" i="1"/>
  <c r="G3091" i="1"/>
  <c r="Z3089" i="1"/>
  <c r="S3089" i="1"/>
  <c r="N3089" i="1"/>
  <c r="J3089" i="1"/>
  <c r="G3089" i="1"/>
  <c r="Z3085" i="1"/>
  <c r="S3085" i="1"/>
  <c r="N3085" i="1"/>
  <c r="J3085" i="1"/>
  <c r="G3085" i="1"/>
  <c r="Z3084" i="1"/>
  <c r="S3084" i="1"/>
  <c r="N3084" i="1"/>
  <c r="J3084" i="1"/>
  <c r="G3084" i="1"/>
  <c r="Z3068" i="1"/>
  <c r="S3068" i="1"/>
  <c r="N3068" i="1"/>
  <c r="J3068" i="1"/>
  <c r="G3068" i="1"/>
  <c r="Z3067" i="1"/>
  <c r="S3067" i="1"/>
  <c r="N3067" i="1"/>
  <c r="J3067" i="1"/>
  <c r="G3067" i="1"/>
  <c r="Z3066" i="1"/>
  <c r="S3066" i="1"/>
  <c r="N3066" i="1"/>
  <c r="J3066" i="1"/>
  <c r="G3066" i="1"/>
  <c r="Z3062" i="1"/>
  <c r="S3062" i="1"/>
  <c r="N3062" i="1"/>
  <c r="J3062" i="1"/>
  <c r="G3062" i="1"/>
  <c r="Z3059" i="1"/>
  <c r="S3059" i="1"/>
  <c r="N3059" i="1"/>
  <c r="J3059" i="1"/>
  <c r="G3059" i="1"/>
  <c r="Z3058" i="1"/>
  <c r="S3058" i="1"/>
  <c r="N3058" i="1"/>
  <c r="J3058" i="1"/>
  <c r="G3058" i="1"/>
  <c r="Z3057" i="1"/>
  <c r="S3057" i="1"/>
  <c r="N3057" i="1"/>
  <c r="J3057" i="1"/>
  <c r="G3057" i="1"/>
  <c r="Z3054" i="1"/>
  <c r="S3054" i="1"/>
  <c r="N3054" i="1"/>
  <c r="J3054" i="1"/>
  <c r="G3054" i="1"/>
  <c r="Z3050" i="1"/>
  <c r="S3050" i="1"/>
  <c r="N3050" i="1"/>
  <c r="J3050" i="1"/>
  <c r="G3050" i="1"/>
  <c r="Z3045" i="1"/>
  <c r="S3045" i="1"/>
  <c r="N3045" i="1"/>
  <c r="J3045" i="1"/>
  <c r="G3045" i="1"/>
  <c r="Z3038" i="1"/>
  <c r="S3038" i="1"/>
  <c r="N3038" i="1"/>
  <c r="J3038" i="1"/>
  <c r="G3038" i="1"/>
  <c r="Z3034" i="1"/>
  <c r="S3034" i="1"/>
  <c r="N3034" i="1"/>
  <c r="J3034" i="1"/>
  <c r="G3034" i="1"/>
  <c r="Z3028" i="1"/>
  <c r="S3028" i="1"/>
  <c r="N3028" i="1"/>
  <c r="J3028" i="1"/>
  <c r="G3028" i="1"/>
  <c r="Z3026" i="1"/>
  <c r="S3026" i="1"/>
  <c r="N3026" i="1"/>
  <c r="J3026" i="1"/>
  <c r="G3026" i="1"/>
  <c r="Z3022" i="1"/>
  <c r="S3022" i="1"/>
  <c r="N3022" i="1"/>
  <c r="J3022" i="1"/>
  <c r="G3022" i="1"/>
  <c r="Z3005" i="1"/>
  <c r="S3005" i="1"/>
  <c r="N3005" i="1"/>
  <c r="J3005" i="1"/>
  <c r="G3005" i="1"/>
  <c r="Z2993" i="1"/>
  <c r="S2993" i="1"/>
  <c r="N2993" i="1"/>
  <c r="J2993" i="1"/>
  <c r="G2993" i="1"/>
  <c r="Z2983" i="1"/>
  <c r="S2983" i="1"/>
  <c r="N2983" i="1"/>
  <c r="J2983" i="1"/>
  <c r="G2983" i="1"/>
  <c r="Z2980" i="1"/>
  <c r="S2980" i="1"/>
  <c r="N2980" i="1"/>
  <c r="J2980" i="1"/>
  <c r="G2980" i="1"/>
  <c r="Z2977" i="1"/>
  <c r="S2977" i="1"/>
  <c r="N2977" i="1"/>
  <c r="J2977" i="1"/>
  <c r="G2977" i="1"/>
  <c r="Z2973" i="1"/>
  <c r="S2973" i="1"/>
  <c r="N2973" i="1"/>
  <c r="J2973" i="1"/>
  <c r="G2973" i="1"/>
  <c r="Z2971" i="1"/>
  <c r="S2971" i="1"/>
  <c r="N2971" i="1"/>
  <c r="J2971" i="1"/>
  <c r="G2971" i="1"/>
  <c r="Z2969" i="1"/>
  <c r="S2969" i="1"/>
  <c r="N2969" i="1"/>
  <c r="J2969" i="1"/>
  <c r="G2969" i="1"/>
  <c r="Z2963" i="1"/>
  <c r="S2963" i="1"/>
  <c r="N2963" i="1"/>
  <c r="J2963" i="1"/>
  <c r="G2963" i="1"/>
  <c r="Z2961" i="1"/>
  <c r="S2961" i="1"/>
  <c r="N2961" i="1"/>
  <c r="J2961" i="1"/>
  <c r="G2961" i="1"/>
  <c r="Z2960" i="1"/>
  <c r="S2960" i="1"/>
  <c r="N2960" i="1"/>
  <c r="J2960" i="1"/>
  <c r="G2960" i="1"/>
  <c r="Z2958" i="1"/>
  <c r="S2958" i="1"/>
  <c r="N2958" i="1"/>
  <c r="J2958" i="1"/>
  <c r="G2958" i="1"/>
  <c r="W2946" i="1"/>
  <c r="Z2946" i="1" s="1"/>
  <c r="S2946" i="1"/>
  <c r="N2946" i="1"/>
  <c r="J2946" i="1"/>
  <c r="G2946" i="1"/>
  <c r="Z2941" i="1"/>
  <c r="S2941" i="1"/>
  <c r="N2941" i="1"/>
  <c r="J2941" i="1"/>
  <c r="G2941" i="1"/>
  <c r="Z2935" i="1"/>
  <c r="S2935" i="1"/>
  <c r="N2935" i="1"/>
  <c r="J2935" i="1"/>
  <c r="G2935" i="1"/>
  <c r="Z2931" i="1"/>
  <c r="S2931" i="1"/>
  <c r="N2931" i="1"/>
  <c r="J2931" i="1"/>
  <c r="G2931" i="1"/>
  <c r="Z2919" i="1"/>
  <c r="S2919" i="1"/>
  <c r="N2919" i="1"/>
  <c r="J2919" i="1"/>
  <c r="G2919" i="1"/>
  <c r="Z2908" i="1"/>
  <c r="S2908" i="1"/>
  <c r="N2908" i="1"/>
  <c r="J2908" i="1"/>
  <c r="G2908" i="1"/>
  <c r="Z2905" i="1"/>
  <c r="S2905" i="1"/>
  <c r="N2905" i="1"/>
  <c r="J2905" i="1"/>
  <c r="G2905" i="1"/>
  <c r="Z2903" i="1"/>
  <c r="S2903" i="1"/>
  <c r="N2903" i="1"/>
  <c r="J2903" i="1"/>
  <c r="G2903" i="1"/>
  <c r="Z2889" i="1"/>
  <c r="S2889" i="1"/>
  <c r="N2889" i="1"/>
  <c r="J2889" i="1"/>
  <c r="G2889" i="1"/>
  <c r="Z2883" i="1"/>
  <c r="S2883" i="1"/>
  <c r="N2883" i="1"/>
  <c r="J2883" i="1"/>
  <c r="G2883" i="1"/>
  <c r="Z2880" i="1"/>
  <c r="S2880" i="1"/>
  <c r="N2880" i="1"/>
  <c r="J2880" i="1"/>
  <c r="G2880" i="1"/>
  <c r="Z2871" i="1"/>
  <c r="S2871" i="1"/>
  <c r="N2871" i="1"/>
  <c r="J2871" i="1"/>
  <c r="G2871" i="1"/>
  <c r="Z2870" i="1"/>
  <c r="S2870" i="1"/>
  <c r="N2870" i="1"/>
  <c r="J2870" i="1"/>
  <c r="G2870" i="1"/>
  <c r="Z2858" i="1"/>
  <c r="S2858" i="1"/>
  <c r="N2858" i="1"/>
  <c r="J2858" i="1"/>
  <c r="G2858" i="1"/>
  <c r="Z2855" i="1"/>
  <c r="S2855" i="1"/>
  <c r="N2855" i="1"/>
  <c r="J2855" i="1"/>
  <c r="G2855" i="1"/>
  <c r="Z2853" i="1"/>
  <c r="S2853" i="1"/>
  <c r="N2853" i="1"/>
  <c r="J2853" i="1"/>
  <c r="G2853" i="1"/>
  <c r="Z2851" i="1"/>
  <c r="S2851" i="1"/>
  <c r="N2851" i="1"/>
  <c r="J2851" i="1"/>
  <c r="G2851" i="1"/>
  <c r="Z2848" i="1"/>
  <c r="S2848" i="1"/>
  <c r="N2848" i="1"/>
  <c r="J2848" i="1"/>
  <c r="G2848" i="1"/>
  <c r="Z2846" i="1"/>
  <c r="S2846" i="1"/>
  <c r="N2846" i="1"/>
  <c r="J2846" i="1"/>
  <c r="G2846" i="1"/>
  <c r="Z2844" i="1"/>
  <c r="S2844" i="1"/>
  <c r="N2844" i="1"/>
  <c r="J2844" i="1"/>
  <c r="G2844" i="1"/>
  <c r="Z2841" i="1"/>
  <c r="S2841" i="1"/>
  <c r="N2841" i="1"/>
  <c r="J2841" i="1"/>
  <c r="G2841" i="1"/>
  <c r="Z2834" i="1"/>
  <c r="S2834" i="1"/>
  <c r="N2834" i="1"/>
  <c r="J2834" i="1"/>
  <c r="G2834" i="1"/>
  <c r="Z2832" i="1"/>
  <c r="S2832" i="1"/>
  <c r="N2832" i="1"/>
  <c r="J2832" i="1"/>
  <c r="G2832" i="1"/>
  <c r="Z2831" i="1"/>
  <c r="S2831" i="1"/>
  <c r="N2831" i="1"/>
  <c r="J2831" i="1"/>
  <c r="G2831" i="1"/>
  <c r="Z2826" i="1"/>
  <c r="S2826" i="1"/>
  <c r="N2826" i="1"/>
  <c r="J2826" i="1"/>
  <c r="G2826" i="1"/>
  <c r="Z2824" i="1"/>
  <c r="S2824" i="1"/>
  <c r="N2824" i="1"/>
  <c r="J2824" i="1"/>
  <c r="G2824" i="1"/>
  <c r="Z2822" i="1"/>
  <c r="S2822" i="1"/>
  <c r="N2822" i="1"/>
  <c r="J2822" i="1"/>
  <c r="G2822" i="1"/>
  <c r="Z2821" i="1"/>
  <c r="S2821" i="1"/>
  <c r="N2821" i="1"/>
  <c r="J2821" i="1"/>
  <c r="G2821" i="1"/>
  <c r="Z2819" i="1"/>
  <c r="S2819" i="1"/>
  <c r="N2819" i="1"/>
  <c r="J2819" i="1"/>
  <c r="G2819" i="1"/>
  <c r="Z2818" i="1"/>
  <c r="S2818" i="1"/>
  <c r="N2818" i="1"/>
  <c r="J2818" i="1"/>
  <c r="G2818" i="1"/>
  <c r="Z2813" i="1"/>
  <c r="S2813" i="1"/>
  <c r="N2813" i="1"/>
  <c r="J2813" i="1"/>
  <c r="G2813" i="1"/>
  <c r="Z2803" i="1"/>
  <c r="S2803" i="1"/>
  <c r="N2803" i="1"/>
  <c r="J2803" i="1"/>
  <c r="G2803" i="1"/>
  <c r="Z2784" i="1"/>
  <c r="S2784" i="1"/>
  <c r="N2784" i="1"/>
  <c r="J2784" i="1"/>
  <c r="G2784" i="1"/>
  <c r="Z2782" i="1"/>
  <c r="S2782" i="1"/>
  <c r="N2782" i="1"/>
  <c r="J2782" i="1"/>
  <c r="G2782" i="1"/>
  <c r="Z2774" i="1"/>
  <c r="S2774" i="1"/>
  <c r="N2774" i="1"/>
  <c r="J2774" i="1"/>
  <c r="G2774" i="1"/>
  <c r="Z2766" i="1"/>
  <c r="S2766" i="1"/>
  <c r="N2766" i="1"/>
  <c r="J2766" i="1"/>
  <c r="G2766" i="1"/>
  <c r="Z2764" i="1"/>
  <c r="S2764" i="1"/>
  <c r="N2764" i="1"/>
  <c r="J2764" i="1"/>
  <c r="G2764" i="1"/>
  <c r="Z2756" i="1"/>
  <c r="S2756" i="1"/>
  <c r="N2756" i="1"/>
  <c r="J2756" i="1"/>
  <c r="G2756" i="1"/>
  <c r="Z2753" i="1"/>
  <c r="S2753" i="1"/>
  <c r="N2753" i="1"/>
  <c r="J2753" i="1"/>
  <c r="G2753" i="1"/>
  <c r="Z2737" i="1"/>
  <c r="S2737" i="1"/>
  <c r="N2737" i="1"/>
  <c r="J2737" i="1"/>
  <c r="G2737" i="1"/>
  <c r="Z2736" i="1"/>
  <c r="S2736" i="1"/>
  <c r="N2736" i="1"/>
  <c r="J2736" i="1"/>
  <c r="G2736" i="1"/>
  <c r="Z2735" i="1"/>
  <c r="S2735" i="1"/>
  <c r="N2735" i="1"/>
  <c r="J2735" i="1"/>
  <c r="G2735" i="1"/>
  <c r="Z2732" i="1"/>
  <c r="S2732" i="1"/>
  <c r="N2732" i="1"/>
  <c r="J2732" i="1"/>
  <c r="G2732" i="1"/>
  <c r="Z2731" i="1"/>
  <c r="S2731" i="1"/>
  <c r="N2731" i="1"/>
  <c r="J2731" i="1"/>
  <c r="G2731" i="1"/>
  <c r="Z2730" i="1"/>
  <c r="S2730" i="1"/>
  <c r="N2730" i="1"/>
  <c r="J2730" i="1"/>
  <c r="G2730" i="1"/>
  <c r="Z2726" i="1"/>
  <c r="S2726" i="1"/>
  <c r="N2726" i="1"/>
  <c r="J2726" i="1"/>
  <c r="G2726" i="1"/>
  <c r="Z2717" i="1"/>
  <c r="S2717" i="1"/>
  <c r="N2717" i="1"/>
  <c r="J2717" i="1"/>
  <c r="G2717" i="1"/>
  <c r="Z2698" i="1"/>
  <c r="S2698" i="1"/>
  <c r="N2698" i="1"/>
  <c r="J2698" i="1"/>
  <c r="G2698" i="1"/>
  <c r="Z2691" i="1"/>
  <c r="S2691" i="1"/>
  <c r="N2691" i="1"/>
  <c r="J2691" i="1"/>
  <c r="G2691" i="1"/>
  <c r="Z2673" i="1"/>
  <c r="S2673" i="1"/>
  <c r="N2673" i="1"/>
  <c r="J2673" i="1"/>
  <c r="G2673" i="1"/>
  <c r="Z2670" i="1"/>
  <c r="S2670" i="1"/>
  <c r="N2670" i="1"/>
  <c r="J2670" i="1"/>
  <c r="G2670" i="1"/>
  <c r="Z2668" i="1"/>
  <c r="S2668" i="1"/>
  <c r="N2668" i="1"/>
  <c r="J2668" i="1"/>
  <c r="G2668" i="1"/>
  <c r="Z2657" i="1"/>
  <c r="S2657" i="1"/>
  <c r="N2657" i="1"/>
  <c r="J2657" i="1"/>
  <c r="G2657" i="1"/>
  <c r="Z2645" i="1"/>
  <c r="S2645" i="1"/>
  <c r="N2645" i="1"/>
  <c r="J2645" i="1"/>
  <c r="G2645" i="1"/>
  <c r="Z2644" i="1"/>
  <c r="S2644" i="1"/>
  <c r="N2644" i="1"/>
  <c r="J2644" i="1"/>
  <c r="G2644" i="1"/>
  <c r="Z2635" i="1"/>
  <c r="S2635" i="1"/>
  <c r="N2635" i="1"/>
  <c r="J2635" i="1"/>
  <c r="G2635" i="1"/>
  <c r="Z2630" i="1"/>
  <c r="S2630" i="1"/>
  <c r="N2630" i="1"/>
  <c r="J2630" i="1"/>
  <c r="G2630" i="1"/>
  <c r="Z2622" i="1"/>
  <c r="S2622" i="1"/>
  <c r="N2622" i="1"/>
  <c r="J2622" i="1"/>
  <c r="G2622" i="1"/>
  <c r="Z2613" i="1"/>
  <c r="S2613" i="1"/>
  <c r="N2613" i="1"/>
  <c r="J2613" i="1"/>
  <c r="G2613" i="1"/>
  <c r="Z2608" i="1"/>
  <c r="S2608" i="1"/>
  <c r="N2608" i="1"/>
  <c r="J2608" i="1"/>
  <c r="G2608" i="1"/>
  <c r="Z2601" i="1"/>
  <c r="S2601" i="1"/>
  <c r="N2601" i="1"/>
  <c r="J2601" i="1"/>
  <c r="G2601" i="1"/>
  <c r="Z2597" i="1"/>
  <c r="S2597" i="1"/>
  <c r="N2597" i="1"/>
  <c r="J2597" i="1"/>
  <c r="G2597" i="1"/>
  <c r="Z2584" i="1"/>
  <c r="S2584" i="1"/>
  <c r="N2584" i="1"/>
  <c r="J2584" i="1"/>
  <c r="G2584" i="1"/>
  <c r="Z2583" i="1"/>
  <c r="S2583" i="1"/>
  <c r="N2583" i="1"/>
  <c r="J2583" i="1"/>
  <c r="G2583" i="1"/>
  <c r="Z2574" i="1"/>
  <c r="S2574" i="1"/>
  <c r="N2574" i="1"/>
  <c r="J2574" i="1"/>
  <c r="G2574" i="1"/>
  <c r="Z2569" i="1"/>
  <c r="S2569" i="1"/>
  <c r="N2569" i="1"/>
  <c r="J2569" i="1"/>
  <c r="G2569" i="1"/>
  <c r="Z2568" i="1"/>
  <c r="S2568" i="1"/>
  <c r="N2568" i="1"/>
  <c r="J2568" i="1"/>
  <c r="G2568" i="1"/>
  <c r="Z2556" i="1"/>
  <c r="S2556" i="1"/>
  <c r="N2556" i="1"/>
  <c r="J2556" i="1"/>
  <c r="G2556" i="1"/>
  <c r="Z2543" i="1"/>
  <c r="S2543" i="1"/>
  <c r="N2543" i="1"/>
  <c r="J2543" i="1"/>
  <c r="G2543" i="1"/>
  <c r="Z2540" i="1"/>
  <c r="S2540" i="1"/>
  <c r="N2540" i="1"/>
  <c r="J2540" i="1"/>
  <c r="G2540" i="1"/>
  <c r="Z2531" i="1"/>
  <c r="S2531" i="1"/>
  <c r="N2531" i="1"/>
  <c r="J2531" i="1"/>
  <c r="G2531" i="1"/>
  <c r="Z2530" i="1"/>
  <c r="S2530" i="1"/>
  <c r="N2530" i="1"/>
  <c r="J2530" i="1"/>
  <c r="G2530" i="1"/>
  <c r="Z2529" i="1"/>
  <c r="S2529" i="1"/>
  <c r="N2529" i="1"/>
  <c r="J2529" i="1"/>
  <c r="G2529" i="1"/>
  <c r="Z2524" i="1"/>
  <c r="S2524" i="1"/>
  <c r="N2524" i="1"/>
  <c r="J2524" i="1"/>
  <c r="G2524" i="1"/>
  <c r="Z2521" i="1"/>
  <c r="S2521" i="1"/>
  <c r="N2521" i="1"/>
  <c r="J2521" i="1"/>
  <c r="G2521" i="1"/>
  <c r="Z2516" i="1"/>
  <c r="S2516" i="1"/>
  <c r="N2516" i="1"/>
  <c r="J2516" i="1"/>
  <c r="G2516" i="1"/>
  <c r="Z2512" i="1"/>
  <c r="S2512" i="1"/>
  <c r="N2512" i="1"/>
  <c r="J2512" i="1"/>
  <c r="G2512" i="1"/>
  <c r="Z2508" i="1"/>
  <c r="S2508" i="1"/>
  <c r="N2508" i="1"/>
  <c r="J2508" i="1"/>
  <c r="G2508" i="1"/>
  <c r="Z2506" i="1"/>
  <c r="S2506" i="1"/>
  <c r="N2506" i="1"/>
  <c r="J2506" i="1"/>
  <c r="G2506" i="1"/>
  <c r="Z2499" i="1"/>
  <c r="S2499" i="1"/>
  <c r="N2499" i="1"/>
  <c r="J2499" i="1"/>
  <c r="G2499" i="1"/>
  <c r="Z2496" i="1"/>
  <c r="S2496" i="1"/>
  <c r="N2496" i="1"/>
  <c r="J2496" i="1"/>
  <c r="G2496" i="1"/>
  <c r="Z2492" i="1"/>
  <c r="S2492" i="1"/>
  <c r="N2492" i="1"/>
  <c r="J2492" i="1"/>
  <c r="G2492" i="1"/>
  <c r="Z2488" i="1"/>
  <c r="S2488" i="1"/>
  <c r="N2488" i="1"/>
  <c r="J2488" i="1"/>
  <c r="G2488" i="1"/>
  <c r="Z2487" i="1"/>
  <c r="S2487" i="1"/>
  <c r="N2487" i="1"/>
  <c r="J2487" i="1"/>
  <c r="G2487" i="1"/>
  <c r="Z2486" i="1"/>
  <c r="S2486" i="1"/>
  <c r="N2486" i="1"/>
  <c r="J2486" i="1"/>
  <c r="G2486" i="1"/>
  <c r="Z2484" i="1"/>
  <c r="S2484" i="1"/>
  <c r="N2484" i="1"/>
  <c r="J2484" i="1"/>
  <c r="G2484" i="1"/>
  <c r="Z2478" i="1"/>
  <c r="S2478" i="1"/>
  <c r="N2478" i="1"/>
  <c r="J2478" i="1"/>
  <c r="G2478" i="1"/>
  <c r="Z2472" i="1"/>
  <c r="S2472" i="1"/>
  <c r="N2472" i="1"/>
  <c r="J2472" i="1"/>
  <c r="G2472" i="1"/>
  <c r="Z2471" i="1"/>
  <c r="S2471" i="1"/>
  <c r="N2471" i="1"/>
  <c r="J2471" i="1"/>
  <c r="G2471" i="1"/>
  <c r="Z2461" i="1"/>
  <c r="S2461" i="1"/>
  <c r="N2461" i="1"/>
  <c r="J2461" i="1"/>
  <c r="G2461" i="1"/>
  <c r="Z2456" i="1"/>
  <c r="S2456" i="1"/>
  <c r="N2456" i="1"/>
  <c r="J2456" i="1"/>
  <c r="G2456" i="1"/>
  <c r="Z2455" i="1"/>
  <c r="S2455" i="1"/>
  <c r="N2455" i="1"/>
  <c r="J2455" i="1"/>
  <c r="G2455" i="1"/>
  <c r="Z2453" i="1"/>
  <c r="S2453" i="1"/>
  <c r="N2453" i="1"/>
  <c r="J2453" i="1"/>
  <c r="G2453" i="1"/>
  <c r="Z2436" i="1"/>
  <c r="S2436" i="1"/>
  <c r="N2436" i="1"/>
  <c r="J2436" i="1"/>
  <c r="G2436" i="1"/>
  <c r="Z2430" i="1"/>
  <c r="S2430" i="1"/>
  <c r="N2430" i="1"/>
  <c r="J2430" i="1"/>
  <c r="G2430" i="1"/>
  <c r="Z2421" i="1"/>
  <c r="S2421" i="1"/>
  <c r="N2421" i="1"/>
  <c r="J2421" i="1"/>
  <c r="G2421" i="1"/>
  <c r="W2419" i="1"/>
  <c r="T2419" i="1"/>
  <c r="S2419" i="1"/>
  <c r="N2419" i="1"/>
  <c r="J2419" i="1"/>
  <c r="G2419" i="1"/>
  <c r="Z2403" i="1"/>
  <c r="S2403" i="1"/>
  <c r="N2403" i="1"/>
  <c r="J2403" i="1"/>
  <c r="G2403" i="1"/>
  <c r="Z2402" i="1"/>
  <c r="S2402" i="1"/>
  <c r="N2402" i="1"/>
  <c r="J2402" i="1"/>
  <c r="G2402" i="1"/>
  <c r="Z2357" i="1"/>
  <c r="S2357" i="1"/>
  <c r="N2357" i="1"/>
  <c r="J2357" i="1"/>
  <c r="G2357" i="1"/>
  <c r="Z2350" i="1"/>
  <c r="S2350" i="1"/>
  <c r="N2350" i="1"/>
  <c r="J2350" i="1"/>
  <c r="G2350" i="1"/>
  <c r="Z2346" i="1"/>
  <c r="S2346" i="1"/>
  <c r="N2346" i="1"/>
  <c r="J2346" i="1"/>
  <c r="G2346" i="1"/>
  <c r="Z2341" i="1"/>
  <c r="S2341" i="1"/>
  <c r="N2341" i="1"/>
  <c r="J2341" i="1"/>
  <c r="G2341" i="1"/>
  <c r="Z2336" i="1"/>
  <c r="S2336" i="1"/>
  <c r="N2336" i="1"/>
  <c r="J2336" i="1"/>
  <c r="G2336" i="1"/>
  <c r="Z2327" i="1"/>
  <c r="S2327" i="1"/>
  <c r="N2327" i="1"/>
  <c r="J2327" i="1"/>
  <c r="G2327" i="1"/>
  <c r="Z2321" i="1"/>
  <c r="S2321" i="1"/>
  <c r="N2321" i="1"/>
  <c r="J2321" i="1"/>
  <c r="G2321" i="1"/>
  <c r="Z2318" i="1"/>
  <c r="S2318" i="1"/>
  <c r="N2318" i="1"/>
  <c r="J2318" i="1"/>
  <c r="G2318" i="1"/>
  <c r="Z2316" i="1"/>
  <c r="S2316" i="1"/>
  <c r="N2316" i="1"/>
  <c r="J2316" i="1"/>
  <c r="G2316" i="1"/>
  <c r="Z2308" i="1"/>
  <c r="S2308" i="1"/>
  <c r="N2308" i="1"/>
  <c r="J2308" i="1"/>
  <c r="G2308" i="1"/>
  <c r="X2305" i="1"/>
  <c r="Z2305" i="1" s="1"/>
  <c r="S2305" i="1"/>
  <c r="N2305" i="1"/>
  <c r="J2305" i="1"/>
  <c r="G2305" i="1"/>
  <c r="Z2297" i="1"/>
  <c r="S2297" i="1"/>
  <c r="N2297" i="1"/>
  <c r="J2297" i="1"/>
  <c r="G2297" i="1"/>
  <c r="Z2295" i="1"/>
  <c r="S2295" i="1"/>
  <c r="N2295" i="1"/>
  <c r="J2295" i="1"/>
  <c r="G2295" i="1"/>
  <c r="Z2282" i="1"/>
  <c r="S2282" i="1"/>
  <c r="N2282" i="1"/>
  <c r="J2282" i="1"/>
  <c r="G2282" i="1"/>
  <c r="Z2280" i="1"/>
  <c r="S2280" i="1"/>
  <c r="N2280" i="1"/>
  <c r="J2280" i="1"/>
  <c r="G2280" i="1"/>
  <c r="Z2274" i="1"/>
  <c r="S2274" i="1"/>
  <c r="N2274" i="1"/>
  <c r="J2274" i="1"/>
  <c r="G2274" i="1"/>
  <c r="Z2265" i="1"/>
  <c r="S2265" i="1"/>
  <c r="N2265" i="1"/>
  <c r="J2265" i="1"/>
  <c r="G2265" i="1"/>
  <c r="Z2254" i="1"/>
  <c r="S2254" i="1"/>
  <c r="N2254" i="1"/>
  <c r="J2254" i="1"/>
  <c r="G2254" i="1"/>
  <c r="Z2253" i="1"/>
  <c r="S2253" i="1"/>
  <c r="N2253" i="1"/>
  <c r="J2253" i="1"/>
  <c r="G2253" i="1"/>
  <c r="Z2249" i="1"/>
  <c r="S2249" i="1"/>
  <c r="N2249" i="1"/>
  <c r="J2249" i="1"/>
  <c r="G2249" i="1"/>
  <c r="Z2248" i="1"/>
  <c r="S2248" i="1"/>
  <c r="N2248" i="1"/>
  <c r="J2248" i="1"/>
  <c r="G2248" i="1"/>
  <c r="Z2246" i="1"/>
  <c r="S2246" i="1"/>
  <c r="N2246" i="1"/>
  <c r="J2246" i="1"/>
  <c r="G2246" i="1"/>
  <c r="Z2244" i="1"/>
  <c r="S2244" i="1"/>
  <c r="N2244" i="1"/>
  <c r="J2244" i="1"/>
  <c r="G2244" i="1"/>
  <c r="Z2243" i="1"/>
  <c r="S2243" i="1"/>
  <c r="N2243" i="1"/>
  <c r="J2243" i="1"/>
  <c r="G2243" i="1"/>
  <c r="X2241" i="1"/>
  <c r="Z2241" i="1" s="1"/>
  <c r="S2241" i="1"/>
  <c r="N2241" i="1"/>
  <c r="J2241" i="1"/>
  <c r="G2241" i="1"/>
  <c r="X2226" i="1"/>
  <c r="Z2226" i="1" s="1"/>
  <c r="S2226" i="1"/>
  <c r="N2226" i="1"/>
  <c r="J2226" i="1"/>
  <c r="G2226" i="1"/>
  <c r="Z2223" i="1"/>
  <c r="S2223" i="1"/>
  <c r="N2223" i="1"/>
  <c r="J2223" i="1"/>
  <c r="G2223" i="1"/>
  <c r="Z2221" i="1"/>
  <c r="S2221" i="1"/>
  <c r="N2221" i="1"/>
  <c r="J2221" i="1"/>
  <c r="G2221" i="1"/>
  <c r="Z2219" i="1"/>
  <c r="S2219" i="1"/>
  <c r="N2219" i="1"/>
  <c r="J2219" i="1"/>
  <c r="G2219" i="1"/>
  <c r="Z2215" i="1"/>
  <c r="S2215" i="1"/>
  <c r="N2215" i="1"/>
  <c r="J2215" i="1"/>
  <c r="G2215" i="1"/>
  <c r="Z2202" i="1"/>
  <c r="S2202" i="1"/>
  <c r="N2202" i="1"/>
  <c r="J2202" i="1"/>
  <c r="G2202" i="1"/>
  <c r="Z2200" i="1"/>
  <c r="S2200" i="1"/>
  <c r="N2200" i="1"/>
  <c r="J2200" i="1"/>
  <c r="G2200" i="1"/>
  <c r="Z2199" i="1"/>
  <c r="S2199" i="1"/>
  <c r="N2199" i="1"/>
  <c r="J2199" i="1"/>
  <c r="G2199" i="1"/>
  <c r="Z2192" i="1"/>
  <c r="S2192" i="1"/>
  <c r="N2192" i="1"/>
  <c r="J2192" i="1"/>
  <c r="G2192" i="1"/>
  <c r="Z2191" i="1"/>
  <c r="S2191" i="1"/>
  <c r="N2191" i="1"/>
  <c r="J2191" i="1"/>
  <c r="G2191" i="1"/>
  <c r="T2190" i="1"/>
  <c r="Z2190" i="1" s="1"/>
  <c r="S2190" i="1"/>
  <c r="N2190" i="1"/>
  <c r="J2190" i="1"/>
  <c r="G2190" i="1"/>
  <c r="Z2183" i="1"/>
  <c r="S2183" i="1"/>
  <c r="N2183" i="1"/>
  <c r="J2183" i="1"/>
  <c r="G2183" i="1"/>
  <c r="Z2180" i="1"/>
  <c r="S2180" i="1"/>
  <c r="N2180" i="1"/>
  <c r="J2180" i="1"/>
  <c r="G2180" i="1"/>
  <c r="Z2167" i="1"/>
  <c r="S2167" i="1"/>
  <c r="N2167" i="1"/>
  <c r="J2167" i="1"/>
  <c r="G2167" i="1"/>
  <c r="Z2161" i="1"/>
  <c r="S2161" i="1"/>
  <c r="N2161" i="1"/>
  <c r="J2161" i="1"/>
  <c r="G2161" i="1"/>
  <c r="Z2157" i="1"/>
  <c r="S2157" i="1"/>
  <c r="N2157" i="1"/>
  <c r="J2157" i="1"/>
  <c r="G2157" i="1"/>
  <c r="Z2147" i="1"/>
  <c r="S2147" i="1"/>
  <c r="N2147" i="1"/>
  <c r="J2147" i="1"/>
  <c r="G2147" i="1"/>
  <c r="Z2145" i="1"/>
  <c r="S2145" i="1"/>
  <c r="N2145" i="1"/>
  <c r="J2145" i="1"/>
  <c r="G2145" i="1"/>
  <c r="Z2139" i="1"/>
  <c r="S2139" i="1"/>
  <c r="N2139" i="1"/>
  <c r="J2139" i="1"/>
  <c r="G2139" i="1"/>
  <c r="Z2136" i="1"/>
  <c r="S2136" i="1"/>
  <c r="N2136" i="1"/>
  <c r="J2136" i="1"/>
  <c r="G2136" i="1"/>
  <c r="Z2131" i="1"/>
  <c r="S2131" i="1"/>
  <c r="N2131" i="1"/>
  <c r="J2131" i="1"/>
  <c r="G2131" i="1"/>
  <c r="Z2129" i="1"/>
  <c r="S2129" i="1"/>
  <c r="N2129" i="1"/>
  <c r="J2129" i="1"/>
  <c r="G2129" i="1"/>
  <c r="T2127" i="1"/>
  <c r="Z2127" i="1" s="1"/>
  <c r="S2127" i="1"/>
  <c r="N2127" i="1"/>
  <c r="J2127" i="1"/>
  <c r="G2127" i="1"/>
  <c r="Z2124" i="1"/>
  <c r="S2124" i="1"/>
  <c r="N2124" i="1"/>
  <c r="J2124" i="1"/>
  <c r="G2124" i="1"/>
  <c r="U2103" i="1"/>
  <c r="Z2103" i="1" s="1"/>
  <c r="S2103" i="1"/>
  <c r="N2103" i="1"/>
  <c r="J2103" i="1"/>
  <c r="G2103" i="1"/>
  <c r="Z2097" i="1"/>
  <c r="S2097" i="1"/>
  <c r="N2097" i="1"/>
  <c r="J2097" i="1"/>
  <c r="G2097" i="1"/>
  <c r="Z2090" i="1"/>
  <c r="S2090" i="1"/>
  <c r="N2090" i="1"/>
  <c r="J2090" i="1"/>
  <c r="G2090" i="1"/>
  <c r="Z2088" i="1"/>
  <c r="S2088" i="1"/>
  <c r="N2088" i="1"/>
  <c r="J2088" i="1"/>
  <c r="G2088" i="1"/>
  <c r="Z2083" i="1"/>
  <c r="S2083" i="1"/>
  <c r="N2083" i="1"/>
  <c r="J2083" i="1"/>
  <c r="G2083" i="1"/>
  <c r="Z2077" i="1"/>
  <c r="S2077" i="1"/>
  <c r="N2077" i="1"/>
  <c r="J2077" i="1"/>
  <c r="G2077" i="1"/>
  <c r="Z2075" i="1"/>
  <c r="S2075" i="1"/>
  <c r="N2075" i="1"/>
  <c r="J2075" i="1"/>
  <c r="G2075" i="1"/>
  <c r="Z2069" i="1"/>
  <c r="S2069" i="1"/>
  <c r="N2069" i="1"/>
  <c r="J2069" i="1"/>
  <c r="G2069" i="1"/>
  <c r="Z2063" i="1"/>
  <c r="S2063" i="1"/>
  <c r="N2063" i="1"/>
  <c r="J2063" i="1"/>
  <c r="G2063" i="1"/>
  <c r="Z2060" i="1"/>
  <c r="S2060" i="1"/>
  <c r="N2060" i="1"/>
  <c r="J2060" i="1"/>
  <c r="G2060" i="1"/>
  <c r="Z2057" i="1"/>
  <c r="S2057" i="1"/>
  <c r="N2057" i="1"/>
  <c r="J2057" i="1"/>
  <c r="G2057" i="1"/>
  <c r="Z2055" i="1"/>
  <c r="S2055" i="1"/>
  <c r="N2055" i="1"/>
  <c r="J2055" i="1"/>
  <c r="G2055" i="1"/>
  <c r="Z2053" i="1"/>
  <c r="S2053" i="1"/>
  <c r="N2053" i="1"/>
  <c r="J2053" i="1"/>
  <c r="G2053" i="1"/>
  <c r="Z2046" i="1"/>
  <c r="S2046" i="1"/>
  <c r="N2046" i="1"/>
  <c r="J2046" i="1"/>
  <c r="G2046" i="1"/>
  <c r="Z2042" i="1"/>
  <c r="S2042" i="1"/>
  <c r="N2042" i="1"/>
  <c r="J2042" i="1"/>
  <c r="G2042" i="1"/>
  <c r="Z2038" i="1"/>
  <c r="S2038" i="1"/>
  <c r="N2038" i="1"/>
  <c r="J2038" i="1"/>
  <c r="G2038" i="1"/>
  <c r="Z2035" i="1"/>
  <c r="S2035" i="1"/>
  <c r="N2035" i="1"/>
  <c r="J2035" i="1"/>
  <c r="G2035" i="1"/>
  <c r="Z2032" i="1"/>
  <c r="S2032" i="1"/>
  <c r="N2032" i="1"/>
  <c r="J2032" i="1"/>
  <c r="G2032" i="1"/>
  <c r="Z2031" i="1"/>
  <c r="S2031" i="1"/>
  <c r="N2031" i="1"/>
  <c r="J2031" i="1"/>
  <c r="G2031" i="1"/>
  <c r="Z2025" i="1"/>
  <c r="S2025" i="1"/>
  <c r="N2025" i="1"/>
  <c r="J2025" i="1"/>
  <c r="G2025" i="1"/>
  <c r="Z2015" i="1"/>
  <c r="S2015" i="1"/>
  <c r="N2015" i="1"/>
  <c r="J2015" i="1"/>
  <c r="G2015" i="1"/>
  <c r="Z2013" i="1"/>
  <c r="S2013" i="1"/>
  <c r="N2013" i="1"/>
  <c r="J2013" i="1"/>
  <c r="G2013" i="1"/>
  <c r="Z2009" i="1"/>
  <c r="S2009" i="1"/>
  <c r="N2009" i="1"/>
  <c r="J2009" i="1"/>
  <c r="G2009" i="1"/>
  <c r="Z2006" i="1"/>
  <c r="S2006" i="1"/>
  <c r="N2006" i="1"/>
  <c r="J2006" i="1"/>
  <c r="G2006" i="1"/>
  <c r="Z2004" i="1"/>
  <c r="S2004" i="1"/>
  <c r="N2004" i="1"/>
  <c r="J2004" i="1"/>
  <c r="G2004" i="1"/>
  <c r="Z2003" i="1"/>
  <c r="S2003" i="1"/>
  <c r="N2003" i="1"/>
  <c r="J2003" i="1"/>
  <c r="G2003" i="1"/>
  <c r="Z1999" i="1"/>
  <c r="S1999" i="1"/>
  <c r="N1999" i="1"/>
  <c r="J1999" i="1"/>
  <c r="G1999" i="1"/>
  <c r="Z1998" i="1"/>
  <c r="S1998" i="1"/>
  <c r="N1998" i="1"/>
  <c r="J1998" i="1"/>
  <c r="G1998" i="1"/>
  <c r="Z1991" i="1"/>
  <c r="S1991" i="1"/>
  <c r="N1991" i="1"/>
  <c r="J1991" i="1"/>
  <c r="G1991" i="1"/>
  <c r="Z1976" i="1"/>
  <c r="S1976" i="1"/>
  <c r="N1976" i="1"/>
  <c r="J1976" i="1"/>
  <c r="G1976" i="1"/>
  <c r="Z1975" i="1"/>
  <c r="S1975" i="1"/>
  <c r="N1975" i="1"/>
  <c r="J1975" i="1"/>
  <c r="G1975" i="1"/>
  <c r="Z1974" i="1"/>
  <c r="S1974" i="1"/>
  <c r="N1974" i="1"/>
  <c r="J1974" i="1"/>
  <c r="G1974" i="1"/>
  <c r="Z1969" i="1"/>
  <c r="S1969" i="1"/>
  <c r="N1969" i="1"/>
  <c r="J1969" i="1"/>
  <c r="G1969" i="1"/>
  <c r="W1961" i="1"/>
  <c r="Z1961" i="1" s="1"/>
  <c r="S1961" i="1"/>
  <c r="N1961" i="1"/>
  <c r="J1961" i="1"/>
  <c r="G1961" i="1"/>
  <c r="Z1955" i="1"/>
  <c r="S1955" i="1"/>
  <c r="N1955" i="1"/>
  <c r="J1955" i="1"/>
  <c r="G1955" i="1"/>
  <c r="Z1948" i="1"/>
  <c r="S1948" i="1"/>
  <c r="N1948" i="1"/>
  <c r="J1948" i="1"/>
  <c r="G1948" i="1"/>
  <c r="Z1945" i="1"/>
  <c r="S1945" i="1"/>
  <c r="N1945" i="1"/>
  <c r="J1945" i="1"/>
  <c r="G1945" i="1"/>
  <c r="Z1943" i="1"/>
  <c r="S1943" i="1"/>
  <c r="N1943" i="1"/>
  <c r="J1943" i="1"/>
  <c r="G1943" i="1"/>
  <c r="Z1933" i="1"/>
  <c r="S1933" i="1"/>
  <c r="N1933" i="1"/>
  <c r="J1933" i="1"/>
  <c r="G1933" i="1"/>
  <c r="Z1932" i="1"/>
  <c r="S1932" i="1"/>
  <c r="N1932" i="1"/>
  <c r="J1932" i="1"/>
  <c r="G1932" i="1"/>
  <c r="Z1931" i="1"/>
  <c r="S1931" i="1"/>
  <c r="N1931" i="1"/>
  <c r="J1931" i="1"/>
  <c r="G1931" i="1"/>
  <c r="Z1929" i="1"/>
  <c r="S1929" i="1"/>
  <c r="N1929" i="1"/>
  <c r="J1929" i="1"/>
  <c r="G1929" i="1"/>
  <c r="Z1917" i="1"/>
  <c r="S1917" i="1"/>
  <c r="N1917" i="1"/>
  <c r="J1917" i="1"/>
  <c r="G1917" i="1"/>
  <c r="Z1898" i="1"/>
  <c r="S1898" i="1"/>
  <c r="N1898" i="1"/>
  <c r="J1898" i="1"/>
  <c r="G1898" i="1"/>
  <c r="Z1895" i="1"/>
  <c r="S1895" i="1"/>
  <c r="N1895" i="1"/>
  <c r="J1895" i="1"/>
  <c r="G1895" i="1"/>
  <c r="Z1893" i="1"/>
  <c r="S1893" i="1"/>
  <c r="N1893" i="1"/>
  <c r="J1893" i="1"/>
  <c r="G1893" i="1"/>
  <c r="Z1891" i="1"/>
  <c r="S1891" i="1"/>
  <c r="N1891" i="1"/>
  <c r="J1891" i="1"/>
  <c r="G1891" i="1"/>
  <c r="Z1886" i="1"/>
  <c r="S1886" i="1"/>
  <c r="N1886" i="1"/>
  <c r="J1886" i="1"/>
  <c r="G1886" i="1"/>
  <c r="Z1884" i="1"/>
  <c r="S1884" i="1"/>
  <c r="N1884" i="1"/>
  <c r="J1884" i="1"/>
  <c r="G1884" i="1"/>
  <c r="Z1873" i="1"/>
  <c r="S1873" i="1"/>
  <c r="N1873" i="1"/>
  <c r="J1873" i="1"/>
  <c r="G1873" i="1"/>
  <c r="Z1869" i="1"/>
  <c r="S1869" i="1"/>
  <c r="N1869" i="1"/>
  <c r="J1869" i="1"/>
  <c r="G1869" i="1"/>
  <c r="Z1865" i="1"/>
  <c r="S1865" i="1"/>
  <c r="N1865" i="1"/>
  <c r="J1865" i="1"/>
  <c r="G1865" i="1"/>
  <c r="Z1863" i="1"/>
  <c r="S1863" i="1"/>
  <c r="N1863" i="1"/>
  <c r="J1863" i="1"/>
  <c r="G1863" i="1"/>
  <c r="Z1862" i="1"/>
  <c r="S1862" i="1"/>
  <c r="N1862" i="1"/>
  <c r="J1862" i="1"/>
  <c r="G1862" i="1"/>
  <c r="Z1855" i="1"/>
  <c r="S1855" i="1"/>
  <c r="N1855" i="1"/>
  <c r="J1855" i="1"/>
  <c r="G1855" i="1"/>
  <c r="Z1851" i="1"/>
  <c r="S1851" i="1"/>
  <c r="N1851" i="1"/>
  <c r="J1851" i="1"/>
  <c r="G1851" i="1"/>
  <c r="Z1844" i="1"/>
  <c r="S1844" i="1"/>
  <c r="N1844" i="1"/>
  <c r="J1844" i="1"/>
  <c r="G1844" i="1"/>
  <c r="W1843" i="1"/>
  <c r="Z1843" i="1" s="1"/>
  <c r="S1843" i="1"/>
  <c r="N1843" i="1"/>
  <c r="J1843" i="1"/>
  <c r="G1843" i="1"/>
  <c r="Z1838" i="1"/>
  <c r="S1838" i="1"/>
  <c r="N1838" i="1"/>
  <c r="J1838" i="1"/>
  <c r="G1838" i="1"/>
  <c r="Z1834" i="1"/>
  <c r="S1834" i="1"/>
  <c r="N1834" i="1"/>
  <c r="J1834" i="1"/>
  <c r="G1834" i="1"/>
  <c r="Z1824" i="1"/>
  <c r="S1824" i="1"/>
  <c r="N1824" i="1"/>
  <c r="J1824" i="1"/>
  <c r="G1824" i="1"/>
  <c r="Z1818" i="1"/>
  <c r="S1818" i="1"/>
  <c r="N1818" i="1"/>
  <c r="J1818" i="1"/>
  <c r="G1818" i="1"/>
  <c r="Z1813" i="1"/>
  <c r="S1813" i="1"/>
  <c r="N1813" i="1"/>
  <c r="J1813" i="1"/>
  <c r="G1813" i="1"/>
  <c r="Z1810" i="1"/>
  <c r="S1810" i="1"/>
  <c r="N1810" i="1"/>
  <c r="J1810" i="1"/>
  <c r="G1810" i="1"/>
  <c r="U1809" i="1"/>
  <c r="Z1809" i="1" s="1"/>
  <c r="S1809" i="1"/>
  <c r="N1809" i="1"/>
  <c r="J1809" i="1"/>
  <c r="G1809" i="1"/>
  <c r="Z1805" i="1"/>
  <c r="S1805" i="1"/>
  <c r="N1805" i="1"/>
  <c r="J1805" i="1"/>
  <c r="G1805" i="1"/>
  <c r="Z1787" i="1"/>
  <c r="S1787" i="1"/>
  <c r="N1787" i="1"/>
  <c r="J1787" i="1"/>
  <c r="G1787" i="1"/>
  <c r="Z1780" i="1"/>
  <c r="S1780" i="1"/>
  <c r="N1780" i="1"/>
  <c r="J1780" i="1"/>
  <c r="G1780" i="1"/>
  <c r="Z1777" i="1"/>
  <c r="S1777" i="1"/>
  <c r="N1777" i="1"/>
  <c r="J1777" i="1"/>
  <c r="G1777" i="1"/>
  <c r="Z1773" i="1"/>
  <c r="S1773" i="1"/>
  <c r="N1773" i="1"/>
  <c r="J1773" i="1"/>
  <c r="G1773" i="1"/>
  <c r="Z1772" i="1"/>
  <c r="S1772" i="1"/>
  <c r="N1772" i="1"/>
  <c r="J1772" i="1"/>
  <c r="G1772" i="1"/>
  <c r="Z1769" i="1"/>
  <c r="S1769" i="1"/>
  <c r="N1769" i="1"/>
  <c r="J1769" i="1"/>
  <c r="G1769" i="1"/>
  <c r="W1766" i="1"/>
  <c r="U1766" i="1"/>
  <c r="S1766" i="1"/>
  <c r="N1766" i="1"/>
  <c r="J1766" i="1"/>
  <c r="G1766" i="1"/>
  <c r="Z1759" i="1"/>
  <c r="S1759" i="1"/>
  <c r="N1759" i="1"/>
  <c r="J1759" i="1"/>
  <c r="G1759" i="1"/>
  <c r="X1757" i="1"/>
  <c r="Z1757" i="1" s="1"/>
  <c r="S1757" i="1"/>
  <c r="N1757" i="1"/>
  <c r="J1757" i="1"/>
  <c r="G1757" i="1"/>
  <c r="Z1754" i="1"/>
  <c r="S1754" i="1"/>
  <c r="N1754" i="1"/>
  <c r="J1754" i="1"/>
  <c r="G1754" i="1"/>
  <c r="W1752" i="1"/>
  <c r="U1752" i="1"/>
  <c r="S1752" i="1"/>
  <c r="N1752" i="1"/>
  <c r="J1752" i="1"/>
  <c r="G1752" i="1"/>
  <c r="Z1751" i="1"/>
  <c r="S1751" i="1"/>
  <c r="N1751" i="1"/>
  <c r="J1751" i="1"/>
  <c r="G1751" i="1"/>
  <c r="Z1748" i="1"/>
  <c r="S1748" i="1"/>
  <c r="N1748" i="1"/>
  <c r="J1748" i="1"/>
  <c r="G1748" i="1"/>
  <c r="Z1747" i="1"/>
  <c r="S1747" i="1"/>
  <c r="N1747" i="1"/>
  <c r="J1747" i="1"/>
  <c r="G1747" i="1"/>
  <c r="Z1735" i="1"/>
  <c r="S1735" i="1"/>
  <c r="N1735" i="1"/>
  <c r="J1735" i="1"/>
  <c r="G1735" i="1"/>
  <c r="T1718" i="1"/>
  <c r="Z1718" i="1" s="1"/>
  <c r="S1718" i="1"/>
  <c r="N1718" i="1"/>
  <c r="J1718" i="1"/>
  <c r="G1718" i="1"/>
  <c r="Z1714" i="1"/>
  <c r="S1714" i="1"/>
  <c r="N1714" i="1"/>
  <c r="J1714" i="1"/>
  <c r="G1714" i="1"/>
  <c r="Z1713" i="1"/>
  <c r="S1713" i="1"/>
  <c r="N1713" i="1"/>
  <c r="J1713" i="1"/>
  <c r="G1713" i="1"/>
  <c r="Z1700" i="1"/>
  <c r="S1700" i="1"/>
  <c r="N1700" i="1"/>
  <c r="J1700" i="1"/>
  <c r="G1700" i="1"/>
  <c r="Y1696" i="1"/>
  <c r="X1696" i="1"/>
  <c r="W1696" i="1"/>
  <c r="S1696" i="1"/>
  <c r="N1696" i="1"/>
  <c r="J1696" i="1"/>
  <c r="G1696" i="1"/>
  <c r="Z1693" i="1"/>
  <c r="S1693" i="1"/>
  <c r="N1693" i="1"/>
  <c r="J1693" i="1"/>
  <c r="G1693" i="1"/>
  <c r="Z1692" i="1"/>
  <c r="S1692" i="1"/>
  <c r="N1692" i="1"/>
  <c r="J1692" i="1"/>
  <c r="G1692" i="1"/>
  <c r="Z1683" i="1"/>
  <c r="S1683" i="1"/>
  <c r="N1683" i="1"/>
  <c r="J1683" i="1"/>
  <c r="G1683" i="1"/>
  <c r="Z1677" i="1"/>
  <c r="S1677" i="1"/>
  <c r="N1677" i="1"/>
  <c r="J1677" i="1"/>
  <c r="G1677" i="1"/>
  <c r="Z1676" i="1"/>
  <c r="S1676" i="1"/>
  <c r="N1676" i="1"/>
  <c r="J1676" i="1"/>
  <c r="G1676" i="1"/>
  <c r="Z1675" i="1"/>
  <c r="S1675" i="1"/>
  <c r="N1675" i="1"/>
  <c r="J1675" i="1"/>
  <c r="G1675" i="1"/>
  <c r="Z1657" i="1"/>
  <c r="S1657" i="1"/>
  <c r="N1657" i="1"/>
  <c r="J1657" i="1"/>
  <c r="G1657" i="1"/>
  <c r="Z1645" i="1"/>
  <c r="S1645" i="1"/>
  <c r="N1645" i="1"/>
  <c r="J1645" i="1"/>
  <c r="G1645" i="1"/>
  <c r="Z1644" i="1"/>
  <c r="S1644" i="1"/>
  <c r="N1644" i="1"/>
  <c r="J1644" i="1"/>
  <c r="G1644" i="1"/>
  <c r="Z1640" i="1"/>
  <c r="S1640" i="1"/>
  <c r="N1640" i="1"/>
  <c r="J1640" i="1"/>
  <c r="G1640" i="1"/>
  <c r="Z1635" i="1"/>
  <c r="S1635" i="1"/>
  <c r="N1635" i="1"/>
  <c r="J1635" i="1"/>
  <c r="G1635" i="1"/>
  <c r="Z1633" i="1"/>
  <c r="S1633" i="1"/>
  <c r="N1633" i="1"/>
  <c r="J1633" i="1"/>
  <c r="G1633" i="1"/>
  <c r="Z1632" i="1"/>
  <c r="S1632" i="1"/>
  <c r="N1632" i="1"/>
  <c r="J1632" i="1"/>
  <c r="G1632" i="1"/>
  <c r="Z1624" i="1"/>
  <c r="S1624" i="1"/>
  <c r="N1624" i="1"/>
  <c r="J1624" i="1"/>
  <c r="G1624" i="1"/>
  <c r="Z1618" i="1"/>
  <c r="S1618" i="1"/>
  <c r="N1618" i="1"/>
  <c r="J1618" i="1"/>
  <c r="G1618" i="1"/>
  <c r="Z1617" i="1"/>
  <c r="S1617" i="1"/>
  <c r="N1617" i="1"/>
  <c r="J1617" i="1"/>
  <c r="G1617" i="1"/>
  <c r="Z1610" i="1"/>
  <c r="S1610" i="1"/>
  <c r="N1610" i="1"/>
  <c r="J1610" i="1"/>
  <c r="G1610" i="1"/>
  <c r="Z1609" i="1"/>
  <c r="S1609" i="1"/>
  <c r="N1609" i="1"/>
  <c r="J1609" i="1"/>
  <c r="G1609" i="1"/>
  <c r="Z1603" i="1"/>
  <c r="S1603" i="1"/>
  <c r="N1603" i="1"/>
  <c r="J1603" i="1"/>
  <c r="G1603" i="1"/>
  <c r="Z1587" i="1"/>
  <c r="S1587" i="1"/>
  <c r="N1587" i="1"/>
  <c r="J1587" i="1"/>
  <c r="G1587" i="1"/>
  <c r="Z1579" i="1"/>
  <c r="S1579" i="1"/>
  <c r="N1579" i="1"/>
  <c r="J1579" i="1"/>
  <c r="G1579" i="1"/>
  <c r="X1577" i="1"/>
  <c r="Z1577" i="1" s="1"/>
  <c r="S1577" i="1"/>
  <c r="N1577" i="1"/>
  <c r="J1577" i="1"/>
  <c r="G1577" i="1"/>
  <c r="Z1573" i="1"/>
  <c r="S1573" i="1"/>
  <c r="N1573" i="1"/>
  <c r="J1573" i="1"/>
  <c r="G1573" i="1"/>
  <c r="Z1568" i="1"/>
  <c r="S1568" i="1"/>
  <c r="N1568" i="1"/>
  <c r="J1568" i="1"/>
  <c r="G1568" i="1"/>
  <c r="Z1565" i="1"/>
  <c r="S1565" i="1"/>
  <c r="N1565" i="1"/>
  <c r="J1565" i="1"/>
  <c r="G1565" i="1"/>
  <c r="Z1562" i="1"/>
  <c r="S1562" i="1"/>
  <c r="N1562" i="1"/>
  <c r="J1562" i="1"/>
  <c r="G1562" i="1"/>
  <c r="Z1556" i="1"/>
  <c r="S1556" i="1"/>
  <c r="N1556" i="1"/>
  <c r="J1556" i="1"/>
  <c r="G1556" i="1"/>
  <c r="Z1555" i="1"/>
  <c r="S1555" i="1"/>
  <c r="N1555" i="1"/>
  <c r="J1555" i="1"/>
  <c r="G1555" i="1"/>
  <c r="Z1549" i="1"/>
  <c r="S1549" i="1"/>
  <c r="N1549" i="1"/>
  <c r="J1549" i="1"/>
  <c r="G1549" i="1"/>
  <c r="U1545" i="1"/>
  <c r="Z1545" i="1" s="1"/>
  <c r="S1545" i="1"/>
  <c r="N1545" i="1"/>
  <c r="J1545" i="1"/>
  <c r="G1545" i="1"/>
  <c r="T1544" i="1"/>
  <c r="Z1544" i="1" s="1"/>
  <c r="S1544" i="1"/>
  <c r="N1544" i="1"/>
  <c r="J1544" i="1"/>
  <c r="G1544" i="1"/>
  <c r="Z1543" i="1"/>
  <c r="S1543" i="1"/>
  <c r="N1543" i="1"/>
  <c r="J1543" i="1"/>
  <c r="G1543" i="1"/>
  <c r="Z1540" i="1"/>
  <c r="S1540" i="1"/>
  <c r="N1540" i="1"/>
  <c r="J1540" i="1"/>
  <c r="G1540" i="1"/>
  <c r="Z1532" i="1"/>
  <c r="S1532" i="1"/>
  <c r="N1532" i="1"/>
  <c r="J1532" i="1"/>
  <c r="G1532" i="1"/>
  <c r="Z1526" i="1"/>
  <c r="S1526" i="1"/>
  <c r="N1526" i="1"/>
  <c r="J1526" i="1"/>
  <c r="G1526" i="1"/>
  <c r="Z1523" i="1"/>
  <c r="S1523" i="1"/>
  <c r="N1523" i="1"/>
  <c r="J1523" i="1"/>
  <c r="G1523" i="1"/>
  <c r="X1516" i="1"/>
  <c r="U1516" i="1"/>
  <c r="Z1516" i="1" s="1"/>
  <c r="S1516" i="1"/>
  <c r="N1516" i="1"/>
  <c r="J1516" i="1"/>
  <c r="G1516" i="1"/>
  <c r="Z1510" i="1"/>
  <c r="S1510" i="1"/>
  <c r="N1510" i="1"/>
  <c r="J1510" i="1"/>
  <c r="G1510" i="1"/>
  <c r="Z1504" i="1"/>
  <c r="S1504" i="1"/>
  <c r="N1504" i="1"/>
  <c r="J1504" i="1"/>
  <c r="G1504" i="1"/>
  <c r="Z1503" i="1"/>
  <c r="S1503" i="1"/>
  <c r="N1503" i="1"/>
  <c r="J1503" i="1"/>
  <c r="G1503" i="1"/>
  <c r="Z1502" i="1"/>
  <c r="S1502" i="1"/>
  <c r="N1502" i="1"/>
  <c r="J1502" i="1"/>
  <c r="G1502" i="1"/>
  <c r="Z1499" i="1"/>
  <c r="S1499" i="1"/>
  <c r="N1499" i="1"/>
  <c r="J1499" i="1"/>
  <c r="G1499" i="1"/>
  <c r="Z1498" i="1"/>
  <c r="S1498" i="1"/>
  <c r="N1498" i="1"/>
  <c r="J1498" i="1"/>
  <c r="G1498" i="1"/>
  <c r="Z1497" i="1"/>
  <c r="S1497" i="1"/>
  <c r="N1497" i="1"/>
  <c r="J1497" i="1"/>
  <c r="G1497" i="1"/>
  <c r="Z1496" i="1"/>
  <c r="S1496" i="1"/>
  <c r="N1496" i="1"/>
  <c r="J1496" i="1"/>
  <c r="G1496" i="1"/>
  <c r="Z1486" i="1"/>
  <c r="S1486" i="1"/>
  <c r="N1486" i="1"/>
  <c r="J1486" i="1"/>
  <c r="G1486" i="1"/>
  <c r="Z1484" i="1"/>
  <c r="S1484" i="1"/>
  <c r="N1484" i="1"/>
  <c r="J1484" i="1"/>
  <c r="G1484" i="1"/>
  <c r="Z1477" i="1"/>
  <c r="S1477" i="1"/>
  <c r="N1477" i="1"/>
  <c r="J1477" i="1"/>
  <c r="G1477" i="1"/>
  <c r="Z1476" i="1"/>
  <c r="S1476" i="1"/>
  <c r="N1476" i="1"/>
  <c r="J1476" i="1"/>
  <c r="G1476" i="1"/>
  <c r="Z1475" i="1"/>
  <c r="S1475" i="1"/>
  <c r="N1475" i="1"/>
  <c r="J1475" i="1"/>
  <c r="G1475" i="1"/>
  <c r="X1462" i="1"/>
  <c r="T1462" i="1"/>
  <c r="Z1462" i="1" s="1"/>
  <c r="S1462" i="1"/>
  <c r="L1462" i="1"/>
  <c r="N1462" i="1" s="1"/>
  <c r="J1462" i="1"/>
  <c r="G1462" i="1"/>
  <c r="Z1460" i="1"/>
  <c r="S1460" i="1"/>
  <c r="N1460" i="1"/>
  <c r="J1460" i="1"/>
  <c r="G1460" i="1"/>
  <c r="Z1457" i="1"/>
  <c r="S1457" i="1"/>
  <c r="N1457" i="1"/>
  <c r="J1457" i="1"/>
  <c r="G1457" i="1"/>
  <c r="Z1448" i="1"/>
  <c r="S1448" i="1"/>
  <c r="N1448" i="1"/>
  <c r="J1448" i="1"/>
  <c r="G1448" i="1"/>
  <c r="Z1445" i="1"/>
  <c r="S1445" i="1"/>
  <c r="N1445" i="1"/>
  <c r="J1445" i="1"/>
  <c r="G1445" i="1"/>
  <c r="Z1443" i="1"/>
  <c r="S1443" i="1"/>
  <c r="N1443" i="1"/>
  <c r="J1443" i="1"/>
  <c r="G1443" i="1"/>
  <c r="Z1441" i="1"/>
  <c r="S1441" i="1"/>
  <c r="N1441" i="1"/>
  <c r="J1441" i="1"/>
  <c r="G1441" i="1"/>
  <c r="U1436" i="1"/>
  <c r="Z1436" i="1" s="1"/>
  <c r="S1436" i="1"/>
  <c r="N1436" i="1"/>
  <c r="J1436" i="1"/>
  <c r="G1436" i="1"/>
  <c r="Z1429" i="1"/>
  <c r="S1429" i="1"/>
  <c r="N1429" i="1"/>
  <c r="J1429" i="1"/>
  <c r="G1429" i="1"/>
  <c r="Z1428" i="1"/>
  <c r="S1428" i="1"/>
  <c r="N1428" i="1"/>
  <c r="J1428" i="1"/>
  <c r="G1428" i="1"/>
  <c r="Z1427" i="1"/>
  <c r="S1427" i="1"/>
  <c r="N1427" i="1"/>
  <c r="J1427" i="1"/>
  <c r="G1427" i="1"/>
  <c r="Z1424" i="1"/>
  <c r="S1424" i="1"/>
  <c r="N1424" i="1"/>
  <c r="J1424" i="1"/>
  <c r="G1424" i="1"/>
  <c r="Z1421" i="1"/>
  <c r="S1421" i="1"/>
  <c r="N1421" i="1"/>
  <c r="J1421" i="1"/>
  <c r="G1421" i="1"/>
  <c r="Z1419" i="1"/>
  <c r="S1419" i="1"/>
  <c r="N1419" i="1"/>
  <c r="J1419" i="1"/>
  <c r="G1419" i="1"/>
  <c r="U1416" i="1"/>
  <c r="Z1416" i="1" s="1"/>
  <c r="S1416" i="1"/>
  <c r="N1416" i="1"/>
  <c r="J1416" i="1"/>
  <c r="G1416" i="1"/>
  <c r="U1414" i="1"/>
  <c r="Z1414" i="1" s="1"/>
  <c r="S1414" i="1"/>
  <c r="N1414" i="1"/>
  <c r="J1414" i="1"/>
  <c r="G1414" i="1"/>
  <c r="Z1410" i="1"/>
  <c r="S1410" i="1"/>
  <c r="N1410" i="1"/>
  <c r="J1410" i="1"/>
  <c r="G1410" i="1"/>
  <c r="Z1407" i="1"/>
  <c r="S1407" i="1"/>
  <c r="N1407" i="1"/>
  <c r="J1407" i="1"/>
  <c r="G1407" i="1"/>
  <c r="Z1406" i="1"/>
  <c r="S1406" i="1"/>
  <c r="N1406" i="1"/>
  <c r="J1406" i="1"/>
  <c r="G1406" i="1"/>
  <c r="Z1404" i="1"/>
  <c r="S1404" i="1"/>
  <c r="N1404" i="1"/>
  <c r="J1404" i="1"/>
  <c r="G1404" i="1"/>
  <c r="Z1398" i="1"/>
  <c r="S1398" i="1"/>
  <c r="N1398" i="1"/>
  <c r="J1398" i="1"/>
  <c r="G1398" i="1"/>
  <c r="Z1397" i="1"/>
  <c r="S1397" i="1"/>
  <c r="N1397" i="1"/>
  <c r="J1397" i="1"/>
  <c r="G1397" i="1"/>
  <c r="Z1391" i="1"/>
  <c r="S1391" i="1"/>
  <c r="N1391" i="1"/>
  <c r="J1391" i="1"/>
  <c r="G1391" i="1"/>
  <c r="Z1384" i="1"/>
  <c r="S1384" i="1"/>
  <c r="N1384" i="1"/>
  <c r="J1384" i="1"/>
  <c r="G1384" i="1"/>
  <c r="Z1381" i="1"/>
  <c r="S1381" i="1"/>
  <c r="N1381" i="1"/>
  <c r="J1381" i="1"/>
  <c r="G1381" i="1"/>
  <c r="Z1376" i="1"/>
  <c r="S1376" i="1"/>
  <c r="N1376" i="1"/>
  <c r="J1376" i="1"/>
  <c r="G1376" i="1"/>
  <c r="Z1373" i="1"/>
  <c r="S1373" i="1"/>
  <c r="N1373" i="1"/>
  <c r="J1373" i="1"/>
  <c r="G1373" i="1"/>
  <c r="Z1368" i="1"/>
  <c r="S1368" i="1"/>
  <c r="N1368" i="1"/>
  <c r="J1368" i="1"/>
  <c r="G1368" i="1"/>
  <c r="Z1365" i="1"/>
  <c r="S1365" i="1"/>
  <c r="N1365" i="1"/>
  <c r="J1365" i="1"/>
  <c r="G1365" i="1"/>
  <c r="Z1364" i="1"/>
  <c r="S1364" i="1"/>
  <c r="N1364" i="1"/>
  <c r="J1364" i="1"/>
  <c r="G1364" i="1"/>
  <c r="T1361" i="1"/>
  <c r="Z1361" i="1" s="1"/>
  <c r="S1361" i="1"/>
  <c r="N1361" i="1"/>
  <c r="J1361" i="1"/>
  <c r="G1361" i="1"/>
  <c r="Z1360" i="1"/>
  <c r="S1360" i="1"/>
  <c r="N1360" i="1"/>
  <c r="J1360" i="1"/>
  <c r="G1360" i="1"/>
  <c r="Z1354" i="1"/>
  <c r="S1354" i="1"/>
  <c r="N1354" i="1"/>
  <c r="J1354" i="1"/>
  <c r="G1354" i="1"/>
  <c r="Z1353" i="1"/>
  <c r="S1353" i="1"/>
  <c r="N1353" i="1"/>
  <c r="J1353" i="1"/>
  <c r="G1353" i="1"/>
  <c r="Z1351" i="1"/>
  <c r="S1351" i="1"/>
  <c r="N1351" i="1"/>
  <c r="J1351" i="1"/>
  <c r="G1351" i="1"/>
  <c r="Z1349" i="1"/>
  <c r="S1349" i="1"/>
  <c r="N1349" i="1"/>
  <c r="J1349" i="1"/>
  <c r="G1349" i="1"/>
  <c r="Z1348" i="1"/>
  <c r="S1348" i="1"/>
  <c r="N1348" i="1"/>
  <c r="J1348" i="1"/>
  <c r="G1348" i="1"/>
  <c r="Z1337" i="1"/>
  <c r="S1337" i="1"/>
  <c r="N1337" i="1"/>
  <c r="J1337" i="1"/>
  <c r="G1337" i="1"/>
  <c r="Z1336" i="1"/>
  <c r="S1336" i="1"/>
  <c r="N1336" i="1"/>
  <c r="J1336" i="1"/>
  <c r="G1336" i="1"/>
  <c r="Z1330" i="1"/>
  <c r="S1330" i="1"/>
  <c r="N1330" i="1"/>
  <c r="J1330" i="1"/>
  <c r="G1330" i="1"/>
  <c r="Z1329" i="1"/>
  <c r="S1329" i="1"/>
  <c r="N1329" i="1"/>
  <c r="J1329" i="1"/>
  <c r="G1329" i="1"/>
  <c r="Z1326" i="1"/>
  <c r="S1326" i="1"/>
  <c r="N1326" i="1"/>
  <c r="J1326" i="1"/>
  <c r="G1326" i="1"/>
  <c r="Z1321" i="1"/>
  <c r="S1321" i="1"/>
  <c r="N1321" i="1"/>
  <c r="J1321" i="1"/>
  <c r="G1321" i="1"/>
  <c r="W1317" i="1"/>
  <c r="T1317" i="1"/>
  <c r="Z1317" i="1" s="1"/>
  <c r="S1317" i="1"/>
  <c r="N1317" i="1"/>
  <c r="J1317" i="1"/>
  <c r="G1317" i="1"/>
  <c r="Z1303" i="1"/>
  <c r="S1303" i="1"/>
  <c r="N1303" i="1"/>
  <c r="J1303" i="1"/>
  <c r="G1303" i="1"/>
  <c r="Z1297" i="1"/>
  <c r="S1297" i="1"/>
  <c r="N1297" i="1"/>
  <c r="J1297" i="1"/>
  <c r="G1297" i="1"/>
  <c r="Z1295" i="1"/>
  <c r="S1295" i="1"/>
  <c r="N1295" i="1"/>
  <c r="J1295" i="1"/>
  <c r="G1295" i="1"/>
  <c r="Z1289" i="1"/>
  <c r="S1289" i="1"/>
  <c r="N1289" i="1"/>
  <c r="J1289" i="1"/>
  <c r="G1289" i="1"/>
  <c r="Z1285" i="1"/>
  <c r="S1285" i="1"/>
  <c r="N1285" i="1"/>
  <c r="J1285" i="1"/>
  <c r="G1285" i="1"/>
  <c r="Z1268" i="1"/>
  <c r="S1268" i="1"/>
  <c r="N1268" i="1"/>
  <c r="J1268" i="1"/>
  <c r="G1268" i="1"/>
  <c r="Z1264" i="1"/>
  <c r="S1264" i="1"/>
  <c r="N1264" i="1"/>
  <c r="J1264" i="1"/>
  <c r="G1264" i="1"/>
  <c r="Z1263" i="1"/>
  <c r="S1263" i="1"/>
  <c r="N1263" i="1"/>
  <c r="J1263" i="1"/>
  <c r="G1263" i="1"/>
  <c r="Z1262" i="1"/>
  <c r="S1262" i="1"/>
  <c r="N1262" i="1"/>
  <c r="J1262" i="1"/>
  <c r="G1262" i="1"/>
  <c r="Z1261" i="1"/>
  <c r="S1261" i="1"/>
  <c r="N1261" i="1"/>
  <c r="J1261" i="1"/>
  <c r="G1261" i="1"/>
  <c r="Z1260" i="1"/>
  <c r="S1260" i="1"/>
  <c r="N1260" i="1"/>
  <c r="J1260" i="1"/>
  <c r="G1260" i="1"/>
  <c r="Z1255" i="1"/>
  <c r="S1255" i="1"/>
  <c r="N1255" i="1"/>
  <c r="J1255" i="1"/>
  <c r="G1255" i="1"/>
  <c r="X1254" i="1"/>
  <c r="W1254" i="1"/>
  <c r="Z1254" i="1" s="1"/>
  <c r="S1254" i="1"/>
  <c r="N1254" i="1"/>
  <c r="J1254" i="1"/>
  <c r="G1254" i="1"/>
  <c r="Z1253" i="1"/>
  <c r="S1253" i="1"/>
  <c r="N1253" i="1"/>
  <c r="J1253" i="1"/>
  <c r="G1253" i="1"/>
  <c r="Z1248" i="1"/>
  <c r="S1248" i="1"/>
  <c r="N1248" i="1"/>
  <c r="J1248" i="1"/>
  <c r="G1248" i="1"/>
  <c r="Z1247" i="1"/>
  <c r="S1247" i="1"/>
  <c r="N1247" i="1"/>
  <c r="J1247" i="1"/>
  <c r="G1247" i="1"/>
  <c r="X1244" i="1"/>
  <c r="U1244" i="1"/>
  <c r="T1244" i="1"/>
  <c r="S1244" i="1"/>
  <c r="N1244" i="1"/>
  <c r="J1244" i="1"/>
  <c r="G1244" i="1"/>
  <c r="Z1237" i="1"/>
  <c r="S1237" i="1"/>
  <c r="N1237" i="1"/>
  <c r="J1237" i="1"/>
  <c r="G1237" i="1"/>
  <c r="T1231" i="1"/>
  <c r="Z1231" i="1" s="1"/>
  <c r="S1231" i="1"/>
  <c r="N1231" i="1"/>
  <c r="J1231" i="1"/>
  <c r="G1231" i="1"/>
  <c r="Z1223" i="1"/>
  <c r="S1223" i="1"/>
  <c r="N1223" i="1"/>
  <c r="J1223" i="1"/>
  <c r="G1223" i="1"/>
  <c r="X1220" i="1"/>
  <c r="Z1220" i="1" s="1"/>
  <c r="S1220" i="1"/>
  <c r="N1220" i="1"/>
  <c r="J1220" i="1"/>
  <c r="G1220" i="1"/>
  <c r="Z1216" i="1"/>
  <c r="S1216" i="1"/>
  <c r="N1216" i="1"/>
  <c r="J1216" i="1"/>
  <c r="G1216" i="1"/>
  <c r="Z1214" i="1"/>
  <c r="S1214" i="1"/>
  <c r="N1214" i="1"/>
  <c r="J1214" i="1"/>
  <c r="G1214" i="1"/>
  <c r="Z1213" i="1"/>
  <c r="S1213" i="1"/>
  <c r="N1213" i="1"/>
  <c r="J1213" i="1"/>
  <c r="G1213" i="1"/>
  <c r="Z1212" i="1"/>
  <c r="S1212" i="1"/>
  <c r="N1212" i="1"/>
  <c r="J1212" i="1"/>
  <c r="G1212" i="1"/>
  <c r="Z1207" i="1"/>
  <c r="S1207" i="1"/>
  <c r="N1207" i="1"/>
  <c r="J1207" i="1"/>
  <c r="G1207" i="1"/>
  <c r="Z1206" i="1"/>
  <c r="S1206" i="1"/>
  <c r="N1206" i="1"/>
  <c r="J1206" i="1"/>
  <c r="G1206" i="1"/>
  <c r="Z1187" i="1"/>
  <c r="S1187" i="1"/>
  <c r="N1187" i="1"/>
  <c r="J1187" i="1"/>
  <c r="G1187" i="1"/>
  <c r="Z1185" i="1"/>
  <c r="S1185" i="1"/>
  <c r="N1185" i="1"/>
  <c r="J1185" i="1"/>
  <c r="G1185" i="1"/>
  <c r="Z1183" i="1"/>
  <c r="S1183" i="1"/>
  <c r="N1183" i="1"/>
  <c r="J1183" i="1"/>
  <c r="G1183" i="1"/>
  <c r="Z1175" i="1"/>
  <c r="S1175" i="1"/>
  <c r="N1175" i="1"/>
  <c r="J1175" i="1"/>
  <c r="G1175" i="1"/>
  <c r="Z1165" i="1"/>
  <c r="S1165" i="1"/>
  <c r="N1165" i="1"/>
  <c r="J1165" i="1"/>
  <c r="G1165" i="1"/>
  <c r="Z1163" i="1"/>
  <c r="S1163" i="1"/>
  <c r="N1163" i="1"/>
  <c r="J1163" i="1"/>
  <c r="G1163" i="1"/>
  <c r="Z1162" i="1"/>
  <c r="S1162" i="1"/>
  <c r="N1162" i="1"/>
  <c r="J1162" i="1"/>
  <c r="G1162" i="1"/>
  <c r="Z1156" i="1"/>
  <c r="S1156" i="1"/>
  <c r="N1156" i="1"/>
  <c r="J1156" i="1"/>
  <c r="G1156" i="1"/>
  <c r="Z1154" i="1"/>
  <c r="S1154" i="1"/>
  <c r="N1154" i="1"/>
  <c r="J1154" i="1"/>
  <c r="G1154" i="1"/>
  <c r="Z1149" i="1"/>
  <c r="S1149" i="1"/>
  <c r="N1149" i="1"/>
  <c r="J1149" i="1"/>
  <c r="G1149" i="1"/>
  <c r="Z1142" i="1"/>
  <c r="S1142" i="1"/>
  <c r="N1142" i="1"/>
  <c r="J1142" i="1"/>
  <c r="G1142" i="1"/>
  <c r="Z1136" i="1"/>
  <c r="S1136" i="1"/>
  <c r="N1136" i="1"/>
  <c r="J1136" i="1"/>
  <c r="G1136" i="1"/>
  <c r="Z1129" i="1"/>
  <c r="S1129" i="1"/>
  <c r="N1129" i="1"/>
  <c r="J1129" i="1"/>
  <c r="G1129" i="1"/>
  <c r="Z1128" i="1"/>
  <c r="S1128" i="1"/>
  <c r="N1128" i="1"/>
  <c r="J1128" i="1"/>
  <c r="G1128" i="1"/>
  <c r="Z1123" i="1"/>
  <c r="S1123" i="1"/>
  <c r="N1123" i="1"/>
  <c r="J1123" i="1"/>
  <c r="G1123" i="1"/>
  <c r="Z1121" i="1"/>
  <c r="S1121" i="1"/>
  <c r="N1121" i="1"/>
  <c r="J1121" i="1"/>
  <c r="G1121" i="1"/>
  <c r="Z1120" i="1"/>
  <c r="S1120" i="1"/>
  <c r="N1120" i="1"/>
  <c r="J1120" i="1"/>
  <c r="G1120" i="1"/>
  <c r="Z1114" i="1"/>
  <c r="S1114" i="1"/>
  <c r="N1114" i="1"/>
  <c r="J1114" i="1"/>
  <c r="G1114" i="1"/>
  <c r="Z1110" i="1"/>
  <c r="S1110" i="1"/>
  <c r="N1110" i="1"/>
  <c r="J1110" i="1"/>
  <c r="G1110" i="1"/>
  <c r="X1106" i="1"/>
  <c r="Z1106" i="1" s="1"/>
  <c r="S1106" i="1"/>
  <c r="N1106" i="1"/>
  <c r="J1106" i="1"/>
  <c r="G1106" i="1"/>
  <c r="Z1104" i="1"/>
  <c r="S1104" i="1"/>
  <c r="N1104" i="1"/>
  <c r="J1104" i="1"/>
  <c r="G1104" i="1"/>
  <c r="Z1103" i="1"/>
  <c r="S1103" i="1"/>
  <c r="N1103" i="1"/>
  <c r="J1103" i="1"/>
  <c r="G1103" i="1"/>
  <c r="Z1101" i="1"/>
  <c r="S1101" i="1"/>
  <c r="N1101" i="1"/>
  <c r="J1101" i="1"/>
  <c r="G1101" i="1"/>
  <c r="Z1096" i="1"/>
  <c r="S1096" i="1"/>
  <c r="N1096" i="1"/>
  <c r="J1096" i="1"/>
  <c r="G1096" i="1"/>
  <c r="X1091" i="1"/>
  <c r="Z1091" i="1" s="1"/>
  <c r="S1091" i="1"/>
  <c r="N1091" i="1"/>
  <c r="J1091" i="1"/>
  <c r="G1091" i="1"/>
  <c r="Z1089" i="1"/>
  <c r="S1089" i="1"/>
  <c r="N1089" i="1"/>
  <c r="J1089" i="1"/>
  <c r="G1089" i="1"/>
  <c r="Z1084" i="1"/>
  <c r="S1084" i="1"/>
  <c r="N1084" i="1"/>
  <c r="J1084" i="1"/>
  <c r="G1084" i="1"/>
  <c r="Z1083" i="1"/>
  <c r="S1083" i="1"/>
  <c r="N1083" i="1"/>
  <c r="J1083" i="1"/>
  <c r="G1083" i="1"/>
  <c r="Z1080" i="1"/>
  <c r="S1080" i="1"/>
  <c r="N1080" i="1"/>
  <c r="J1080" i="1"/>
  <c r="G1080" i="1"/>
  <c r="Z1078" i="1"/>
  <c r="S1078" i="1"/>
  <c r="N1078" i="1"/>
  <c r="J1078" i="1"/>
  <c r="G1078" i="1"/>
  <c r="Z1077" i="1"/>
  <c r="S1077" i="1"/>
  <c r="N1077" i="1"/>
  <c r="J1077" i="1"/>
  <c r="G1077" i="1"/>
  <c r="Z1073" i="1"/>
  <c r="S1073" i="1"/>
  <c r="N1073" i="1"/>
  <c r="J1073" i="1"/>
  <c r="G1073" i="1"/>
  <c r="Z1065" i="1"/>
  <c r="S1065" i="1"/>
  <c r="N1065" i="1"/>
  <c r="J1065" i="1"/>
  <c r="G1065" i="1"/>
  <c r="Z1064" i="1"/>
  <c r="S1064" i="1"/>
  <c r="N1064" i="1"/>
  <c r="J1064" i="1"/>
  <c r="G1064" i="1"/>
  <c r="Z1061" i="1"/>
  <c r="S1061" i="1"/>
  <c r="N1061" i="1"/>
  <c r="J1061" i="1"/>
  <c r="G1061" i="1"/>
  <c r="Z1051" i="1"/>
  <c r="S1051" i="1"/>
  <c r="N1051" i="1"/>
  <c r="J1051" i="1"/>
  <c r="G1051" i="1"/>
  <c r="Z1050" i="1"/>
  <c r="S1050" i="1"/>
  <c r="M1050" i="1"/>
  <c r="N1050" i="1" s="1"/>
  <c r="J1050" i="1"/>
  <c r="G1050" i="1"/>
  <c r="Z1048" i="1"/>
  <c r="S1048" i="1"/>
  <c r="N1048" i="1"/>
  <c r="J1048" i="1"/>
  <c r="G1048" i="1"/>
  <c r="X1046" i="1"/>
  <c r="W1046" i="1"/>
  <c r="U1046" i="1"/>
  <c r="S1046" i="1"/>
  <c r="N1046" i="1"/>
  <c r="J1046" i="1"/>
  <c r="G1046" i="1"/>
  <c r="U1044" i="1"/>
  <c r="Z1044" i="1" s="1"/>
  <c r="S1044" i="1"/>
  <c r="N1044" i="1"/>
  <c r="J1044" i="1"/>
  <c r="G1044" i="1"/>
  <c r="Z1042" i="1"/>
  <c r="S1042" i="1"/>
  <c r="N1042" i="1"/>
  <c r="J1042" i="1"/>
  <c r="G1042" i="1"/>
  <c r="Z1041" i="1"/>
  <c r="S1041" i="1"/>
  <c r="N1041" i="1"/>
  <c r="J1041" i="1"/>
  <c r="G1041" i="1"/>
  <c r="Z1036" i="1"/>
  <c r="S1036" i="1"/>
  <c r="N1036" i="1"/>
  <c r="J1036" i="1"/>
  <c r="G1036" i="1"/>
  <c r="Z1032" i="1"/>
  <c r="S1032" i="1"/>
  <c r="N1032" i="1"/>
  <c r="J1032" i="1"/>
  <c r="G1032" i="1"/>
  <c r="Z1027" i="1"/>
  <c r="S1027" i="1"/>
  <c r="N1027" i="1"/>
  <c r="J1027" i="1"/>
  <c r="G1027" i="1"/>
  <c r="Z1025" i="1"/>
  <c r="S1025" i="1"/>
  <c r="N1025" i="1"/>
  <c r="J1025" i="1"/>
  <c r="G1025" i="1"/>
  <c r="Z1024" i="1"/>
  <c r="S1024" i="1"/>
  <c r="N1024" i="1"/>
  <c r="J1024" i="1"/>
  <c r="G1024" i="1"/>
  <c r="Z1021" i="1"/>
  <c r="S1021" i="1"/>
  <c r="N1021" i="1"/>
  <c r="J1021" i="1"/>
  <c r="G1021" i="1"/>
  <c r="W1011" i="1"/>
  <c r="U1011" i="1"/>
  <c r="S1011" i="1"/>
  <c r="N1011" i="1"/>
  <c r="J1011" i="1"/>
  <c r="G1011" i="1"/>
  <c r="X1007" i="1"/>
  <c r="Z1007" i="1" s="1"/>
  <c r="S1007" i="1"/>
  <c r="N1007" i="1"/>
  <c r="J1007" i="1"/>
  <c r="G1007" i="1"/>
  <c r="Z1006" i="1"/>
  <c r="S1006" i="1"/>
  <c r="N1006" i="1"/>
  <c r="J1006" i="1"/>
  <c r="G1006" i="1"/>
  <c r="Z1005" i="1"/>
  <c r="S1005" i="1"/>
  <c r="N1005" i="1"/>
  <c r="J1005" i="1"/>
  <c r="G1005" i="1"/>
  <c r="Z1000" i="1"/>
  <c r="S1000" i="1"/>
  <c r="N1000" i="1"/>
  <c r="J1000" i="1"/>
  <c r="G1000" i="1"/>
  <c r="Z995" i="1"/>
  <c r="S995" i="1"/>
  <c r="N995" i="1"/>
  <c r="J995" i="1"/>
  <c r="G995" i="1"/>
  <c r="Z994" i="1"/>
  <c r="S994" i="1"/>
  <c r="N994" i="1"/>
  <c r="J994" i="1"/>
  <c r="G994" i="1"/>
  <c r="Z986" i="1"/>
  <c r="S986" i="1"/>
  <c r="N986" i="1"/>
  <c r="J986" i="1"/>
  <c r="G986" i="1"/>
  <c r="Z985" i="1"/>
  <c r="S985" i="1"/>
  <c r="N985" i="1"/>
  <c r="J985" i="1"/>
  <c r="G985" i="1"/>
  <c r="Z974" i="1"/>
  <c r="S974" i="1"/>
  <c r="N974" i="1"/>
  <c r="J974" i="1"/>
  <c r="G974" i="1"/>
  <c r="Z969" i="1"/>
  <c r="S969" i="1"/>
  <c r="N969" i="1"/>
  <c r="J969" i="1"/>
  <c r="G969" i="1"/>
  <c r="Z965" i="1"/>
  <c r="S965" i="1"/>
  <c r="N965" i="1"/>
  <c r="J965" i="1"/>
  <c r="G965" i="1"/>
  <c r="Z958" i="1"/>
  <c r="S958" i="1"/>
  <c r="N958" i="1"/>
  <c r="J958" i="1"/>
  <c r="G958" i="1"/>
  <c r="Z953" i="1"/>
  <c r="S953" i="1"/>
  <c r="N953" i="1"/>
  <c r="J953" i="1"/>
  <c r="G953" i="1"/>
  <c r="Z951" i="1"/>
  <c r="S951" i="1"/>
  <c r="N951" i="1"/>
  <c r="J951" i="1"/>
  <c r="G951" i="1"/>
  <c r="Z948" i="1"/>
  <c r="S948" i="1"/>
  <c r="N948" i="1"/>
  <c r="J948" i="1"/>
  <c r="G948" i="1"/>
  <c r="Z946" i="1"/>
  <c r="S946" i="1"/>
  <c r="N946" i="1"/>
  <c r="J946" i="1"/>
  <c r="G946" i="1"/>
  <c r="Z940" i="1"/>
  <c r="S940" i="1"/>
  <c r="N940" i="1"/>
  <c r="J940" i="1"/>
  <c r="G940" i="1"/>
  <c r="Z937" i="1"/>
  <c r="S937" i="1"/>
  <c r="N937" i="1"/>
  <c r="J937" i="1"/>
  <c r="G937" i="1"/>
  <c r="Z936" i="1"/>
  <c r="S936" i="1"/>
  <c r="N936" i="1"/>
  <c r="J936" i="1"/>
  <c r="G936" i="1"/>
  <c r="Z930" i="1"/>
  <c r="S930" i="1"/>
  <c r="N930" i="1"/>
  <c r="J930" i="1"/>
  <c r="G930" i="1"/>
  <c r="Z923" i="1"/>
  <c r="S923" i="1"/>
  <c r="N923" i="1"/>
  <c r="J923" i="1"/>
  <c r="G923" i="1"/>
  <c r="Z909" i="1"/>
  <c r="S909" i="1"/>
  <c r="N909" i="1"/>
  <c r="J909" i="1"/>
  <c r="G909" i="1"/>
  <c r="Z908" i="1"/>
  <c r="S908" i="1"/>
  <c r="N908" i="1"/>
  <c r="J908" i="1"/>
  <c r="G908" i="1"/>
  <c r="Z905" i="1"/>
  <c r="S905" i="1"/>
  <c r="N905" i="1"/>
  <c r="J905" i="1"/>
  <c r="G905" i="1"/>
  <c r="Z901" i="1"/>
  <c r="S901" i="1"/>
  <c r="N901" i="1"/>
  <c r="J901" i="1"/>
  <c r="G901" i="1"/>
  <c r="Z896" i="1"/>
  <c r="S896" i="1"/>
  <c r="N896" i="1"/>
  <c r="J896" i="1"/>
  <c r="G896" i="1"/>
  <c r="Z894" i="1"/>
  <c r="S894" i="1"/>
  <c r="N894" i="1"/>
  <c r="J894" i="1"/>
  <c r="G894" i="1"/>
  <c r="X890" i="1"/>
  <c r="Z890" i="1" s="1"/>
  <c r="S890" i="1"/>
  <c r="N890" i="1"/>
  <c r="J890" i="1"/>
  <c r="G890" i="1"/>
  <c r="Z889" i="1"/>
  <c r="S889" i="1"/>
  <c r="N889" i="1"/>
  <c r="J889" i="1"/>
  <c r="G889" i="1"/>
  <c r="Z888" i="1"/>
  <c r="S888" i="1"/>
  <c r="N888" i="1"/>
  <c r="J888" i="1"/>
  <c r="G888" i="1"/>
  <c r="Z887" i="1"/>
  <c r="S887" i="1"/>
  <c r="N887" i="1"/>
  <c r="J887" i="1"/>
  <c r="G887" i="1"/>
  <c r="Z884" i="1"/>
  <c r="S884" i="1"/>
  <c r="N884" i="1"/>
  <c r="J884" i="1"/>
  <c r="G884" i="1"/>
  <c r="Z879" i="1"/>
  <c r="S879" i="1"/>
  <c r="N879" i="1"/>
  <c r="J879" i="1"/>
  <c r="G879" i="1"/>
  <c r="Z878" i="1"/>
  <c r="S878" i="1"/>
  <c r="N878" i="1"/>
  <c r="J878" i="1"/>
  <c r="G878" i="1"/>
  <c r="Z877" i="1"/>
  <c r="S877" i="1"/>
  <c r="N877" i="1"/>
  <c r="J877" i="1"/>
  <c r="G877" i="1"/>
  <c r="Z876" i="1"/>
  <c r="S876" i="1"/>
  <c r="N876" i="1"/>
  <c r="J876" i="1"/>
  <c r="G876" i="1"/>
  <c r="Z874" i="1"/>
  <c r="S874" i="1"/>
  <c r="N874" i="1"/>
  <c r="J874" i="1"/>
  <c r="G874" i="1"/>
  <c r="Z872" i="1"/>
  <c r="S872" i="1"/>
  <c r="N872" i="1"/>
  <c r="J872" i="1"/>
  <c r="G872" i="1"/>
  <c r="Z869" i="1"/>
  <c r="S869" i="1"/>
  <c r="N869" i="1"/>
  <c r="J869" i="1"/>
  <c r="G869" i="1"/>
  <c r="Z865" i="1"/>
  <c r="S865" i="1"/>
  <c r="N865" i="1"/>
  <c r="J865" i="1"/>
  <c r="G865" i="1"/>
  <c r="Z860" i="1"/>
  <c r="S860" i="1"/>
  <c r="N860" i="1"/>
  <c r="J860" i="1"/>
  <c r="G860" i="1"/>
  <c r="Z848" i="1"/>
  <c r="S848" i="1"/>
  <c r="N848" i="1"/>
  <c r="J848" i="1"/>
  <c r="G848" i="1"/>
  <c r="Z840" i="1"/>
  <c r="S840" i="1"/>
  <c r="N840" i="1"/>
  <c r="J840" i="1"/>
  <c r="G840" i="1"/>
  <c r="Z833" i="1"/>
  <c r="S833" i="1"/>
  <c r="N833" i="1"/>
  <c r="J833" i="1"/>
  <c r="G833" i="1"/>
  <c r="Z831" i="1"/>
  <c r="S831" i="1"/>
  <c r="N831" i="1"/>
  <c r="J831" i="1"/>
  <c r="G831" i="1"/>
  <c r="Z825" i="1"/>
  <c r="S825" i="1"/>
  <c r="N825" i="1"/>
  <c r="J825" i="1"/>
  <c r="G825" i="1"/>
  <c r="Z822" i="1"/>
  <c r="S822" i="1"/>
  <c r="N822" i="1"/>
  <c r="J822" i="1"/>
  <c r="G822" i="1"/>
  <c r="Z817" i="1"/>
  <c r="S817" i="1"/>
  <c r="N817" i="1"/>
  <c r="J817" i="1"/>
  <c r="G817" i="1"/>
  <c r="Z815" i="1"/>
  <c r="S815" i="1"/>
  <c r="N815" i="1"/>
  <c r="J815" i="1"/>
  <c r="G815" i="1"/>
  <c r="Z814" i="1"/>
  <c r="S814" i="1"/>
  <c r="N814" i="1"/>
  <c r="J814" i="1"/>
  <c r="G814" i="1"/>
  <c r="Z808" i="1"/>
  <c r="S808" i="1"/>
  <c r="N808" i="1"/>
  <c r="J808" i="1"/>
  <c r="G808" i="1"/>
  <c r="Z805" i="1"/>
  <c r="S805" i="1"/>
  <c r="N805" i="1"/>
  <c r="J805" i="1"/>
  <c r="G805" i="1"/>
  <c r="Z802" i="1"/>
  <c r="S802" i="1"/>
  <c r="N802" i="1"/>
  <c r="J802" i="1"/>
  <c r="G802" i="1"/>
  <c r="Z783" i="1"/>
  <c r="S783" i="1"/>
  <c r="N783" i="1"/>
  <c r="J783" i="1"/>
  <c r="G783" i="1"/>
  <c r="X782" i="1"/>
  <c r="Z782" i="1" s="1"/>
  <c r="S782" i="1"/>
  <c r="N782" i="1"/>
  <c r="J782" i="1"/>
  <c r="G782" i="1"/>
  <c r="Z781" i="1"/>
  <c r="S781" i="1"/>
  <c r="N781" i="1"/>
  <c r="J781" i="1"/>
  <c r="G781" i="1"/>
  <c r="Z779" i="1"/>
  <c r="S779" i="1"/>
  <c r="N779" i="1"/>
  <c r="J779" i="1"/>
  <c r="G779" i="1"/>
  <c r="T776" i="1"/>
  <c r="Z776" i="1" s="1"/>
  <c r="S776" i="1"/>
  <c r="N776" i="1"/>
  <c r="J776" i="1"/>
  <c r="G776" i="1"/>
  <c r="Z770" i="1"/>
  <c r="S770" i="1"/>
  <c r="N770" i="1"/>
  <c r="J770" i="1"/>
  <c r="G770" i="1"/>
  <c r="Z769" i="1"/>
  <c r="S769" i="1"/>
  <c r="N769" i="1"/>
  <c r="J769" i="1"/>
  <c r="G769" i="1"/>
  <c r="W761" i="1"/>
  <c r="T761" i="1"/>
  <c r="S761" i="1"/>
  <c r="N761" i="1"/>
  <c r="J761" i="1"/>
  <c r="G761" i="1"/>
  <c r="Z760" i="1"/>
  <c r="S760" i="1"/>
  <c r="N760" i="1"/>
  <c r="J760" i="1"/>
  <c r="G760" i="1"/>
  <c r="Z754" i="1"/>
  <c r="S754" i="1"/>
  <c r="N754" i="1"/>
  <c r="J754" i="1"/>
  <c r="G754" i="1"/>
  <c r="Z751" i="1"/>
  <c r="S751" i="1"/>
  <c r="N751" i="1"/>
  <c r="J751" i="1"/>
  <c r="G751" i="1"/>
  <c r="Z750" i="1"/>
  <c r="S750" i="1"/>
  <c r="N750" i="1"/>
  <c r="J750" i="1"/>
  <c r="G750" i="1"/>
  <c r="Z749" i="1"/>
  <c r="S749" i="1"/>
  <c r="N749" i="1"/>
  <c r="J749" i="1"/>
  <c r="G749" i="1"/>
  <c r="X747" i="1"/>
  <c r="Z747" i="1" s="1"/>
  <c r="S747" i="1"/>
  <c r="N747" i="1"/>
  <c r="J747" i="1"/>
  <c r="G747" i="1"/>
  <c r="Z744" i="1"/>
  <c r="S744" i="1"/>
  <c r="N744" i="1"/>
  <c r="J744" i="1"/>
  <c r="G744" i="1"/>
  <c r="X742" i="1"/>
  <c r="T742" i="1"/>
  <c r="S742" i="1"/>
  <c r="N742" i="1"/>
  <c r="J742" i="1"/>
  <c r="G742" i="1"/>
  <c r="U738" i="1"/>
  <c r="Z738" i="1" s="1"/>
  <c r="S738" i="1"/>
  <c r="N738" i="1"/>
  <c r="J738" i="1"/>
  <c r="G738" i="1"/>
  <c r="Z737" i="1"/>
  <c r="S737" i="1"/>
  <c r="N737" i="1"/>
  <c r="J737" i="1"/>
  <c r="G737" i="1"/>
  <c r="Z729" i="1"/>
  <c r="S729" i="1"/>
  <c r="N729" i="1"/>
  <c r="J729" i="1"/>
  <c r="G729" i="1"/>
  <c r="Z726" i="1"/>
  <c r="S726" i="1"/>
  <c r="N726" i="1"/>
  <c r="J726" i="1"/>
  <c r="G726" i="1"/>
  <c r="Z724" i="1"/>
  <c r="S724" i="1"/>
  <c r="N724" i="1"/>
  <c r="J724" i="1"/>
  <c r="G724" i="1"/>
  <c r="Z723" i="1"/>
  <c r="S723" i="1"/>
  <c r="N723" i="1"/>
  <c r="J723" i="1"/>
  <c r="G723" i="1"/>
  <c r="T721" i="1"/>
  <c r="Z721" i="1" s="1"/>
  <c r="S721" i="1"/>
  <c r="N721" i="1"/>
  <c r="J721" i="1"/>
  <c r="G721" i="1"/>
  <c r="Z719" i="1"/>
  <c r="S719" i="1"/>
  <c r="N719" i="1"/>
  <c r="J719" i="1"/>
  <c r="G719" i="1"/>
  <c r="Z710" i="1"/>
  <c r="S710" i="1"/>
  <c r="N710" i="1"/>
  <c r="J710" i="1"/>
  <c r="G710" i="1"/>
  <c r="Z707" i="1"/>
  <c r="S707" i="1"/>
  <c r="N707" i="1"/>
  <c r="J707" i="1"/>
  <c r="G707" i="1"/>
  <c r="X705" i="1"/>
  <c r="Z705" i="1" s="1"/>
  <c r="S705" i="1"/>
  <c r="N705" i="1"/>
  <c r="J705" i="1"/>
  <c r="G705" i="1"/>
  <c r="Z702" i="1"/>
  <c r="S702" i="1"/>
  <c r="N702" i="1"/>
  <c r="J702" i="1"/>
  <c r="G702" i="1"/>
  <c r="Z701" i="1"/>
  <c r="S701" i="1"/>
  <c r="N701" i="1"/>
  <c r="J701" i="1"/>
  <c r="G701" i="1"/>
  <c r="Z696" i="1"/>
  <c r="S696" i="1"/>
  <c r="N696" i="1"/>
  <c r="J696" i="1"/>
  <c r="G696" i="1"/>
  <c r="X691" i="1"/>
  <c r="Z691" i="1" s="1"/>
  <c r="S691" i="1"/>
  <c r="N691" i="1"/>
  <c r="J691" i="1"/>
  <c r="G691" i="1"/>
  <c r="U687" i="1"/>
  <c r="Z687" i="1" s="1"/>
  <c r="S687" i="1"/>
  <c r="N687" i="1"/>
  <c r="J687" i="1"/>
  <c r="G687" i="1"/>
  <c r="Z684" i="1"/>
  <c r="S684" i="1"/>
  <c r="N684" i="1"/>
  <c r="J684" i="1"/>
  <c r="G684" i="1"/>
  <c r="Z681" i="1"/>
  <c r="S681" i="1"/>
  <c r="N681" i="1"/>
  <c r="J681" i="1"/>
  <c r="G681" i="1"/>
  <c r="W680" i="1"/>
  <c r="U680" i="1"/>
  <c r="T680" i="1"/>
  <c r="S680" i="1"/>
  <c r="N680" i="1"/>
  <c r="J680" i="1"/>
  <c r="G680" i="1"/>
  <c r="Z679" i="1"/>
  <c r="S679" i="1"/>
  <c r="N679" i="1"/>
  <c r="J679" i="1"/>
  <c r="G679" i="1"/>
  <c r="T678" i="1"/>
  <c r="Z678" i="1" s="1"/>
  <c r="S678" i="1"/>
  <c r="N678" i="1"/>
  <c r="J678" i="1"/>
  <c r="G678" i="1"/>
  <c r="Z677" i="1"/>
  <c r="S677" i="1"/>
  <c r="N677" i="1"/>
  <c r="J677" i="1"/>
  <c r="G677" i="1"/>
  <c r="Z672" i="1"/>
  <c r="S672" i="1"/>
  <c r="N672" i="1"/>
  <c r="J672" i="1"/>
  <c r="G672" i="1"/>
  <c r="Z662" i="1"/>
  <c r="S662" i="1"/>
  <c r="N662" i="1"/>
  <c r="J662" i="1"/>
  <c r="G662" i="1"/>
  <c r="U648" i="1"/>
  <c r="Z648" i="1" s="1"/>
  <c r="S648" i="1"/>
  <c r="N648" i="1"/>
  <c r="J648" i="1"/>
  <c r="G648" i="1"/>
  <c r="Z642" i="1"/>
  <c r="S642" i="1"/>
  <c r="N642" i="1"/>
  <c r="J642" i="1"/>
  <c r="G642" i="1"/>
  <c r="Z629" i="1"/>
  <c r="S629" i="1"/>
  <c r="N629" i="1"/>
  <c r="J629" i="1"/>
  <c r="G629" i="1"/>
  <c r="Z618" i="1"/>
  <c r="S618" i="1"/>
  <c r="N618" i="1"/>
  <c r="J618" i="1"/>
  <c r="G618" i="1"/>
  <c r="Z615" i="1"/>
  <c r="S615" i="1"/>
  <c r="N615" i="1"/>
  <c r="J615" i="1"/>
  <c r="G615" i="1"/>
  <c r="Z613" i="1"/>
  <c r="S613" i="1"/>
  <c r="N613" i="1"/>
  <c r="J613" i="1"/>
  <c r="G613" i="1"/>
  <c r="X611" i="1"/>
  <c r="Z611" i="1" s="1"/>
  <c r="S611" i="1"/>
  <c r="N611" i="1"/>
  <c r="J611" i="1"/>
  <c r="G611" i="1"/>
  <c r="Z609" i="1"/>
  <c r="S609" i="1"/>
  <c r="N609" i="1"/>
  <c r="J609" i="1"/>
  <c r="G609" i="1"/>
  <c r="Z605" i="1"/>
  <c r="S605" i="1"/>
  <c r="N605" i="1"/>
  <c r="J605" i="1"/>
  <c r="G605" i="1"/>
  <c r="Z603" i="1"/>
  <c r="S603" i="1"/>
  <c r="N603" i="1"/>
  <c r="J603" i="1"/>
  <c r="G603" i="1"/>
  <c r="Z602" i="1"/>
  <c r="S602" i="1"/>
  <c r="N602" i="1"/>
  <c r="J602" i="1"/>
  <c r="G602" i="1"/>
  <c r="Z601" i="1"/>
  <c r="S601" i="1"/>
  <c r="N601" i="1"/>
  <c r="J601" i="1"/>
  <c r="G601" i="1"/>
  <c r="Z599" i="1"/>
  <c r="S599" i="1"/>
  <c r="N599" i="1"/>
  <c r="J599" i="1"/>
  <c r="G599" i="1"/>
  <c r="Z593" i="1"/>
  <c r="S593" i="1"/>
  <c r="N593" i="1"/>
  <c r="J593" i="1"/>
  <c r="G593" i="1"/>
  <c r="X591" i="1"/>
  <c r="Z591" i="1" s="1"/>
  <c r="S591" i="1"/>
  <c r="N591" i="1"/>
  <c r="J591" i="1"/>
  <c r="G591" i="1"/>
  <c r="Z589" i="1"/>
  <c r="S589" i="1"/>
  <c r="N589" i="1"/>
  <c r="J589" i="1"/>
  <c r="G589" i="1"/>
  <c r="Z566" i="1"/>
  <c r="S566" i="1"/>
  <c r="N566" i="1"/>
  <c r="J566" i="1"/>
  <c r="G566" i="1"/>
  <c r="Z560" i="1"/>
  <c r="S560" i="1"/>
  <c r="N560" i="1"/>
  <c r="J560" i="1"/>
  <c r="G560" i="1"/>
  <c r="Z558" i="1"/>
  <c r="S558" i="1"/>
  <c r="N558" i="1"/>
  <c r="J558" i="1"/>
  <c r="G558" i="1"/>
  <c r="Z557" i="1"/>
  <c r="S557" i="1"/>
  <c r="N557" i="1"/>
  <c r="J557" i="1"/>
  <c r="G557" i="1"/>
  <c r="V554" i="1"/>
  <c r="Z554" i="1" s="1"/>
  <c r="S554" i="1"/>
  <c r="N554" i="1"/>
  <c r="J554" i="1"/>
  <c r="G554" i="1"/>
  <c r="Z552" i="1"/>
  <c r="S552" i="1"/>
  <c r="N552" i="1"/>
  <c r="J552" i="1"/>
  <c r="G552" i="1"/>
  <c r="Z551" i="1"/>
  <c r="S551" i="1"/>
  <c r="N551" i="1"/>
  <c r="J551" i="1"/>
  <c r="G551" i="1"/>
  <c r="Z546" i="1"/>
  <c r="S546" i="1"/>
  <c r="N546" i="1"/>
  <c r="J546" i="1"/>
  <c r="G546" i="1"/>
  <c r="Z529" i="1"/>
  <c r="S529" i="1"/>
  <c r="N529" i="1"/>
  <c r="J529" i="1"/>
  <c r="G529" i="1"/>
  <c r="Z526" i="1"/>
  <c r="S526" i="1"/>
  <c r="N526" i="1"/>
  <c r="J526" i="1"/>
  <c r="G526" i="1"/>
  <c r="U521" i="1"/>
  <c r="Z521" i="1" s="1"/>
  <c r="S521" i="1"/>
  <c r="N521" i="1"/>
  <c r="J521" i="1"/>
  <c r="G521" i="1"/>
  <c r="Z520" i="1"/>
  <c r="S520" i="1"/>
  <c r="N520" i="1"/>
  <c r="J520" i="1"/>
  <c r="G520" i="1"/>
  <c r="Z519" i="1"/>
  <c r="S519" i="1"/>
  <c r="N519" i="1"/>
  <c r="J519" i="1"/>
  <c r="G519" i="1"/>
  <c r="U514" i="1"/>
  <c r="Z514" i="1" s="1"/>
  <c r="S514" i="1"/>
  <c r="N514" i="1"/>
  <c r="J514" i="1"/>
  <c r="G514" i="1"/>
  <c r="T508" i="1"/>
  <c r="Z508" i="1" s="1"/>
  <c r="S508" i="1"/>
  <c r="N508" i="1"/>
  <c r="J508" i="1"/>
  <c r="G508" i="1"/>
  <c r="U499" i="1"/>
  <c r="Z499" i="1" s="1"/>
  <c r="S499" i="1"/>
  <c r="N499" i="1"/>
  <c r="J499" i="1"/>
  <c r="G499" i="1"/>
  <c r="X470" i="1"/>
  <c r="Z470" i="1" s="1"/>
  <c r="S470" i="1"/>
  <c r="N470" i="1"/>
  <c r="J470" i="1"/>
  <c r="G470" i="1"/>
  <c r="Z463" i="1"/>
  <c r="S463" i="1"/>
  <c r="N463" i="1"/>
  <c r="J463" i="1"/>
  <c r="G463" i="1"/>
  <c r="V443" i="1"/>
  <c r="U443" i="1"/>
  <c r="T443" i="1"/>
  <c r="S443" i="1"/>
  <c r="N443" i="1"/>
  <c r="J443" i="1"/>
  <c r="G443" i="1"/>
  <c r="T440" i="1"/>
  <c r="Z440" i="1" s="1"/>
  <c r="S440" i="1"/>
  <c r="N440" i="1"/>
  <c r="J440" i="1"/>
  <c r="G440" i="1"/>
  <c r="Z438" i="1"/>
  <c r="X438" i="1"/>
  <c r="S438" i="1"/>
  <c r="N438" i="1"/>
  <c r="J438" i="1"/>
  <c r="G438" i="1"/>
  <c r="X436" i="1"/>
  <c r="Z436" i="1" s="1"/>
  <c r="S436" i="1"/>
  <c r="N436" i="1"/>
  <c r="J436" i="1"/>
  <c r="G436" i="1"/>
  <c r="T428" i="1"/>
  <c r="Z428" i="1" s="1"/>
  <c r="S428" i="1"/>
  <c r="N428" i="1"/>
  <c r="J428" i="1"/>
  <c r="G428" i="1"/>
  <c r="Z427" i="1"/>
  <c r="S427" i="1"/>
  <c r="N427" i="1"/>
  <c r="J427" i="1"/>
  <c r="G427" i="1"/>
  <c r="U426" i="1"/>
  <c r="Z426" i="1" s="1"/>
  <c r="S426" i="1"/>
  <c r="N426" i="1"/>
  <c r="J426" i="1"/>
  <c r="G426" i="1"/>
  <c r="Z423" i="1"/>
  <c r="S423" i="1"/>
  <c r="N423" i="1"/>
  <c r="J423" i="1"/>
  <c r="G423" i="1"/>
  <c r="T411" i="1"/>
  <c r="Z411" i="1" s="1"/>
  <c r="S411" i="1"/>
  <c r="N411" i="1"/>
  <c r="J411" i="1"/>
  <c r="G411" i="1"/>
  <c r="T410" i="1"/>
  <c r="Z410" i="1" s="1"/>
  <c r="S410" i="1"/>
  <c r="N410" i="1"/>
  <c r="J410" i="1"/>
  <c r="G410" i="1"/>
  <c r="T406" i="1"/>
  <c r="Z406" i="1" s="1"/>
  <c r="S406" i="1"/>
  <c r="N406" i="1"/>
  <c r="J406" i="1"/>
  <c r="G406" i="1"/>
  <c r="Z402" i="1"/>
  <c r="S402" i="1"/>
  <c r="N402" i="1"/>
  <c r="J402" i="1"/>
  <c r="G402" i="1"/>
  <c r="T398" i="1"/>
  <c r="Z398" i="1" s="1"/>
  <c r="S398" i="1"/>
  <c r="N398" i="1"/>
  <c r="J398" i="1"/>
  <c r="G398" i="1"/>
  <c r="Z390" i="1"/>
  <c r="S390" i="1"/>
  <c r="N390" i="1"/>
  <c r="J390" i="1"/>
  <c r="G390" i="1"/>
  <c r="W379" i="1"/>
  <c r="Z379" i="1" s="1"/>
  <c r="S379" i="1"/>
  <c r="N379" i="1"/>
  <c r="J379" i="1"/>
  <c r="G379" i="1"/>
  <c r="Z373" i="1"/>
  <c r="S373" i="1"/>
  <c r="N373" i="1"/>
  <c r="J373" i="1"/>
  <c r="G373" i="1"/>
  <c r="Z371" i="1"/>
  <c r="S371" i="1"/>
  <c r="N371" i="1"/>
  <c r="J371" i="1"/>
  <c r="G371" i="1"/>
  <c r="Z364" i="1"/>
  <c r="S364" i="1"/>
  <c r="N364" i="1"/>
  <c r="J364" i="1"/>
  <c r="G364" i="1"/>
  <c r="Z353" i="1"/>
  <c r="S353" i="1"/>
  <c r="N353" i="1"/>
  <c r="J353" i="1"/>
  <c r="G353" i="1"/>
  <c r="Z350" i="1"/>
  <c r="S350" i="1"/>
  <c r="N350" i="1"/>
  <c r="J350" i="1"/>
  <c r="G350" i="1"/>
  <c r="Z345" i="1"/>
  <c r="S345" i="1"/>
  <c r="N345" i="1"/>
  <c r="J345" i="1"/>
  <c r="G345" i="1"/>
  <c r="U343" i="1"/>
  <c r="Z343" i="1" s="1"/>
  <c r="S343" i="1"/>
  <c r="N343" i="1"/>
  <c r="J343" i="1"/>
  <c r="G343" i="1"/>
  <c r="U333" i="1"/>
  <c r="Z333" i="1" s="1"/>
  <c r="S333" i="1"/>
  <c r="N333" i="1"/>
  <c r="J333" i="1"/>
  <c r="G333" i="1"/>
  <c r="T327" i="1"/>
  <c r="Z327" i="1" s="1"/>
  <c r="S327" i="1"/>
  <c r="N327" i="1"/>
  <c r="J327" i="1"/>
  <c r="G327" i="1"/>
  <c r="X322" i="1"/>
  <c r="Z322" i="1" s="1"/>
  <c r="S322" i="1"/>
  <c r="N322" i="1"/>
  <c r="J322" i="1"/>
  <c r="G322" i="1"/>
  <c r="Z321" i="1"/>
  <c r="S321" i="1"/>
  <c r="N321" i="1"/>
  <c r="J321" i="1"/>
  <c r="G321" i="1"/>
  <c r="Z318" i="1"/>
  <c r="S318" i="1"/>
  <c r="N318" i="1"/>
  <c r="J318" i="1"/>
  <c r="G318" i="1"/>
  <c r="Z305" i="1"/>
  <c r="S305" i="1"/>
  <c r="N305" i="1"/>
  <c r="J305" i="1"/>
  <c r="G305" i="1"/>
  <c r="Z302" i="1"/>
  <c r="S302" i="1"/>
  <c r="N302" i="1"/>
  <c r="J302" i="1"/>
  <c r="G302" i="1"/>
  <c r="X298" i="1"/>
  <c r="Z298" i="1" s="1"/>
  <c r="S298" i="1"/>
  <c r="N298" i="1"/>
  <c r="J298" i="1"/>
  <c r="G298" i="1"/>
  <c r="Z291" i="1"/>
  <c r="S291" i="1"/>
  <c r="N291" i="1"/>
  <c r="J291" i="1"/>
  <c r="G291" i="1"/>
  <c r="Z287" i="1"/>
  <c r="S287" i="1"/>
  <c r="N287" i="1"/>
  <c r="J287" i="1"/>
  <c r="G287" i="1"/>
  <c r="W257" i="1"/>
  <c r="Z257" i="1" s="1"/>
  <c r="S257" i="1"/>
  <c r="N257" i="1"/>
  <c r="J257" i="1"/>
  <c r="G257" i="1"/>
  <c r="Z256" i="1"/>
  <c r="S256" i="1"/>
  <c r="N256" i="1"/>
  <c r="J256" i="1"/>
  <c r="G256" i="1"/>
  <c r="V255" i="1"/>
  <c r="U255" i="1"/>
  <c r="T255" i="1"/>
  <c r="S255" i="1"/>
  <c r="N255" i="1"/>
  <c r="J255" i="1"/>
  <c r="G255" i="1"/>
  <c r="Z243" i="1"/>
  <c r="S243" i="1"/>
  <c r="N243" i="1"/>
  <c r="J243" i="1"/>
  <c r="G243" i="1"/>
  <c r="Z240" i="1"/>
  <c r="S240" i="1"/>
  <c r="N240" i="1"/>
  <c r="J240" i="1"/>
  <c r="G240" i="1"/>
  <c r="W221" i="1"/>
  <c r="Z221" i="1" s="1"/>
  <c r="S221" i="1"/>
  <c r="N221" i="1"/>
  <c r="J221" i="1"/>
  <c r="G221" i="1"/>
  <c r="X220" i="1"/>
  <c r="U220" i="1"/>
  <c r="T220" i="1"/>
  <c r="S220" i="1"/>
  <c r="N220" i="1"/>
  <c r="J220" i="1"/>
  <c r="G220" i="1"/>
  <c r="T219" i="1"/>
  <c r="Z219" i="1" s="1"/>
  <c r="S219" i="1"/>
  <c r="N219" i="1"/>
  <c r="J219" i="1"/>
  <c r="G219" i="1"/>
  <c r="X211" i="1"/>
  <c r="Z211" i="1" s="1"/>
  <c r="S211" i="1"/>
  <c r="N211" i="1"/>
  <c r="J211" i="1"/>
  <c r="G211" i="1"/>
  <c r="T195" i="1"/>
  <c r="Z195" i="1" s="1"/>
  <c r="S195" i="1"/>
  <c r="N195" i="1"/>
  <c r="J195" i="1"/>
  <c r="G195" i="1"/>
  <c r="U176" i="1"/>
  <c r="Z176" i="1" s="1"/>
  <c r="S176" i="1"/>
  <c r="N176" i="1"/>
  <c r="J176" i="1"/>
  <c r="G176" i="1"/>
  <c r="U173" i="1"/>
  <c r="Z173" i="1" s="1"/>
  <c r="S173" i="1"/>
  <c r="N173" i="1"/>
  <c r="J173" i="1"/>
  <c r="G173" i="1"/>
  <c r="X168" i="1"/>
  <c r="W168" i="1"/>
  <c r="V168" i="1"/>
  <c r="T168" i="1"/>
  <c r="S168" i="1"/>
  <c r="N168" i="1"/>
  <c r="J168" i="1"/>
  <c r="G168" i="1"/>
  <c r="X160" i="1"/>
  <c r="W160" i="1"/>
  <c r="V160" i="1"/>
  <c r="U160" i="1"/>
  <c r="S160" i="1"/>
  <c r="N160" i="1"/>
  <c r="J160" i="1"/>
  <c r="G160" i="1"/>
  <c r="W155" i="1"/>
  <c r="U155" i="1"/>
  <c r="S155" i="1"/>
  <c r="N155" i="1"/>
  <c r="J155" i="1"/>
  <c r="G155" i="1"/>
  <c r="U148" i="1"/>
  <c r="Z148" i="1" s="1"/>
  <c r="S148" i="1"/>
  <c r="N148" i="1"/>
  <c r="J148" i="1"/>
  <c r="G148" i="1"/>
  <c r="Z142" i="1"/>
  <c r="S142" i="1"/>
  <c r="N142" i="1"/>
  <c r="J142" i="1"/>
  <c r="G142" i="1"/>
  <c r="W136" i="1"/>
  <c r="T136" i="1"/>
  <c r="S136" i="1"/>
  <c r="N136" i="1"/>
  <c r="J136" i="1"/>
  <c r="G136" i="1"/>
  <c r="U128" i="1"/>
  <c r="Z128" i="1" s="1"/>
  <c r="S128" i="1"/>
  <c r="N128" i="1"/>
  <c r="J128" i="1"/>
  <c r="G128" i="1"/>
  <c r="U126" i="1"/>
  <c r="T126" i="1"/>
  <c r="S126" i="1"/>
  <c r="N126" i="1"/>
  <c r="J126" i="1"/>
  <c r="G126" i="1"/>
  <c r="X125" i="1"/>
  <c r="W125" i="1"/>
  <c r="V125" i="1"/>
  <c r="U125" i="1"/>
  <c r="T125" i="1"/>
  <c r="S125" i="1"/>
  <c r="N125" i="1"/>
  <c r="J125" i="1"/>
  <c r="G125" i="1"/>
  <c r="X119" i="1"/>
  <c r="V119" i="1"/>
  <c r="T119" i="1"/>
  <c r="S119" i="1"/>
  <c r="N119" i="1"/>
  <c r="J119" i="1"/>
  <c r="G119" i="1"/>
  <c r="U116" i="1"/>
  <c r="Z116" i="1" s="1"/>
  <c r="S116" i="1"/>
  <c r="N116" i="1"/>
  <c r="J116" i="1"/>
  <c r="G116" i="1"/>
  <c r="T115" i="1"/>
  <c r="Z115" i="1" s="1"/>
  <c r="S115" i="1"/>
  <c r="N115" i="1"/>
  <c r="J115" i="1"/>
  <c r="G115" i="1"/>
  <c r="Z110" i="1"/>
  <c r="S110" i="1"/>
  <c r="N110" i="1"/>
  <c r="J110" i="1"/>
  <c r="G110" i="1"/>
  <c r="U105" i="1"/>
  <c r="T105" i="1"/>
  <c r="S105" i="1"/>
  <c r="N105" i="1"/>
  <c r="J105" i="1"/>
  <c r="G105" i="1"/>
  <c r="X101" i="1"/>
  <c r="W101" i="1"/>
  <c r="T101" i="1"/>
  <c r="S101" i="1"/>
  <c r="N101" i="1"/>
  <c r="J101" i="1"/>
  <c r="G101" i="1"/>
  <c r="V97" i="1"/>
  <c r="T97" i="1"/>
  <c r="Z97" i="1" s="1"/>
  <c r="S97" i="1"/>
  <c r="N97" i="1"/>
  <c r="J97" i="1"/>
  <c r="G97" i="1"/>
  <c r="Z41" i="1"/>
  <c r="S41" i="1"/>
  <c r="N41" i="1"/>
  <c r="J41" i="1"/>
  <c r="G41" i="1"/>
  <c r="X34" i="1"/>
  <c r="W34" i="1"/>
  <c r="T34" i="1"/>
  <c r="S34" i="1"/>
  <c r="N34" i="1"/>
  <c r="J34" i="1"/>
  <c r="G34" i="1"/>
  <c r="W30" i="1"/>
  <c r="U30" i="1"/>
  <c r="T30" i="1"/>
  <c r="S30" i="1"/>
  <c r="N30" i="1"/>
  <c r="J30" i="1"/>
  <c r="G30" i="1"/>
  <c r="V28" i="1"/>
  <c r="U28" i="1"/>
  <c r="T28" i="1"/>
  <c r="S28" i="1"/>
  <c r="N28" i="1"/>
  <c r="J28" i="1"/>
  <c r="G28" i="1"/>
  <c r="X25" i="1"/>
  <c r="T25" i="1"/>
  <c r="Z25" i="1" s="1"/>
  <c r="S25" i="1"/>
  <c r="N25" i="1"/>
  <c r="J25" i="1"/>
  <c r="G25" i="1"/>
  <c r="Z13" i="1"/>
  <c r="V13" i="1"/>
  <c r="T13" i="1"/>
  <c r="S13" i="1"/>
  <c r="N13" i="1"/>
  <c r="J13" i="1"/>
  <c r="G13" i="1"/>
  <c r="AC6085" i="1" l="1"/>
  <c r="AC1268" i="1"/>
  <c r="AC1285" i="1"/>
  <c r="AC1317" i="1"/>
  <c r="AC1441" i="1"/>
  <c r="AC1443" i="1"/>
  <c r="AC1497" i="1"/>
  <c r="AC1540" i="1"/>
  <c r="AC1545" i="1"/>
  <c r="AC1577" i="1"/>
  <c r="AC1603" i="1"/>
  <c r="AC1609" i="1"/>
  <c r="AC1618" i="1"/>
  <c r="AC1635" i="1"/>
  <c r="AC1640" i="1"/>
  <c r="AC1657" i="1"/>
  <c r="AC1683" i="1"/>
  <c r="AC1692" i="1"/>
  <c r="Z1696" i="1"/>
  <c r="AC1974" i="1"/>
  <c r="AC2246" i="1"/>
  <c r="AC2282" i="1"/>
  <c r="AC2308" i="1"/>
  <c r="AC2346" i="1"/>
  <c r="AC2430" i="1"/>
  <c r="AC2478" i="1"/>
  <c r="AC2818" i="1"/>
  <c r="Z3671" i="1"/>
  <c r="Z443" i="1"/>
  <c r="Z1766" i="1"/>
  <c r="AC4489" i="1"/>
  <c r="AC5718" i="1"/>
  <c r="AC5744" i="1"/>
  <c r="AC5769" i="1"/>
  <c r="AC5812" i="1"/>
  <c r="AC5835" i="1"/>
  <c r="AC5882" i="1"/>
  <c r="AC5890" i="1"/>
  <c r="AC5902" i="1"/>
  <c r="AC5915" i="1"/>
  <c r="AC5924" i="1"/>
  <c r="AC5931" i="1"/>
  <c r="AC5956" i="1"/>
  <c r="AC5969" i="1"/>
  <c r="AC5981" i="1"/>
  <c r="AC5996" i="1"/>
  <c r="AC115" i="1"/>
  <c r="Z255" i="1"/>
  <c r="AC1368" i="1"/>
  <c r="AC1381" i="1"/>
  <c r="AC1404" i="1"/>
  <c r="Z1752" i="1"/>
  <c r="AC4332" i="1"/>
  <c r="AC4353" i="1"/>
  <c r="AC4863" i="1"/>
  <c r="AC4870" i="1"/>
  <c r="AC4895" i="1"/>
  <c r="AC4902" i="1"/>
  <c r="AC4926" i="1"/>
  <c r="AC4950" i="1"/>
  <c r="AC4973" i="1"/>
  <c r="AC4997" i="1"/>
  <c r="AC5026" i="1"/>
  <c r="AC5060" i="1"/>
  <c r="AC5187" i="1"/>
  <c r="AC5274" i="1"/>
  <c r="AC5277" i="1"/>
  <c r="AC5279" i="1"/>
  <c r="AC5293" i="1"/>
  <c r="AC5308" i="1"/>
  <c r="AC5321" i="1"/>
  <c r="AC5328" i="1"/>
  <c r="AC5337" i="1"/>
  <c r="AC5342" i="1"/>
  <c r="AC5362" i="1"/>
  <c r="AC5363" i="1"/>
  <c r="AC5368" i="1"/>
  <c r="AC5372" i="1"/>
  <c r="AC5387" i="1"/>
  <c r="AC5402" i="1"/>
  <c r="AC5408" i="1"/>
  <c r="AC5424" i="1"/>
  <c r="AC5437" i="1"/>
  <c r="AC5439" i="1"/>
  <c r="AC5443" i="1"/>
  <c r="AC5454" i="1"/>
  <c r="AC5460" i="1"/>
  <c r="AC5464" i="1"/>
  <c r="AC5479" i="1"/>
  <c r="AC5481" i="1"/>
  <c r="AC5488" i="1"/>
  <c r="AC5503" i="1"/>
  <c r="AC5504" i="1"/>
  <c r="AC5517" i="1"/>
  <c r="AC5527" i="1"/>
  <c r="AC5531" i="1"/>
  <c r="AC5537" i="1"/>
  <c r="AC5558" i="1"/>
  <c r="AC5560" i="1"/>
  <c r="AC5575" i="1"/>
  <c r="AC5584" i="1"/>
  <c r="AC5588" i="1"/>
  <c r="AC5596" i="1"/>
  <c r="AC5607" i="1"/>
  <c r="AC5608" i="1"/>
  <c r="AC5621" i="1"/>
  <c r="AC5638" i="1"/>
  <c r="AC5642" i="1"/>
  <c r="AC5652" i="1"/>
  <c r="Z168" i="1"/>
  <c r="AC168" i="1" s="1"/>
  <c r="AC1772" i="1"/>
  <c r="AC5681" i="1"/>
  <c r="AC5714" i="1"/>
  <c r="AC5719" i="1"/>
  <c r="AC5726" i="1"/>
  <c r="AC5737" i="1"/>
  <c r="AC5761" i="1"/>
  <c r="AC5774" i="1"/>
  <c r="AC5784" i="1"/>
  <c r="AC5809" i="1"/>
  <c r="AC5818" i="1"/>
  <c r="AC5840" i="1"/>
  <c r="AC5847" i="1"/>
  <c r="AC5858" i="1"/>
  <c r="AC5905" i="1"/>
  <c r="AC5923" i="1"/>
  <c r="AC5944" i="1"/>
  <c r="AC5987" i="1"/>
  <c r="Z28" i="1"/>
  <c r="AC28" i="1" s="1"/>
  <c r="Z30" i="1"/>
  <c r="AC97" i="1"/>
  <c r="Z105" i="1"/>
  <c r="AC195" i="1"/>
  <c r="AC691" i="1"/>
  <c r="AC723" i="1"/>
  <c r="Z761" i="1"/>
  <c r="AC840" i="1"/>
  <c r="AC848" i="1"/>
  <c r="AC877" i="1"/>
  <c r="AC878" i="1"/>
  <c r="AC890" i="1"/>
  <c r="AC1006" i="1"/>
  <c r="AC1121" i="1"/>
  <c r="AC1123" i="1"/>
  <c r="AC1136" i="1"/>
  <c r="AC1156" i="1"/>
  <c r="AC1162" i="1"/>
  <c r="AC1175" i="1"/>
  <c r="AC1206" i="1"/>
  <c r="AC1207" i="1"/>
  <c r="AC1214" i="1"/>
  <c r="AC1349" i="1"/>
  <c r="AC4538" i="1"/>
  <c r="AC4561" i="1"/>
  <c r="AC4573" i="1"/>
  <c r="AC4600" i="1"/>
  <c r="AC4615" i="1"/>
  <c r="AC4632" i="1"/>
  <c r="AC4648" i="1"/>
  <c r="AC4657" i="1"/>
  <c r="AC4670" i="1"/>
  <c r="AC4682" i="1"/>
  <c r="AC4693" i="1"/>
  <c r="AC4713" i="1"/>
  <c r="AC4727" i="1"/>
  <c r="AC4741" i="1"/>
  <c r="AC4742" i="1"/>
  <c r="AC4759" i="1"/>
  <c r="AC4784" i="1"/>
  <c r="AC4795" i="1"/>
  <c r="AC4802" i="1"/>
  <c r="AC4822" i="1"/>
  <c r="AC4823" i="1"/>
  <c r="AC4837" i="1"/>
  <c r="Z125" i="1"/>
  <c r="AC390" i="1"/>
  <c r="AC815" i="1"/>
  <c r="AC831" i="1"/>
  <c r="AC1048" i="1"/>
  <c r="AC1061" i="1"/>
  <c r="AC1077" i="1"/>
  <c r="AC1998" i="1"/>
  <c r="AC2006" i="1"/>
  <c r="AC2025" i="1"/>
  <c r="AC371" i="1"/>
  <c r="AC779" i="1"/>
  <c r="AC1248" i="1"/>
  <c r="AC1253" i="1"/>
  <c r="AC406" i="1"/>
  <c r="AC428" i="1"/>
  <c r="AC1078" i="1"/>
  <c r="AC1084" i="1"/>
  <c r="AC2038" i="1"/>
  <c r="AC2055" i="1"/>
  <c r="AC2069" i="1"/>
  <c r="AC2088" i="1"/>
  <c r="AC2124" i="1"/>
  <c r="AC2219" i="1"/>
  <c r="Z160" i="1"/>
  <c r="AC754" i="1"/>
  <c r="AC760" i="1"/>
  <c r="AC769" i="1"/>
  <c r="AC1421" i="1"/>
  <c r="AC4079" i="1"/>
  <c r="AC4080" i="1"/>
  <c r="AC4091" i="1"/>
  <c r="AC4108" i="1"/>
  <c r="AC4147" i="1"/>
  <c r="AC4158" i="1"/>
  <c r="AC4175" i="1"/>
  <c r="AC4195" i="1"/>
  <c r="AC4226" i="1"/>
  <c r="AC4267" i="1"/>
  <c r="Z34" i="1"/>
  <c r="Z220" i="1"/>
  <c r="AC240" i="1"/>
  <c r="AC291" i="1"/>
  <c r="AC321" i="1"/>
  <c r="AC557" i="1"/>
  <c r="AC566" i="1"/>
  <c r="AC605" i="1"/>
  <c r="AC677" i="1"/>
  <c r="AC1025" i="1"/>
  <c r="Z1046" i="1"/>
  <c r="AC1809" i="1"/>
  <c r="AC2834" i="1"/>
  <c r="AC2848" i="1"/>
  <c r="AC2858" i="1"/>
  <c r="AC2908" i="1"/>
  <c r="AC2941" i="1"/>
  <c r="AC3218" i="1"/>
  <c r="AC3272" i="1"/>
  <c r="AC3312" i="1"/>
  <c r="AC3344" i="1"/>
  <c r="AC3365" i="1"/>
  <c r="AC3373" i="1"/>
  <c r="AC3422" i="1"/>
  <c r="AC3441" i="1"/>
  <c r="AC3466" i="1"/>
  <c r="AC3503" i="1"/>
  <c r="AC3518" i="1"/>
  <c r="AC3533" i="1"/>
  <c r="AC3548" i="1"/>
  <c r="AC3575" i="1"/>
  <c r="AC3584" i="1"/>
  <c r="AC3595" i="1"/>
  <c r="AC3608" i="1"/>
  <c r="AC3690" i="1"/>
  <c r="AC3710" i="1"/>
  <c r="AC3728" i="1"/>
  <c r="AC3764" i="1"/>
  <c r="AC3783" i="1"/>
  <c r="AC3800" i="1"/>
  <c r="AC3829" i="1"/>
  <c r="AC3857" i="1"/>
  <c r="AC3880" i="1"/>
  <c r="AC3891" i="1"/>
  <c r="AC4104" i="1"/>
  <c r="AC4132" i="1"/>
  <c r="AC4148" i="1"/>
  <c r="AC4177" i="1"/>
  <c r="AC4194" i="1"/>
  <c r="AC4243" i="1"/>
  <c r="AC4269" i="1"/>
  <c r="AC243" i="1"/>
  <c r="AC318" i="1"/>
  <c r="AC546" i="1"/>
  <c r="AC2824" i="1"/>
  <c r="AC2883" i="1"/>
  <c r="AC2961" i="1"/>
  <c r="AC2973" i="1"/>
  <c r="AC2993" i="1"/>
  <c r="AC3028" i="1"/>
  <c r="AC3050" i="1"/>
  <c r="AC3233" i="1"/>
  <c r="AC3245" i="1"/>
  <c r="AC3265" i="1"/>
  <c r="AC3295" i="1"/>
  <c r="AC3358" i="1"/>
  <c r="AC3380" i="1"/>
  <c r="AC3442" i="1"/>
  <c r="AC3459" i="1"/>
  <c r="AC3487" i="1"/>
  <c r="AC3504" i="1"/>
  <c r="AC3532" i="1"/>
  <c r="AC3555" i="1"/>
  <c r="AC3573" i="1"/>
  <c r="AC3583" i="1"/>
  <c r="AC3599" i="1"/>
  <c r="AC3618" i="1"/>
  <c r="AC3655" i="1"/>
  <c r="AC3676" i="1"/>
  <c r="AC3716" i="1"/>
  <c r="AC3763" i="1"/>
  <c r="AC3792" i="1"/>
  <c r="AC3820" i="1"/>
  <c r="AC3839" i="1"/>
  <c r="AC3881" i="1"/>
  <c r="Z101" i="1"/>
  <c r="Z126" i="1"/>
  <c r="Z136" i="1"/>
  <c r="AC136" i="1" s="1"/>
  <c r="Z155" i="1"/>
  <c r="AC463" i="1"/>
  <c r="AC508" i="1"/>
  <c r="Z742" i="1"/>
  <c r="AC742" i="1" s="1"/>
  <c r="AC1824" i="1"/>
  <c r="AC1844" i="1"/>
  <c r="AC1862" i="1"/>
  <c r="AC1884" i="1"/>
  <c r="AC1931" i="1"/>
  <c r="AC1943" i="1"/>
  <c r="AC2496" i="1"/>
  <c r="AC2529" i="1"/>
  <c r="AC2574" i="1"/>
  <c r="AC2630" i="1"/>
  <c r="AC2691" i="1"/>
  <c r="AC2736" i="1"/>
  <c r="AC2784" i="1"/>
  <c r="AC41" i="1"/>
  <c r="AC219" i="1"/>
  <c r="AC255" i="1"/>
  <c r="AC520" i="1"/>
  <c r="AC554" i="1"/>
  <c r="AC599" i="1"/>
  <c r="AC601" i="1"/>
  <c r="AC613" i="1"/>
  <c r="AC615" i="1"/>
  <c r="AC642" i="1"/>
  <c r="AC678" i="1"/>
  <c r="AC1101" i="1"/>
  <c r="AC1260" i="1"/>
  <c r="AC176" i="1"/>
  <c r="AC25" i="1"/>
  <c r="AC256" i="1"/>
  <c r="AC521" i="1"/>
  <c r="AC13" i="1"/>
  <c r="AC34" i="1"/>
  <c r="AC128" i="1"/>
  <c r="AC142" i="1"/>
  <c r="AC173" i="1"/>
  <c r="AC287" i="1"/>
  <c r="AC302" i="1"/>
  <c r="AC333" i="1"/>
  <c r="AC345" i="1"/>
  <c r="AC410" i="1"/>
  <c r="AC427" i="1"/>
  <c r="AC514" i="1"/>
  <c r="AC869" i="1"/>
  <c r="AC887" i="1"/>
  <c r="AC894" i="1"/>
  <c r="AC905" i="1"/>
  <c r="AC930" i="1"/>
  <c r="AC936" i="1"/>
  <c r="AC946" i="1"/>
  <c r="AC958" i="1"/>
  <c r="AC965" i="1"/>
  <c r="AC985" i="1"/>
  <c r="AC1000" i="1"/>
  <c r="AC1005" i="1"/>
  <c r="AC110" i="1"/>
  <c r="AC221" i="1"/>
  <c r="AC257" i="1"/>
  <c r="AC327" i="1"/>
  <c r="AC719" i="1"/>
  <c r="AC721" i="1"/>
  <c r="AC738" i="1"/>
  <c r="AC747" i="1"/>
  <c r="AC808" i="1"/>
  <c r="AC814" i="1"/>
  <c r="AC1032" i="1"/>
  <c r="AC1262" i="1"/>
  <c r="AC1303" i="1"/>
  <c r="AC1321" i="1"/>
  <c r="AC1326" i="1"/>
  <c r="AC1351" i="1"/>
  <c r="AC1353" i="1"/>
  <c r="AC1373" i="1"/>
  <c r="AC1406" i="1"/>
  <c r="AC1424" i="1"/>
  <c r="AC1460" i="1"/>
  <c r="AC1475" i="1"/>
  <c r="AC1486" i="1"/>
  <c r="AC1516" i="1"/>
  <c r="AC1543" i="1"/>
  <c r="AC1562" i="1"/>
  <c r="AC1565" i="1"/>
  <c r="AC1747" i="1"/>
  <c r="AC1766" i="1"/>
  <c r="AC1787" i="1"/>
  <c r="AC1834" i="1"/>
  <c r="AC1851" i="1"/>
  <c r="AC1886" i="1"/>
  <c r="AC1932" i="1"/>
  <c r="AC1999" i="1"/>
  <c r="AC2031" i="1"/>
  <c r="AC2057" i="1"/>
  <c r="AC2090" i="1"/>
  <c r="AC2127" i="1"/>
  <c r="AC2136" i="1"/>
  <c r="AC2139" i="1"/>
  <c r="AC2157" i="1"/>
  <c r="AC2183" i="1"/>
  <c r="AC2199" i="1"/>
  <c r="AC2254" i="1"/>
  <c r="AC2327" i="1"/>
  <c r="AC2350" i="1"/>
  <c r="AC2436" i="1"/>
  <c r="AC2461" i="1"/>
  <c r="AC2484" i="1"/>
  <c r="AC353" i="1"/>
  <c r="AC526" i="1"/>
  <c r="AC558" i="1"/>
  <c r="AC602" i="1"/>
  <c r="AC707" i="1"/>
  <c r="AC737" i="1"/>
  <c r="AC761" i="1"/>
  <c r="AC802" i="1"/>
  <c r="AC860" i="1"/>
  <c r="AC879" i="1"/>
  <c r="AC896" i="1"/>
  <c r="AC909" i="1"/>
  <c r="AC923" i="1"/>
  <c r="AC937" i="1"/>
  <c r="AC951" i="1"/>
  <c r="AC953" i="1"/>
  <c r="AC969" i="1"/>
  <c r="AC994" i="1"/>
  <c r="AC995" i="1"/>
  <c r="AC1021" i="1"/>
  <c r="AC1041" i="1"/>
  <c r="AC1042" i="1"/>
  <c r="AC1051" i="1"/>
  <c r="AC1065" i="1"/>
  <c r="AC1080" i="1"/>
  <c r="AC1083" i="1"/>
  <c r="AC1091" i="1"/>
  <c r="AC1114" i="1"/>
  <c r="AC1128" i="1"/>
  <c r="AC1129" i="1"/>
  <c r="AC1149" i="1"/>
  <c r="AC1163" i="1"/>
  <c r="AC1165" i="1"/>
  <c r="AC1185" i="1"/>
  <c r="AC1212" i="1"/>
  <c r="AC1213" i="1"/>
  <c r="AC1220" i="1"/>
  <c r="AC1247" i="1"/>
  <c r="AC1263" i="1"/>
  <c r="AC1264" i="1"/>
  <c r="AC1337" i="1"/>
  <c r="AC1361" i="1"/>
  <c r="AC1391" i="1"/>
  <c r="AC1397" i="1"/>
  <c r="AC1436" i="1"/>
  <c r="AC1476" i="1"/>
  <c r="AC1502" i="1"/>
  <c r="AC1510" i="1"/>
  <c r="AC1544" i="1"/>
  <c r="AC1568" i="1"/>
  <c r="AC1579" i="1"/>
  <c r="AC1610" i="1"/>
  <c r="AC1617" i="1"/>
  <c r="AC1632" i="1"/>
  <c r="AC1644" i="1"/>
  <c r="AC1645" i="1"/>
  <c r="AC1676" i="1"/>
  <c r="AC1693" i="1"/>
  <c r="AC1696" i="1"/>
  <c r="AC1718" i="1"/>
  <c r="AC1752" i="1"/>
  <c r="AC1777" i="1"/>
  <c r="AC1813" i="1"/>
  <c r="AC1838" i="1"/>
  <c r="AC1865" i="1"/>
  <c r="AC1869" i="1"/>
  <c r="AC1898" i="1"/>
  <c r="AC1961" i="1"/>
  <c r="AC1969" i="1"/>
  <c r="AC1976" i="1"/>
  <c r="AC2003" i="1"/>
  <c r="AC2013" i="1"/>
  <c r="AC2032" i="1"/>
  <c r="AC2046" i="1"/>
  <c r="AC2060" i="1"/>
  <c r="AC2077" i="1"/>
  <c r="AC2097" i="1"/>
  <c r="AC2191" i="1"/>
  <c r="AC2243" i="1"/>
  <c r="AC2249" i="1"/>
  <c r="AC2316" i="1"/>
  <c r="AC2318" i="1"/>
  <c r="AC2357" i="1"/>
  <c r="AC2471" i="1"/>
  <c r="AC2826" i="1"/>
  <c r="AC2851" i="1"/>
  <c r="AC2889" i="1"/>
  <c r="AC3054" i="1"/>
  <c r="AC3059" i="1"/>
  <c r="AC3062" i="1"/>
  <c r="AC3068" i="1"/>
  <c r="AC3084" i="1"/>
  <c r="AC3091" i="1"/>
  <c r="AC3096" i="1"/>
  <c r="AC3103" i="1"/>
  <c r="AC3109" i="1"/>
  <c r="AC3130" i="1"/>
  <c r="AC3131" i="1"/>
  <c r="AC3147" i="1"/>
  <c r="AC3148" i="1"/>
  <c r="AC3172" i="1"/>
  <c r="AC3174" i="1"/>
  <c r="AC3181" i="1"/>
  <c r="AC3191" i="1"/>
  <c r="AC343" i="1"/>
  <c r="AC402" i="1"/>
  <c r="AC423" i="1"/>
  <c r="AC426" i="1"/>
  <c r="AC440" i="1"/>
  <c r="AC552" i="1"/>
  <c r="AC591" i="1"/>
  <c r="AC618" i="1"/>
  <c r="AC662" i="1"/>
  <c r="AC672" i="1"/>
  <c r="AC681" i="1"/>
  <c r="AC701" i="1"/>
  <c r="AC702" i="1"/>
  <c r="AC726" i="1"/>
  <c r="AC750" i="1"/>
  <c r="AC782" i="1"/>
  <c r="AC822" i="1"/>
  <c r="AC874" i="1"/>
  <c r="AC889" i="1"/>
  <c r="AC1050" i="1"/>
  <c r="AC1104" i="1"/>
  <c r="AC1106" i="1"/>
  <c r="AC1254" i="1"/>
  <c r="AC1295" i="1"/>
  <c r="AC1329" i="1"/>
  <c r="AC1330" i="1"/>
  <c r="AC1354" i="1"/>
  <c r="AC1360" i="1"/>
  <c r="AC1398" i="1"/>
  <c r="AC1410" i="1"/>
  <c r="AC1419" i="1"/>
  <c r="AC1428" i="1"/>
  <c r="AC1448" i="1"/>
  <c r="AC1477" i="1"/>
  <c r="AC1503" i="1"/>
  <c r="AC1526" i="1"/>
  <c r="AC1532" i="1"/>
  <c r="AC1555" i="1"/>
  <c r="AC1573" i="1"/>
  <c r="AC1713" i="1"/>
  <c r="AC1751" i="1"/>
  <c r="AC1754" i="1"/>
  <c r="AC1769" i="1"/>
  <c r="AC1818" i="1"/>
  <c r="AC1873" i="1"/>
  <c r="AC1893" i="1"/>
  <c r="AC1948" i="1"/>
  <c r="AC1955" i="1"/>
  <c r="AC2004" i="1"/>
  <c r="AC2035" i="1"/>
  <c r="AC2063" i="1"/>
  <c r="AC2103" i="1"/>
  <c r="AC2129" i="1"/>
  <c r="AC2145" i="1"/>
  <c r="AC2147" i="1"/>
  <c r="AC2167" i="1"/>
  <c r="AC2215" i="1"/>
  <c r="AC2223" i="1"/>
  <c r="AC2244" i="1"/>
  <c r="AC2280" i="1"/>
  <c r="AC2297" i="1"/>
  <c r="AC2305" i="1"/>
  <c r="AC2341" i="1"/>
  <c r="AC2402" i="1"/>
  <c r="AC2421" i="1"/>
  <c r="AC2455" i="1"/>
  <c r="AC2472" i="1"/>
  <c r="AC2487" i="1"/>
  <c r="AC2499" i="1"/>
  <c r="AC2516" i="1"/>
  <c r="AC2530" i="1"/>
  <c r="AC2556" i="1"/>
  <c r="AC2583" i="1"/>
  <c r="AC2608" i="1"/>
  <c r="AC2635" i="1"/>
  <c r="AC2668" i="1"/>
  <c r="AC2698" i="1"/>
  <c r="AC2731" i="1"/>
  <c r="AC2737" i="1"/>
  <c r="AC2766" i="1"/>
  <c r="AC2803" i="1"/>
  <c r="AC4278" i="1"/>
  <c r="AC3671" i="1"/>
  <c r="AC3908" i="1"/>
  <c r="AC3916" i="1"/>
  <c r="AC3939" i="1"/>
  <c r="AC3958" i="1"/>
  <c r="AC3977" i="1"/>
  <c r="AC3995" i="1"/>
  <c r="AC4007" i="1"/>
  <c r="AC4021" i="1"/>
  <c r="AC4028" i="1"/>
  <c r="AC4046" i="1"/>
  <c r="AC4062" i="1"/>
  <c r="AC4196" i="1"/>
  <c r="AC4247" i="1"/>
  <c r="AC4273" i="1"/>
  <c r="AC4301" i="1"/>
  <c r="AC4307" i="1"/>
  <c r="AC4343" i="1"/>
  <c r="AC4344" i="1"/>
  <c r="AC4384" i="1"/>
  <c r="AC4400" i="1"/>
  <c r="AC4408" i="1"/>
  <c r="AC4429" i="1"/>
  <c r="AC4447" i="1"/>
  <c r="AC4451" i="1"/>
  <c r="AC4464" i="1"/>
  <c r="AC4523" i="1"/>
  <c r="AC4854" i="1"/>
  <c r="AC4886" i="1"/>
  <c r="AC4910" i="1"/>
  <c r="AC4930" i="1"/>
  <c r="AC4943" i="1"/>
  <c r="AC4951" i="1"/>
  <c r="AC4964" i="1"/>
  <c r="AC4975" i="1"/>
  <c r="AC4984" i="1"/>
  <c r="AC5000" i="1"/>
  <c r="AC5018" i="1"/>
  <c r="AC5027" i="1"/>
  <c r="AC5049" i="1"/>
  <c r="AC5061" i="1"/>
  <c r="AC5074" i="1"/>
  <c r="AC5082" i="1"/>
  <c r="AC5083" i="1"/>
  <c r="AC5097" i="1"/>
  <c r="AC5099" i="1"/>
  <c r="AC5112" i="1"/>
  <c r="AC5129" i="1"/>
  <c r="AC5134" i="1"/>
  <c r="AC5148" i="1"/>
  <c r="AC5149" i="1"/>
  <c r="AC5156" i="1"/>
  <c r="AC5158" i="1"/>
  <c r="AC5166" i="1"/>
  <c r="AC5197" i="1"/>
  <c r="AC5198" i="1"/>
  <c r="AC5209" i="1"/>
  <c r="AC5213" i="1"/>
  <c r="AC5226" i="1"/>
  <c r="AC5241" i="1"/>
  <c r="AC5244" i="1"/>
  <c r="AC5254" i="1"/>
  <c r="AC5260" i="1"/>
  <c r="AC5667" i="1"/>
  <c r="AC5672" i="1"/>
  <c r="AC5703" i="1"/>
  <c r="AC5706" i="1"/>
  <c r="AC6030" i="1"/>
  <c r="AC6031" i="1"/>
  <c r="AC6057" i="1"/>
  <c r="AC6058" i="1"/>
  <c r="AC6094" i="1"/>
  <c r="AC6097" i="1"/>
  <c r="AC6117" i="1"/>
  <c r="AC6126" i="1"/>
  <c r="AC6167" i="1"/>
  <c r="AC6172" i="1"/>
  <c r="AC6199" i="1"/>
  <c r="AC6202" i="1"/>
  <c r="AC6219" i="1"/>
  <c r="AC6222" i="1"/>
  <c r="AC6311" i="1"/>
  <c r="AC6312" i="1"/>
  <c r="AC6319" i="1"/>
  <c r="AC6320" i="1"/>
  <c r="AC2506" i="1"/>
  <c r="AC2531" i="1"/>
  <c r="AC2584" i="1"/>
  <c r="AC2644" i="1"/>
  <c r="AC2717" i="1"/>
  <c r="AC2753" i="1"/>
  <c r="AC2813" i="1"/>
  <c r="AC2821" i="1"/>
  <c r="AC2831" i="1"/>
  <c r="AC2844" i="1"/>
  <c r="AC2853" i="1"/>
  <c r="AC2871" i="1"/>
  <c r="AC2903" i="1"/>
  <c r="AC2931" i="1"/>
  <c r="AC3207" i="1"/>
  <c r="AC3217" i="1"/>
  <c r="AC3228" i="1"/>
  <c r="AC3240" i="1"/>
  <c r="AC3241" i="1"/>
  <c r="AC3259" i="1"/>
  <c r="AC3273" i="1"/>
  <c r="AC3294" i="1"/>
  <c r="AC3301" i="1"/>
  <c r="AC3329" i="1"/>
  <c r="AC3331" i="1"/>
  <c r="AC3349" i="1"/>
  <c r="AC3369" i="1"/>
  <c r="AC3372" i="1"/>
  <c r="AC3378" i="1"/>
  <c r="AC3412" i="1"/>
  <c r="AC3421" i="1"/>
  <c r="AC3436" i="1"/>
  <c r="AC3450" i="1"/>
  <c r="AC3455" i="1"/>
  <c r="AC3464" i="1"/>
  <c r="AC3474" i="1"/>
  <c r="AC3483" i="1"/>
  <c r="AC3496" i="1"/>
  <c r="AC3509" i="1"/>
  <c r="AC3517" i="1"/>
  <c r="AC3524" i="1"/>
  <c r="AC3536" i="1"/>
  <c r="AC3567" i="1"/>
  <c r="AC3580" i="1"/>
  <c r="AC3594" i="1"/>
  <c r="AC3600" i="1"/>
  <c r="AC3602" i="1"/>
  <c r="AC3639" i="1"/>
  <c r="AC3670" i="1"/>
  <c r="AC3685" i="1"/>
  <c r="AC3701" i="1"/>
  <c r="AC3708" i="1"/>
  <c r="AC3717" i="1"/>
  <c r="AC3732" i="1"/>
  <c r="AC3772" i="1"/>
  <c r="AC3787" i="1"/>
  <c r="AC3788" i="1"/>
  <c r="AC3809" i="1"/>
  <c r="AC3824" i="1"/>
  <c r="AC3843" i="1"/>
  <c r="AC3876" i="1"/>
  <c r="AC3878" i="1"/>
  <c r="AC3887" i="1"/>
  <c r="AC4072" i="1"/>
  <c r="AC4083" i="1"/>
  <c r="AC4098" i="1"/>
  <c r="AC4100" i="1"/>
  <c r="AC4122" i="1"/>
  <c r="AC4134" i="1"/>
  <c r="AC4153" i="1"/>
  <c r="AC4168" i="1"/>
  <c r="AC4171" i="1"/>
  <c r="AC4185" i="1"/>
  <c r="AC4219" i="1"/>
  <c r="AC4261" i="1"/>
  <c r="AC4290" i="1"/>
  <c r="AC4294" i="1"/>
  <c r="AC4311" i="1"/>
  <c r="AC4347" i="1"/>
  <c r="AC4501" i="1"/>
  <c r="AC4504" i="1"/>
  <c r="AC4546" i="1"/>
  <c r="AC4562" i="1"/>
  <c r="AC4567" i="1"/>
  <c r="AC4577" i="1"/>
  <c r="AC4604" i="1"/>
  <c r="AC4613" i="1"/>
  <c r="AC4623" i="1"/>
  <c r="AC4650" i="1"/>
  <c r="AC4655" i="1"/>
  <c r="AC4660" i="1"/>
  <c r="AC4686" i="1"/>
  <c r="AC4689" i="1"/>
  <c r="AC4696" i="1"/>
  <c r="AC4717" i="1"/>
  <c r="AC4721" i="1"/>
  <c r="AC4732" i="1"/>
  <c r="AC4743" i="1"/>
  <c r="AC4758" i="1"/>
  <c r="AC4774" i="1"/>
  <c r="AC2492" i="1"/>
  <c r="AC2508" i="1"/>
  <c r="AC2524" i="1"/>
  <c r="AC2540" i="1"/>
  <c r="AC2569" i="1"/>
  <c r="AC2597" i="1"/>
  <c r="AC2622" i="1"/>
  <c r="AC2645" i="1"/>
  <c r="AC2673" i="1"/>
  <c r="AC2726" i="1"/>
  <c r="AC2735" i="1"/>
  <c r="AC2756" i="1"/>
  <c r="AC2782" i="1"/>
  <c r="AC2832" i="1"/>
  <c r="AC2855" i="1"/>
  <c r="AC2905" i="1"/>
  <c r="AC2960" i="1"/>
  <c r="AC2971" i="1"/>
  <c r="AC2983" i="1"/>
  <c r="AC3026" i="1"/>
  <c r="AC3045" i="1"/>
  <c r="AC3058" i="1"/>
  <c r="AC3067" i="1"/>
  <c r="AC3089" i="1"/>
  <c r="AC3101" i="1"/>
  <c r="AC3122" i="1"/>
  <c r="AC3139" i="1"/>
  <c r="AC3159" i="1"/>
  <c r="AC3180" i="1"/>
  <c r="AC3200" i="1"/>
  <c r="AC3900" i="1"/>
  <c r="AC3909" i="1"/>
  <c r="AC3910" i="1"/>
  <c r="AC3925" i="1"/>
  <c r="AC3929" i="1"/>
  <c r="AC3947" i="1"/>
  <c r="AC3951" i="1"/>
  <c r="AC3959" i="1"/>
  <c r="AC3964" i="1"/>
  <c r="AC3988" i="1"/>
  <c r="AC3989" i="1"/>
  <c r="AC3997" i="1"/>
  <c r="AC4004" i="1"/>
  <c r="AC4010" i="1"/>
  <c r="AC4012" i="1"/>
  <c r="AC4022" i="1"/>
  <c r="AC4023" i="1"/>
  <c r="AC4030" i="1"/>
  <c r="AC4037" i="1"/>
  <c r="AC4047" i="1"/>
  <c r="AC4050" i="1"/>
  <c r="AC4067" i="1"/>
  <c r="AC4071" i="1"/>
  <c r="AC4217" i="1"/>
  <c r="AC4253" i="1"/>
  <c r="AC4338" i="1"/>
  <c r="AC4358" i="1"/>
  <c r="AC4382" i="1"/>
  <c r="AC4396" i="1"/>
  <c r="AC4399" i="1"/>
  <c r="AC4416" i="1"/>
  <c r="AC4438" i="1"/>
  <c r="AC4439" i="1"/>
  <c r="AC4457" i="1"/>
  <c r="AC4507" i="1"/>
  <c r="AC4798" i="1"/>
  <c r="AC4800" i="1"/>
  <c r="AC4819" i="1"/>
  <c r="AC4828" i="1"/>
  <c r="AC4834" i="1"/>
  <c r="AC4846" i="1"/>
  <c r="AC4871" i="1"/>
  <c r="AC4876" i="1"/>
  <c r="AC4903" i="1"/>
  <c r="AC4904" i="1"/>
  <c r="AC4931" i="1"/>
  <c r="AC4959" i="1"/>
  <c r="AC4978" i="1"/>
  <c r="AC5004" i="1"/>
  <c r="AC5029" i="1"/>
  <c r="AC5064" i="1"/>
  <c r="AC5162" i="1"/>
  <c r="AC5276" i="1"/>
  <c r="AC5283" i="1"/>
  <c r="AC5315" i="1"/>
  <c r="AC5336" i="1"/>
  <c r="AC5359" i="1"/>
  <c r="AC5366" i="1"/>
  <c r="AC5379" i="1"/>
  <c r="AC5397" i="1"/>
  <c r="AC5400" i="1"/>
  <c r="AC5410" i="1"/>
  <c r="AC5428" i="1"/>
  <c r="AC5436" i="1"/>
  <c r="AC5440" i="1"/>
  <c r="AC5452" i="1"/>
  <c r="AC5462" i="1"/>
  <c r="AC5476" i="1"/>
  <c r="AC5483" i="1"/>
  <c r="AC5502" i="1"/>
  <c r="AC5506" i="1"/>
  <c r="AC5521" i="1"/>
  <c r="AC5525" i="1"/>
  <c r="AC5533" i="1"/>
  <c r="AC5548" i="1"/>
  <c r="AC5565" i="1"/>
  <c r="AC5583" i="1"/>
  <c r="AC5591" i="1"/>
  <c r="AC5600" i="1"/>
  <c r="AC5604" i="1"/>
  <c r="AC5610" i="1"/>
  <c r="AC5623" i="1"/>
  <c r="AC5626" i="1"/>
  <c r="AC5647" i="1"/>
  <c r="AC5666" i="1"/>
  <c r="AC5675" i="1"/>
  <c r="AC5708" i="1"/>
  <c r="AC5717" i="1"/>
  <c r="AC5720" i="1"/>
  <c r="AC5734" i="1"/>
  <c r="AC5746" i="1"/>
  <c r="AC5767" i="1"/>
  <c r="AC5768" i="1"/>
  <c r="AC5781" i="1"/>
  <c r="AC5802" i="1"/>
  <c r="AC5814" i="1"/>
  <c r="AC5826" i="1"/>
  <c r="AC5841" i="1"/>
  <c r="AC5852" i="1"/>
  <c r="AC5854" i="1"/>
  <c r="AC5887" i="1"/>
  <c r="AC5897" i="1"/>
  <c r="AC5898" i="1"/>
  <c r="AC5907" i="1"/>
  <c r="AC5922" i="1"/>
  <c r="AC5926" i="1"/>
  <c r="AC5938" i="1"/>
  <c r="AC5959" i="1"/>
  <c r="AC5977" i="1"/>
  <c r="AC5979" i="1"/>
  <c r="AC5988" i="1"/>
  <c r="AC6032" i="1"/>
  <c r="AC6070" i="1"/>
  <c r="AC6098" i="1"/>
  <c r="AC6137" i="1"/>
  <c r="AC6173" i="1"/>
  <c r="AC6203" i="1"/>
  <c r="AC6228" i="1"/>
  <c r="AC6313" i="1"/>
  <c r="AC6321" i="1"/>
  <c r="AC4862" i="1"/>
  <c r="AC4891" i="1"/>
  <c r="AC4915" i="1"/>
  <c r="AC4933" i="1"/>
  <c r="AC4946" i="1"/>
  <c r="AC4961" i="1"/>
  <c r="AC4966" i="1"/>
  <c r="AC4980" i="1"/>
  <c r="AC4994" i="1"/>
  <c r="AC5010" i="1"/>
  <c r="AC5023" i="1"/>
  <c r="AC5035" i="1"/>
  <c r="AC5053" i="1"/>
  <c r="AC5070" i="1"/>
  <c r="AC5078" i="1"/>
  <c r="AC5090" i="1"/>
  <c r="AC5095" i="1"/>
  <c r="AC5102" i="1"/>
  <c r="AC5125" i="1"/>
  <c r="AC5141" i="1"/>
  <c r="AC5150" i="1"/>
  <c r="AC5155" i="1"/>
  <c r="AC5178" i="1"/>
  <c r="AC5179" i="1"/>
  <c r="AC5193" i="1"/>
  <c r="AC5202" i="1"/>
  <c r="AC5203" i="1"/>
  <c r="AC5215" i="1"/>
  <c r="AC5230" i="1"/>
  <c r="AC5233" i="1"/>
  <c r="AC5248" i="1"/>
  <c r="AC5269" i="1"/>
  <c r="AC5678" i="1"/>
  <c r="AC5694" i="1"/>
  <c r="AC5713" i="1"/>
  <c r="AC6022" i="1"/>
  <c r="AC6048" i="1"/>
  <c r="AC6089" i="1"/>
  <c r="AC6115" i="1"/>
  <c r="AC6159" i="1"/>
  <c r="AC6191" i="1"/>
  <c r="AC6213" i="1"/>
  <c r="AC6309" i="1"/>
  <c r="AC6317" i="1"/>
  <c r="AC160" i="1"/>
  <c r="AC30" i="1"/>
  <c r="AC126" i="1"/>
  <c r="AC305" i="1"/>
  <c r="AC470" i="1"/>
  <c r="AC696" i="1"/>
  <c r="AC751" i="1"/>
  <c r="AC805" i="1"/>
  <c r="AC833" i="1"/>
  <c r="AC1044" i="1"/>
  <c r="AC1498" i="1"/>
  <c r="AC1757" i="1"/>
  <c r="AC2180" i="1"/>
  <c r="AC2265" i="1"/>
  <c r="AC3735" i="1"/>
  <c r="AC3826" i="1"/>
  <c r="AC3906" i="1"/>
  <c r="AC4073" i="1"/>
  <c r="AC4136" i="1"/>
  <c r="AC116" i="1"/>
  <c r="AC322" i="1"/>
  <c r="AC373" i="1"/>
  <c r="AC648" i="1"/>
  <c r="AC705" i="1"/>
  <c r="AC770" i="1"/>
  <c r="AC948" i="1"/>
  <c r="AC1073" i="1"/>
  <c r="AC1120" i="1"/>
  <c r="AC1187" i="1"/>
  <c r="AC1364" i="1"/>
  <c r="AC1587" i="1"/>
  <c r="AC1633" i="1"/>
  <c r="AC1677" i="1"/>
  <c r="AC2131" i="1"/>
  <c r="AC2226" i="1"/>
  <c r="AC101" i="1"/>
  <c r="AC105" i="1"/>
  <c r="AC220" i="1"/>
  <c r="AC298" i="1"/>
  <c r="AC364" i="1"/>
  <c r="AC379" i="1"/>
  <c r="AC398" i="1"/>
  <c r="AC438" i="1"/>
  <c r="AC499" i="1"/>
  <c r="AC551" i="1"/>
  <c r="AC560" i="1"/>
  <c r="AC609" i="1"/>
  <c r="AC629" i="1"/>
  <c r="AC729" i="1"/>
  <c r="AC744" i="1"/>
  <c r="AC749" i="1"/>
  <c r="AC776" i="1"/>
  <c r="AC781" i="1"/>
  <c r="AC783" i="1"/>
  <c r="AC825" i="1"/>
  <c r="AC872" i="1"/>
  <c r="AC888" i="1"/>
  <c r="AC901" i="1"/>
  <c r="AC940" i="1"/>
  <c r="AC974" i="1"/>
  <c r="AC1007" i="1"/>
  <c r="AC1027" i="1"/>
  <c r="AC1064" i="1"/>
  <c r="AC1089" i="1"/>
  <c r="AC1096" i="1"/>
  <c r="AC1110" i="1"/>
  <c r="AC1142" i="1"/>
  <c r="AC1183" i="1"/>
  <c r="AC1216" i="1"/>
  <c r="AC1223" i="1"/>
  <c r="Z1244" i="1"/>
  <c r="AC1244" i="1" s="1"/>
  <c r="AC1261" i="1"/>
  <c r="AC1297" i="1"/>
  <c r="AC1348" i="1"/>
  <c r="AC1365" i="1"/>
  <c r="AC1414" i="1"/>
  <c r="AC1457" i="1"/>
  <c r="AC1499" i="1"/>
  <c r="AC1624" i="1"/>
  <c r="AC1675" i="1"/>
  <c r="AC1748" i="1"/>
  <c r="AC1805" i="1"/>
  <c r="AC1810" i="1"/>
  <c r="AC1917" i="1"/>
  <c r="AC1991" i="1"/>
  <c r="AC2015" i="1"/>
  <c r="AC2053" i="1"/>
  <c r="AC2083" i="1"/>
  <c r="AC2161" i="1"/>
  <c r="AC2200" i="1"/>
  <c r="AC2241" i="1"/>
  <c r="AC2274" i="1"/>
  <c r="AC2336" i="1"/>
  <c r="AC2456" i="1"/>
  <c r="AC2488" i="1"/>
  <c r="AC2521" i="1"/>
  <c r="AC2568" i="1"/>
  <c r="AC2613" i="1"/>
  <c r="AC2670" i="1"/>
  <c r="AC2732" i="1"/>
  <c r="AC2774" i="1"/>
  <c r="AC2822" i="1"/>
  <c r="AC2846" i="1"/>
  <c r="AC2880" i="1"/>
  <c r="AC2935" i="1"/>
  <c r="AC3237" i="1"/>
  <c r="AC3318" i="1"/>
  <c r="AC3411" i="1"/>
  <c r="AC3468" i="1"/>
  <c r="AC3521" i="1"/>
  <c r="AC3535" i="1"/>
  <c r="AC3558" i="1"/>
  <c r="AC3576" i="1"/>
  <c r="AC3590" i="1"/>
  <c r="AC411" i="1"/>
  <c r="AC687" i="1"/>
  <c r="AC148" i="1"/>
  <c r="AC211" i="1"/>
  <c r="AC436" i="1"/>
  <c r="AC519" i="1"/>
  <c r="AC589" i="1"/>
  <c r="AC593" i="1"/>
  <c r="AC679" i="1"/>
  <c r="AC710" i="1"/>
  <c r="AC876" i="1"/>
  <c r="AC908" i="1"/>
  <c r="AC986" i="1"/>
  <c r="AC1036" i="1"/>
  <c r="AC1103" i="1"/>
  <c r="AC1154" i="1"/>
  <c r="Z119" i="1"/>
  <c r="AC119" i="1" s="1"/>
  <c r="AC125" i="1"/>
  <c r="AC155" i="1"/>
  <c r="AC350" i="1"/>
  <c r="AC443" i="1"/>
  <c r="AC529" i="1"/>
  <c r="AC603" i="1"/>
  <c r="AC611" i="1"/>
  <c r="Z680" i="1"/>
  <c r="AC680" i="1" s="1"/>
  <c r="AC684" i="1"/>
  <c r="AC724" i="1"/>
  <c r="AC817" i="1"/>
  <c r="AC865" i="1"/>
  <c r="AC884" i="1"/>
  <c r="Z1011" i="1"/>
  <c r="AC1011" i="1" s="1"/>
  <c r="AC1024" i="1"/>
  <c r="AC1046" i="1"/>
  <c r="AC1231" i="1"/>
  <c r="AC1255" i="1"/>
  <c r="AC1289" i="1"/>
  <c r="AC1336" i="1"/>
  <c r="AC1416" i="1"/>
  <c r="AC1445" i="1"/>
  <c r="AC1735" i="1"/>
  <c r="AC1759" i="1"/>
  <c r="AC1843" i="1"/>
  <c r="AC1929" i="1"/>
  <c r="AC1975" i="1"/>
  <c r="AC2009" i="1"/>
  <c r="AC2042" i="1"/>
  <c r="AC2075" i="1"/>
  <c r="AC2202" i="1"/>
  <c r="AC2321" i="1"/>
  <c r="AC2403" i="1"/>
  <c r="Z2419" i="1"/>
  <c r="AC2419" i="1" s="1"/>
  <c r="AC2453" i="1"/>
  <c r="AC2486" i="1"/>
  <c r="AC2512" i="1"/>
  <c r="AC2543" i="1"/>
  <c r="AC2601" i="1"/>
  <c r="AC2657" i="1"/>
  <c r="AC2730" i="1"/>
  <c r="AC2764" i="1"/>
  <c r="AC2819" i="1"/>
  <c r="AC2841" i="1"/>
  <c r="AC2870" i="1"/>
  <c r="AC2919" i="1"/>
  <c r="AC3057" i="1"/>
  <c r="AC3066" i="1"/>
  <c r="AC3085" i="1"/>
  <c r="AC3100" i="1"/>
  <c r="AC3114" i="1"/>
  <c r="AC3135" i="1"/>
  <c r="AC3153" i="1"/>
  <c r="AC3176" i="1"/>
  <c r="AC3192" i="1"/>
  <c r="AC4594" i="1"/>
  <c r="AC1429" i="1"/>
  <c r="AC1462" i="1"/>
  <c r="AC1496" i="1"/>
  <c r="AC1523" i="1"/>
  <c r="AC1556" i="1"/>
  <c r="AC1714" i="1"/>
  <c r="AC1780" i="1"/>
  <c r="AC1863" i="1"/>
  <c r="AC1895" i="1"/>
  <c r="AC1945" i="1"/>
  <c r="AC2190" i="1"/>
  <c r="AC2192" i="1"/>
  <c r="AC2253" i="1"/>
  <c r="AC2946" i="1"/>
  <c r="AC2963" i="1"/>
  <c r="AC2977" i="1"/>
  <c r="AC3005" i="1"/>
  <c r="AC3034" i="1"/>
  <c r="AC3231" i="1"/>
  <c r="AC3262" i="1"/>
  <c r="AC3308" i="1"/>
  <c r="AC3353" i="1"/>
  <c r="AC3379" i="1"/>
  <c r="AC3440" i="1"/>
  <c r="AC3465" i="1"/>
  <c r="AC3499" i="1"/>
  <c r="AC3662" i="1"/>
  <c r="AC3692" i="1"/>
  <c r="AC3729" i="1"/>
  <c r="AC3784" i="1"/>
  <c r="AC3821" i="1"/>
  <c r="AC3864" i="1"/>
  <c r="AC3897" i="1"/>
  <c r="AC4097" i="1"/>
  <c r="AC4133" i="1"/>
  <c r="AC4165" i="1"/>
  <c r="AC1384" i="1"/>
  <c r="AC1237" i="1"/>
  <c r="AC1376" i="1"/>
  <c r="AC1407" i="1"/>
  <c r="AC1427" i="1"/>
  <c r="AC1484" i="1"/>
  <c r="AC1504" i="1"/>
  <c r="AC1549" i="1"/>
  <c r="AC1700" i="1"/>
  <c r="AC1773" i="1"/>
  <c r="AC1855" i="1"/>
  <c r="AC1891" i="1"/>
  <c r="AC1933" i="1"/>
  <c r="AC2221" i="1"/>
  <c r="AC2248" i="1"/>
  <c r="AC2295" i="1"/>
  <c r="AC2958" i="1"/>
  <c r="AC2969" i="1"/>
  <c r="AC2980" i="1"/>
  <c r="AC3022" i="1"/>
  <c r="AC3038" i="1"/>
  <c r="AC3226" i="1"/>
  <c r="AC3248" i="1"/>
  <c r="AC3300" i="1"/>
  <c r="AC3345" i="1"/>
  <c r="AC3376" i="1"/>
  <c r="AC3427" i="1"/>
  <c r="AC3461" i="1"/>
  <c r="AC3489" i="1"/>
  <c r="AC3640" i="1"/>
  <c r="AC3688" i="1"/>
  <c r="AC3725" i="1"/>
  <c r="AC3777" i="1"/>
  <c r="AC3810" i="1"/>
  <c r="AC3853" i="1"/>
  <c r="AC3912" i="1"/>
  <c r="AC3937" i="1"/>
  <c r="AC3955" i="1"/>
  <c r="AC3969" i="1"/>
  <c r="AC3993" i="1"/>
  <c r="AC4005" i="1"/>
  <c r="AC4016" i="1"/>
  <c r="AC4024" i="1"/>
  <c r="AC4039" i="1"/>
  <c r="AC4051" i="1"/>
  <c r="AC4089" i="1"/>
  <c r="AC4131" i="1"/>
  <c r="AC4157" i="1"/>
  <c r="AC4553" i="1"/>
  <c r="AC4708" i="1"/>
  <c r="AC4188" i="1"/>
  <c r="AC4224" i="1"/>
  <c r="AC4263" i="1"/>
  <c r="AC4289" i="1"/>
  <c r="AC4342" i="1"/>
  <c r="AC4359" i="1"/>
  <c r="AC4393" i="1"/>
  <c r="AC4436" i="1"/>
  <c r="AC4476" i="1"/>
  <c r="AC4493" i="1"/>
  <c r="AC4529" i="1"/>
  <c r="AC4547" i="1"/>
  <c r="AC4589" i="1"/>
  <c r="AC4629" i="1"/>
  <c r="AC4666" i="1"/>
  <c r="AC4703" i="1"/>
  <c r="AC4740" i="1"/>
  <c r="AC4783" i="1"/>
  <c r="AC4821" i="1"/>
  <c r="AC5117" i="1"/>
  <c r="AC5168" i="1"/>
  <c r="AC5228" i="1"/>
  <c r="AC4218" i="1"/>
  <c r="AC4260" i="1"/>
  <c r="AC4337" i="1"/>
  <c r="AC4357" i="1"/>
  <c r="AC4377" i="1"/>
  <c r="AC4383" i="1"/>
  <c r="AC4417" i="1"/>
  <c r="AC4459" i="1"/>
  <c r="AC4526" i="1"/>
  <c r="AC4537" i="1"/>
  <c r="AC4545" i="1"/>
  <c r="AC4574" i="1"/>
  <c r="AC4621" i="1"/>
  <c r="AC4658" i="1"/>
  <c r="AC4694" i="1"/>
  <c r="AC4731" i="1"/>
  <c r="AC4763" i="1"/>
  <c r="AC4805" i="1"/>
  <c r="AC4841" i="1"/>
  <c r="AC4856" i="1"/>
  <c r="AC4888" i="1"/>
  <c r="AC4914" i="1"/>
  <c r="AC4945" i="1"/>
  <c r="AC4965" i="1"/>
  <c r="AC4993" i="1"/>
  <c r="AC5021" i="1"/>
  <c r="AC5051" i="1"/>
  <c r="AC5077" i="1"/>
  <c r="AC5729" i="1"/>
  <c r="AC4213" i="1"/>
  <c r="AC4252" i="1"/>
  <c r="AC4326" i="1"/>
  <c r="AC4348" i="1"/>
  <c r="AC4521" i="1"/>
  <c r="AC4847" i="1"/>
  <c r="AC4881" i="1"/>
  <c r="AC4906" i="1"/>
  <c r="AC4936" i="1"/>
  <c r="AC4962" i="1"/>
  <c r="AC4981" i="1"/>
  <c r="AC5017" i="1"/>
  <c r="AC5048" i="1"/>
  <c r="AC5073" i="1"/>
  <c r="AC5121" i="1"/>
  <c r="AC5500" i="1"/>
  <c r="AC5081" i="1"/>
  <c r="AC5104" i="1"/>
  <c r="AC5143" i="1"/>
  <c r="AC5164" i="1"/>
  <c r="AC5194" i="1"/>
  <c r="AC5220" i="1"/>
  <c r="AC5253" i="1"/>
  <c r="AC5273" i="1"/>
  <c r="AC5448" i="1"/>
  <c r="AC5541" i="1"/>
  <c r="AC5664" i="1"/>
  <c r="AC5787" i="1"/>
  <c r="AC5918" i="1"/>
  <c r="AC5190" i="1"/>
  <c r="AC5275" i="1"/>
  <c r="AC5281" i="1"/>
  <c r="AC5314" i="1"/>
  <c r="AC5332" i="1"/>
  <c r="AC5349" i="1"/>
  <c r="AC5364" i="1"/>
  <c r="AC5470" i="1"/>
  <c r="AC5582" i="1"/>
  <c r="AC5715" i="1"/>
  <c r="AC5823" i="1"/>
  <c r="AC5936" i="1"/>
  <c r="AC5396" i="1"/>
  <c r="AC5426" i="1"/>
  <c r="AC5444" i="1"/>
  <c r="AC5469" i="1"/>
  <c r="AC5492" i="1"/>
  <c r="AC5518" i="1"/>
  <c r="AC5540" i="1"/>
  <c r="AC5577" i="1"/>
  <c r="AC5598" i="1"/>
  <c r="AC5622" i="1"/>
  <c r="AC5660" i="1"/>
  <c r="AC5696" i="1"/>
  <c r="AC5728" i="1"/>
  <c r="AC5763" i="1"/>
  <c r="AC5786" i="1"/>
  <c r="AC5822" i="1"/>
  <c r="AC5850" i="1"/>
  <c r="AC5895" i="1"/>
  <c r="AC5916" i="1"/>
  <c r="AC5934" i="1"/>
  <c r="AC5976" i="1"/>
  <c r="AC6011" i="1"/>
  <c r="AC6025" i="1"/>
  <c r="AC6051" i="1"/>
  <c r="AC6091" i="1"/>
  <c r="AC6116" i="1"/>
  <c r="AC6166" i="1"/>
  <c r="AC6195" i="1"/>
  <c r="AC6218" i="1"/>
  <c r="AC6310" i="1"/>
  <c r="AC6318" i="1"/>
  <c r="AC5384" i="1"/>
  <c r="AC5414" i="1"/>
  <c r="AC5442" i="1"/>
  <c r="AC5463" i="1"/>
  <c r="AC5486" i="1"/>
  <c r="AC5514" i="1"/>
  <c r="AC5536" i="1"/>
  <c r="AC5568" i="1"/>
  <c r="AC5593" i="1"/>
  <c r="AC5620" i="1"/>
  <c r="AC5649" i="1"/>
  <c r="AC5690" i="1"/>
  <c r="AC5721" i="1"/>
  <c r="AC5759" i="1"/>
  <c r="AC5783" i="1"/>
  <c r="AC5817" i="1"/>
  <c r="AC5844" i="1"/>
  <c r="AC5888" i="1"/>
  <c r="AC5913" i="1"/>
  <c r="AC5929" i="1"/>
  <c r="AC5965" i="1"/>
  <c r="AC5992" i="1"/>
  <c r="AC6047" i="1"/>
  <c r="AC6087" i="1"/>
  <c r="AC6114" i="1"/>
  <c r="AC6158" i="1"/>
  <c r="AC6185" i="1"/>
  <c r="AC6212" i="1"/>
  <c r="AC6308" i="1"/>
  <c r="AC6316" i="1"/>
  <c r="AC6043" i="1"/>
  <c r="AC6082" i="1"/>
  <c r="AC6102" i="1"/>
  <c r="AC6144" i="1"/>
  <c r="AC6177" i="1"/>
  <c r="AC6205" i="1"/>
  <c r="AC6233" i="1"/>
  <c r="AC6314" i="1"/>
  <c r="AC6322" i="1"/>
  <c r="T19" i="1" l="1"/>
  <c r="Z19" i="1" s="1"/>
  <c r="S19" i="1"/>
  <c r="N19" i="1"/>
  <c r="J19" i="1"/>
  <c r="G19" i="1"/>
  <c r="V8" i="1"/>
  <c r="T8" i="1"/>
  <c r="S8" i="1"/>
  <c r="N8" i="1"/>
  <c r="J8" i="1"/>
  <c r="G8" i="1"/>
  <c r="X6" i="1"/>
  <c r="W6" i="1"/>
  <c r="V6" i="1"/>
  <c r="U6" i="1"/>
  <c r="T6" i="1"/>
  <c r="S6" i="1"/>
  <c r="M6" i="1"/>
  <c r="N6" i="1" s="1"/>
  <c r="J6" i="1"/>
  <c r="G6" i="1"/>
  <c r="G1158" i="1"/>
  <c r="J1158" i="1"/>
  <c r="N1158" i="1"/>
  <c r="S1158" i="1"/>
  <c r="Z1158" i="1"/>
  <c r="G35" i="1"/>
  <c r="J35" i="1"/>
  <c r="N35" i="1"/>
  <c r="S35" i="1"/>
  <c r="T35" i="1"/>
  <c r="Z35" i="1" s="1"/>
  <c r="G36" i="1"/>
  <c r="J36" i="1"/>
  <c r="N36" i="1"/>
  <c r="S36" i="1"/>
  <c r="T36" i="1"/>
  <c r="V36" i="1"/>
  <c r="W36" i="1"/>
  <c r="Z36" i="1" l="1"/>
  <c r="AC36" i="1" s="1"/>
  <c r="AC1158" i="1"/>
  <c r="AC35" i="1"/>
  <c r="Z8" i="1"/>
  <c r="AC8" i="1" s="1"/>
  <c r="Z6" i="1"/>
  <c r="AC6" i="1" s="1"/>
  <c r="AC19" i="1"/>
  <c r="Z6264" i="1" l="1"/>
  <c r="S6264" i="1"/>
  <c r="N6264" i="1"/>
  <c r="J6264" i="1"/>
  <c r="G6264" i="1"/>
  <c r="Z6263" i="1"/>
  <c r="S6263" i="1"/>
  <c r="N6263" i="1"/>
  <c r="J6263" i="1"/>
  <c r="G6263" i="1"/>
  <c r="Z6262" i="1"/>
  <c r="S6262" i="1"/>
  <c r="N6262" i="1"/>
  <c r="J6262" i="1"/>
  <c r="G6262" i="1"/>
  <c r="Z6261" i="1"/>
  <c r="S6261" i="1"/>
  <c r="N6261" i="1"/>
  <c r="J6261" i="1"/>
  <c r="G6261" i="1"/>
  <c r="Z6260" i="1"/>
  <c r="S6260" i="1"/>
  <c r="N6260" i="1"/>
  <c r="J6260" i="1"/>
  <c r="G6260" i="1"/>
  <c r="Z6259" i="1"/>
  <c r="S6259" i="1"/>
  <c r="N6259" i="1"/>
  <c r="J6259" i="1"/>
  <c r="G6259" i="1"/>
  <c r="Z6258" i="1"/>
  <c r="S6258" i="1"/>
  <c r="N6258" i="1"/>
  <c r="J6258" i="1"/>
  <c r="G6258" i="1"/>
  <c r="Z6257" i="1"/>
  <c r="S6257" i="1"/>
  <c r="N6257" i="1"/>
  <c r="J6257" i="1"/>
  <c r="G6257" i="1"/>
  <c r="Z6256" i="1"/>
  <c r="S6256" i="1"/>
  <c r="N6256" i="1"/>
  <c r="J6256" i="1"/>
  <c r="G6256" i="1"/>
  <c r="Z6255" i="1"/>
  <c r="S6255" i="1"/>
  <c r="N6255" i="1"/>
  <c r="J6255" i="1"/>
  <c r="G6255" i="1"/>
  <c r="Z6254" i="1"/>
  <c r="S6254" i="1"/>
  <c r="N6254" i="1"/>
  <c r="J6254" i="1"/>
  <c r="G6254" i="1"/>
  <c r="Z6253" i="1"/>
  <c r="S6253" i="1"/>
  <c r="N6253" i="1"/>
  <c r="J6253" i="1"/>
  <c r="G6253" i="1"/>
  <c r="Z6252" i="1"/>
  <c r="S6252" i="1"/>
  <c r="N6252" i="1"/>
  <c r="J6252" i="1"/>
  <c r="G6252" i="1"/>
  <c r="Z6251" i="1"/>
  <c r="S6251" i="1"/>
  <c r="N6251" i="1"/>
  <c r="J6251" i="1"/>
  <c r="G6251" i="1"/>
  <c r="Z6250" i="1"/>
  <c r="S6250" i="1"/>
  <c r="N6250" i="1"/>
  <c r="J6250" i="1"/>
  <c r="G6250" i="1"/>
  <c r="Z6249" i="1"/>
  <c r="S6249" i="1"/>
  <c r="N6249" i="1"/>
  <c r="J6249" i="1"/>
  <c r="G6249" i="1"/>
  <c r="Z6238" i="1"/>
  <c r="S6238" i="1"/>
  <c r="N6238" i="1"/>
  <c r="J6238" i="1"/>
  <c r="G6238" i="1"/>
  <c r="Z6236" i="1"/>
  <c r="S6236" i="1"/>
  <c r="N6236" i="1"/>
  <c r="J6236" i="1"/>
  <c r="G6236" i="1"/>
  <c r="Z6232" i="1"/>
  <c r="S6232" i="1"/>
  <c r="N6232" i="1"/>
  <c r="J6232" i="1"/>
  <c r="G6232" i="1"/>
  <c r="Z6225" i="1"/>
  <c r="S6225" i="1"/>
  <c r="N6225" i="1"/>
  <c r="J6225" i="1"/>
  <c r="G6225" i="1"/>
  <c r="Z6223" i="1"/>
  <c r="S6223" i="1"/>
  <c r="N6223" i="1"/>
  <c r="J6223" i="1"/>
  <c r="G6223" i="1"/>
  <c r="Z6217" i="1"/>
  <c r="S6217" i="1"/>
  <c r="N6217" i="1"/>
  <c r="J6217" i="1"/>
  <c r="G6217" i="1"/>
  <c r="Z6216" i="1"/>
  <c r="S6216" i="1"/>
  <c r="N6216" i="1"/>
  <c r="J6216" i="1"/>
  <c r="G6216" i="1"/>
  <c r="Z6215" i="1"/>
  <c r="S6215" i="1"/>
  <c r="N6215" i="1"/>
  <c r="J6215" i="1"/>
  <c r="G6215" i="1"/>
  <c r="Z6214" i="1"/>
  <c r="S6214" i="1"/>
  <c r="N6214" i="1"/>
  <c r="J6214" i="1"/>
  <c r="G6214" i="1"/>
  <c r="Z6209" i="1"/>
  <c r="S6209" i="1"/>
  <c r="N6209" i="1"/>
  <c r="J6209" i="1"/>
  <c r="G6209" i="1"/>
  <c r="Z6201" i="1"/>
  <c r="S6201" i="1"/>
  <c r="N6201" i="1"/>
  <c r="J6201" i="1"/>
  <c r="G6201" i="1"/>
  <c r="Z6196" i="1"/>
  <c r="S6196" i="1"/>
  <c r="N6196" i="1"/>
  <c r="J6196" i="1"/>
  <c r="G6196" i="1"/>
  <c r="Z6192" i="1"/>
  <c r="S6192" i="1"/>
  <c r="N6192" i="1"/>
  <c r="J6192" i="1"/>
  <c r="G6192" i="1"/>
  <c r="Z6189" i="1"/>
  <c r="S6189" i="1"/>
  <c r="N6189" i="1"/>
  <c r="J6189" i="1"/>
  <c r="G6189" i="1"/>
  <c r="Z6187" i="1"/>
  <c r="S6187" i="1"/>
  <c r="N6187" i="1"/>
  <c r="J6187" i="1"/>
  <c r="G6187" i="1"/>
  <c r="Z6179" i="1"/>
  <c r="S6179" i="1"/>
  <c r="N6179" i="1"/>
  <c r="J6179" i="1"/>
  <c r="G6179" i="1"/>
  <c r="Z6176" i="1"/>
  <c r="S6176" i="1"/>
  <c r="N6176" i="1"/>
  <c r="J6176" i="1"/>
  <c r="G6176" i="1"/>
  <c r="Z6175" i="1"/>
  <c r="S6175" i="1"/>
  <c r="N6175" i="1"/>
  <c r="J6175" i="1"/>
  <c r="G6175" i="1"/>
  <c r="Z6174" i="1"/>
  <c r="S6174" i="1"/>
  <c r="N6174" i="1"/>
  <c r="J6174" i="1"/>
  <c r="G6174" i="1"/>
  <c r="Z6165" i="1"/>
  <c r="S6165" i="1"/>
  <c r="N6165" i="1"/>
  <c r="J6165" i="1"/>
  <c r="G6165" i="1"/>
  <c r="Z6164" i="1"/>
  <c r="S6164" i="1"/>
  <c r="N6164" i="1"/>
  <c r="J6164" i="1"/>
  <c r="G6164" i="1"/>
  <c r="Z6162" i="1"/>
  <c r="S6162" i="1"/>
  <c r="N6162" i="1"/>
  <c r="J6162" i="1"/>
  <c r="G6162" i="1"/>
  <c r="Z6161" i="1"/>
  <c r="S6161" i="1"/>
  <c r="N6161" i="1"/>
  <c r="J6161" i="1"/>
  <c r="G6161" i="1"/>
  <c r="Z6160" i="1"/>
  <c r="S6160" i="1"/>
  <c r="N6160" i="1"/>
  <c r="J6160" i="1"/>
  <c r="G6160" i="1"/>
  <c r="Z6154" i="1"/>
  <c r="S6154" i="1"/>
  <c r="N6154" i="1"/>
  <c r="J6154" i="1"/>
  <c r="G6154" i="1"/>
  <c r="Z6150" i="1"/>
  <c r="S6150" i="1"/>
  <c r="N6150" i="1"/>
  <c r="J6150" i="1"/>
  <c r="G6150" i="1"/>
  <c r="Z6148" i="1"/>
  <c r="S6148" i="1"/>
  <c r="N6148" i="1"/>
  <c r="J6148" i="1"/>
  <c r="G6148" i="1"/>
  <c r="Z6130" i="1"/>
  <c r="S6130" i="1"/>
  <c r="N6130" i="1"/>
  <c r="J6130" i="1"/>
  <c r="G6130" i="1"/>
  <c r="Z6129" i="1"/>
  <c r="S6129" i="1"/>
  <c r="N6129" i="1"/>
  <c r="J6129" i="1"/>
  <c r="G6129" i="1"/>
  <c r="Z6123" i="1"/>
  <c r="S6123" i="1"/>
  <c r="N6123" i="1"/>
  <c r="J6123" i="1"/>
  <c r="G6123" i="1"/>
  <c r="Z6113" i="1"/>
  <c r="S6113" i="1"/>
  <c r="N6113" i="1"/>
  <c r="J6113" i="1"/>
  <c r="G6113" i="1"/>
  <c r="Z6108" i="1"/>
  <c r="S6108" i="1"/>
  <c r="N6108" i="1"/>
  <c r="J6108" i="1"/>
  <c r="G6108" i="1"/>
  <c r="Z6107" i="1"/>
  <c r="S6107" i="1"/>
  <c r="N6107" i="1"/>
  <c r="J6107" i="1"/>
  <c r="G6107" i="1"/>
  <c r="Z6099" i="1"/>
  <c r="S6099" i="1"/>
  <c r="N6099" i="1"/>
  <c r="J6099" i="1"/>
  <c r="G6099" i="1"/>
  <c r="Z6096" i="1"/>
  <c r="S6096" i="1"/>
  <c r="N6096" i="1"/>
  <c r="J6096" i="1"/>
  <c r="G6096" i="1"/>
  <c r="Z6092" i="1"/>
  <c r="S6092" i="1"/>
  <c r="N6092" i="1"/>
  <c r="J6092" i="1"/>
  <c r="G6092" i="1"/>
  <c r="Z6090" i="1"/>
  <c r="S6090" i="1"/>
  <c r="N6090" i="1"/>
  <c r="J6090" i="1"/>
  <c r="G6090" i="1"/>
  <c r="Z6088" i="1"/>
  <c r="S6088" i="1"/>
  <c r="N6088" i="1"/>
  <c r="J6088" i="1"/>
  <c r="G6088" i="1"/>
  <c r="Z6083" i="1"/>
  <c r="S6083" i="1"/>
  <c r="N6083" i="1"/>
  <c r="J6083" i="1"/>
  <c r="G6083" i="1"/>
  <c r="W6073" i="1"/>
  <c r="Z6073" i="1" s="1"/>
  <c r="S6073" i="1"/>
  <c r="N6073" i="1"/>
  <c r="J6073" i="1"/>
  <c r="G6073" i="1"/>
  <c r="Z6067" i="1"/>
  <c r="S6067" i="1"/>
  <c r="N6067" i="1"/>
  <c r="J6067" i="1"/>
  <c r="G6067" i="1"/>
  <c r="Z6066" i="1"/>
  <c r="S6066" i="1"/>
  <c r="N6066" i="1"/>
  <c r="J6066" i="1"/>
  <c r="G6066" i="1"/>
  <c r="Z6062" i="1"/>
  <c r="S6062" i="1"/>
  <c r="N6062" i="1"/>
  <c r="J6062" i="1"/>
  <c r="G6062" i="1"/>
  <c r="Z6061" i="1"/>
  <c r="S6061" i="1"/>
  <c r="N6061" i="1"/>
  <c r="J6061" i="1"/>
  <c r="G6061" i="1"/>
  <c r="Z6060" i="1"/>
  <c r="S6060" i="1"/>
  <c r="N6060" i="1"/>
  <c r="J6060" i="1"/>
  <c r="G6060" i="1"/>
  <c r="Z6056" i="1"/>
  <c r="S6056" i="1"/>
  <c r="N6056" i="1"/>
  <c r="J6056" i="1"/>
  <c r="G6056" i="1"/>
  <c r="Z6053" i="1"/>
  <c r="S6053" i="1"/>
  <c r="N6053" i="1"/>
  <c r="J6053" i="1"/>
  <c r="G6053" i="1"/>
  <c r="Z6050" i="1"/>
  <c r="S6050" i="1"/>
  <c r="N6050" i="1"/>
  <c r="J6050" i="1"/>
  <c r="G6050" i="1"/>
  <c r="Z6042" i="1"/>
  <c r="S6042" i="1"/>
  <c r="N6042" i="1"/>
  <c r="J6042" i="1"/>
  <c r="G6042" i="1"/>
  <c r="Z6041" i="1"/>
  <c r="S6041" i="1"/>
  <c r="N6041" i="1"/>
  <c r="J6041" i="1"/>
  <c r="G6041" i="1"/>
  <c r="Z6035" i="1"/>
  <c r="S6035" i="1"/>
  <c r="N6035" i="1"/>
  <c r="J6035" i="1"/>
  <c r="G6035" i="1"/>
  <c r="Z6034" i="1"/>
  <c r="S6034" i="1"/>
  <c r="N6034" i="1"/>
  <c r="J6034" i="1"/>
  <c r="G6034" i="1"/>
  <c r="Z6028" i="1"/>
  <c r="S6028" i="1"/>
  <c r="N6028" i="1"/>
  <c r="J6028" i="1"/>
  <c r="G6028" i="1"/>
  <c r="Z6023" i="1"/>
  <c r="S6023" i="1"/>
  <c r="N6023" i="1"/>
  <c r="J6023" i="1"/>
  <c r="G6023" i="1"/>
  <c r="Z6018" i="1"/>
  <c r="S6018" i="1"/>
  <c r="N6018" i="1"/>
  <c r="J6018" i="1"/>
  <c r="G6018" i="1"/>
  <c r="Z6016" i="1"/>
  <c r="S6016" i="1"/>
  <c r="N6016" i="1"/>
  <c r="J6016" i="1"/>
  <c r="G6016" i="1"/>
  <c r="Z6015" i="1"/>
  <c r="S6015" i="1"/>
  <c r="N6015" i="1"/>
  <c r="J6015" i="1"/>
  <c r="G6015" i="1"/>
  <c r="Z6013" i="1"/>
  <c r="S6013" i="1"/>
  <c r="N6013" i="1"/>
  <c r="J6013" i="1"/>
  <c r="G6013" i="1"/>
  <c r="Z6008" i="1"/>
  <c r="S6008" i="1"/>
  <c r="N6008" i="1"/>
  <c r="J6008" i="1"/>
  <c r="G6008" i="1"/>
  <c r="Z6006" i="1"/>
  <c r="S6006" i="1"/>
  <c r="N6006" i="1"/>
  <c r="J6006" i="1"/>
  <c r="G6006" i="1"/>
  <c r="Z6005" i="1"/>
  <c r="S6005" i="1"/>
  <c r="N6005" i="1"/>
  <c r="J6005" i="1"/>
  <c r="G6005" i="1"/>
  <c r="Z6002" i="1"/>
  <c r="S6002" i="1"/>
  <c r="N6002" i="1"/>
  <c r="J6002" i="1"/>
  <c r="G6002" i="1"/>
  <c r="Z6001" i="1"/>
  <c r="S6001" i="1"/>
  <c r="N6001" i="1"/>
  <c r="J6001" i="1"/>
  <c r="G6001" i="1"/>
  <c r="Z6000" i="1"/>
  <c r="S6000" i="1"/>
  <c r="N6000" i="1"/>
  <c r="J6000" i="1"/>
  <c r="G6000" i="1"/>
  <c r="Z5986" i="1"/>
  <c r="S5986" i="1"/>
  <c r="N5986" i="1"/>
  <c r="J5986" i="1"/>
  <c r="G5986" i="1"/>
  <c r="Z5985" i="1"/>
  <c r="S5985" i="1"/>
  <c r="N5985" i="1"/>
  <c r="J5985" i="1"/>
  <c r="G5985" i="1"/>
  <c r="Z5984" i="1"/>
  <c r="S5984" i="1"/>
  <c r="N5984" i="1"/>
  <c r="J5984" i="1"/>
  <c r="G5984" i="1"/>
  <c r="Z5982" i="1"/>
  <c r="S5982" i="1"/>
  <c r="N5982" i="1"/>
  <c r="J5982" i="1"/>
  <c r="G5982" i="1"/>
  <c r="Z5980" i="1"/>
  <c r="S5980" i="1"/>
  <c r="N5980" i="1"/>
  <c r="J5980" i="1"/>
  <c r="G5980" i="1"/>
  <c r="Z5978" i="1"/>
  <c r="S5978" i="1"/>
  <c r="N5978" i="1"/>
  <c r="J5978" i="1"/>
  <c r="G5978" i="1"/>
  <c r="Z5975" i="1"/>
  <c r="S5975" i="1"/>
  <c r="N5975" i="1"/>
  <c r="J5975" i="1"/>
  <c r="G5975" i="1"/>
  <c r="Z5973" i="1"/>
  <c r="S5973" i="1"/>
  <c r="N5973" i="1"/>
  <c r="J5973" i="1"/>
  <c r="G5973" i="1"/>
  <c r="Z5971" i="1"/>
  <c r="S5971" i="1"/>
  <c r="N5971" i="1"/>
  <c r="J5971" i="1"/>
  <c r="G5971" i="1"/>
  <c r="Z5961" i="1"/>
  <c r="S5961" i="1"/>
  <c r="N5961" i="1"/>
  <c r="J5961" i="1"/>
  <c r="G5961" i="1"/>
  <c r="Z5958" i="1"/>
  <c r="S5958" i="1"/>
  <c r="N5958" i="1"/>
  <c r="J5958" i="1"/>
  <c r="G5958" i="1"/>
  <c r="Z5957" i="1"/>
  <c r="S5957" i="1"/>
  <c r="N5957" i="1"/>
  <c r="J5957" i="1"/>
  <c r="G5957" i="1"/>
  <c r="Z5955" i="1"/>
  <c r="S5955" i="1"/>
  <c r="N5955" i="1"/>
  <c r="J5955" i="1"/>
  <c r="G5955" i="1"/>
  <c r="Z5954" i="1"/>
  <c r="S5954" i="1"/>
  <c r="N5954" i="1"/>
  <c r="J5954" i="1"/>
  <c r="G5954" i="1"/>
  <c r="Z5953" i="1"/>
  <c r="S5953" i="1"/>
  <c r="N5953" i="1"/>
  <c r="J5953" i="1"/>
  <c r="G5953" i="1"/>
  <c r="Z5951" i="1"/>
  <c r="S5951" i="1"/>
  <c r="N5951" i="1"/>
  <c r="J5951" i="1"/>
  <c r="G5951" i="1"/>
  <c r="Z5950" i="1"/>
  <c r="S5950" i="1"/>
  <c r="N5950" i="1"/>
  <c r="J5950" i="1"/>
  <c r="G5950" i="1"/>
  <c r="Z5947" i="1"/>
  <c r="S5947" i="1"/>
  <c r="N5947" i="1"/>
  <c r="J5947" i="1"/>
  <c r="G5947" i="1"/>
  <c r="Z5946" i="1"/>
  <c r="S5946" i="1"/>
  <c r="N5946" i="1"/>
  <c r="J5946" i="1"/>
  <c r="G5946" i="1"/>
  <c r="Z5945" i="1"/>
  <c r="S5945" i="1"/>
  <c r="N5945" i="1"/>
  <c r="J5945" i="1"/>
  <c r="G5945" i="1"/>
  <c r="Z5939" i="1"/>
  <c r="S5939" i="1"/>
  <c r="N5939" i="1"/>
  <c r="J5939" i="1"/>
  <c r="G5939" i="1"/>
  <c r="Z5935" i="1"/>
  <c r="S5935" i="1"/>
  <c r="N5935" i="1"/>
  <c r="J5935" i="1"/>
  <c r="G5935" i="1"/>
  <c r="Z5933" i="1"/>
  <c r="S5933" i="1"/>
  <c r="N5933" i="1"/>
  <c r="J5933" i="1"/>
  <c r="G5933" i="1"/>
  <c r="Z5932" i="1"/>
  <c r="S5932" i="1"/>
  <c r="N5932" i="1"/>
  <c r="J5932" i="1"/>
  <c r="G5932" i="1"/>
  <c r="Z5927" i="1"/>
  <c r="S5927" i="1"/>
  <c r="N5927" i="1"/>
  <c r="J5927" i="1"/>
  <c r="G5927" i="1"/>
  <c r="Z5920" i="1"/>
  <c r="S5920" i="1"/>
  <c r="N5920" i="1"/>
  <c r="J5920" i="1"/>
  <c r="G5920" i="1"/>
  <c r="Z5917" i="1"/>
  <c r="S5917" i="1"/>
  <c r="N5917" i="1"/>
  <c r="J5917" i="1"/>
  <c r="G5917" i="1"/>
  <c r="Z5914" i="1"/>
  <c r="S5914" i="1"/>
  <c r="N5914" i="1"/>
  <c r="J5914" i="1"/>
  <c r="G5914" i="1"/>
  <c r="Z5908" i="1"/>
  <c r="S5908" i="1"/>
  <c r="N5908" i="1"/>
  <c r="J5908" i="1"/>
  <c r="G5908" i="1"/>
  <c r="Z5903" i="1"/>
  <c r="S5903" i="1"/>
  <c r="N5903" i="1"/>
  <c r="J5903" i="1"/>
  <c r="G5903" i="1"/>
  <c r="Z5901" i="1"/>
  <c r="S5901" i="1"/>
  <c r="N5901" i="1"/>
  <c r="J5901" i="1"/>
  <c r="G5901" i="1"/>
  <c r="Z5900" i="1"/>
  <c r="S5900" i="1"/>
  <c r="N5900" i="1"/>
  <c r="J5900" i="1"/>
  <c r="G5900" i="1"/>
  <c r="Z5891" i="1"/>
  <c r="S5891" i="1"/>
  <c r="N5891" i="1"/>
  <c r="J5891" i="1"/>
  <c r="G5891" i="1"/>
  <c r="Z5868" i="1"/>
  <c r="S5868" i="1"/>
  <c r="N5868" i="1"/>
  <c r="J5868" i="1"/>
  <c r="G5868" i="1"/>
  <c r="Z5866" i="1"/>
  <c r="S5866" i="1"/>
  <c r="N5866" i="1"/>
  <c r="J5866" i="1"/>
  <c r="G5866" i="1"/>
  <c r="Z5864" i="1"/>
  <c r="S5864" i="1"/>
  <c r="N5864" i="1"/>
  <c r="J5864" i="1"/>
  <c r="G5864" i="1"/>
  <c r="Z5862" i="1"/>
  <c r="S5862" i="1"/>
  <c r="N5862" i="1"/>
  <c r="J5862" i="1"/>
  <c r="G5862" i="1"/>
  <c r="Z5856" i="1"/>
  <c r="S5856" i="1"/>
  <c r="N5856" i="1"/>
  <c r="J5856" i="1"/>
  <c r="G5856" i="1"/>
  <c r="Z5853" i="1"/>
  <c r="S5853" i="1"/>
  <c r="N5853" i="1"/>
  <c r="J5853" i="1"/>
  <c r="G5853" i="1"/>
  <c r="Z5849" i="1"/>
  <c r="S5849" i="1"/>
  <c r="N5849" i="1"/>
  <c r="J5849" i="1"/>
  <c r="G5849" i="1"/>
  <c r="Z5846" i="1"/>
  <c r="S5846" i="1"/>
  <c r="N5846" i="1"/>
  <c r="J5846" i="1"/>
  <c r="G5846" i="1"/>
  <c r="Z5845" i="1"/>
  <c r="S5845" i="1"/>
  <c r="N5845" i="1"/>
  <c r="J5845" i="1"/>
  <c r="G5845" i="1"/>
  <c r="Z5842" i="1"/>
  <c r="S5842" i="1"/>
  <c r="N5842" i="1"/>
  <c r="J5842" i="1"/>
  <c r="G5842" i="1"/>
  <c r="Z5837" i="1"/>
  <c r="S5837" i="1"/>
  <c r="N5837" i="1"/>
  <c r="J5837" i="1"/>
  <c r="G5837" i="1"/>
  <c r="Z5834" i="1"/>
  <c r="S5834" i="1"/>
  <c r="N5834" i="1"/>
  <c r="J5834" i="1"/>
  <c r="G5834" i="1"/>
  <c r="Z5829" i="1"/>
  <c r="S5829" i="1"/>
  <c r="N5829" i="1"/>
  <c r="J5829" i="1"/>
  <c r="G5829" i="1"/>
  <c r="Z5828" i="1"/>
  <c r="S5828" i="1"/>
  <c r="N5828" i="1"/>
  <c r="J5828" i="1"/>
  <c r="G5828" i="1"/>
  <c r="Z5827" i="1"/>
  <c r="S5827" i="1"/>
  <c r="N5827" i="1"/>
  <c r="J5827" i="1"/>
  <c r="G5827" i="1"/>
  <c r="Z5821" i="1"/>
  <c r="S5821" i="1"/>
  <c r="N5821" i="1"/>
  <c r="J5821" i="1"/>
  <c r="G5821" i="1"/>
  <c r="Z5811" i="1"/>
  <c r="S5811" i="1"/>
  <c r="N5811" i="1"/>
  <c r="J5811" i="1"/>
  <c r="G5811" i="1"/>
  <c r="Z5810" i="1"/>
  <c r="S5810" i="1"/>
  <c r="N5810" i="1"/>
  <c r="J5810" i="1"/>
  <c r="G5810" i="1"/>
  <c r="Z5807" i="1"/>
  <c r="S5807" i="1"/>
  <c r="N5807" i="1"/>
  <c r="J5807" i="1"/>
  <c r="G5807" i="1"/>
  <c r="Z5804" i="1"/>
  <c r="S5804" i="1"/>
  <c r="N5804" i="1"/>
  <c r="J5804" i="1"/>
  <c r="G5804" i="1"/>
  <c r="Z5800" i="1"/>
  <c r="S5800" i="1"/>
  <c r="N5800" i="1"/>
  <c r="J5800" i="1"/>
  <c r="G5800" i="1"/>
  <c r="Z5797" i="1"/>
  <c r="S5797" i="1"/>
  <c r="N5797" i="1"/>
  <c r="J5797" i="1"/>
  <c r="G5797" i="1"/>
  <c r="Z5792" i="1"/>
  <c r="S5792" i="1"/>
  <c r="N5792" i="1"/>
  <c r="J5792" i="1"/>
  <c r="G5792" i="1"/>
  <c r="Z5785" i="1"/>
  <c r="S5785" i="1"/>
  <c r="N5785" i="1"/>
  <c r="J5785" i="1"/>
  <c r="G5785" i="1"/>
  <c r="Z5782" i="1"/>
  <c r="S5782" i="1"/>
  <c r="N5782" i="1"/>
  <c r="J5782" i="1"/>
  <c r="G5782" i="1"/>
  <c r="Z5778" i="1"/>
  <c r="S5778" i="1"/>
  <c r="N5778" i="1"/>
  <c r="J5778" i="1"/>
  <c r="G5778" i="1"/>
  <c r="Z5776" i="1"/>
  <c r="S5776" i="1"/>
  <c r="N5776" i="1"/>
  <c r="J5776" i="1"/>
  <c r="G5776" i="1"/>
  <c r="Z5775" i="1"/>
  <c r="S5775" i="1"/>
  <c r="N5775" i="1"/>
  <c r="J5775" i="1"/>
  <c r="G5775" i="1"/>
  <c r="Z5770" i="1"/>
  <c r="S5770" i="1"/>
  <c r="N5770" i="1"/>
  <c r="J5770" i="1"/>
  <c r="G5770" i="1"/>
  <c r="Z5764" i="1"/>
  <c r="S5764" i="1"/>
  <c r="N5764" i="1"/>
  <c r="J5764" i="1"/>
  <c r="G5764" i="1"/>
  <c r="Z5762" i="1"/>
  <c r="S5762" i="1"/>
  <c r="N5762" i="1"/>
  <c r="J5762" i="1"/>
  <c r="G5762" i="1"/>
  <c r="Z5760" i="1"/>
  <c r="S5760" i="1"/>
  <c r="N5760" i="1"/>
  <c r="J5760" i="1"/>
  <c r="G5760" i="1"/>
  <c r="U5758" i="1"/>
  <c r="Z5758" i="1" s="1"/>
  <c r="S5758" i="1"/>
  <c r="N5758" i="1"/>
  <c r="J5758" i="1"/>
  <c r="G5758" i="1"/>
  <c r="Z5756" i="1"/>
  <c r="S5756" i="1"/>
  <c r="N5756" i="1"/>
  <c r="J5756" i="1"/>
  <c r="G5756" i="1"/>
  <c r="Z5742" i="1"/>
  <c r="S5742" i="1"/>
  <c r="N5742" i="1"/>
  <c r="J5742" i="1"/>
  <c r="G5742" i="1"/>
  <c r="Z5741" i="1"/>
  <c r="S5741" i="1"/>
  <c r="N5741" i="1"/>
  <c r="J5741" i="1"/>
  <c r="G5741" i="1"/>
  <c r="Z5738" i="1"/>
  <c r="S5738" i="1"/>
  <c r="N5738" i="1"/>
  <c r="J5738" i="1"/>
  <c r="G5738" i="1"/>
  <c r="Z5735" i="1"/>
  <c r="S5735" i="1"/>
  <c r="N5735" i="1"/>
  <c r="J5735" i="1"/>
  <c r="G5735" i="1"/>
  <c r="Z5730" i="1"/>
  <c r="S5730" i="1"/>
  <c r="N5730" i="1"/>
  <c r="J5730" i="1"/>
  <c r="G5730" i="1"/>
  <c r="Z5725" i="1"/>
  <c r="S5725" i="1"/>
  <c r="N5725" i="1"/>
  <c r="J5725" i="1"/>
  <c r="G5725" i="1"/>
  <c r="Z5724" i="1"/>
  <c r="S5724" i="1"/>
  <c r="N5724" i="1"/>
  <c r="J5724" i="1"/>
  <c r="G5724" i="1"/>
  <c r="Z5716" i="1"/>
  <c r="S5716" i="1"/>
  <c r="N5716" i="1"/>
  <c r="J5716" i="1"/>
  <c r="G5716" i="1"/>
  <c r="Z5711" i="1"/>
  <c r="S5711" i="1"/>
  <c r="N5711" i="1"/>
  <c r="J5711" i="1"/>
  <c r="G5711" i="1"/>
  <c r="Z5705" i="1"/>
  <c r="S5705" i="1"/>
  <c r="N5705" i="1"/>
  <c r="J5705" i="1"/>
  <c r="G5705" i="1"/>
  <c r="Z5704" i="1"/>
  <c r="S5704" i="1"/>
  <c r="N5704" i="1"/>
  <c r="J5704" i="1"/>
  <c r="G5704" i="1"/>
  <c r="Z5702" i="1"/>
  <c r="S5702" i="1"/>
  <c r="N5702" i="1"/>
  <c r="J5702" i="1"/>
  <c r="G5702" i="1"/>
  <c r="Z5701" i="1"/>
  <c r="S5701" i="1"/>
  <c r="N5701" i="1"/>
  <c r="J5701" i="1"/>
  <c r="G5701" i="1"/>
  <c r="Z5699" i="1"/>
  <c r="S5699" i="1"/>
  <c r="N5699" i="1"/>
  <c r="J5699" i="1"/>
  <c r="G5699" i="1"/>
  <c r="Z5688" i="1"/>
  <c r="S5688" i="1"/>
  <c r="N5688" i="1"/>
  <c r="J5688" i="1"/>
  <c r="G5688" i="1"/>
  <c r="Z5686" i="1"/>
  <c r="S5686" i="1"/>
  <c r="N5686" i="1"/>
  <c r="J5686" i="1"/>
  <c r="G5686" i="1"/>
  <c r="Z5683" i="1"/>
  <c r="S5683" i="1"/>
  <c r="N5683" i="1"/>
  <c r="J5683" i="1"/>
  <c r="G5683" i="1"/>
  <c r="Z5682" i="1"/>
  <c r="S5682" i="1"/>
  <c r="N5682" i="1"/>
  <c r="J5682" i="1"/>
  <c r="G5682" i="1"/>
  <c r="Z5680" i="1"/>
  <c r="S5680" i="1"/>
  <c r="N5680" i="1"/>
  <c r="J5680" i="1"/>
  <c r="G5680" i="1"/>
  <c r="Z5679" i="1"/>
  <c r="S5679" i="1"/>
  <c r="N5679" i="1"/>
  <c r="J5679" i="1"/>
  <c r="G5679" i="1"/>
  <c r="Z5673" i="1"/>
  <c r="S5673" i="1"/>
  <c r="N5673" i="1"/>
  <c r="J5673" i="1"/>
  <c r="G5673" i="1"/>
  <c r="Z5671" i="1"/>
  <c r="S5671" i="1"/>
  <c r="N5671" i="1"/>
  <c r="J5671" i="1"/>
  <c r="G5671" i="1"/>
  <c r="Z5670" i="1"/>
  <c r="S5670" i="1"/>
  <c r="N5670" i="1"/>
  <c r="J5670" i="1"/>
  <c r="G5670" i="1"/>
  <c r="Z5669" i="1"/>
  <c r="S5669" i="1"/>
  <c r="N5669" i="1"/>
  <c r="J5669" i="1"/>
  <c r="G5669" i="1"/>
  <c r="Z5668" i="1"/>
  <c r="S5668" i="1"/>
  <c r="N5668" i="1"/>
  <c r="J5668" i="1"/>
  <c r="G5668" i="1"/>
  <c r="Z5665" i="1"/>
  <c r="S5665" i="1"/>
  <c r="N5665" i="1"/>
  <c r="J5665" i="1"/>
  <c r="G5665" i="1"/>
  <c r="Z5661" i="1"/>
  <c r="S5661" i="1"/>
  <c r="N5661" i="1"/>
  <c r="J5661" i="1"/>
  <c r="G5661" i="1"/>
  <c r="Z5658" i="1"/>
  <c r="S5658" i="1"/>
  <c r="N5658" i="1"/>
  <c r="J5658" i="1"/>
  <c r="G5658" i="1"/>
  <c r="Z5657" i="1"/>
  <c r="S5657" i="1"/>
  <c r="N5657" i="1"/>
  <c r="J5657" i="1"/>
  <c r="G5657" i="1"/>
  <c r="Z5656" i="1"/>
  <c r="S5656" i="1"/>
  <c r="N5656" i="1"/>
  <c r="J5656" i="1"/>
  <c r="G5656" i="1"/>
  <c r="Z5655" i="1"/>
  <c r="S5655" i="1"/>
  <c r="N5655" i="1"/>
  <c r="J5655" i="1"/>
  <c r="G5655" i="1"/>
  <c r="Z5654" i="1"/>
  <c r="S5654" i="1"/>
  <c r="N5654" i="1"/>
  <c r="J5654" i="1"/>
  <c r="G5654" i="1"/>
  <c r="Z5650" i="1"/>
  <c r="S5650" i="1"/>
  <c r="N5650" i="1"/>
  <c r="J5650" i="1"/>
  <c r="G5650" i="1"/>
  <c r="Z5644" i="1"/>
  <c r="S5644" i="1"/>
  <c r="N5644" i="1"/>
  <c r="J5644" i="1"/>
  <c r="G5644" i="1"/>
  <c r="Z5635" i="1"/>
  <c r="S5635" i="1"/>
  <c r="N5635" i="1"/>
  <c r="J5635" i="1"/>
  <c r="G5635" i="1"/>
  <c r="Z5632" i="1"/>
  <c r="S5632" i="1"/>
  <c r="N5632" i="1"/>
  <c r="J5632" i="1"/>
  <c r="G5632" i="1"/>
  <c r="Z5628" i="1"/>
  <c r="S5628" i="1"/>
  <c r="N5628" i="1"/>
  <c r="J5628" i="1"/>
  <c r="G5628" i="1"/>
  <c r="Z5627" i="1"/>
  <c r="S5627" i="1"/>
  <c r="N5627" i="1"/>
  <c r="J5627" i="1"/>
  <c r="G5627" i="1"/>
  <c r="Z5624" i="1"/>
  <c r="S5624" i="1"/>
  <c r="N5624" i="1"/>
  <c r="J5624" i="1"/>
  <c r="G5624" i="1"/>
  <c r="Z5619" i="1"/>
  <c r="S5619" i="1"/>
  <c r="N5619" i="1"/>
  <c r="J5619" i="1"/>
  <c r="G5619" i="1"/>
  <c r="Z5617" i="1"/>
  <c r="S5617" i="1"/>
  <c r="N5617" i="1"/>
  <c r="J5617" i="1"/>
  <c r="G5617" i="1"/>
  <c r="Z5615" i="1"/>
  <c r="S5615" i="1"/>
  <c r="N5615" i="1"/>
  <c r="J5615" i="1"/>
  <c r="G5615" i="1"/>
  <c r="Z5614" i="1"/>
  <c r="S5614" i="1"/>
  <c r="N5614" i="1"/>
  <c r="J5614" i="1"/>
  <c r="G5614" i="1"/>
  <c r="Z5612" i="1"/>
  <c r="S5612" i="1"/>
  <c r="N5612" i="1"/>
  <c r="J5612" i="1"/>
  <c r="G5612" i="1"/>
  <c r="Z5611" i="1"/>
  <c r="S5611" i="1"/>
  <c r="N5611" i="1"/>
  <c r="J5611" i="1"/>
  <c r="G5611" i="1"/>
  <c r="Z5603" i="1"/>
  <c r="S5603" i="1"/>
  <c r="N5603" i="1"/>
  <c r="J5603" i="1"/>
  <c r="G5603" i="1"/>
  <c r="Z5601" i="1"/>
  <c r="S5601" i="1"/>
  <c r="N5601" i="1"/>
  <c r="J5601" i="1"/>
  <c r="G5601" i="1"/>
  <c r="Z5599" i="1"/>
  <c r="S5599" i="1"/>
  <c r="N5599" i="1"/>
  <c r="J5599" i="1"/>
  <c r="G5599" i="1"/>
  <c r="Z5597" i="1"/>
  <c r="S5597" i="1"/>
  <c r="N5597" i="1"/>
  <c r="J5597" i="1"/>
  <c r="G5597" i="1"/>
  <c r="Z5595" i="1"/>
  <c r="S5595" i="1"/>
  <c r="N5595" i="1"/>
  <c r="J5595" i="1"/>
  <c r="G5595" i="1"/>
  <c r="Z5592" i="1"/>
  <c r="S5592" i="1"/>
  <c r="N5592" i="1"/>
  <c r="J5592" i="1"/>
  <c r="G5592" i="1"/>
  <c r="Z5590" i="1"/>
  <c r="S5590" i="1"/>
  <c r="N5590" i="1"/>
  <c r="J5590" i="1"/>
  <c r="G5590" i="1"/>
  <c r="Z5586" i="1"/>
  <c r="S5586" i="1"/>
  <c r="N5586" i="1"/>
  <c r="J5586" i="1"/>
  <c r="G5586" i="1"/>
  <c r="Z5581" i="1"/>
  <c r="S5581" i="1"/>
  <c r="N5581" i="1"/>
  <c r="J5581" i="1"/>
  <c r="G5581" i="1"/>
  <c r="Z5580" i="1"/>
  <c r="S5580" i="1"/>
  <c r="N5580" i="1"/>
  <c r="J5580" i="1"/>
  <c r="G5580" i="1"/>
  <c r="W5579" i="1"/>
  <c r="Z5579" i="1" s="1"/>
  <c r="S5579" i="1"/>
  <c r="N5579" i="1"/>
  <c r="J5579" i="1"/>
  <c r="G5579" i="1"/>
  <c r="Z5578" i="1"/>
  <c r="S5578" i="1"/>
  <c r="N5578" i="1"/>
  <c r="J5578" i="1"/>
  <c r="G5578" i="1"/>
  <c r="Z5573" i="1"/>
  <c r="S5573" i="1"/>
  <c r="N5573" i="1"/>
  <c r="J5573" i="1"/>
  <c r="G5573" i="1"/>
  <c r="Z5572" i="1"/>
  <c r="S5572" i="1"/>
  <c r="N5572" i="1"/>
  <c r="J5572" i="1"/>
  <c r="G5572" i="1"/>
  <c r="Z5571" i="1"/>
  <c r="S5571" i="1"/>
  <c r="N5571" i="1"/>
  <c r="J5571" i="1"/>
  <c r="G5571" i="1"/>
  <c r="Z5569" i="1"/>
  <c r="S5569" i="1"/>
  <c r="N5569" i="1"/>
  <c r="J5569" i="1"/>
  <c r="G5569" i="1"/>
  <c r="Z5567" i="1"/>
  <c r="S5567" i="1"/>
  <c r="N5567" i="1"/>
  <c r="J5567" i="1"/>
  <c r="G5567" i="1"/>
  <c r="Z5566" i="1"/>
  <c r="S5566" i="1"/>
  <c r="N5566" i="1"/>
  <c r="J5566" i="1"/>
  <c r="G5566" i="1"/>
  <c r="Z5563" i="1"/>
  <c r="S5563" i="1"/>
  <c r="N5563" i="1"/>
  <c r="J5563" i="1"/>
  <c r="G5563" i="1"/>
  <c r="Z5556" i="1"/>
  <c r="S5556" i="1"/>
  <c r="N5556" i="1"/>
  <c r="J5556" i="1"/>
  <c r="G5556" i="1"/>
  <c r="Z5553" i="1"/>
  <c r="S5553" i="1"/>
  <c r="N5553" i="1"/>
  <c r="J5553" i="1"/>
  <c r="G5553" i="1"/>
  <c r="Z5552" i="1"/>
  <c r="S5552" i="1"/>
  <c r="N5552" i="1"/>
  <c r="J5552" i="1"/>
  <c r="G5552" i="1"/>
  <c r="Z5551" i="1"/>
  <c r="S5551" i="1"/>
  <c r="N5551" i="1"/>
  <c r="J5551" i="1"/>
  <c r="G5551" i="1"/>
  <c r="Z5549" i="1"/>
  <c r="S5549" i="1"/>
  <c r="N5549" i="1"/>
  <c r="J5549" i="1"/>
  <c r="G5549" i="1"/>
  <c r="Z5543" i="1"/>
  <c r="S5543" i="1"/>
  <c r="N5543" i="1"/>
  <c r="J5543" i="1"/>
  <c r="G5543" i="1"/>
  <c r="Z5539" i="1"/>
  <c r="S5539" i="1"/>
  <c r="N5539" i="1"/>
  <c r="J5539" i="1"/>
  <c r="G5539" i="1"/>
  <c r="Z5538" i="1"/>
  <c r="S5538" i="1"/>
  <c r="N5538" i="1"/>
  <c r="J5538" i="1"/>
  <c r="G5538" i="1"/>
  <c r="Z5524" i="1"/>
  <c r="S5524" i="1"/>
  <c r="N5524" i="1"/>
  <c r="J5524" i="1"/>
  <c r="G5524" i="1"/>
  <c r="Z5523" i="1"/>
  <c r="S5523" i="1"/>
  <c r="N5523" i="1"/>
  <c r="J5523" i="1"/>
  <c r="G5523" i="1"/>
  <c r="Z5520" i="1"/>
  <c r="S5520" i="1"/>
  <c r="N5520" i="1"/>
  <c r="J5520" i="1"/>
  <c r="G5520" i="1"/>
  <c r="Z5519" i="1"/>
  <c r="S5519" i="1"/>
  <c r="N5519" i="1"/>
  <c r="J5519" i="1"/>
  <c r="G5519" i="1"/>
  <c r="Z5509" i="1"/>
  <c r="S5509" i="1"/>
  <c r="N5509" i="1"/>
  <c r="J5509" i="1"/>
  <c r="G5509" i="1"/>
  <c r="Z5508" i="1"/>
  <c r="S5508" i="1"/>
  <c r="N5508" i="1"/>
  <c r="J5508" i="1"/>
  <c r="G5508" i="1"/>
  <c r="Z5505" i="1"/>
  <c r="S5505" i="1"/>
  <c r="N5505" i="1"/>
  <c r="J5505" i="1"/>
  <c r="G5505" i="1"/>
  <c r="Z5497" i="1"/>
  <c r="S5497" i="1"/>
  <c r="N5497" i="1"/>
  <c r="J5497" i="1"/>
  <c r="G5497" i="1"/>
  <c r="Z5495" i="1"/>
  <c r="S5495" i="1"/>
  <c r="N5495" i="1"/>
  <c r="J5495" i="1"/>
  <c r="G5495" i="1"/>
  <c r="Z5493" i="1"/>
  <c r="S5493" i="1"/>
  <c r="N5493" i="1"/>
  <c r="J5493" i="1"/>
  <c r="G5493" i="1"/>
  <c r="Z5482" i="1"/>
  <c r="S5482" i="1"/>
  <c r="N5482" i="1"/>
  <c r="J5482" i="1"/>
  <c r="G5482" i="1"/>
  <c r="Z5480" i="1"/>
  <c r="S5480" i="1"/>
  <c r="N5480" i="1"/>
  <c r="J5480" i="1"/>
  <c r="G5480" i="1"/>
  <c r="Z5478" i="1"/>
  <c r="S5478" i="1"/>
  <c r="N5478" i="1"/>
  <c r="J5478" i="1"/>
  <c r="G5478" i="1"/>
  <c r="Z5477" i="1"/>
  <c r="S5477" i="1"/>
  <c r="N5477" i="1"/>
  <c r="J5477" i="1"/>
  <c r="G5477" i="1"/>
  <c r="Z5475" i="1"/>
  <c r="S5475" i="1"/>
  <c r="N5475" i="1"/>
  <c r="J5475" i="1"/>
  <c r="G5475" i="1"/>
  <c r="Z5472" i="1"/>
  <c r="S5472" i="1"/>
  <c r="N5472" i="1"/>
  <c r="J5472" i="1"/>
  <c r="G5472" i="1"/>
  <c r="Z5456" i="1"/>
  <c r="S5456" i="1"/>
  <c r="N5456" i="1"/>
  <c r="J5456" i="1"/>
  <c r="G5456" i="1"/>
  <c r="Z5450" i="1"/>
  <c r="S5450" i="1"/>
  <c r="N5450" i="1"/>
  <c r="J5450" i="1"/>
  <c r="G5450" i="1"/>
  <c r="Z5441" i="1"/>
  <c r="S5441" i="1"/>
  <c r="N5441" i="1"/>
  <c r="J5441" i="1"/>
  <c r="G5441" i="1"/>
  <c r="Z5438" i="1"/>
  <c r="S5438" i="1"/>
  <c r="N5438" i="1"/>
  <c r="J5438" i="1"/>
  <c r="G5438" i="1"/>
  <c r="Z5434" i="1"/>
  <c r="S5434" i="1"/>
  <c r="N5434" i="1"/>
  <c r="J5434" i="1"/>
  <c r="G5434" i="1"/>
  <c r="Z5429" i="1"/>
  <c r="S5429" i="1"/>
  <c r="N5429" i="1"/>
  <c r="J5429" i="1"/>
  <c r="G5429" i="1"/>
  <c r="Z5421" i="1"/>
  <c r="S5421" i="1"/>
  <c r="N5421" i="1"/>
  <c r="J5421" i="1"/>
  <c r="G5421" i="1"/>
  <c r="Z5419" i="1"/>
  <c r="S5419" i="1"/>
  <c r="N5419" i="1"/>
  <c r="J5419" i="1"/>
  <c r="G5419" i="1"/>
  <c r="Z5415" i="1"/>
  <c r="S5415" i="1"/>
  <c r="N5415" i="1"/>
  <c r="J5415" i="1"/>
  <c r="G5415" i="1"/>
  <c r="Z5404" i="1"/>
  <c r="S5404" i="1"/>
  <c r="N5404" i="1"/>
  <c r="J5404" i="1"/>
  <c r="G5404" i="1"/>
  <c r="Z5401" i="1"/>
  <c r="S5401" i="1"/>
  <c r="N5401" i="1"/>
  <c r="J5401" i="1"/>
  <c r="G5401" i="1"/>
  <c r="Z5395" i="1"/>
  <c r="S5395" i="1"/>
  <c r="N5395" i="1"/>
  <c r="J5395" i="1"/>
  <c r="G5395" i="1"/>
  <c r="Z5394" i="1"/>
  <c r="S5394" i="1"/>
  <c r="N5394" i="1"/>
  <c r="J5394" i="1"/>
  <c r="G5394" i="1"/>
  <c r="Z5393" i="1"/>
  <c r="S5393" i="1"/>
  <c r="N5393" i="1"/>
  <c r="J5393" i="1"/>
  <c r="G5393" i="1"/>
  <c r="Z5389" i="1"/>
  <c r="S5389" i="1"/>
  <c r="N5389" i="1"/>
  <c r="J5389" i="1"/>
  <c r="G5389" i="1"/>
  <c r="Z5388" i="1"/>
  <c r="S5388" i="1"/>
  <c r="N5388" i="1"/>
  <c r="J5388" i="1"/>
  <c r="G5388" i="1"/>
  <c r="Z5386" i="1"/>
  <c r="S5386" i="1"/>
  <c r="N5386" i="1"/>
  <c r="J5386" i="1"/>
  <c r="G5386" i="1"/>
  <c r="Z5382" i="1"/>
  <c r="S5382" i="1"/>
  <c r="N5382" i="1"/>
  <c r="J5382" i="1"/>
  <c r="G5382" i="1"/>
  <c r="Z5375" i="1"/>
  <c r="S5375" i="1"/>
  <c r="N5375" i="1"/>
  <c r="J5375" i="1"/>
  <c r="G5375" i="1"/>
  <c r="Z5374" i="1"/>
  <c r="S5374" i="1"/>
  <c r="N5374" i="1"/>
  <c r="J5374" i="1"/>
  <c r="G5374" i="1"/>
  <c r="Z5371" i="1"/>
  <c r="S5371" i="1"/>
  <c r="N5371" i="1"/>
  <c r="J5371" i="1"/>
  <c r="G5371" i="1"/>
  <c r="Z5370" i="1"/>
  <c r="S5370" i="1"/>
  <c r="N5370" i="1"/>
  <c r="J5370" i="1"/>
  <c r="G5370" i="1"/>
  <c r="Z5367" i="1"/>
  <c r="S5367" i="1"/>
  <c r="N5367" i="1"/>
  <c r="J5367" i="1"/>
  <c r="G5367" i="1"/>
  <c r="Z5365" i="1"/>
  <c r="S5365" i="1"/>
  <c r="N5365" i="1"/>
  <c r="J5365" i="1"/>
  <c r="G5365" i="1"/>
  <c r="Z5357" i="1"/>
  <c r="S5357" i="1"/>
  <c r="N5357" i="1"/>
  <c r="J5357" i="1"/>
  <c r="G5357" i="1"/>
  <c r="Z5355" i="1"/>
  <c r="S5355" i="1"/>
  <c r="N5355" i="1"/>
  <c r="J5355" i="1"/>
  <c r="G5355" i="1"/>
  <c r="Z5354" i="1"/>
  <c r="S5354" i="1"/>
  <c r="N5354" i="1"/>
  <c r="J5354" i="1"/>
  <c r="G5354" i="1"/>
  <c r="Z5348" i="1"/>
  <c r="S5348" i="1"/>
  <c r="N5348" i="1"/>
  <c r="J5348" i="1"/>
  <c r="G5348" i="1"/>
  <c r="Z5347" i="1"/>
  <c r="S5347" i="1"/>
  <c r="N5347" i="1"/>
  <c r="J5347" i="1"/>
  <c r="G5347" i="1"/>
  <c r="Z5341" i="1"/>
  <c r="S5341" i="1"/>
  <c r="N5341" i="1"/>
  <c r="J5341" i="1"/>
  <c r="G5341" i="1"/>
  <c r="Z5340" i="1"/>
  <c r="S5340" i="1"/>
  <c r="N5340" i="1"/>
  <c r="J5340" i="1"/>
  <c r="G5340" i="1"/>
  <c r="Z5339" i="1"/>
  <c r="S5339" i="1"/>
  <c r="N5339" i="1"/>
  <c r="J5339" i="1"/>
  <c r="G5339" i="1"/>
  <c r="Z5338" i="1"/>
  <c r="S5338" i="1"/>
  <c r="N5338" i="1"/>
  <c r="J5338" i="1"/>
  <c r="G5338" i="1"/>
  <c r="Z5333" i="1"/>
  <c r="S5333" i="1"/>
  <c r="N5333" i="1"/>
  <c r="J5333" i="1"/>
  <c r="G5333" i="1"/>
  <c r="Z5331" i="1"/>
  <c r="S5331" i="1"/>
  <c r="N5331" i="1"/>
  <c r="J5331" i="1"/>
  <c r="G5331" i="1"/>
  <c r="Z5330" i="1"/>
  <c r="S5330" i="1"/>
  <c r="N5330" i="1"/>
  <c r="J5330" i="1"/>
  <c r="G5330" i="1"/>
  <c r="Z5329" i="1"/>
  <c r="S5329" i="1"/>
  <c r="N5329" i="1"/>
  <c r="J5329" i="1"/>
  <c r="G5329" i="1"/>
  <c r="Z5326" i="1"/>
  <c r="S5326" i="1"/>
  <c r="N5326" i="1"/>
  <c r="J5326" i="1"/>
  <c r="G5326" i="1"/>
  <c r="Z5324" i="1"/>
  <c r="S5324" i="1"/>
  <c r="N5324" i="1"/>
  <c r="J5324" i="1"/>
  <c r="G5324" i="1"/>
  <c r="Z5318" i="1"/>
  <c r="S5318" i="1"/>
  <c r="N5318" i="1"/>
  <c r="J5318" i="1"/>
  <c r="G5318" i="1"/>
  <c r="Z5317" i="1"/>
  <c r="S5317" i="1"/>
  <c r="N5317" i="1"/>
  <c r="J5317" i="1"/>
  <c r="G5317" i="1"/>
  <c r="Z5312" i="1"/>
  <c r="S5312" i="1"/>
  <c r="N5312" i="1"/>
  <c r="J5312" i="1"/>
  <c r="G5312" i="1"/>
  <c r="Z5311" i="1"/>
  <c r="S5311" i="1"/>
  <c r="N5311" i="1"/>
  <c r="J5311" i="1"/>
  <c r="G5311" i="1"/>
  <c r="Z5307" i="1"/>
  <c r="S5307" i="1"/>
  <c r="N5307" i="1"/>
  <c r="J5307" i="1"/>
  <c r="G5307" i="1"/>
  <c r="Z5306" i="1"/>
  <c r="S5306" i="1"/>
  <c r="N5306" i="1"/>
  <c r="J5306" i="1"/>
  <c r="G5306" i="1"/>
  <c r="Z5303" i="1"/>
  <c r="S5303" i="1"/>
  <c r="N5303" i="1"/>
  <c r="J5303" i="1"/>
  <c r="G5303" i="1"/>
  <c r="Z5301" i="1"/>
  <c r="S5301" i="1"/>
  <c r="N5301" i="1"/>
  <c r="J5301" i="1"/>
  <c r="G5301" i="1"/>
  <c r="Z5300" i="1"/>
  <c r="S5300" i="1"/>
  <c r="N5300" i="1"/>
  <c r="J5300" i="1"/>
  <c r="G5300" i="1"/>
  <c r="Z5289" i="1"/>
  <c r="S5289" i="1"/>
  <c r="N5289" i="1"/>
  <c r="J5289" i="1"/>
  <c r="G5289" i="1"/>
  <c r="Z5288" i="1"/>
  <c r="S5288" i="1"/>
  <c r="N5288" i="1"/>
  <c r="J5288" i="1"/>
  <c r="G5288" i="1"/>
  <c r="Z5282" i="1"/>
  <c r="S5282" i="1"/>
  <c r="N5282" i="1"/>
  <c r="J5282" i="1"/>
  <c r="G5282" i="1"/>
  <c r="Z5278" i="1"/>
  <c r="S5278" i="1"/>
  <c r="N5278" i="1"/>
  <c r="J5278" i="1"/>
  <c r="G5278" i="1"/>
  <c r="Z5270" i="1"/>
  <c r="S5270" i="1"/>
  <c r="N5270" i="1"/>
  <c r="J5270" i="1"/>
  <c r="G5270" i="1"/>
  <c r="Z5265" i="1"/>
  <c r="S5265" i="1"/>
  <c r="N5265" i="1"/>
  <c r="J5265" i="1"/>
  <c r="G5265" i="1"/>
  <c r="Z5264" i="1"/>
  <c r="S5264" i="1"/>
  <c r="N5264" i="1"/>
  <c r="J5264" i="1"/>
  <c r="G5264" i="1"/>
  <c r="Z5259" i="1"/>
  <c r="S5259" i="1"/>
  <c r="N5259" i="1"/>
  <c r="J5259" i="1"/>
  <c r="G5259" i="1"/>
  <c r="Z5257" i="1"/>
  <c r="S5257" i="1"/>
  <c r="N5257" i="1"/>
  <c r="J5257" i="1"/>
  <c r="G5257" i="1"/>
  <c r="Z5255" i="1"/>
  <c r="S5255" i="1"/>
  <c r="N5255" i="1"/>
  <c r="J5255" i="1"/>
  <c r="G5255" i="1"/>
  <c r="Z5251" i="1"/>
  <c r="S5251" i="1"/>
  <c r="N5251" i="1"/>
  <c r="J5251" i="1"/>
  <c r="G5251" i="1"/>
  <c r="Z5247" i="1"/>
  <c r="S5247" i="1"/>
  <c r="N5247" i="1"/>
  <c r="J5247" i="1"/>
  <c r="G5247" i="1"/>
  <c r="Z5246" i="1"/>
  <c r="S5246" i="1"/>
  <c r="N5246" i="1"/>
  <c r="J5246" i="1"/>
  <c r="G5246" i="1"/>
  <c r="Z5243" i="1"/>
  <c r="S5243" i="1"/>
  <c r="N5243" i="1"/>
  <c r="J5243" i="1"/>
  <c r="G5243" i="1"/>
  <c r="Z5242" i="1"/>
  <c r="S5242" i="1"/>
  <c r="N5242" i="1"/>
  <c r="J5242" i="1"/>
  <c r="G5242" i="1"/>
  <c r="Z5232" i="1"/>
  <c r="S5232" i="1"/>
  <c r="N5232" i="1"/>
  <c r="J5232" i="1"/>
  <c r="G5232" i="1"/>
  <c r="Z5227" i="1"/>
  <c r="S5227" i="1"/>
  <c r="N5227" i="1"/>
  <c r="J5227" i="1"/>
  <c r="G5227" i="1"/>
  <c r="Z5225" i="1"/>
  <c r="S5225" i="1"/>
  <c r="N5225" i="1"/>
  <c r="J5225" i="1"/>
  <c r="G5225" i="1"/>
  <c r="Z5223" i="1"/>
  <c r="S5223" i="1"/>
  <c r="N5223" i="1"/>
  <c r="J5223" i="1"/>
  <c r="G5223" i="1"/>
  <c r="Z5222" i="1"/>
  <c r="S5222" i="1"/>
  <c r="N5222" i="1"/>
  <c r="J5222" i="1"/>
  <c r="G5222" i="1"/>
  <c r="Z5221" i="1"/>
  <c r="S5221" i="1"/>
  <c r="N5221" i="1"/>
  <c r="J5221" i="1"/>
  <c r="G5221" i="1"/>
  <c r="Z5214" i="1"/>
  <c r="S5214" i="1"/>
  <c r="N5214" i="1"/>
  <c r="J5214" i="1"/>
  <c r="G5214" i="1"/>
  <c r="Z5211" i="1"/>
  <c r="S5211" i="1"/>
  <c r="N5211" i="1"/>
  <c r="J5211" i="1"/>
  <c r="G5211" i="1"/>
  <c r="Z5207" i="1"/>
  <c r="S5207" i="1"/>
  <c r="N5207" i="1"/>
  <c r="J5207" i="1"/>
  <c r="G5207" i="1"/>
  <c r="Z5201" i="1"/>
  <c r="S5201" i="1"/>
  <c r="N5201" i="1"/>
  <c r="J5201" i="1"/>
  <c r="G5201" i="1"/>
  <c r="Z5195" i="1"/>
  <c r="S5195" i="1"/>
  <c r="N5195" i="1"/>
  <c r="J5195" i="1"/>
  <c r="G5195" i="1"/>
  <c r="Z5185" i="1"/>
  <c r="S5185" i="1"/>
  <c r="N5185" i="1"/>
  <c r="J5185" i="1"/>
  <c r="G5185" i="1"/>
  <c r="Z5184" i="1"/>
  <c r="S5184" i="1"/>
  <c r="N5184" i="1"/>
  <c r="J5184" i="1"/>
  <c r="G5184" i="1"/>
  <c r="Z5183" i="1"/>
  <c r="S5183" i="1"/>
  <c r="N5183" i="1"/>
  <c r="J5183" i="1"/>
  <c r="G5183" i="1"/>
  <c r="Z5180" i="1"/>
  <c r="S5180" i="1"/>
  <c r="N5180" i="1"/>
  <c r="J5180" i="1"/>
  <c r="G5180" i="1"/>
  <c r="Z5177" i="1"/>
  <c r="S5177" i="1"/>
  <c r="N5177" i="1"/>
  <c r="J5177" i="1"/>
  <c r="G5177" i="1"/>
  <c r="Z5175" i="1"/>
  <c r="S5175" i="1"/>
  <c r="N5175" i="1"/>
  <c r="J5175" i="1"/>
  <c r="G5175" i="1"/>
  <c r="Z5171" i="1"/>
  <c r="S5171" i="1"/>
  <c r="N5171" i="1"/>
  <c r="J5171" i="1"/>
  <c r="G5171" i="1"/>
  <c r="Z5170" i="1"/>
  <c r="S5170" i="1"/>
  <c r="N5170" i="1"/>
  <c r="J5170" i="1"/>
  <c r="G5170" i="1"/>
  <c r="Z5167" i="1"/>
  <c r="S5167" i="1"/>
  <c r="N5167" i="1"/>
  <c r="J5167" i="1"/>
  <c r="G5167" i="1"/>
  <c r="Z5157" i="1"/>
  <c r="S5157" i="1"/>
  <c r="N5157" i="1"/>
  <c r="J5157" i="1"/>
  <c r="G5157" i="1"/>
  <c r="Z5152" i="1"/>
  <c r="S5152" i="1"/>
  <c r="N5152" i="1"/>
  <c r="J5152" i="1"/>
  <c r="G5152" i="1"/>
  <c r="Z5151" i="1"/>
  <c r="S5151" i="1"/>
  <c r="N5151" i="1"/>
  <c r="J5151" i="1"/>
  <c r="G5151" i="1"/>
  <c r="Z5145" i="1"/>
  <c r="S5145" i="1"/>
  <c r="N5145" i="1"/>
  <c r="J5145" i="1"/>
  <c r="G5145" i="1"/>
  <c r="Z5142" i="1"/>
  <c r="S5142" i="1"/>
  <c r="N5142" i="1"/>
  <c r="J5142" i="1"/>
  <c r="G5142" i="1"/>
  <c r="W5136" i="1"/>
  <c r="Z5136" i="1" s="1"/>
  <c r="S5136" i="1"/>
  <c r="N5136" i="1"/>
  <c r="J5136" i="1"/>
  <c r="G5136" i="1"/>
  <c r="Z5131" i="1"/>
  <c r="S5131" i="1"/>
  <c r="N5131" i="1"/>
  <c r="J5131" i="1"/>
  <c r="G5131" i="1"/>
  <c r="Z5130" i="1"/>
  <c r="S5130" i="1"/>
  <c r="N5130" i="1"/>
  <c r="J5130" i="1"/>
  <c r="G5130" i="1"/>
  <c r="Z5127" i="1"/>
  <c r="S5127" i="1"/>
  <c r="N5127" i="1"/>
  <c r="J5127" i="1"/>
  <c r="G5127" i="1"/>
  <c r="Z5123" i="1"/>
  <c r="S5123" i="1"/>
  <c r="N5123" i="1"/>
  <c r="J5123" i="1"/>
  <c r="G5123" i="1"/>
  <c r="Z5118" i="1"/>
  <c r="S5118" i="1"/>
  <c r="N5118" i="1"/>
  <c r="J5118" i="1"/>
  <c r="G5118" i="1"/>
  <c r="Z5116" i="1"/>
  <c r="S5116" i="1"/>
  <c r="N5116" i="1"/>
  <c r="J5116" i="1"/>
  <c r="G5116" i="1"/>
  <c r="Z5111" i="1"/>
  <c r="S5111" i="1"/>
  <c r="N5111" i="1"/>
  <c r="J5111" i="1"/>
  <c r="G5111" i="1"/>
  <c r="Z5109" i="1"/>
  <c r="S5109" i="1"/>
  <c r="N5109" i="1"/>
  <c r="J5109" i="1"/>
  <c r="G5109" i="1"/>
  <c r="Z5106" i="1"/>
  <c r="S5106" i="1"/>
  <c r="N5106" i="1"/>
  <c r="J5106" i="1"/>
  <c r="G5106" i="1"/>
  <c r="Z5096" i="1"/>
  <c r="S5096" i="1"/>
  <c r="N5096" i="1"/>
  <c r="J5096" i="1"/>
  <c r="G5096" i="1"/>
  <c r="Z5094" i="1"/>
  <c r="S5094" i="1"/>
  <c r="N5094" i="1"/>
  <c r="J5094" i="1"/>
  <c r="G5094" i="1"/>
  <c r="Z5089" i="1"/>
  <c r="S5089" i="1"/>
  <c r="N5089" i="1"/>
  <c r="J5089" i="1"/>
  <c r="G5089" i="1"/>
  <c r="Z5067" i="1"/>
  <c r="S5067" i="1"/>
  <c r="N5067" i="1"/>
  <c r="J5067" i="1"/>
  <c r="G5067" i="1"/>
  <c r="Z5065" i="1"/>
  <c r="S5065" i="1"/>
  <c r="N5065" i="1"/>
  <c r="J5065" i="1"/>
  <c r="G5065" i="1"/>
  <c r="Z5056" i="1"/>
  <c r="S5056" i="1"/>
  <c r="N5056" i="1"/>
  <c r="J5056" i="1"/>
  <c r="G5056" i="1"/>
  <c r="Z5055" i="1"/>
  <c r="S5055" i="1"/>
  <c r="N5055" i="1"/>
  <c r="J5055" i="1"/>
  <c r="G5055" i="1"/>
  <c r="Z5052" i="1"/>
  <c r="S5052" i="1"/>
  <c r="N5052" i="1"/>
  <c r="J5052" i="1"/>
  <c r="G5052" i="1"/>
  <c r="Z5041" i="1"/>
  <c r="S5041" i="1"/>
  <c r="N5041" i="1"/>
  <c r="J5041" i="1"/>
  <c r="G5041" i="1"/>
  <c r="Z5028" i="1"/>
  <c r="S5028" i="1"/>
  <c r="N5028" i="1"/>
  <c r="J5028" i="1"/>
  <c r="G5028" i="1"/>
  <c r="Z5025" i="1"/>
  <c r="S5025" i="1"/>
  <c r="N5025" i="1"/>
  <c r="J5025" i="1"/>
  <c r="G5025" i="1"/>
  <c r="Z5024" i="1"/>
  <c r="S5024" i="1"/>
  <c r="N5024" i="1"/>
  <c r="J5024" i="1"/>
  <c r="G5024" i="1"/>
  <c r="Z5020" i="1"/>
  <c r="S5020" i="1"/>
  <c r="N5020" i="1"/>
  <c r="J5020" i="1"/>
  <c r="G5020" i="1"/>
  <c r="Z5016" i="1"/>
  <c r="S5016" i="1"/>
  <c r="N5016" i="1"/>
  <c r="J5016" i="1"/>
  <c r="G5016" i="1"/>
  <c r="Z5015" i="1"/>
  <c r="S5015" i="1"/>
  <c r="N5015" i="1"/>
  <c r="J5015" i="1"/>
  <c r="G5015" i="1"/>
  <c r="Z5014" i="1"/>
  <c r="S5014" i="1"/>
  <c r="N5014" i="1"/>
  <c r="J5014" i="1"/>
  <c r="G5014" i="1"/>
  <c r="Z5009" i="1"/>
  <c r="S5009" i="1"/>
  <c r="N5009" i="1"/>
  <c r="J5009" i="1"/>
  <c r="G5009" i="1"/>
  <c r="Z5008" i="1"/>
  <c r="S5008" i="1"/>
  <c r="N5008" i="1"/>
  <c r="J5008" i="1"/>
  <c r="G5008" i="1"/>
  <c r="Z5006" i="1"/>
  <c r="S5006" i="1"/>
  <c r="N5006" i="1"/>
  <c r="J5006" i="1"/>
  <c r="G5006" i="1"/>
  <c r="Z4995" i="1"/>
  <c r="S4995" i="1"/>
  <c r="N4995" i="1"/>
  <c r="J4995" i="1"/>
  <c r="G4995" i="1"/>
  <c r="Z4991" i="1"/>
  <c r="S4991" i="1"/>
  <c r="N4991" i="1"/>
  <c r="J4991" i="1"/>
  <c r="G4991" i="1"/>
  <c r="Z4988" i="1"/>
  <c r="S4988" i="1"/>
  <c r="N4988" i="1"/>
  <c r="J4988" i="1"/>
  <c r="G4988" i="1"/>
  <c r="Z4985" i="1"/>
  <c r="S4985" i="1"/>
  <c r="N4985" i="1"/>
  <c r="J4985" i="1"/>
  <c r="G4985" i="1"/>
  <c r="Z4982" i="1"/>
  <c r="S4982" i="1"/>
  <c r="N4982" i="1"/>
  <c r="J4982" i="1"/>
  <c r="G4982" i="1"/>
  <c r="Z4976" i="1"/>
  <c r="S4976" i="1"/>
  <c r="N4976" i="1"/>
  <c r="J4976" i="1"/>
  <c r="G4976" i="1"/>
  <c r="Z4974" i="1"/>
  <c r="S4974" i="1"/>
  <c r="N4974" i="1"/>
  <c r="J4974" i="1"/>
  <c r="G4974" i="1"/>
  <c r="Z4970" i="1"/>
  <c r="S4970" i="1"/>
  <c r="N4970" i="1"/>
  <c r="J4970" i="1"/>
  <c r="G4970" i="1"/>
  <c r="Z4969" i="1"/>
  <c r="S4969" i="1"/>
  <c r="N4969" i="1"/>
  <c r="J4969" i="1"/>
  <c r="G4969" i="1"/>
  <c r="Z4967" i="1"/>
  <c r="S4967" i="1"/>
  <c r="N4967" i="1"/>
  <c r="J4967" i="1"/>
  <c r="G4967" i="1"/>
  <c r="Z4957" i="1"/>
  <c r="S4957" i="1"/>
  <c r="N4957" i="1"/>
  <c r="J4957" i="1"/>
  <c r="G4957" i="1"/>
  <c r="Z4956" i="1"/>
  <c r="S4956" i="1"/>
  <c r="N4956" i="1"/>
  <c r="J4956" i="1"/>
  <c r="G4956" i="1"/>
  <c r="Z4949" i="1"/>
  <c r="S4949" i="1"/>
  <c r="N4949" i="1"/>
  <c r="J4949" i="1"/>
  <c r="G4949" i="1"/>
  <c r="Z4944" i="1"/>
  <c r="S4944" i="1"/>
  <c r="N4944" i="1"/>
  <c r="J4944" i="1"/>
  <c r="G4944" i="1"/>
  <c r="Z4941" i="1"/>
  <c r="S4941" i="1"/>
  <c r="N4941" i="1"/>
  <c r="J4941" i="1"/>
  <c r="G4941" i="1"/>
  <c r="Z4929" i="1"/>
  <c r="S4929" i="1"/>
  <c r="N4929" i="1"/>
  <c r="J4929" i="1"/>
  <c r="G4929" i="1"/>
  <c r="Z4924" i="1"/>
  <c r="S4924" i="1"/>
  <c r="N4924" i="1"/>
  <c r="J4924" i="1"/>
  <c r="G4924" i="1"/>
  <c r="Z4921" i="1"/>
  <c r="S4921" i="1"/>
  <c r="N4921" i="1"/>
  <c r="J4921" i="1"/>
  <c r="G4921" i="1"/>
  <c r="Z4918" i="1"/>
  <c r="S4918" i="1"/>
  <c r="N4918" i="1"/>
  <c r="J4918" i="1"/>
  <c r="G4918" i="1"/>
  <c r="Z4913" i="1"/>
  <c r="S4913" i="1"/>
  <c r="N4913" i="1"/>
  <c r="J4913" i="1"/>
  <c r="G4913" i="1"/>
  <c r="Z4909" i="1"/>
  <c r="S4909" i="1"/>
  <c r="N4909" i="1"/>
  <c r="J4909" i="1"/>
  <c r="G4909" i="1"/>
  <c r="Z4897" i="1"/>
  <c r="S4897" i="1"/>
  <c r="N4897" i="1"/>
  <c r="J4897" i="1"/>
  <c r="G4897" i="1"/>
  <c r="Z4896" i="1"/>
  <c r="S4896" i="1"/>
  <c r="N4896" i="1"/>
  <c r="J4896" i="1"/>
  <c r="G4896" i="1"/>
  <c r="Z4889" i="1"/>
  <c r="S4889" i="1"/>
  <c r="N4889" i="1"/>
  <c r="J4889" i="1"/>
  <c r="G4889" i="1"/>
  <c r="Z4887" i="1"/>
  <c r="S4887" i="1"/>
  <c r="N4887" i="1"/>
  <c r="J4887" i="1"/>
  <c r="G4887" i="1"/>
  <c r="W4884" i="1"/>
  <c r="Z4884" i="1" s="1"/>
  <c r="S4884" i="1"/>
  <c r="N4884" i="1"/>
  <c r="J4884" i="1"/>
  <c r="G4884" i="1"/>
  <c r="Z4877" i="1"/>
  <c r="S4877" i="1"/>
  <c r="N4877" i="1"/>
  <c r="J4877" i="1"/>
  <c r="G4877" i="1"/>
  <c r="Z4869" i="1"/>
  <c r="S4869" i="1"/>
  <c r="N4869" i="1"/>
  <c r="J4869" i="1"/>
  <c r="G4869" i="1"/>
  <c r="Z4868" i="1"/>
  <c r="S4868" i="1"/>
  <c r="N4868" i="1"/>
  <c r="J4868" i="1"/>
  <c r="G4868" i="1"/>
  <c r="Z4859" i="1"/>
  <c r="S4859" i="1"/>
  <c r="N4859" i="1"/>
  <c r="J4859" i="1"/>
  <c r="G4859" i="1"/>
  <c r="Z4848" i="1"/>
  <c r="S4848" i="1"/>
  <c r="N4848" i="1"/>
  <c r="J4848" i="1"/>
  <c r="G4848" i="1"/>
  <c r="Z4845" i="1"/>
  <c r="S4845" i="1"/>
  <c r="N4845" i="1"/>
  <c r="J4845" i="1"/>
  <c r="G4845" i="1"/>
  <c r="Z4842" i="1"/>
  <c r="S4842" i="1"/>
  <c r="N4842" i="1"/>
  <c r="J4842" i="1"/>
  <c r="G4842" i="1"/>
  <c r="Z4839" i="1"/>
  <c r="S4839" i="1"/>
  <c r="N4839" i="1"/>
  <c r="J4839" i="1"/>
  <c r="G4839" i="1"/>
  <c r="Z4832" i="1"/>
  <c r="S4832" i="1"/>
  <c r="N4832" i="1"/>
  <c r="J4832" i="1"/>
  <c r="G4832" i="1"/>
  <c r="Z4813" i="1"/>
  <c r="S4813" i="1"/>
  <c r="N4813" i="1"/>
  <c r="J4813" i="1"/>
  <c r="G4813" i="1"/>
  <c r="Z4812" i="1"/>
  <c r="S4812" i="1"/>
  <c r="N4812" i="1"/>
  <c r="J4812" i="1"/>
  <c r="G4812" i="1"/>
  <c r="Z4811" i="1"/>
  <c r="S4811" i="1"/>
  <c r="N4811" i="1"/>
  <c r="J4811" i="1"/>
  <c r="G4811" i="1"/>
  <c r="Z4803" i="1"/>
  <c r="S4803" i="1"/>
  <c r="N4803" i="1"/>
  <c r="J4803" i="1"/>
  <c r="G4803" i="1"/>
  <c r="Z4801" i="1"/>
  <c r="S4801" i="1"/>
  <c r="N4801" i="1"/>
  <c r="J4801" i="1"/>
  <c r="G4801" i="1"/>
  <c r="Z4799" i="1"/>
  <c r="S4799" i="1"/>
  <c r="N4799" i="1"/>
  <c r="J4799" i="1"/>
  <c r="G4799" i="1"/>
  <c r="Z4796" i="1"/>
  <c r="S4796" i="1"/>
  <c r="N4796" i="1"/>
  <c r="J4796" i="1"/>
  <c r="G4796" i="1"/>
  <c r="Z4794" i="1"/>
  <c r="S4794" i="1"/>
  <c r="N4794" i="1"/>
  <c r="J4794" i="1"/>
  <c r="G4794" i="1"/>
  <c r="Z4791" i="1"/>
  <c r="S4791" i="1"/>
  <c r="N4791" i="1"/>
  <c r="J4791" i="1"/>
  <c r="G4791" i="1"/>
  <c r="W4789" i="1"/>
  <c r="Z4789" i="1" s="1"/>
  <c r="S4789" i="1"/>
  <c r="N4789" i="1"/>
  <c r="J4789" i="1"/>
  <c r="G4789" i="1"/>
  <c r="Z4788" i="1"/>
  <c r="S4788" i="1"/>
  <c r="N4788" i="1"/>
  <c r="J4788" i="1"/>
  <c r="G4788" i="1"/>
  <c r="Z4785" i="1"/>
  <c r="S4785" i="1"/>
  <c r="N4785" i="1"/>
  <c r="J4785" i="1"/>
  <c r="G4785" i="1"/>
  <c r="Z4781" i="1"/>
  <c r="S4781" i="1"/>
  <c r="N4781" i="1"/>
  <c r="J4781" i="1"/>
  <c r="G4781" i="1"/>
  <c r="Z4780" i="1"/>
  <c r="S4780" i="1"/>
  <c r="N4780" i="1"/>
  <c r="J4780" i="1"/>
  <c r="G4780" i="1"/>
  <c r="Z4776" i="1"/>
  <c r="S4776" i="1"/>
  <c r="N4776" i="1"/>
  <c r="J4776" i="1"/>
  <c r="G4776" i="1"/>
  <c r="Z4773" i="1"/>
  <c r="S4773" i="1"/>
  <c r="N4773" i="1"/>
  <c r="J4773" i="1"/>
  <c r="G4773" i="1"/>
  <c r="Z4769" i="1"/>
  <c r="S4769" i="1"/>
  <c r="N4769" i="1"/>
  <c r="J4769" i="1"/>
  <c r="G4769" i="1"/>
  <c r="Z4765" i="1"/>
  <c r="S4765" i="1"/>
  <c r="N4765" i="1"/>
  <c r="J4765" i="1"/>
  <c r="G4765" i="1"/>
  <c r="Z4760" i="1"/>
  <c r="S4760" i="1"/>
  <c r="N4760" i="1"/>
  <c r="J4760" i="1"/>
  <c r="G4760" i="1"/>
  <c r="Z4752" i="1"/>
  <c r="S4752" i="1"/>
  <c r="N4752" i="1"/>
  <c r="J4752" i="1"/>
  <c r="G4752" i="1"/>
  <c r="Z4747" i="1"/>
  <c r="S4747" i="1"/>
  <c r="N4747" i="1"/>
  <c r="J4747" i="1"/>
  <c r="G4747" i="1"/>
  <c r="Z4746" i="1"/>
  <c r="S4746" i="1"/>
  <c r="N4746" i="1"/>
  <c r="J4746" i="1"/>
  <c r="G4746" i="1"/>
  <c r="Z4744" i="1"/>
  <c r="S4744" i="1"/>
  <c r="N4744" i="1"/>
  <c r="J4744" i="1"/>
  <c r="G4744" i="1"/>
  <c r="Z4739" i="1"/>
  <c r="S4739" i="1"/>
  <c r="N4739" i="1"/>
  <c r="J4739" i="1"/>
  <c r="G4739" i="1"/>
  <c r="Z4736" i="1"/>
  <c r="S4736" i="1"/>
  <c r="N4736" i="1"/>
  <c r="J4736" i="1"/>
  <c r="G4736" i="1"/>
  <c r="W4735" i="1"/>
  <c r="Z4735" i="1" s="1"/>
  <c r="S4735" i="1"/>
  <c r="N4735" i="1"/>
  <c r="J4735" i="1"/>
  <c r="G4735" i="1"/>
  <c r="Z4733" i="1"/>
  <c r="S4733" i="1"/>
  <c r="N4733" i="1"/>
  <c r="J4733" i="1"/>
  <c r="G4733" i="1"/>
  <c r="Z4728" i="1"/>
  <c r="S4728" i="1"/>
  <c r="N4728" i="1"/>
  <c r="J4728" i="1"/>
  <c r="G4728" i="1"/>
  <c r="Z4726" i="1"/>
  <c r="S4726" i="1"/>
  <c r="N4726" i="1"/>
  <c r="J4726" i="1"/>
  <c r="G4726" i="1"/>
  <c r="Z4724" i="1"/>
  <c r="S4724" i="1"/>
  <c r="N4724" i="1"/>
  <c r="J4724" i="1"/>
  <c r="G4724" i="1"/>
  <c r="Z4723" i="1"/>
  <c r="S4723" i="1"/>
  <c r="N4723" i="1"/>
  <c r="J4723" i="1"/>
  <c r="G4723" i="1"/>
  <c r="Z4722" i="1"/>
  <c r="S4722" i="1"/>
  <c r="N4722" i="1"/>
  <c r="J4722" i="1"/>
  <c r="G4722" i="1"/>
  <c r="Z4719" i="1"/>
  <c r="S4719" i="1"/>
  <c r="N4719" i="1"/>
  <c r="J4719" i="1"/>
  <c r="G4719" i="1"/>
  <c r="Z4718" i="1"/>
  <c r="S4718" i="1"/>
  <c r="N4718" i="1"/>
  <c r="J4718" i="1"/>
  <c r="G4718" i="1"/>
  <c r="Y4709" i="1"/>
  <c r="Z4709" i="1" s="1"/>
  <c r="S4709" i="1"/>
  <c r="N4709" i="1"/>
  <c r="J4709" i="1"/>
  <c r="G4709" i="1"/>
  <c r="Z4700" i="1"/>
  <c r="S4700" i="1"/>
  <c r="N4700" i="1"/>
  <c r="J4700" i="1"/>
  <c r="G4700" i="1"/>
  <c r="Z4695" i="1"/>
  <c r="S4695" i="1"/>
  <c r="N4695" i="1"/>
  <c r="J4695" i="1"/>
  <c r="G4695" i="1"/>
  <c r="Z4685" i="1"/>
  <c r="S4685" i="1"/>
  <c r="N4685" i="1"/>
  <c r="J4685" i="1"/>
  <c r="G4685" i="1"/>
  <c r="Z4681" i="1"/>
  <c r="S4681" i="1"/>
  <c r="N4681" i="1"/>
  <c r="J4681" i="1"/>
  <c r="G4681" i="1"/>
  <c r="Z4676" i="1"/>
  <c r="S4676" i="1"/>
  <c r="N4676" i="1"/>
  <c r="J4676" i="1"/>
  <c r="G4676" i="1"/>
  <c r="Z4674" i="1"/>
  <c r="S4674" i="1"/>
  <c r="N4674" i="1"/>
  <c r="J4674" i="1"/>
  <c r="G4674" i="1"/>
  <c r="Z4669" i="1"/>
  <c r="S4669" i="1"/>
  <c r="N4669" i="1"/>
  <c r="J4669" i="1"/>
  <c r="G4669" i="1"/>
  <c r="Z4668" i="1"/>
  <c r="S4668" i="1"/>
  <c r="N4668" i="1"/>
  <c r="J4668" i="1"/>
  <c r="G4668" i="1"/>
  <c r="Z4664" i="1"/>
  <c r="S4664" i="1"/>
  <c r="N4664" i="1"/>
  <c r="J4664" i="1"/>
  <c r="G4664" i="1"/>
  <c r="Z4662" i="1"/>
  <c r="S4662" i="1"/>
  <c r="N4662" i="1"/>
  <c r="J4662" i="1"/>
  <c r="G4662" i="1"/>
  <c r="Z4647" i="1"/>
  <c r="S4647" i="1"/>
  <c r="N4647" i="1"/>
  <c r="J4647" i="1"/>
  <c r="G4647" i="1"/>
  <c r="Z4644" i="1"/>
  <c r="S4644" i="1"/>
  <c r="N4644" i="1"/>
  <c r="J4644" i="1"/>
  <c r="G4644" i="1"/>
  <c r="Z4641" i="1"/>
  <c r="S4641" i="1"/>
  <c r="N4641" i="1"/>
  <c r="J4641" i="1"/>
  <c r="G4641" i="1"/>
  <c r="Z4640" i="1"/>
  <c r="S4640" i="1"/>
  <c r="N4640" i="1"/>
  <c r="J4640" i="1"/>
  <c r="G4640" i="1"/>
  <c r="Z4635" i="1"/>
  <c r="S4635" i="1"/>
  <c r="N4635" i="1"/>
  <c r="J4635" i="1"/>
  <c r="G4635" i="1"/>
  <c r="Z4633" i="1"/>
  <c r="S4633" i="1"/>
  <c r="N4633" i="1"/>
  <c r="J4633" i="1"/>
  <c r="G4633" i="1"/>
  <c r="Z4628" i="1"/>
  <c r="S4628" i="1"/>
  <c r="N4628" i="1"/>
  <c r="J4628" i="1"/>
  <c r="G4628" i="1"/>
  <c r="Z4625" i="1"/>
  <c r="S4625" i="1"/>
  <c r="N4625" i="1"/>
  <c r="J4625" i="1"/>
  <c r="G4625" i="1"/>
  <c r="Z4624" i="1"/>
  <c r="S4624" i="1"/>
  <c r="N4624" i="1"/>
  <c r="J4624" i="1"/>
  <c r="G4624" i="1"/>
  <c r="Y4619" i="1"/>
  <c r="Z4619" i="1" s="1"/>
  <c r="S4619" i="1"/>
  <c r="N4619" i="1"/>
  <c r="J4619" i="1"/>
  <c r="G4619" i="1"/>
  <c r="Z4616" i="1"/>
  <c r="S4616" i="1"/>
  <c r="N4616" i="1"/>
  <c r="J4616" i="1"/>
  <c r="G4616" i="1"/>
  <c r="Z4611" i="1"/>
  <c r="S4611" i="1"/>
  <c r="N4611" i="1"/>
  <c r="J4611" i="1"/>
  <c r="G4611" i="1"/>
  <c r="Z4610" i="1"/>
  <c r="S4610" i="1"/>
  <c r="N4610" i="1"/>
  <c r="J4610" i="1"/>
  <c r="G4610" i="1"/>
  <c r="Z4605" i="1"/>
  <c r="S4605" i="1"/>
  <c r="N4605" i="1"/>
  <c r="J4605" i="1"/>
  <c r="G4605" i="1"/>
  <c r="Z4603" i="1"/>
  <c r="S4603" i="1"/>
  <c r="N4603" i="1"/>
  <c r="J4603" i="1"/>
  <c r="G4603" i="1"/>
  <c r="Z4602" i="1"/>
  <c r="S4602" i="1"/>
  <c r="N4602" i="1"/>
  <c r="J4602" i="1"/>
  <c r="G4602" i="1"/>
  <c r="Z4596" i="1"/>
  <c r="S4596" i="1"/>
  <c r="N4596" i="1"/>
  <c r="J4596" i="1"/>
  <c r="G4596" i="1"/>
  <c r="Z4595" i="1"/>
  <c r="S4595" i="1"/>
  <c r="N4595" i="1"/>
  <c r="J4595" i="1"/>
  <c r="G4595" i="1"/>
  <c r="Z4592" i="1"/>
  <c r="S4592" i="1"/>
  <c r="N4592" i="1"/>
  <c r="J4592" i="1"/>
  <c r="G4592" i="1"/>
  <c r="Z4587" i="1"/>
  <c r="S4587" i="1"/>
  <c r="N4587" i="1"/>
  <c r="J4587" i="1"/>
  <c r="G4587" i="1"/>
  <c r="Z4586" i="1"/>
  <c r="S4586" i="1"/>
  <c r="N4586" i="1"/>
  <c r="J4586" i="1"/>
  <c r="G4586" i="1"/>
  <c r="Z4585" i="1"/>
  <c r="S4585" i="1"/>
  <c r="N4585" i="1"/>
  <c r="J4585" i="1"/>
  <c r="G4585" i="1"/>
  <c r="Z4579" i="1"/>
  <c r="S4579" i="1"/>
  <c r="N4579" i="1"/>
  <c r="J4579" i="1"/>
  <c r="G4579" i="1"/>
  <c r="Z4571" i="1"/>
  <c r="S4571" i="1"/>
  <c r="N4571" i="1"/>
  <c r="J4571" i="1"/>
  <c r="G4571" i="1"/>
  <c r="Z4570" i="1"/>
  <c r="S4570" i="1"/>
  <c r="N4570" i="1"/>
  <c r="J4570" i="1"/>
  <c r="G4570" i="1"/>
  <c r="Z4569" i="1"/>
  <c r="S4569" i="1"/>
  <c r="N4569" i="1"/>
  <c r="J4569" i="1"/>
  <c r="G4569" i="1"/>
  <c r="Z4566" i="1"/>
  <c r="S4566" i="1"/>
  <c r="N4566" i="1"/>
  <c r="J4566" i="1"/>
  <c r="G4566" i="1"/>
  <c r="Z4565" i="1"/>
  <c r="S4565" i="1"/>
  <c r="N4565" i="1"/>
  <c r="J4565" i="1"/>
  <c r="G4565" i="1"/>
  <c r="Z4560" i="1"/>
  <c r="S4560" i="1"/>
  <c r="N4560" i="1"/>
  <c r="J4560" i="1"/>
  <c r="G4560" i="1"/>
  <c r="Z4559" i="1"/>
  <c r="S4559" i="1"/>
  <c r="N4559" i="1"/>
  <c r="J4559" i="1"/>
  <c r="G4559" i="1"/>
  <c r="Z4551" i="1"/>
  <c r="S4551" i="1"/>
  <c r="N4551" i="1"/>
  <c r="J4551" i="1"/>
  <c r="G4551" i="1"/>
  <c r="Z4549" i="1"/>
  <c r="S4549" i="1"/>
  <c r="N4549" i="1"/>
  <c r="J4549" i="1"/>
  <c r="G4549" i="1"/>
  <c r="Z4542" i="1"/>
  <c r="S4542" i="1"/>
  <c r="N4542" i="1"/>
  <c r="J4542" i="1"/>
  <c r="G4542" i="1"/>
  <c r="Z4541" i="1"/>
  <c r="S4541" i="1"/>
  <c r="N4541" i="1"/>
  <c r="J4541" i="1"/>
  <c r="G4541" i="1"/>
  <c r="Z4535" i="1"/>
  <c r="S4535" i="1"/>
  <c r="N4535" i="1"/>
  <c r="J4535" i="1"/>
  <c r="G4535" i="1"/>
  <c r="Z4534" i="1"/>
  <c r="S4534" i="1"/>
  <c r="N4534" i="1"/>
  <c r="J4534" i="1"/>
  <c r="G4534" i="1"/>
  <c r="Z4533" i="1"/>
  <c r="S4533" i="1"/>
  <c r="N4533" i="1"/>
  <c r="J4533" i="1"/>
  <c r="G4533" i="1"/>
  <c r="Z4522" i="1"/>
  <c r="S4522" i="1"/>
  <c r="N4522" i="1"/>
  <c r="J4522" i="1"/>
  <c r="G4522" i="1"/>
  <c r="Z4518" i="1"/>
  <c r="S4518" i="1"/>
  <c r="N4518" i="1"/>
  <c r="J4518" i="1"/>
  <c r="G4518" i="1"/>
  <c r="W4513" i="1"/>
  <c r="Z4513" i="1" s="1"/>
  <c r="S4513" i="1"/>
  <c r="N4513" i="1"/>
  <c r="J4513" i="1"/>
  <c r="G4513" i="1"/>
  <c r="Z4512" i="1"/>
  <c r="S4512" i="1"/>
  <c r="N4512" i="1"/>
  <c r="J4512" i="1"/>
  <c r="G4512" i="1"/>
  <c r="Z4511" i="1"/>
  <c r="S4511" i="1"/>
  <c r="N4511" i="1"/>
  <c r="J4511" i="1"/>
  <c r="G4511" i="1"/>
  <c r="W4509" i="1"/>
  <c r="Z4509" i="1" s="1"/>
  <c r="S4509" i="1"/>
  <c r="N4509" i="1"/>
  <c r="J4509" i="1"/>
  <c r="G4509" i="1"/>
  <c r="Z4505" i="1"/>
  <c r="S4505" i="1"/>
  <c r="N4505" i="1"/>
  <c r="J4505" i="1"/>
  <c r="G4505" i="1"/>
  <c r="Z4500" i="1"/>
  <c r="S4500" i="1"/>
  <c r="N4500" i="1"/>
  <c r="J4500" i="1"/>
  <c r="G4500" i="1"/>
  <c r="Z4499" i="1"/>
  <c r="S4499" i="1"/>
  <c r="N4499" i="1"/>
  <c r="J4499" i="1"/>
  <c r="G4499" i="1"/>
  <c r="Z4488" i="1"/>
  <c r="S4488" i="1"/>
  <c r="N4488" i="1"/>
  <c r="J4488" i="1"/>
  <c r="G4488" i="1"/>
  <c r="Z4484" i="1"/>
  <c r="S4484" i="1"/>
  <c r="N4484" i="1"/>
  <c r="J4484" i="1"/>
  <c r="G4484" i="1"/>
  <c r="Z4483" i="1"/>
  <c r="S4483" i="1"/>
  <c r="N4483" i="1"/>
  <c r="J4483" i="1"/>
  <c r="G4483" i="1"/>
  <c r="Z4482" i="1"/>
  <c r="S4482" i="1"/>
  <c r="N4482" i="1"/>
  <c r="J4482" i="1"/>
  <c r="G4482" i="1"/>
  <c r="Z4473" i="1"/>
  <c r="S4473" i="1"/>
  <c r="N4473" i="1"/>
  <c r="J4473" i="1"/>
  <c r="G4473" i="1"/>
  <c r="Z4462" i="1"/>
  <c r="S4462" i="1"/>
  <c r="N4462" i="1"/>
  <c r="J4462" i="1"/>
  <c r="G4462" i="1"/>
  <c r="Z4456" i="1"/>
  <c r="S4456" i="1"/>
  <c r="N4456" i="1"/>
  <c r="J4456" i="1"/>
  <c r="G4456" i="1"/>
  <c r="Z4454" i="1"/>
  <c r="S4454" i="1"/>
  <c r="N4454" i="1"/>
  <c r="J4454" i="1"/>
  <c r="G4454" i="1"/>
  <c r="Z4450" i="1"/>
  <c r="S4450" i="1"/>
  <c r="N4450" i="1"/>
  <c r="J4450" i="1"/>
  <c r="G4450" i="1"/>
  <c r="Z4449" i="1"/>
  <c r="S4449" i="1"/>
  <c r="N4449" i="1"/>
  <c r="J4449" i="1"/>
  <c r="G4449" i="1"/>
  <c r="Z4445" i="1"/>
  <c r="S4445" i="1"/>
  <c r="N4445" i="1"/>
  <c r="J4445" i="1"/>
  <c r="G4445" i="1"/>
  <c r="Z4444" i="1"/>
  <c r="S4444" i="1"/>
  <c r="N4444" i="1"/>
  <c r="J4444" i="1"/>
  <c r="G4444" i="1"/>
  <c r="Z4435" i="1"/>
  <c r="S4435" i="1"/>
  <c r="N4435" i="1"/>
  <c r="J4435" i="1"/>
  <c r="G4435" i="1"/>
  <c r="Z4424" i="1"/>
  <c r="S4424" i="1"/>
  <c r="N4424" i="1"/>
  <c r="J4424" i="1"/>
  <c r="G4424" i="1"/>
  <c r="Z4409" i="1"/>
  <c r="S4409" i="1"/>
  <c r="N4409" i="1"/>
  <c r="J4409" i="1"/>
  <c r="G4409" i="1"/>
  <c r="Z4404" i="1"/>
  <c r="S4404" i="1"/>
  <c r="N4404" i="1"/>
  <c r="J4404" i="1"/>
  <c r="G4404" i="1"/>
  <c r="V4402" i="1"/>
  <c r="Z4402" i="1" s="1"/>
  <c r="S4402" i="1"/>
  <c r="N4402" i="1"/>
  <c r="J4402" i="1"/>
  <c r="G4402" i="1"/>
  <c r="Z4401" i="1"/>
  <c r="S4401" i="1"/>
  <c r="N4401" i="1"/>
  <c r="J4401" i="1"/>
  <c r="G4401" i="1"/>
  <c r="Z4398" i="1"/>
  <c r="S4398" i="1"/>
  <c r="N4398" i="1"/>
  <c r="J4398" i="1"/>
  <c r="G4398" i="1"/>
  <c r="Z4388" i="1"/>
  <c r="S4388" i="1"/>
  <c r="N4388" i="1"/>
  <c r="J4388" i="1"/>
  <c r="G4388" i="1"/>
  <c r="Z4385" i="1"/>
  <c r="S4385" i="1"/>
  <c r="N4385" i="1"/>
  <c r="J4385" i="1"/>
  <c r="G4385" i="1"/>
  <c r="Z4381" i="1"/>
  <c r="S4381" i="1"/>
  <c r="N4381" i="1"/>
  <c r="J4381" i="1"/>
  <c r="G4381" i="1"/>
  <c r="Z4370" i="1"/>
  <c r="S4370" i="1"/>
  <c r="N4370" i="1"/>
  <c r="J4370" i="1"/>
  <c r="G4370" i="1"/>
  <c r="Y4366" i="1"/>
  <c r="Z4366" i="1" s="1"/>
  <c r="S4366" i="1"/>
  <c r="N4366" i="1"/>
  <c r="J4366" i="1"/>
  <c r="G4366" i="1"/>
  <c r="W4362" i="1"/>
  <c r="Z4362" i="1" s="1"/>
  <c r="S4362" i="1"/>
  <c r="N4362" i="1"/>
  <c r="J4362" i="1"/>
  <c r="G4362" i="1"/>
  <c r="Z4355" i="1"/>
  <c r="S4355" i="1"/>
  <c r="N4355" i="1"/>
  <c r="J4355" i="1"/>
  <c r="G4355" i="1"/>
  <c r="Z4339" i="1"/>
  <c r="S4339" i="1"/>
  <c r="N4339" i="1"/>
  <c r="J4339" i="1"/>
  <c r="G4339" i="1"/>
  <c r="Z4331" i="1"/>
  <c r="S4331" i="1"/>
  <c r="N4331" i="1"/>
  <c r="J4331" i="1"/>
  <c r="G4331" i="1"/>
  <c r="Z4330" i="1"/>
  <c r="S4330" i="1"/>
  <c r="N4330" i="1"/>
  <c r="J4330" i="1"/>
  <c r="G4330" i="1"/>
  <c r="W4329" i="1"/>
  <c r="Z4329" i="1" s="1"/>
  <c r="S4329" i="1"/>
  <c r="N4329" i="1"/>
  <c r="J4329" i="1"/>
  <c r="G4329" i="1"/>
  <c r="Z4327" i="1"/>
  <c r="S4327" i="1"/>
  <c r="N4327" i="1"/>
  <c r="J4327" i="1"/>
  <c r="G4327" i="1"/>
  <c r="Z4323" i="1"/>
  <c r="S4323" i="1"/>
  <c r="N4323" i="1"/>
  <c r="J4323" i="1"/>
  <c r="G4323" i="1"/>
  <c r="Z4320" i="1"/>
  <c r="S4320" i="1"/>
  <c r="N4320" i="1"/>
  <c r="J4320" i="1"/>
  <c r="G4320" i="1"/>
  <c r="Z4319" i="1"/>
  <c r="S4319" i="1"/>
  <c r="N4319" i="1"/>
  <c r="J4319" i="1"/>
  <c r="G4319" i="1"/>
  <c r="Z4312" i="1"/>
  <c r="S4312" i="1"/>
  <c r="N4312" i="1"/>
  <c r="J4312" i="1"/>
  <c r="G4312" i="1"/>
  <c r="Z4303" i="1"/>
  <c r="S4303" i="1"/>
  <c r="N4303" i="1"/>
  <c r="J4303" i="1"/>
  <c r="G4303" i="1"/>
  <c r="Z4298" i="1"/>
  <c r="S4298" i="1"/>
  <c r="N4298" i="1"/>
  <c r="J4298" i="1"/>
  <c r="G4298" i="1"/>
  <c r="Z4293" i="1"/>
  <c r="S4293" i="1"/>
  <c r="N4293" i="1"/>
  <c r="J4293" i="1"/>
  <c r="G4293" i="1"/>
  <c r="Z4292" i="1"/>
  <c r="S4292" i="1"/>
  <c r="N4292" i="1"/>
  <c r="J4292" i="1"/>
  <c r="G4292" i="1"/>
  <c r="Z4283" i="1"/>
  <c r="S4283" i="1"/>
  <c r="N4283" i="1"/>
  <c r="J4283" i="1"/>
  <c r="G4283" i="1"/>
  <c r="Z4282" i="1"/>
  <c r="S4282" i="1"/>
  <c r="N4282" i="1"/>
  <c r="J4282" i="1"/>
  <c r="G4282" i="1"/>
  <c r="Z4277" i="1"/>
  <c r="S4277" i="1"/>
  <c r="N4277" i="1"/>
  <c r="J4277" i="1"/>
  <c r="G4277" i="1"/>
  <c r="Z4276" i="1"/>
  <c r="S4276" i="1"/>
  <c r="N4276" i="1"/>
  <c r="J4276" i="1"/>
  <c r="G4276" i="1"/>
  <c r="Z4272" i="1"/>
  <c r="S4272" i="1"/>
  <c r="N4272" i="1"/>
  <c r="J4272" i="1"/>
  <c r="G4272" i="1"/>
  <c r="Z4271" i="1"/>
  <c r="S4271" i="1"/>
  <c r="N4271" i="1"/>
  <c r="J4271" i="1"/>
  <c r="G4271" i="1"/>
  <c r="Z4266" i="1"/>
  <c r="S4266" i="1"/>
  <c r="N4266" i="1"/>
  <c r="J4266" i="1"/>
  <c r="G4266" i="1"/>
  <c r="Z4259" i="1"/>
  <c r="S4259" i="1"/>
  <c r="N4259" i="1"/>
  <c r="J4259" i="1"/>
  <c r="G4259" i="1"/>
  <c r="Z4257" i="1"/>
  <c r="S4257" i="1"/>
  <c r="N4257" i="1"/>
  <c r="J4257" i="1"/>
  <c r="G4257" i="1"/>
  <c r="Z4256" i="1"/>
  <c r="S4256" i="1"/>
  <c r="N4256" i="1"/>
  <c r="J4256" i="1"/>
  <c r="G4256" i="1"/>
  <c r="Z4241" i="1"/>
  <c r="S4241" i="1"/>
  <c r="N4241" i="1"/>
  <c r="J4241" i="1"/>
  <c r="G4241" i="1"/>
  <c r="Z4238" i="1"/>
  <c r="S4238" i="1"/>
  <c r="N4238" i="1"/>
  <c r="J4238" i="1"/>
  <c r="G4238" i="1"/>
  <c r="Z4232" i="1"/>
  <c r="S4232" i="1"/>
  <c r="N4232" i="1"/>
  <c r="J4232" i="1"/>
  <c r="G4232" i="1"/>
  <c r="Z4231" i="1"/>
  <c r="S4231" i="1"/>
  <c r="N4231" i="1"/>
  <c r="J4231" i="1"/>
  <c r="G4231" i="1"/>
  <c r="Z4216" i="1"/>
  <c r="S4216" i="1"/>
  <c r="N4216" i="1"/>
  <c r="J4216" i="1"/>
  <c r="G4216" i="1"/>
  <c r="Z4214" i="1"/>
  <c r="S4214" i="1"/>
  <c r="N4214" i="1"/>
  <c r="J4214" i="1"/>
  <c r="G4214" i="1"/>
  <c r="Z4206" i="1"/>
  <c r="S4206" i="1"/>
  <c r="N4206" i="1"/>
  <c r="J4206" i="1"/>
  <c r="G4206" i="1"/>
  <c r="Z4203" i="1"/>
  <c r="S4203" i="1"/>
  <c r="N4203" i="1"/>
  <c r="J4203" i="1"/>
  <c r="G4203" i="1"/>
  <c r="Z4202" i="1"/>
  <c r="S4202" i="1"/>
  <c r="N4202" i="1"/>
  <c r="J4202" i="1"/>
  <c r="G4202" i="1"/>
  <c r="Z4193" i="1"/>
  <c r="S4193" i="1"/>
  <c r="N4193" i="1"/>
  <c r="J4193" i="1"/>
  <c r="G4193" i="1"/>
  <c r="Z4192" i="1"/>
  <c r="S4192" i="1"/>
  <c r="N4192" i="1"/>
  <c r="J4192" i="1"/>
  <c r="G4192" i="1"/>
  <c r="Z4186" i="1"/>
  <c r="S4186" i="1"/>
  <c r="N4186" i="1"/>
  <c r="J4186" i="1"/>
  <c r="G4186" i="1"/>
  <c r="Z4182" i="1"/>
  <c r="S4182" i="1"/>
  <c r="N4182" i="1"/>
  <c r="J4182" i="1"/>
  <c r="G4182" i="1"/>
  <c r="W4180" i="1"/>
  <c r="Z4180" i="1" s="1"/>
  <c r="S4180" i="1"/>
  <c r="N4180" i="1"/>
  <c r="J4180" i="1"/>
  <c r="G4180" i="1"/>
  <c r="Z4173" i="1"/>
  <c r="S4173" i="1"/>
  <c r="N4173" i="1"/>
  <c r="J4173" i="1"/>
  <c r="G4173" i="1"/>
  <c r="Z4170" i="1"/>
  <c r="S4170" i="1"/>
  <c r="N4170" i="1"/>
  <c r="J4170" i="1"/>
  <c r="G4170" i="1"/>
  <c r="Z4166" i="1"/>
  <c r="S4166" i="1"/>
  <c r="N4166" i="1"/>
  <c r="J4166" i="1"/>
  <c r="G4166" i="1"/>
  <c r="Z4155" i="1"/>
  <c r="S4155" i="1"/>
  <c r="N4155" i="1"/>
  <c r="J4155" i="1"/>
  <c r="G4155" i="1"/>
  <c r="Z4151" i="1"/>
  <c r="S4151" i="1"/>
  <c r="N4151" i="1"/>
  <c r="J4151" i="1"/>
  <c r="G4151" i="1"/>
  <c r="Z4150" i="1"/>
  <c r="S4150" i="1"/>
  <c r="N4150" i="1"/>
  <c r="J4150" i="1"/>
  <c r="G4150" i="1"/>
  <c r="Z4145" i="1"/>
  <c r="S4145" i="1"/>
  <c r="N4145" i="1"/>
  <c r="J4145" i="1"/>
  <c r="G4145" i="1"/>
  <c r="Z4142" i="1"/>
  <c r="S4142" i="1"/>
  <c r="N4142" i="1"/>
  <c r="J4142" i="1"/>
  <c r="G4142" i="1"/>
  <c r="Z4141" i="1"/>
  <c r="S4141" i="1"/>
  <c r="N4141" i="1"/>
  <c r="J4141" i="1"/>
  <c r="G4141" i="1"/>
  <c r="Z4123" i="1"/>
  <c r="S4123" i="1"/>
  <c r="N4123" i="1"/>
  <c r="J4123" i="1"/>
  <c r="G4123" i="1"/>
  <c r="Z4120" i="1"/>
  <c r="S4120" i="1"/>
  <c r="N4120" i="1"/>
  <c r="J4120" i="1"/>
  <c r="G4120" i="1"/>
  <c r="Z4111" i="1"/>
  <c r="S4111" i="1"/>
  <c r="N4111" i="1"/>
  <c r="J4111" i="1"/>
  <c r="G4111" i="1"/>
  <c r="Z4106" i="1"/>
  <c r="S4106" i="1"/>
  <c r="N4106" i="1"/>
  <c r="J4106" i="1"/>
  <c r="G4106" i="1"/>
  <c r="Z4102" i="1"/>
  <c r="S4102" i="1"/>
  <c r="N4102" i="1"/>
  <c r="J4102" i="1"/>
  <c r="G4102" i="1"/>
  <c r="Z4099" i="1"/>
  <c r="S4099" i="1"/>
  <c r="N4099" i="1"/>
  <c r="J4099" i="1"/>
  <c r="G4099" i="1"/>
  <c r="Z4094" i="1"/>
  <c r="S4094" i="1"/>
  <c r="N4094" i="1"/>
  <c r="J4094" i="1"/>
  <c r="G4094" i="1"/>
  <c r="Z4093" i="1"/>
  <c r="S4093" i="1"/>
  <c r="N4093" i="1"/>
  <c r="J4093" i="1"/>
  <c r="G4093" i="1"/>
  <c r="Z4086" i="1"/>
  <c r="S4086" i="1"/>
  <c r="N4086" i="1"/>
  <c r="J4086" i="1"/>
  <c r="G4086" i="1"/>
  <c r="Z4085" i="1"/>
  <c r="S4085" i="1"/>
  <c r="N4085" i="1"/>
  <c r="J4085" i="1"/>
  <c r="G4085" i="1"/>
  <c r="Z4081" i="1"/>
  <c r="S4081" i="1"/>
  <c r="N4081" i="1"/>
  <c r="J4081" i="1"/>
  <c r="G4081" i="1"/>
  <c r="X4076" i="1"/>
  <c r="Z4076" i="1" s="1"/>
  <c r="S4076" i="1"/>
  <c r="N4076" i="1"/>
  <c r="J4076" i="1"/>
  <c r="G4076" i="1"/>
  <c r="Z4074" i="1"/>
  <c r="S4074" i="1"/>
  <c r="N4074" i="1"/>
  <c r="J4074" i="1"/>
  <c r="G4074" i="1"/>
  <c r="Z4064" i="1"/>
  <c r="S4064" i="1"/>
  <c r="N4064" i="1"/>
  <c r="J4064" i="1"/>
  <c r="G4064" i="1"/>
  <c r="Z4061" i="1"/>
  <c r="S4061" i="1"/>
  <c r="N4061" i="1"/>
  <c r="J4061" i="1"/>
  <c r="G4061" i="1"/>
  <c r="Z4059" i="1"/>
  <c r="S4059" i="1"/>
  <c r="N4059" i="1"/>
  <c r="J4059" i="1"/>
  <c r="G4059" i="1"/>
  <c r="Z4056" i="1"/>
  <c r="S4056" i="1"/>
  <c r="N4056" i="1"/>
  <c r="J4056" i="1"/>
  <c r="G4056" i="1"/>
  <c r="W4042" i="1"/>
  <c r="Z4042" i="1" s="1"/>
  <c r="S4042" i="1"/>
  <c r="N4042" i="1"/>
  <c r="J4042" i="1"/>
  <c r="G4042" i="1"/>
  <c r="Z4041" i="1"/>
  <c r="S4041" i="1"/>
  <c r="N4041" i="1"/>
  <c r="J4041" i="1"/>
  <c r="G4041" i="1"/>
  <c r="Z4026" i="1"/>
  <c r="S4026" i="1"/>
  <c r="N4026" i="1"/>
  <c r="J4026" i="1"/>
  <c r="G4026" i="1"/>
  <c r="Z4025" i="1"/>
  <c r="S4025" i="1"/>
  <c r="N4025" i="1"/>
  <c r="J4025" i="1"/>
  <c r="G4025" i="1"/>
  <c r="Z4019" i="1"/>
  <c r="S4019" i="1"/>
  <c r="N4019" i="1"/>
  <c r="J4019" i="1"/>
  <c r="G4019" i="1"/>
  <c r="Z4018" i="1"/>
  <c r="S4018" i="1"/>
  <c r="N4018" i="1"/>
  <c r="J4018" i="1"/>
  <c r="G4018" i="1"/>
  <c r="Z4011" i="1"/>
  <c r="S4011" i="1"/>
  <c r="N4011" i="1"/>
  <c r="J4011" i="1"/>
  <c r="G4011" i="1"/>
  <c r="Z4006" i="1"/>
  <c r="S4006" i="1"/>
  <c r="N4006" i="1"/>
  <c r="J4006" i="1"/>
  <c r="G4006" i="1"/>
  <c r="Z4003" i="1"/>
  <c r="S4003" i="1"/>
  <c r="N4003" i="1"/>
  <c r="J4003" i="1"/>
  <c r="G4003" i="1"/>
  <c r="Z3999" i="1"/>
  <c r="S3999" i="1"/>
  <c r="N3999" i="1"/>
  <c r="J3999" i="1"/>
  <c r="G3999" i="1"/>
  <c r="Z3998" i="1"/>
  <c r="S3998" i="1"/>
  <c r="N3998" i="1"/>
  <c r="J3998" i="1"/>
  <c r="G3998" i="1"/>
  <c r="Z3991" i="1"/>
  <c r="S3991" i="1"/>
  <c r="N3991" i="1"/>
  <c r="J3991" i="1"/>
  <c r="G3991" i="1"/>
  <c r="Z3987" i="1"/>
  <c r="S3987" i="1"/>
  <c r="N3987" i="1"/>
  <c r="J3987" i="1"/>
  <c r="G3987" i="1"/>
  <c r="W3981" i="1"/>
  <c r="Z3981" i="1" s="1"/>
  <c r="S3981" i="1"/>
  <c r="N3981" i="1"/>
  <c r="J3981" i="1"/>
  <c r="G3981" i="1"/>
  <c r="Z3979" i="1"/>
  <c r="S3979" i="1"/>
  <c r="N3979" i="1"/>
  <c r="J3979" i="1"/>
  <c r="G3979" i="1"/>
  <c r="W3978" i="1"/>
  <c r="Z3978" i="1" s="1"/>
  <c r="S3978" i="1"/>
  <c r="N3978" i="1"/>
  <c r="J3978" i="1"/>
  <c r="G3978" i="1"/>
  <c r="Z3973" i="1"/>
  <c r="S3973" i="1"/>
  <c r="N3973" i="1"/>
  <c r="J3973" i="1"/>
  <c r="G3973" i="1"/>
  <c r="W3970" i="1"/>
  <c r="Z3970" i="1" s="1"/>
  <c r="S3970" i="1"/>
  <c r="N3970" i="1"/>
  <c r="J3970" i="1"/>
  <c r="G3970" i="1"/>
  <c r="Z3967" i="1"/>
  <c r="S3967" i="1"/>
  <c r="N3967" i="1"/>
  <c r="J3967" i="1"/>
  <c r="G3967" i="1"/>
  <c r="Z3966" i="1"/>
  <c r="S3966" i="1"/>
  <c r="N3966" i="1"/>
  <c r="J3966" i="1"/>
  <c r="G3966" i="1"/>
  <c r="Z3965" i="1"/>
  <c r="S3965" i="1"/>
  <c r="N3965" i="1"/>
  <c r="J3965" i="1"/>
  <c r="G3965" i="1"/>
  <c r="Z3963" i="1"/>
  <c r="S3963" i="1"/>
  <c r="N3963" i="1"/>
  <c r="J3963" i="1"/>
  <c r="G3963" i="1"/>
  <c r="Z3956" i="1"/>
  <c r="S3956" i="1"/>
  <c r="N3956" i="1"/>
  <c r="J3956" i="1"/>
  <c r="G3956" i="1"/>
  <c r="Z3952" i="1"/>
  <c r="S3952" i="1"/>
  <c r="N3952" i="1"/>
  <c r="J3952" i="1"/>
  <c r="G3952" i="1"/>
  <c r="Z3949" i="1"/>
  <c r="S3949" i="1"/>
  <c r="N3949" i="1"/>
  <c r="J3949" i="1"/>
  <c r="G3949" i="1"/>
  <c r="Z3945" i="1"/>
  <c r="S3945" i="1"/>
  <c r="N3945" i="1"/>
  <c r="J3945" i="1"/>
  <c r="G3945" i="1"/>
  <c r="Z3942" i="1"/>
  <c r="S3942" i="1"/>
  <c r="N3942" i="1"/>
  <c r="J3942" i="1"/>
  <c r="G3942" i="1"/>
  <c r="Z3934" i="1"/>
  <c r="S3934" i="1"/>
  <c r="N3934" i="1"/>
  <c r="J3934" i="1"/>
  <c r="G3934" i="1"/>
  <c r="Z3932" i="1"/>
  <c r="S3932" i="1"/>
  <c r="N3932" i="1"/>
  <c r="J3932" i="1"/>
  <c r="G3932" i="1"/>
  <c r="Y3922" i="1"/>
  <c r="Z3922" i="1" s="1"/>
  <c r="S3922" i="1"/>
  <c r="N3922" i="1"/>
  <c r="J3922" i="1"/>
  <c r="G3922" i="1"/>
  <c r="Z3921" i="1"/>
  <c r="S3921" i="1"/>
  <c r="N3921" i="1"/>
  <c r="J3921" i="1"/>
  <c r="G3921" i="1"/>
  <c r="Z3919" i="1"/>
  <c r="S3919" i="1"/>
  <c r="N3919" i="1"/>
  <c r="J3919" i="1"/>
  <c r="G3919" i="1"/>
  <c r="Z3904" i="1"/>
  <c r="S3904" i="1"/>
  <c r="N3904" i="1"/>
  <c r="J3904" i="1"/>
  <c r="G3904" i="1"/>
  <c r="Z3903" i="1"/>
  <c r="S3903" i="1"/>
  <c r="N3903" i="1"/>
  <c r="J3903" i="1"/>
  <c r="G3903" i="1"/>
  <c r="Z3901" i="1"/>
  <c r="S3901" i="1"/>
  <c r="N3901" i="1"/>
  <c r="J3901" i="1"/>
  <c r="G3901" i="1"/>
  <c r="Z3899" i="1"/>
  <c r="S3899" i="1"/>
  <c r="N3899" i="1"/>
  <c r="J3899" i="1"/>
  <c r="G3899" i="1"/>
  <c r="Z3896" i="1"/>
  <c r="S3896" i="1"/>
  <c r="N3896" i="1"/>
  <c r="J3896" i="1"/>
  <c r="G3896" i="1"/>
  <c r="Z3890" i="1"/>
  <c r="S3890" i="1"/>
  <c r="N3890" i="1"/>
  <c r="J3890" i="1"/>
  <c r="G3890" i="1"/>
  <c r="Z3877" i="1"/>
  <c r="S3877" i="1"/>
  <c r="N3877" i="1"/>
  <c r="J3877" i="1"/>
  <c r="G3877" i="1"/>
  <c r="X3874" i="1"/>
  <c r="Z3874" i="1" s="1"/>
  <c r="S3874" i="1"/>
  <c r="N3874" i="1"/>
  <c r="J3874" i="1"/>
  <c r="G3874" i="1"/>
  <c r="Z3862" i="1"/>
  <c r="S3862" i="1"/>
  <c r="N3862" i="1"/>
  <c r="J3862" i="1"/>
  <c r="G3862" i="1"/>
  <c r="Z3861" i="1"/>
  <c r="S3861" i="1"/>
  <c r="N3861" i="1"/>
  <c r="J3861" i="1"/>
  <c r="G3861" i="1"/>
  <c r="Z3859" i="1"/>
  <c r="S3859" i="1"/>
  <c r="N3859" i="1"/>
  <c r="J3859" i="1"/>
  <c r="G3859" i="1"/>
  <c r="Z3856" i="1"/>
  <c r="S3856" i="1"/>
  <c r="N3856" i="1"/>
  <c r="J3856" i="1"/>
  <c r="G3856" i="1"/>
  <c r="Z3854" i="1"/>
  <c r="S3854" i="1"/>
  <c r="N3854" i="1"/>
  <c r="J3854" i="1"/>
  <c r="G3854" i="1"/>
  <c r="Z3848" i="1"/>
  <c r="S3848" i="1"/>
  <c r="N3848" i="1"/>
  <c r="J3848" i="1"/>
  <c r="G3848" i="1"/>
  <c r="Z3847" i="1"/>
  <c r="S3847" i="1"/>
  <c r="N3847" i="1"/>
  <c r="J3847" i="1"/>
  <c r="G3847" i="1"/>
  <c r="Z3845" i="1"/>
  <c r="S3845" i="1"/>
  <c r="N3845" i="1"/>
  <c r="J3845" i="1"/>
  <c r="G3845" i="1"/>
  <c r="Z3838" i="1"/>
  <c r="S3838" i="1"/>
  <c r="N3838" i="1"/>
  <c r="J3838" i="1"/>
  <c r="G3838" i="1"/>
  <c r="W3834" i="1"/>
  <c r="Z3834" i="1" s="1"/>
  <c r="S3834" i="1"/>
  <c r="N3834" i="1"/>
  <c r="J3834" i="1"/>
  <c r="G3834" i="1"/>
  <c r="Z3833" i="1"/>
  <c r="S3833" i="1"/>
  <c r="N3833" i="1"/>
  <c r="J3833" i="1"/>
  <c r="G3833" i="1"/>
  <c r="Z3825" i="1"/>
  <c r="S3825" i="1"/>
  <c r="N3825" i="1"/>
  <c r="J3825" i="1"/>
  <c r="G3825" i="1"/>
  <c r="Z3822" i="1"/>
  <c r="S3822" i="1"/>
  <c r="N3822" i="1"/>
  <c r="J3822" i="1"/>
  <c r="G3822" i="1"/>
  <c r="Z3817" i="1"/>
  <c r="S3817" i="1"/>
  <c r="N3817" i="1"/>
  <c r="J3817" i="1"/>
  <c r="G3817" i="1"/>
  <c r="Z3812" i="1"/>
  <c r="S3812" i="1"/>
  <c r="N3812" i="1"/>
  <c r="J3812" i="1"/>
  <c r="G3812" i="1"/>
  <c r="Z3805" i="1"/>
  <c r="S3805" i="1"/>
  <c r="N3805" i="1"/>
  <c r="J3805" i="1"/>
  <c r="G3805" i="1"/>
  <c r="Z3802" i="1"/>
  <c r="S3802" i="1"/>
  <c r="N3802" i="1"/>
  <c r="J3802" i="1"/>
  <c r="G3802" i="1"/>
  <c r="Z3801" i="1"/>
  <c r="S3801" i="1"/>
  <c r="N3801" i="1"/>
  <c r="J3801" i="1"/>
  <c r="G3801" i="1"/>
  <c r="Z3797" i="1"/>
  <c r="S3797" i="1"/>
  <c r="N3797" i="1"/>
  <c r="J3797" i="1"/>
  <c r="G3797" i="1"/>
  <c r="Z3790" i="1"/>
  <c r="S3790" i="1"/>
  <c r="N3790" i="1"/>
  <c r="J3790" i="1"/>
  <c r="G3790" i="1"/>
  <c r="Z3768" i="1"/>
  <c r="S3768" i="1"/>
  <c r="N3768" i="1"/>
  <c r="J3768" i="1"/>
  <c r="G3768" i="1"/>
  <c r="Z3767" i="1"/>
  <c r="S3767" i="1"/>
  <c r="N3767" i="1"/>
  <c r="J3767" i="1"/>
  <c r="G3767" i="1"/>
  <c r="Z3760" i="1"/>
  <c r="S3760" i="1"/>
  <c r="N3760" i="1"/>
  <c r="J3760" i="1"/>
  <c r="G3760" i="1"/>
  <c r="Z3757" i="1"/>
  <c r="S3757" i="1"/>
  <c r="N3757" i="1"/>
  <c r="J3757" i="1"/>
  <c r="G3757" i="1"/>
  <c r="Z3756" i="1"/>
  <c r="S3756" i="1"/>
  <c r="N3756" i="1"/>
  <c r="J3756" i="1"/>
  <c r="G3756" i="1"/>
  <c r="Z3755" i="1"/>
  <c r="S3755" i="1"/>
  <c r="N3755" i="1"/>
  <c r="J3755" i="1"/>
  <c r="G3755" i="1"/>
  <c r="U3754" i="1"/>
  <c r="Z3754" i="1" s="1"/>
  <c r="S3754" i="1"/>
  <c r="N3754" i="1"/>
  <c r="J3754" i="1"/>
  <c r="G3754" i="1"/>
  <c r="Z3753" i="1"/>
  <c r="S3753" i="1"/>
  <c r="N3753" i="1"/>
  <c r="J3753" i="1"/>
  <c r="G3753" i="1"/>
  <c r="W3751" i="1"/>
  <c r="Z3751" i="1" s="1"/>
  <c r="S3751" i="1"/>
  <c r="N3751" i="1"/>
  <c r="J3751" i="1"/>
  <c r="G3751" i="1"/>
  <c r="Z3749" i="1"/>
  <c r="S3749" i="1"/>
  <c r="N3749" i="1"/>
  <c r="J3749" i="1"/>
  <c r="G3749" i="1"/>
  <c r="Z3740" i="1"/>
  <c r="S3740" i="1"/>
  <c r="N3740" i="1"/>
  <c r="J3740" i="1"/>
  <c r="G3740" i="1"/>
  <c r="Z3734" i="1"/>
  <c r="S3734" i="1"/>
  <c r="N3734" i="1"/>
  <c r="J3734" i="1"/>
  <c r="G3734" i="1"/>
  <c r="Z3724" i="1"/>
  <c r="S3724" i="1"/>
  <c r="N3724" i="1"/>
  <c r="J3724" i="1"/>
  <c r="G3724" i="1"/>
  <c r="W3714" i="1"/>
  <c r="Z3714" i="1" s="1"/>
  <c r="S3714" i="1"/>
  <c r="N3714" i="1"/>
  <c r="J3714" i="1"/>
  <c r="G3714" i="1"/>
  <c r="Z3699" i="1"/>
  <c r="S3699" i="1"/>
  <c r="N3699" i="1"/>
  <c r="J3699" i="1"/>
  <c r="G3699" i="1"/>
  <c r="Z3697" i="1"/>
  <c r="S3697" i="1"/>
  <c r="N3697" i="1"/>
  <c r="J3697" i="1"/>
  <c r="G3697" i="1"/>
  <c r="Z3693" i="1"/>
  <c r="S3693" i="1"/>
  <c r="N3693" i="1"/>
  <c r="J3693" i="1"/>
  <c r="G3693" i="1"/>
  <c r="W3689" i="1"/>
  <c r="Z3689" i="1" s="1"/>
  <c r="S3689" i="1"/>
  <c r="N3689" i="1"/>
  <c r="J3689" i="1"/>
  <c r="G3689" i="1"/>
  <c r="Z3684" i="1"/>
  <c r="S3684" i="1"/>
  <c r="N3684" i="1"/>
  <c r="J3684" i="1"/>
  <c r="G3684" i="1"/>
  <c r="W3674" i="1"/>
  <c r="U3674" i="1"/>
  <c r="S3674" i="1"/>
  <c r="N3674" i="1"/>
  <c r="J3674" i="1"/>
  <c r="G3674" i="1"/>
  <c r="Z3668" i="1"/>
  <c r="S3668" i="1"/>
  <c r="N3668" i="1"/>
  <c r="J3668" i="1"/>
  <c r="G3668" i="1"/>
  <c r="Y3657" i="1"/>
  <c r="W3657" i="1"/>
  <c r="T3657" i="1"/>
  <c r="S3657" i="1"/>
  <c r="N3657" i="1"/>
  <c r="J3657" i="1"/>
  <c r="G3657" i="1"/>
  <c r="Z3654" i="1"/>
  <c r="S3654" i="1"/>
  <c r="N3654" i="1"/>
  <c r="J3654" i="1"/>
  <c r="G3654" i="1"/>
  <c r="Z3647" i="1"/>
  <c r="S3647" i="1"/>
  <c r="N3647" i="1"/>
  <c r="J3647" i="1"/>
  <c r="G3647" i="1"/>
  <c r="Z3636" i="1"/>
  <c r="S3636" i="1"/>
  <c r="N3636" i="1"/>
  <c r="J3636" i="1"/>
  <c r="G3636" i="1"/>
  <c r="Z3628" i="1"/>
  <c r="S3628" i="1"/>
  <c r="N3628" i="1"/>
  <c r="J3628" i="1"/>
  <c r="G3628" i="1"/>
  <c r="Z3609" i="1"/>
  <c r="S3609" i="1"/>
  <c r="N3609" i="1"/>
  <c r="J3609" i="1"/>
  <c r="G3609" i="1"/>
  <c r="Z3598" i="1"/>
  <c r="S3598" i="1"/>
  <c r="N3598" i="1"/>
  <c r="J3598" i="1"/>
  <c r="G3598" i="1"/>
  <c r="Z3592" i="1"/>
  <c r="S3592" i="1"/>
  <c r="N3592" i="1"/>
  <c r="J3592" i="1"/>
  <c r="G3592" i="1"/>
  <c r="Z3589" i="1"/>
  <c r="S3589" i="1"/>
  <c r="N3589" i="1"/>
  <c r="J3589" i="1"/>
  <c r="G3589" i="1"/>
  <c r="Z3587" i="1"/>
  <c r="S3587" i="1"/>
  <c r="N3587" i="1"/>
  <c r="J3587" i="1"/>
  <c r="G3587" i="1"/>
  <c r="Z3559" i="1"/>
  <c r="S3559" i="1"/>
  <c r="N3559" i="1"/>
  <c r="J3559" i="1"/>
  <c r="G3559" i="1"/>
  <c r="Z3556" i="1"/>
  <c r="S3556" i="1"/>
  <c r="N3556" i="1"/>
  <c r="J3556" i="1"/>
  <c r="G3556" i="1"/>
  <c r="Z3553" i="1"/>
  <c r="S3553" i="1"/>
  <c r="N3553" i="1"/>
  <c r="J3553" i="1"/>
  <c r="G3553" i="1"/>
  <c r="W3550" i="1"/>
  <c r="Z3550" i="1" s="1"/>
  <c r="S3550" i="1"/>
  <c r="N3550" i="1"/>
  <c r="J3550" i="1"/>
  <c r="G3550" i="1"/>
  <c r="Z3547" i="1"/>
  <c r="S3547" i="1"/>
  <c r="N3547" i="1"/>
  <c r="J3547" i="1"/>
  <c r="G3547" i="1"/>
  <c r="Z3546" i="1"/>
  <c r="S3546" i="1"/>
  <c r="N3546" i="1"/>
  <c r="J3546" i="1"/>
  <c r="G3546" i="1"/>
  <c r="Z3545" i="1"/>
  <c r="S3545" i="1"/>
  <c r="N3545" i="1"/>
  <c r="J3545" i="1"/>
  <c r="G3545" i="1"/>
  <c r="Z3543" i="1"/>
  <c r="S3543" i="1"/>
  <c r="N3543" i="1"/>
  <c r="J3543" i="1"/>
  <c r="G3543" i="1"/>
  <c r="Z3541" i="1"/>
  <c r="S3541" i="1"/>
  <c r="N3541" i="1"/>
  <c r="J3541" i="1"/>
  <c r="G3541" i="1"/>
  <c r="W3539" i="1"/>
  <c r="Z3539" i="1" s="1"/>
  <c r="S3539" i="1"/>
  <c r="N3539" i="1"/>
  <c r="J3539" i="1"/>
  <c r="G3539" i="1"/>
  <c r="Z3513" i="1"/>
  <c r="S3513" i="1"/>
  <c r="N3513" i="1"/>
  <c r="J3513" i="1"/>
  <c r="G3513" i="1"/>
  <c r="Z3511" i="1"/>
  <c r="S3511" i="1"/>
  <c r="N3511" i="1"/>
  <c r="J3511" i="1"/>
  <c r="G3511" i="1"/>
  <c r="Z3508" i="1"/>
  <c r="S3508" i="1"/>
  <c r="N3508" i="1"/>
  <c r="J3508" i="1"/>
  <c r="G3508" i="1"/>
  <c r="Z3498" i="1"/>
  <c r="S3498" i="1"/>
  <c r="N3498" i="1"/>
  <c r="J3498" i="1"/>
  <c r="G3498" i="1"/>
  <c r="Z3497" i="1"/>
  <c r="S3497" i="1"/>
  <c r="N3497" i="1"/>
  <c r="J3497" i="1"/>
  <c r="G3497" i="1"/>
  <c r="Z3492" i="1"/>
  <c r="S3492" i="1"/>
  <c r="N3492" i="1"/>
  <c r="J3492" i="1"/>
  <c r="G3492" i="1"/>
  <c r="Z3490" i="1"/>
  <c r="S3490" i="1"/>
  <c r="N3490" i="1"/>
  <c r="J3490" i="1"/>
  <c r="G3490" i="1"/>
  <c r="Z3484" i="1"/>
  <c r="S3484" i="1"/>
  <c r="N3484" i="1"/>
  <c r="J3484" i="1"/>
  <c r="G3484" i="1"/>
  <c r="Z3478" i="1"/>
  <c r="S3478" i="1"/>
  <c r="N3478" i="1"/>
  <c r="J3478" i="1"/>
  <c r="G3478" i="1"/>
  <c r="Z3469" i="1"/>
  <c r="S3469" i="1"/>
  <c r="N3469" i="1"/>
  <c r="J3469" i="1"/>
  <c r="G3469" i="1"/>
  <c r="Z3449" i="1"/>
  <c r="S3449" i="1"/>
  <c r="N3449" i="1"/>
  <c r="J3449" i="1"/>
  <c r="G3449" i="1"/>
  <c r="W3444" i="1"/>
  <c r="T3444" i="1"/>
  <c r="S3444" i="1"/>
  <c r="N3444" i="1"/>
  <c r="J3444" i="1"/>
  <c r="G3444" i="1"/>
  <c r="Z3429" i="1"/>
  <c r="S3429" i="1"/>
  <c r="N3429" i="1"/>
  <c r="J3429" i="1"/>
  <c r="G3429" i="1"/>
  <c r="Z3413" i="1"/>
  <c r="S3413" i="1"/>
  <c r="N3413" i="1"/>
  <c r="J3413" i="1"/>
  <c r="G3413" i="1"/>
  <c r="Z3408" i="1"/>
  <c r="S3408" i="1"/>
  <c r="N3408" i="1"/>
  <c r="J3408" i="1"/>
  <c r="G3408" i="1"/>
  <c r="Z3402" i="1"/>
  <c r="S3402" i="1"/>
  <c r="N3402" i="1"/>
  <c r="J3402" i="1"/>
  <c r="G3402" i="1"/>
  <c r="Z3399" i="1"/>
  <c r="S3399" i="1"/>
  <c r="N3399" i="1"/>
  <c r="J3399" i="1"/>
  <c r="G3399" i="1"/>
  <c r="Z3390" i="1"/>
  <c r="S3390" i="1"/>
  <c r="N3390" i="1"/>
  <c r="J3390" i="1"/>
  <c r="G3390" i="1"/>
  <c r="Z3386" i="1"/>
  <c r="S3386" i="1"/>
  <c r="N3386" i="1"/>
  <c r="J3386" i="1"/>
  <c r="G3386" i="1"/>
  <c r="Z3375" i="1"/>
  <c r="S3375" i="1"/>
  <c r="N3375" i="1"/>
  <c r="J3375" i="1"/>
  <c r="G3375" i="1"/>
  <c r="Z3364" i="1"/>
  <c r="S3364" i="1"/>
  <c r="N3364" i="1"/>
  <c r="J3364" i="1"/>
  <c r="G3364" i="1"/>
  <c r="Z3363" i="1"/>
  <c r="S3363" i="1"/>
  <c r="N3363" i="1"/>
  <c r="J3363" i="1"/>
  <c r="G3363" i="1"/>
  <c r="Z3362" i="1"/>
  <c r="S3362" i="1"/>
  <c r="N3362" i="1"/>
  <c r="J3362" i="1"/>
  <c r="G3362" i="1"/>
  <c r="Z3360" i="1"/>
  <c r="S3360" i="1"/>
  <c r="N3360" i="1"/>
  <c r="J3360" i="1"/>
  <c r="G3360" i="1"/>
  <c r="Z3339" i="1"/>
  <c r="S3339" i="1"/>
  <c r="N3339" i="1"/>
  <c r="J3339" i="1"/>
  <c r="G3339" i="1"/>
  <c r="Z3335" i="1"/>
  <c r="S3335" i="1"/>
  <c r="N3335" i="1"/>
  <c r="J3335" i="1"/>
  <c r="G3335" i="1"/>
  <c r="Z3334" i="1"/>
  <c r="S3334" i="1"/>
  <c r="N3334" i="1"/>
  <c r="J3334" i="1"/>
  <c r="G3334" i="1"/>
  <c r="Z3327" i="1"/>
  <c r="S3327" i="1"/>
  <c r="N3327" i="1"/>
  <c r="J3327" i="1"/>
  <c r="G3327" i="1"/>
  <c r="Z3316" i="1"/>
  <c r="S3316" i="1"/>
  <c r="N3316" i="1"/>
  <c r="J3316" i="1"/>
  <c r="G3316" i="1"/>
  <c r="Z3315" i="1"/>
  <c r="S3315" i="1"/>
  <c r="N3315" i="1"/>
  <c r="J3315" i="1"/>
  <c r="G3315" i="1"/>
  <c r="Z3307" i="1"/>
  <c r="S3307" i="1"/>
  <c r="N3307" i="1"/>
  <c r="J3307" i="1"/>
  <c r="G3307" i="1"/>
  <c r="Z3306" i="1"/>
  <c r="S3306" i="1"/>
  <c r="N3306" i="1"/>
  <c r="J3306" i="1"/>
  <c r="G3306" i="1"/>
  <c r="Z3305" i="1"/>
  <c r="S3305" i="1"/>
  <c r="N3305" i="1"/>
  <c r="J3305" i="1"/>
  <c r="G3305" i="1"/>
  <c r="Z3303" i="1"/>
  <c r="S3303" i="1"/>
  <c r="N3303" i="1"/>
  <c r="J3303" i="1"/>
  <c r="G3303" i="1"/>
  <c r="Z3296" i="1"/>
  <c r="S3296" i="1"/>
  <c r="N3296" i="1"/>
  <c r="J3296" i="1"/>
  <c r="G3296" i="1"/>
  <c r="Z3274" i="1"/>
  <c r="S3274" i="1"/>
  <c r="N3274" i="1"/>
  <c r="J3274" i="1"/>
  <c r="G3274" i="1"/>
  <c r="Z3246" i="1"/>
  <c r="S3246" i="1"/>
  <c r="N3246" i="1"/>
  <c r="J3246" i="1"/>
  <c r="G3246" i="1"/>
  <c r="Z3239" i="1"/>
  <c r="S3239" i="1"/>
  <c r="N3239" i="1"/>
  <c r="J3239" i="1"/>
  <c r="G3239" i="1"/>
  <c r="Z3202" i="1"/>
  <c r="S3202" i="1"/>
  <c r="N3202" i="1"/>
  <c r="J3202" i="1"/>
  <c r="G3202" i="1"/>
  <c r="Z3178" i="1"/>
  <c r="S3178" i="1"/>
  <c r="N3178" i="1"/>
  <c r="J3178" i="1"/>
  <c r="G3178" i="1"/>
  <c r="W3171" i="1"/>
  <c r="Z3171" i="1" s="1"/>
  <c r="S3171" i="1"/>
  <c r="N3171" i="1"/>
  <c r="J3171" i="1"/>
  <c r="G3171" i="1"/>
  <c r="Z3168" i="1"/>
  <c r="S3168" i="1"/>
  <c r="N3168" i="1"/>
  <c r="J3168" i="1"/>
  <c r="G3168" i="1"/>
  <c r="Z3154" i="1"/>
  <c r="S3154" i="1"/>
  <c r="N3154" i="1"/>
  <c r="J3154" i="1"/>
  <c r="G3154" i="1"/>
  <c r="Z3149" i="1"/>
  <c r="S3149" i="1"/>
  <c r="N3149" i="1"/>
  <c r="J3149" i="1"/>
  <c r="G3149" i="1"/>
  <c r="Z3143" i="1"/>
  <c r="S3143" i="1"/>
  <c r="N3143" i="1"/>
  <c r="J3143" i="1"/>
  <c r="G3143" i="1"/>
  <c r="Z3136" i="1"/>
  <c r="S3136" i="1"/>
  <c r="N3136" i="1"/>
  <c r="J3136" i="1"/>
  <c r="G3136" i="1"/>
  <c r="Z3133" i="1"/>
  <c r="S3133" i="1"/>
  <c r="N3133" i="1"/>
  <c r="J3133" i="1"/>
  <c r="G3133" i="1"/>
  <c r="Z3120" i="1"/>
  <c r="S3120" i="1"/>
  <c r="N3120" i="1"/>
  <c r="J3120" i="1"/>
  <c r="G3120" i="1"/>
  <c r="W3111" i="1"/>
  <c r="Z3111" i="1" s="1"/>
  <c r="S3111" i="1"/>
  <c r="N3111" i="1"/>
  <c r="J3111" i="1"/>
  <c r="G3111" i="1"/>
  <c r="Z3107" i="1"/>
  <c r="S3107" i="1"/>
  <c r="N3107" i="1"/>
  <c r="J3107" i="1"/>
  <c r="G3107" i="1"/>
  <c r="Z3106" i="1"/>
  <c r="S3106" i="1"/>
  <c r="N3106" i="1"/>
  <c r="J3106" i="1"/>
  <c r="G3106" i="1"/>
  <c r="Z3104" i="1"/>
  <c r="S3104" i="1"/>
  <c r="N3104" i="1"/>
  <c r="J3104" i="1"/>
  <c r="G3104" i="1"/>
  <c r="Z3102" i="1"/>
  <c r="S3102" i="1"/>
  <c r="N3102" i="1"/>
  <c r="J3102" i="1"/>
  <c r="G3102" i="1"/>
  <c r="Z3063" i="1"/>
  <c r="S3063" i="1"/>
  <c r="N3063" i="1"/>
  <c r="J3063" i="1"/>
  <c r="G3063" i="1"/>
  <c r="W3036" i="1"/>
  <c r="Z3036" i="1" s="1"/>
  <c r="S3036" i="1"/>
  <c r="N3036" i="1"/>
  <c r="J3036" i="1"/>
  <c r="G3036" i="1"/>
  <c r="Z3029" i="1"/>
  <c r="S3029" i="1"/>
  <c r="N3029" i="1"/>
  <c r="J3029" i="1"/>
  <c r="G3029" i="1"/>
  <c r="Z3024" i="1"/>
  <c r="S3024" i="1"/>
  <c r="N3024" i="1"/>
  <c r="J3024" i="1"/>
  <c r="G3024" i="1"/>
  <c r="Z2994" i="1"/>
  <c r="S2994" i="1"/>
  <c r="N2994" i="1"/>
  <c r="J2994" i="1"/>
  <c r="G2994" i="1"/>
  <c r="Z2991" i="1"/>
  <c r="S2991" i="1"/>
  <c r="N2991" i="1"/>
  <c r="J2991" i="1"/>
  <c r="G2991" i="1"/>
  <c r="Z2981" i="1"/>
  <c r="S2981" i="1"/>
  <c r="N2981" i="1"/>
  <c r="J2981" i="1"/>
  <c r="G2981" i="1"/>
  <c r="Z2968" i="1"/>
  <c r="S2968" i="1"/>
  <c r="N2968" i="1"/>
  <c r="J2968" i="1"/>
  <c r="G2968" i="1"/>
  <c r="W2957" i="1"/>
  <c r="Z2957" i="1" s="1"/>
  <c r="S2957" i="1"/>
  <c r="N2957" i="1"/>
  <c r="J2957" i="1"/>
  <c r="G2957" i="1"/>
  <c r="Z2955" i="1"/>
  <c r="S2955" i="1"/>
  <c r="N2955" i="1"/>
  <c r="J2955" i="1"/>
  <c r="G2955" i="1"/>
  <c r="Z2952" i="1"/>
  <c r="S2952" i="1"/>
  <c r="N2952" i="1"/>
  <c r="J2952" i="1"/>
  <c r="G2952" i="1"/>
  <c r="W2951" i="1"/>
  <c r="Z2951" i="1" s="1"/>
  <c r="S2951" i="1"/>
  <c r="N2951" i="1"/>
  <c r="J2951" i="1"/>
  <c r="G2951" i="1"/>
  <c r="W2944" i="1"/>
  <c r="Z2944" i="1" s="1"/>
  <c r="S2944" i="1"/>
  <c r="N2944" i="1"/>
  <c r="J2944" i="1"/>
  <c r="G2944" i="1"/>
  <c r="Z2934" i="1"/>
  <c r="S2934" i="1"/>
  <c r="N2934" i="1"/>
  <c r="J2934" i="1"/>
  <c r="G2934" i="1"/>
  <c r="Z2929" i="1"/>
  <c r="S2929" i="1"/>
  <c r="N2929" i="1"/>
  <c r="J2929" i="1"/>
  <c r="G2929" i="1"/>
  <c r="Z2927" i="1"/>
  <c r="S2927" i="1"/>
  <c r="N2927" i="1"/>
  <c r="J2927" i="1"/>
  <c r="G2927" i="1"/>
  <c r="Z2923" i="1"/>
  <c r="S2923" i="1"/>
  <c r="N2923" i="1"/>
  <c r="J2923" i="1"/>
  <c r="G2923" i="1"/>
  <c r="Z2922" i="1"/>
  <c r="S2922" i="1"/>
  <c r="N2922" i="1"/>
  <c r="J2922" i="1"/>
  <c r="G2922" i="1"/>
  <c r="Z2916" i="1"/>
  <c r="S2916" i="1"/>
  <c r="N2916" i="1"/>
  <c r="J2916" i="1"/>
  <c r="G2916" i="1"/>
  <c r="Z2907" i="1"/>
  <c r="S2907" i="1"/>
  <c r="N2907" i="1"/>
  <c r="J2907" i="1"/>
  <c r="G2907" i="1"/>
  <c r="Z2890" i="1"/>
  <c r="S2890" i="1"/>
  <c r="N2890" i="1"/>
  <c r="J2890" i="1"/>
  <c r="G2890" i="1"/>
  <c r="Z2882" i="1"/>
  <c r="S2882" i="1"/>
  <c r="N2882" i="1"/>
  <c r="J2882" i="1"/>
  <c r="G2882" i="1"/>
  <c r="Z2872" i="1"/>
  <c r="S2872" i="1"/>
  <c r="N2872" i="1"/>
  <c r="J2872" i="1"/>
  <c r="G2872" i="1"/>
  <c r="Z2869" i="1"/>
  <c r="S2869" i="1"/>
  <c r="N2869" i="1"/>
  <c r="J2869" i="1"/>
  <c r="G2869" i="1"/>
  <c r="Z2866" i="1"/>
  <c r="S2866" i="1"/>
  <c r="N2866" i="1"/>
  <c r="J2866" i="1"/>
  <c r="G2866" i="1"/>
  <c r="Z2856" i="1"/>
  <c r="S2856" i="1"/>
  <c r="N2856" i="1"/>
  <c r="J2856" i="1"/>
  <c r="G2856" i="1"/>
  <c r="Z2845" i="1"/>
  <c r="S2845" i="1"/>
  <c r="N2845" i="1"/>
  <c r="J2845" i="1"/>
  <c r="G2845" i="1"/>
  <c r="Z2837" i="1"/>
  <c r="S2837" i="1"/>
  <c r="N2837" i="1"/>
  <c r="J2837" i="1"/>
  <c r="G2837" i="1"/>
  <c r="Z2835" i="1"/>
  <c r="S2835" i="1"/>
  <c r="N2835" i="1"/>
  <c r="J2835" i="1"/>
  <c r="G2835" i="1"/>
  <c r="Z2814" i="1"/>
  <c r="S2814" i="1"/>
  <c r="N2814" i="1"/>
  <c r="J2814" i="1"/>
  <c r="G2814" i="1"/>
  <c r="Z2805" i="1"/>
  <c r="S2805" i="1"/>
  <c r="N2805" i="1"/>
  <c r="J2805" i="1"/>
  <c r="G2805" i="1"/>
  <c r="Z2797" i="1"/>
  <c r="S2797" i="1"/>
  <c r="N2797" i="1"/>
  <c r="J2797" i="1"/>
  <c r="G2797" i="1"/>
  <c r="Z2789" i="1"/>
  <c r="S2789" i="1"/>
  <c r="N2789" i="1"/>
  <c r="J2789" i="1"/>
  <c r="G2789" i="1"/>
  <c r="Z2783" i="1"/>
  <c r="S2783" i="1"/>
  <c r="N2783" i="1"/>
  <c r="J2783" i="1"/>
  <c r="G2783" i="1"/>
  <c r="Z2773" i="1"/>
  <c r="S2773" i="1"/>
  <c r="N2773" i="1"/>
  <c r="J2773" i="1"/>
  <c r="G2773" i="1"/>
  <c r="Z2772" i="1"/>
  <c r="S2772" i="1"/>
  <c r="N2772" i="1"/>
  <c r="J2772" i="1"/>
  <c r="G2772" i="1"/>
  <c r="Z2765" i="1"/>
  <c r="S2765" i="1"/>
  <c r="N2765" i="1"/>
  <c r="J2765" i="1"/>
  <c r="G2765" i="1"/>
  <c r="Z2746" i="1"/>
  <c r="S2746" i="1"/>
  <c r="N2746" i="1"/>
  <c r="J2746" i="1"/>
  <c r="G2746" i="1"/>
  <c r="Z2739" i="1"/>
  <c r="S2739" i="1"/>
  <c r="N2739" i="1"/>
  <c r="J2739" i="1"/>
  <c r="G2739" i="1"/>
  <c r="Z2712" i="1"/>
  <c r="S2712" i="1"/>
  <c r="N2712" i="1"/>
  <c r="J2712" i="1"/>
  <c r="G2712" i="1"/>
  <c r="Z2706" i="1"/>
  <c r="S2706" i="1"/>
  <c r="N2706" i="1"/>
  <c r="J2706" i="1"/>
  <c r="G2706" i="1"/>
  <c r="Z2705" i="1"/>
  <c r="S2705" i="1"/>
  <c r="N2705" i="1"/>
  <c r="J2705" i="1"/>
  <c r="G2705" i="1"/>
  <c r="Z2704" i="1"/>
  <c r="S2704" i="1"/>
  <c r="N2704" i="1"/>
  <c r="J2704" i="1"/>
  <c r="G2704" i="1"/>
  <c r="Z2700" i="1"/>
  <c r="S2700" i="1"/>
  <c r="N2700" i="1"/>
  <c r="J2700" i="1"/>
  <c r="G2700" i="1"/>
  <c r="W2699" i="1"/>
  <c r="T2699" i="1"/>
  <c r="S2699" i="1"/>
  <c r="N2699" i="1"/>
  <c r="J2699" i="1"/>
  <c r="G2699" i="1"/>
  <c r="Z2696" i="1"/>
  <c r="S2696" i="1"/>
  <c r="N2696" i="1"/>
  <c r="J2696" i="1"/>
  <c r="G2696" i="1"/>
  <c r="Z2688" i="1"/>
  <c r="S2688" i="1"/>
  <c r="N2688" i="1"/>
  <c r="J2688" i="1"/>
  <c r="G2688" i="1"/>
  <c r="Z2686" i="1"/>
  <c r="S2686" i="1"/>
  <c r="N2686" i="1"/>
  <c r="J2686" i="1"/>
  <c r="G2686" i="1"/>
  <c r="Z2658" i="1"/>
  <c r="S2658" i="1"/>
  <c r="N2658" i="1"/>
  <c r="J2658" i="1"/>
  <c r="G2658" i="1"/>
  <c r="Z2649" i="1"/>
  <c r="S2649" i="1"/>
  <c r="N2649" i="1"/>
  <c r="J2649" i="1"/>
  <c r="G2649" i="1"/>
  <c r="Z2647" i="1"/>
  <c r="S2647" i="1"/>
  <c r="N2647" i="1"/>
  <c r="J2647" i="1"/>
  <c r="G2647" i="1"/>
  <c r="Z2625" i="1"/>
  <c r="S2625" i="1"/>
  <c r="N2625" i="1"/>
  <c r="J2625" i="1"/>
  <c r="G2625" i="1"/>
  <c r="Z2624" i="1"/>
  <c r="S2624" i="1"/>
  <c r="N2624" i="1"/>
  <c r="J2624" i="1"/>
  <c r="G2624" i="1"/>
  <c r="Z2620" i="1"/>
  <c r="S2620" i="1"/>
  <c r="N2620" i="1"/>
  <c r="J2620" i="1"/>
  <c r="G2620" i="1"/>
  <c r="Z2616" i="1"/>
  <c r="S2616" i="1"/>
  <c r="N2616" i="1"/>
  <c r="J2616" i="1"/>
  <c r="G2616" i="1"/>
  <c r="Z2614" i="1"/>
  <c r="S2614" i="1"/>
  <c r="N2614" i="1"/>
  <c r="J2614" i="1"/>
  <c r="G2614" i="1"/>
  <c r="Z2591" i="1"/>
  <c r="S2591" i="1"/>
  <c r="N2591" i="1"/>
  <c r="J2591" i="1"/>
  <c r="G2591" i="1"/>
  <c r="W2527" i="1"/>
  <c r="Z2527" i="1" s="1"/>
  <c r="S2527" i="1"/>
  <c r="N2527" i="1"/>
  <c r="J2527" i="1"/>
  <c r="G2527" i="1"/>
  <c r="Z2510" i="1"/>
  <c r="S2510" i="1"/>
  <c r="N2510" i="1"/>
  <c r="J2510" i="1"/>
  <c r="G2510" i="1"/>
  <c r="Z2500" i="1"/>
  <c r="S2500" i="1"/>
  <c r="N2500" i="1"/>
  <c r="J2500" i="1"/>
  <c r="G2500" i="1"/>
  <c r="Z2493" i="1"/>
  <c r="S2493" i="1"/>
  <c r="N2493" i="1"/>
  <c r="J2493" i="1"/>
  <c r="G2493" i="1"/>
  <c r="Z2470" i="1"/>
  <c r="S2470" i="1"/>
  <c r="N2470" i="1"/>
  <c r="J2470" i="1"/>
  <c r="G2470" i="1"/>
  <c r="Z2458" i="1"/>
  <c r="S2458" i="1"/>
  <c r="N2458" i="1"/>
  <c r="J2458" i="1"/>
  <c r="G2458" i="1"/>
  <c r="Z2448" i="1"/>
  <c r="S2448" i="1"/>
  <c r="N2448" i="1"/>
  <c r="J2448" i="1"/>
  <c r="G2448" i="1"/>
  <c r="Z2441" i="1"/>
  <c r="S2441" i="1"/>
  <c r="N2441" i="1"/>
  <c r="J2441" i="1"/>
  <c r="G2441" i="1"/>
  <c r="Z2428" i="1"/>
  <c r="S2428" i="1"/>
  <c r="N2428" i="1"/>
  <c r="J2428" i="1"/>
  <c r="G2428" i="1"/>
  <c r="Z2427" i="1"/>
  <c r="S2427" i="1"/>
  <c r="N2427" i="1"/>
  <c r="J2427" i="1"/>
  <c r="G2427" i="1"/>
  <c r="W2410" i="1"/>
  <c r="Z2410" i="1" s="1"/>
  <c r="S2410" i="1"/>
  <c r="N2410" i="1"/>
  <c r="J2410" i="1"/>
  <c r="G2410" i="1"/>
  <c r="Z2408" i="1"/>
  <c r="S2408" i="1"/>
  <c r="N2408" i="1"/>
  <c r="J2408" i="1"/>
  <c r="G2408" i="1"/>
  <c r="Z2404" i="1"/>
  <c r="S2404" i="1"/>
  <c r="N2404" i="1"/>
  <c r="J2404" i="1"/>
  <c r="G2404" i="1"/>
  <c r="Z2400" i="1"/>
  <c r="S2400" i="1"/>
  <c r="N2400" i="1"/>
  <c r="J2400" i="1"/>
  <c r="G2400" i="1"/>
  <c r="Z2377" i="1"/>
  <c r="S2377" i="1"/>
  <c r="N2377" i="1"/>
  <c r="J2377" i="1"/>
  <c r="G2377" i="1"/>
  <c r="Z2376" i="1"/>
  <c r="S2376" i="1"/>
  <c r="N2376" i="1"/>
  <c r="J2376" i="1"/>
  <c r="G2376" i="1"/>
  <c r="U2372" i="1"/>
  <c r="T2372" i="1"/>
  <c r="S2372" i="1"/>
  <c r="N2372" i="1"/>
  <c r="J2372" i="1"/>
  <c r="G2372" i="1"/>
  <c r="Z2370" i="1"/>
  <c r="S2370" i="1"/>
  <c r="N2370" i="1"/>
  <c r="J2370" i="1"/>
  <c r="G2370" i="1"/>
  <c r="Z2362" i="1"/>
  <c r="S2362" i="1"/>
  <c r="N2362" i="1"/>
  <c r="J2362" i="1"/>
  <c r="G2362" i="1"/>
  <c r="W2358" i="1"/>
  <c r="Z2358" i="1" s="1"/>
  <c r="S2358" i="1"/>
  <c r="N2358" i="1"/>
  <c r="J2358" i="1"/>
  <c r="G2358" i="1"/>
  <c r="W2354" i="1"/>
  <c r="T2354" i="1"/>
  <c r="S2354" i="1"/>
  <c r="N2354" i="1"/>
  <c r="J2354" i="1"/>
  <c r="G2354" i="1"/>
  <c r="W2347" i="1"/>
  <c r="Z2347" i="1" s="1"/>
  <c r="S2347" i="1"/>
  <c r="N2347" i="1"/>
  <c r="J2347" i="1"/>
  <c r="G2347" i="1"/>
  <c r="Z2344" i="1"/>
  <c r="S2344" i="1"/>
  <c r="N2344" i="1"/>
  <c r="J2344" i="1"/>
  <c r="G2344" i="1"/>
  <c r="Z2337" i="1"/>
  <c r="S2337" i="1"/>
  <c r="N2337" i="1"/>
  <c r="J2337" i="1"/>
  <c r="G2337" i="1"/>
  <c r="Z2331" i="1"/>
  <c r="S2331" i="1"/>
  <c r="N2331" i="1"/>
  <c r="J2331" i="1"/>
  <c r="G2331" i="1"/>
  <c r="Z2324" i="1"/>
  <c r="S2324" i="1"/>
  <c r="N2324" i="1"/>
  <c r="J2324" i="1"/>
  <c r="G2324" i="1"/>
  <c r="Z2319" i="1"/>
  <c r="S2319" i="1"/>
  <c r="N2319" i="1"/>
  <c r="J2319" i="1"/>
  <c r="G2319" i="1"/>
  <c r="Z2303" i="1"/>
  <c r="S2303" i="1"/>
  <c r="N2303" i="1"/>
  <c r="J2303" i="1"/>
  <c r="G2303" i="1"/>
  <c r="Z2302" i="1"/>
  <c r="S2302" i="1"/>
  <c r="N2302" i="1"/>
  <c r="J2302" i="1"/>
  <c r="G2302" i="1"/>
  <c r="W2283" i="1"/>
  <c r="Z2283" i="1" s="1"/>
  <c r="S2283" i="1"/>
  <c r="N2283" i="1"/>
  <c r="J2283" i="1"/>
  <c r="G2283" i="1"/>
  <c r="Z2278" i="1"/>
  <c r="P2278" i="1"/>
  <c r="S2278" i="1" s="1"/>
  <c r="N2278" i="1"/>
  <c r="J2278" i="1"/>
  <c r="G2278" i="1"/>
  <c r="Z2270" i="1"/>
  <c r="S2270" i="1"/>
  <c r="N2270" i="1"/>
  <c r="J2270" i="1"/>
  <c r="G2270" i="1"/>
  <c r="Z2240" i="1"/>
  <c r="S2240" i="1"/>
  <c r="N2240" i="1"/>
  <c r="J2240" i="1"/>
  <c r="G2240" i="1"/>
  <c r="W2236" i="1"/>
  <c r="Z2236" i="1" s="1"/>
  <c r="S2236" i="1"/>
  <c r="N2236" i="1"/>
  <c r="J2236" i="1"/>
  <c r="G2236" i="1"/>
  <c r="Z2233" i="1"/>
  <c r="S2233" i="1"/>
  <c r="N2233" i="1"/>
  <c r="J2233" i="1"/>
  <c r="G2233" i="1"/>
  <c r="Z2227" i="1"/>
  <c r="S2227" i="1"/>
  <c r="N2227" i="1"/>
  <c r="J2227" i="1"/>
  <c r="G2227" i="1"/>
  <c r="W2213" i="1"/>
  <c r="U2213" i="1"/>
  <c r="S2213" i="1"/>
  <c r="N2213" i="1"/>
  <c r="J2213" i="1"/>
  <c r="G2213" i="1"/>
  <c r="Y2211" i="1"/>
  <c r="Z2211" i="1" s="1"/>
  <c r="S2211" i="1"/>
  <c r="N2211" i="1"/>
  <c r="J2211" i="1"/>
  <c r="G2211" i="1"/>
  <c r="Z2203" i="1"/>
  <c r="S2203" i="1"/>
  <c r="N2203" i="1"/>
  <c r="J2203" i="1"/>
  <c r="G2203" i="1"/>
  <c r="Z2178" i="1"/>
  <c r="S2178" i="1"/>
  <c r="N2178" i="1"/>
  <c r="J2178" i="1"/>
  <c r="G2178" i="1"/>
  <c r="Z2176" i="1"/>
  <c r="S2176" i="1"/>
  <c r="N2176" i="1"/>
  <c r="J2176" i="1"/>
  <c r="G2176" i="1"/>
  <c r="Z2152" i="1"/>
  <c r="S2152" i="1"/>
  <c r="N2152" i="1"/>
  <c r="J2152" i="1"/>
  <c r="G2152" i="1"/>
  <c r="Z2150" i="1"/>
  <c r="S2150" i="1"/>
  <c r="N2150" i="1"/>
  <c r="J2150" i="1"/>
  <c r="G2150" i="1"/>
  <c r="Z2135" i="1"/>
  <c r="S2135" i="1"/>
  <c r="N2135" i="1"/>
  <c r="J2135" i="1"/>
  <c r="G2135" i="1"/>
  <c r="W2125" i="1"/>
  <c r="Z2125" i="1" s="1"/>
  <c r="S2125" i="1"/>
  <c r="N2125" i="1"/>
  <c r="J2125" i="1"/>
  <c r="G2125" i="1"/>
  <c r="Z2122" i="1"/>
  <c r="S2122" i="1"/>
  <c r="N2122" i="1"/>
  <c r="J2122" i="1"/>
  <c r="G2122" i="1"/>
  <c r="W2113" i="1"/>
  <c r="Z2113" i="1" s="1"/>
  <c r="S2113" i="1"/>
  <c r="N2113" i="1"/>
  <c r="J2113" i="1"/>
  <c r="G2113" i="1"/>
  <c r="Z2105" i="1"/>
  <c r="S2105" i="1"/>
  <c r="N2105" i="1"/>
  <c r="J2105" i="1"/>
  <c r="G2105" i="1"/>
  <c r="Z2104" i="1"/>
  <c r="S2104" i="1"/>
  <c r="N2104" i="1"/>
  <c r="J2104" i="1"/>
  <c r="G2104" i="1"/>
  <c r="Z2094" i="1"/>
  <c r="S2094" i="1"/>
  <c r="N2094" i="1"/>
  <c r="J2094" i="1"/>
  <c r="G2094" i="1"/>
  <c r="Z2086" i="1"/>
  <c r="S2086" i="1"/>
  <c r="N2086" i="1"/>
  <c r="J2086" i="1"/>
  <c r="G2086" i="1"/>
  <c r="Z2080" i="1"/>
  <c r="S2080" i="1"/>
  <c r="N2080" i="1"/>
  <c r="J2080" i="1"/>
  <c r="G2080" i="1"/>
  <c r="Z2078" i="1"/>
  <c r="S2078" i="1"/>
  <c r="N2078" i="1"/>
  <c r="J2078" i="1"/>
  <c r="G2078" i="1"/>
  <c r="Z2040" i="1"/>
  <c r="S2040" i="1"/>
  <c r="N2040" i="1"/>
  <c r="J2040" i="1"/>
  <c r="G2040" i="1"/>
  <c r="Y2026" i="1"/>
  <c r="W2026" i="1"/>
  <c r="S2026" i="1"/>
  <c r="N2026" i="1"/>
  <c r="J2026" i="1"/>
  <c r="G2026" i="1"/>
  <c r="Z2018" i="1"/>
  <c r="S2018" i="1"/>
  <c r="N2018" i="1"/>
  <c r="J2018" i="1"/>
  <c r="G2018" i="1"/>
  <c r="Z2012" i="1"/>
  <c r="S2012" i="1"/>
  <c r="N2012" i="1"/>
  <c r="J2012" i="1"/>
  <c r="G2012" i="1"/>
  <c r="Z2007" i="1"/>
  <c r="S2007" i="1"/>
  <c r="N2007" i="1"/>
  <c r="J2007" i="1"/>
  <c r="G2007" i="1"/>
  <c r="Z2005" i="1"/>
  <c r="S2005" i="1"/>
  <c r="N2005" i="1"/>
  <c r="J2005" i="1"/>
  <c r="G2005" i="1"/>
  <c r="Z1996" i="1"/>
  <c r="S1996" i="1"/>
  <c r="N1996" i="1"/>
  <c r="J1996" i="1"/>
  <c r="G1996" i="1"/>
  <c r="Z1992" i="1"/>
  <c r="S1992" i="1"/>
  <c r="N1992" i="1"/>
  <c r="J1992" i="1"/>
  <c r="G1992" i="1"/>
  <c r="Z1987" i="1"/>
  <c r="S1987" i="1"/>
  <c r="N1987" i="1"/>
  <c r="J1987" i="1"/>
  <c r="G1987" i="1"/>
  <c r="Y1980" i="1"/>
  <c r="W1980" i="1"/>
  <c r="Z1980" i="1" s="1"/>
  <c r="S1980" i="1"/>
  <c r="N1980" i="1"/>
  <c r="J1980" i="1"/>
  <c r="G1980" i="1"/>
  <c r="Z1942" i="1"/>
  <c r="S1942" i="1"/>
  <c r="N1942" i="1"/>
  <c r="J1942" i="1"/>
  <c r="G1942" i="1"/>
  <c r="Z1939" i="1"/>
  <c r="S1939" i="1"/>
  <c r="N1939" i="1"/>
  <c r="J1939" i="1"/>
  <c r="G1939" i="1"/>
  <c r="Z1924" i="1"/>
  <c r="S1924" i="1"/>
  <c r="N1924" i="1"/>
  <c r="J1924" i="1"/>
  <c r="G1924" i="1"/>
  <c r="W1905" i="1"/>
  <c r="Z1905" i="1" s="1"/>
  <c r="S1905" i="1"/>
  <c r="N1905" i="1"/>
  <c r="J1905" i="1"/>
  <c r="G1905" i="1"/>
  <c r="Z1887" i="1"/>
  <c r="S1887" i="1"/>
  <c r="N1887" i="1"/>
  <c r="J1887" i="1"/>
  <c r="G1887" i="1"/>
  <c r="Z1882" i="1"/>
  <c r="S1882" i="1"/>
  <c r="N1882" i="1"/>
  <c r="J1882" i="1"/>
  <c r="G1882" i="1"/>
  <c r="Z1879" i="1"/>
  <c r="S1879" i="1"/>
  <c r="N1879" i="1"/>
  <c r="J1879" i="1"/>
  <c r="G1879" i="1"/>
  <c r="Z1876" i="1"/>
  <c r="S1876" i="1"/>
  <c r="N1876" i="1"/>
  <c r="J1876" i="1"/>
  <c r="G1876" i="1"/>
  <c r="AC1876" i="1" s="1"/>
  <c r="W1871" i="1"/>
  <c r="T1871" i="1"/>
  <c r="S1871" i="1"/>
  <c r="N1871" i="1"/>
  <c r="J1871" i="1"/>
  <c r="G1871" i="1"/>
  <c r="Z1870" i="1"/>
  <c r="S1870" i="1"/>
  <c r="N1870" i="1"/>
  <c r="J1870" i="1"/>
  <c r="G1870" i="1"/>
  <c r="W1853" i="1"/>
  <c r="Z1853" i="1" s="1"/>
  <c r="S1853" i="1"/>
  <c r="N1853" i="1"/>
  <c r="J1853" i="1"/>
  <c r="G1853" i="1"/>
  <c r="Z1830" i="1"/>
  <c r="S1830" i="1"/>
  <c r="N1830" i="1"/>
  <c r="J1830" i="1"/>
  <c r="G1830" i="1"/>
  <c r="Z1820" i="1"/>
  <c r="S1820" i="1"/>
  <c r="N1820" i="1"/>
  <c r="J1820" i="1"/>
  <c r="G1820" i="1"/>
  <c r="Z1798" i="1"/>
  <c r="S1798" i="1"/>
  <c r="N1798" i="1"/>
  <c r="J1798" i="1"/>
  <c r="G1798" i="1"/>
  <c r="Z1792" i="1"/>
  <c r="S1792" i="1"/>
  <c r="N1792" i="1"/>
  <c r="J1792" i="1"/>
  <c r="G1792" i="1"/>
  <c r="Z1791" i="1"/>
  <c r="S1791" i="1"/>
  <c r="N1791" i="1"/>
  <c r="J1791" i="1"/>
  <c r="G1791" i="1"/>
  <c r="Z1790" i="1"/>
  <c r="S1790" i="1"/>
  <c r="N1790" i="1"/>
  <c r="J1790" i="1"/>
  <c r="G1790" i="1"/>
  <c r="Y1785" i="1"/>
  <c r="W1785" i="1"/>
  <c r="Z1785" i="1" s="1"/>
  <c r="T1785" i="1"/>
  <c r="S1785" i="1"/>
  <c r="N1785" i="1"/>
  <c r="J1785" i="1"/>
  <c r="G1785" i="1"/>
  <c r="Z1783" i="1"/>
  <c r="S1783" i="1"/>
  <c r="N1783" i="1"/>
  <c r="J1783" i="1"/>
  <c r="G1783" i="1"/>
  <c r="Z1758" i="1"/>
  <c r="S1758" i="1"/>
  <c r="N1758" i="1"/>
  <c r="J1758" i="1"/>
  <c r="G1758" i="1"/>
  <c r="Z1746" i="1"/>
  <c r="S1746" i="1"/>
  <c r="N1746" i="1"/>
  <c r="J1746" i="1"/>
  <c r="G1746" i="1"/>
  <c r="Z1737" i="1"/>
  <c r="S1737" i="1"/>
  <c r="N1737" i="1"/>
  <c r="J1737" i="1"/>
  <c r="G1737" i="1"/>
  <c r="W1730" i="1"/>
  <c r="Z1730" i="1" s="1"/>
  <c r="S1730" i="1"/>
  <c r="N1730" i="1"/>
  <c r="J1730" i="1"/>
  <c r="G1730" i="1"/>
  <c r="Z1729" i="1"/>
  <c r="S1729" i="1"/>
  <c r="N1729" i="1"/>
  <c r="J1729" i="1"/>
  <c r="G1729" i="1"/>
  <c r="Z1725" i="1"/>
  <c r="W1725" i="1"/>
  <c r="S1725" i="1"/>
  <c r="N1725" i="1"/>
  <c r="J1725" i="1"/>
  <c r="AC1725" i="1" s="1"/>
  <c r="G1725" i="1"/>
  <c r="Z1724" i="1"/>
  <c r="S1724" i="1"/>
  <c r="N1724" i="1"/>
  <c r="J1724" i="1"/>
  <c r="G1724" i="1"/>
  <c r="W1707" i="1"/>
  <c r="Z1707" i="1" s="1"/>
  <c r="S1707" i="1"/>
  <c r="N1707" i="1"/>
  <c r="J1707" i="1"/>
  <c r="G1707" i="1"/>
  <c r="Z1704" i="1"/>
  <c r="S1704" i="1"/>
  <c r="N1704" i="1"/>
  <c r="J1704" i="1"/>
  <c r="G1704" i="1"/>
  <c r="AC1704" i="1" s="1"/>
  <c r="Z1691" i="1"/>
  <c r="S1691" i="1"/>
  <c r="N1691" i="1"/>
  <c r="J1691" i="1"/>
  <c r="G1691" i="1"/>
  <c r="Y1687" i="1"/>
  <c r="W1687" i="1"/>
  <c r="Z1687" i="1" s="1"/>
  <c r="S1687" i="1"/>
  <c r="N1687" i="1"/>
  <c r="J1687" i="1"/>
  <c r="G1687" i="1"/>
  <c r="Z1682" i="1"/>
  <c r="S1682" i="1"/>
  <c r="N1682" i="1"/>
  <c r="J1682" i="1"/>
  <c r="G1682" i="1"/>
  <c r="Z1641" i="1"/>
  <c r="S1641" i="1"/>
  <c r="N1641" i="1"/>
  <c r="J1641" i="1"/>
  <c r="G1641" i="1"/>
  <c r="Z1629" i="1"/>
  <c r="S1629" i="1"/>
  <c r="N1629" i="1"/>
  <c r="J1629" i="1"/>
  <c r="G1629" i="1"/>
  <c r="Z1626" i="1"/>
  <c r="S1626" i="1"/>
  <c r="N1626" i="1"/>
  <c r="J1626" i="1"/>
  <c r="G1626" i="1"/>
  <c r="Z1615" i="1"/>
  <c r="S1615" i="1"/>
  <c r="N1615" i="1"/>
  <c r="J1615" i="1"/>
  <c r="G1615" i="1"/>
  <c r="AC1615" i="1" s="1"/>
  <c r="Z1605" i="1"/>
  <c r="S1605" i="1"/>
  <c r="N1605" i="1"/>
  <c r="J1605" i="1"/>
  <c r="G1605" i="1"/>
  <c r="Z1564" i="1"/>
  <c r="S1564" i="1"/>
  <c r="N1564" i="1"/>
  <c r="J1564" i="1"/>
  <c r="G1564" i="1"/>
  <c r="Z1557" i="1"/>
  <c r="S1557" i="1"/>
  <c r="N1557" i="1"/>
  <c r="J1557" i="1"/>
  <c r="G1557" i="1"/>
  <c r="Z1553" i="1"/>
  <c r="S1553" i="1"/>
  <c r="N1553" i="1"/>
  <c r="J1553" i="1"/>
  <c r="G1553" i="1"/>
  <c r="Z1552" i="1"/>
  <c r="S1552" i="1"/>
  <c r="N1552" i="1"/>
  <c r="J1552" i="1"/>
  <c r="G1552" i="1"/>
  <c r="Z1550" i="1"/>
  <c r="S1550" i="1"/>
  <c r="N1550" i="1"/>
  <c r="J1550" i="1"/>
  <c r="G1550" i="1"/>
  <c r="Z1536" i="1"/>
  <c r="S1536" i="1"/>
  <c r="N1536" i="1"/>
  <c r="J1536" i="1"/>
  <c r="G1536" i="1"/>
  <c r="Z1508" i="1"/>
  <c r="S1508" i="1"/>
  <c r="N1508" i="1"/>
  <c r="J1508" i="1"/>
  <c r="G1508" i="1"/>
  <c r="W1482" i="1"/>
  <c r="Z1482" i="1" s="1"/>
  <c r="S1482" i="1"/>
  <c r="N1482" i="1"/>
  <c r="J1482" i="1"/>
  <c r="G1482" i="1"/>
  <c r="Z1451" i="1"/>
  <c r="S1451" i="1"/>
  <c r="N1451" i="1"/>
  <c r="J1451" i="1"/>
  <c r="G1451" i="1"/>
  <c r="Z1446" i="1"/>
  <c r="S1446" i="1"/>
  <c r="N1446" i="1"/>
  <c r="J1446" i="1"/>
  <c r="G1446" i="1"/>
  <c r="Z1415" i="1"/>
  <c r="S1415" i="1"/>
  <c r="N1415" i="1"/>
  <c r="J1415" i="1"/>
  <c r="G1415" i="1"/>
  <c r="Z1413" i="1"/>
  <c r="S1413" i="1"/>
  <c r="N1413" i="1"/>
  <c r="J1413" i="1"/>
  <c r="G1413" i="1"/>
  <c r="Z1403" i="1"/>
  <c r="S1403" i="1"/>
  <c r="N1403" i="1"/>
  <c r="J1403" i="1"/>
  <c r="G1403" i="1"/>
  <c r="Z1394" i="1"/>
  <c r="S1394" i="1"/>
  <c r="N1394" i="1"/>
  <c r="J1394" i="1"/>
  <c r="G1394" i="1"/>
  <c r="Z1377" i="1"/>
  <c r="S1377" i="1"/>
  <c r="N1377" i="1"/>
  <c r="J1377" i="1"/>
  <c r="G1377" i="1"/>
  <c r="AC1377" i="1" s="1"/>
  <c r="Z1355" i="1"/>
  <c r="S1355" i="1"/>
  <c r="N1355" i="1"/>
  <c r="J1355" i="1"/>
  <c r="G1355" i="1"/>
  <c r="W1347" i="1"/>
  <c r="Z1347" i="1" s="1"/>
  <c r="S1347" i="1"/>
  <c r="N1347" i="1"/>
  <c r="J1347" i="1"/>
  <c r="G1347" i="1"/>
  <c r="Z1341" i="1"/>
  <c r="S1341" i="1"/>
  <c r="N1341" i="1"/>
  <c r="J1341" i="1"/>
  <c r="G1341" i="1"/>
  <c r="Z1335" i="1"/>
  <c r="S1335" i="1"/>
  <c r="N1335" i="1"/>
  <c r="J1335" i="1"/>
  <c r="G1335" i="1"/>
  <c r="Z1325" i="1"/>
  <c r="S1325" i="1"/>
  <c r="N1325" i="1"/>
  <c r="J1325" i="1"/>
  <c r="G1325" i="1"/>
  <c r="W1294" i="1"/>
  <c r="T1294" i="1"/>
  <c r="Z1294" i="1" s="1"/>
  <c r="S1294" i="1"/>
  <c r="N1294" i="1"/>
  <c r="J1294" i="1"/>
  <c r="G1294" i="1"/>
  <c r="Z1287" i="1"/>
  <c r="S1287" i="1"/>
  <c r="N1287" i="1"/>
  <c r="J1287" i="1"/>
  <c r="G1287" i="1"/>
  <c r="Z1281" i="1"/>
  <c r="S1281" i="1"/>
  <c r="N1281" i="1"/>
  <c r="J1281" i="1"/>
  <c r="G1281" i="1"/>
  <c r="Z1277" i="1"/>
  <c r="S1277" i="1"/>
  <c r="N1277" i="1"/>
  <c r="J1277" i="1"/>
  <c r="G1277" i="1"/>
  <c r="Z1270" i="1"/>
  <c r="S1270" i="1"/>
  <c r="N1270" i="1"/>
  <c r="J1270" i="1"/>
  <c r="G1270" i="1"/>
  <c r="Z1252" i="1"/>
  <c r="S1252" i="1"/>
  <c r="N1252" i="1"/>
  <c r="J1252" i="1"/>
  <c r="G1252" i="1"/>
  <c r="Z1243" i="1"/>
  <c r="S1243" i="1"/>
  <c r="N1243" i="1"/>
  <c r="J1243" i="1"/>
  <c r="G1243" i="1"/>
  <c r="Z1232" i="1"/>
  <c r="S1232" i="1"/>
  <c r="N1232" i="1"/>
  <c r="J1232" i="1"/>
  <c r="G1232" i="1"/>
  <c r="Z1230" i="1"/>
  <c r="S1230" i="1"/>
  <c r="N1230" i="1"/>
  <c r="J1230" i="1"/>
  <c r="G1230" i="1"/>
  <c r="Z1221" i="1"/>
  <c r="S1221" i="1"/>
  <c r="N1221" i="1"/>
  <c r="J1221" i="1"/>
  <c r="G1221" i="1"/>
  <c r="Z1218" i="1"/>
  <c r="S1218" i="1"/>
  <c r="N1218" i="1"/>
  <c r="J1218" i="1"/>
  <c r="G1218" i="1"/>
  <c r="Z1199" i="1"/>
  <c r="S1199" i="1"/>
  <c r="N1199" i="1"/>
  <c r="J1199" i="1"/>
  <c r="G1199" i="1"/>
  <c r="Z1197" i="1"/>
  <c r="S1197" i="1"/>
  <c r="N1197" i="1"/>
  <c r="J1197" i="1"/>
  <c r="G1197" i="1"/>
  <c r="Z1194" i="1"/>
  <c r="S1194" i="1"/>
  <c r="N1194" i="1"/>
  <c r="J1194" i="1"/>
  <c r="G1194" i="1"/>
  <c r="Z1178" i="1"/>
  <c r="S1178" i="1"/>
  <c r="N1178" i="1"/>
  <c r="J1178" i="1"/>
  <c r="G1178" i="1"/>
  <c r="Z1177" i="1"/>
  <c r="S1177" i="1"/>
  <c r="N1177" i="1"/>
  <c r="J1177" i="1"/>
  <c r="G1177" i="1"/>
  <c r="Z1148" i="1"/>
  <c r="S1148" i="1"/>
  <c r="N1148" i="1"/>
  <c r="J1148" i="1"/>
  <c r="G1148" i="1"/>
  <c r="X1137" i="1"/>
  <c r="W1137" i="1"/>
  <c r="S1137" i="1"/>
  <c r="N1137" i="1"/>
  <c r="J1137" i="1"/>
  <c r="G1137" i="1"/>
  <c r="Z1135" i="1"/>
  <c r="S1135" i="1"/>
  <c r="N1135" i="1"/>
  <c r="J1135" i="1"/>
  <c r="G1135" i="1"/>
  <c r="Z1109" i="1"/>
  <c r="S1109" i="1"/>
  <c r="N1109" i="1"/>
  <c r="J1109" i="1"/>
  <c r="G1109" i="1"/>
  <c r="Z1105" i="1"/>
  <c r="S1105" i="1"/>
  <c r="N1105" i="1"/>
  <c r="J1105" i="1"/>
  <c r="G1105" i="1"/>
  <c r="Z1094" i="1"/>
  <c r="S1094" i="1"/>
  <c r="N1094" i="1"/>
  <c r="J1094" i="1"/>
  <c r="G1094" i="1"/>
  <c r="Y1085" i="1"/>
  <c r="Z1085" i="1" s="1"/>
  <c r="S1085" i="1"/>
  <c r="N1085" i="1"/>
  <c r="J1085" i="1"/>
  <c r="G1085" i="1"/>
  <c r="W1071" i="1"/>
  <c r="Z1071" i="1" s="1"/>
  <c r="S1071" i="1"/>
  <c r="N1071" i="1"/>
  <c r="J1071" i="1"/>
  <c r="G1071" i="1"/>
  <c r="Y1054" i="1"/>
  <c r="W1054" i="1"/>
  <c r="S1054" i="1"/>
  <c r="N1054" i="1"/>
  <c r="J1054" i="1"/>
  <c r="G1054" i="1"/>
  <c r="Z1013" i="1"/>
  <c r="S1013" i="1"/>
  <c r="N1013" i="1"/>
  <c r="J1013" i="1"/>
  <c r="G1013" i="1"/>
  <c r="Z999" i="1"/>
  <c r="S999" i="1"/>
  <c r="N999" i="1"/>
  <c r="J999" i="1"/>
  <c r="G999" i="1"/>
  <c r="Z996" i="1"/>
  <c r="S996" i="1"/>
  <c r="N996" i="1"/>
  <c r="J996" i="1"/>
  <c r="G996" i="1"/>
  <c r="W993" i="1"/>
  <c r="Z993" i="1" s="1"/>
  <c r="S993" i="1"/>
  <c r="N993" i="1"/>
  <c r="J993" i="1"/>
  <c r="G993" i="1"/>
  <c r="Z992" i="1"/>
  <c r="S992" i="1"/>
  <c r="N992" i="1"/>
  <c r="J992" i="1"/>
  <c r="G992" i="1"/>
  <c r="Z984" i="1"/>
  <c r="S984" i="1"/>
  <c r="N984" i="1"/>
  <c r="J984" i="1"/>
  <c r="G984" i="1"/>
  <c r="Z968" i="1"/>
  <c r="S968" i="1"/>
  <c r="N968" i="1"/>
  <c r="J968" i="1"/>
  <c r="G968" i="1"/>
  <c r="Z952" i="1"/>
  <c r="S952" i="1"/>
  <c r="N952" i="1"/>
  <c r="J952" i="1"/>
  <c r="G952" i="1"/>
  <c r="Z925" i="1"/>
  <c r="S925" i="1"/>
  <c r="N925" i="1"/>
  <c r="J925" i="1"/>
  <c r="G925" i="1"/>
  <c r="Z924" i="1"/>
  <c r="S924" i="1"/>
  <c r="N924" i="1"/>
  <c r="J924" i="1"/>
  <c r="G924" i="1"/>
  <c r="Z916" i="1"/>
  <c r="S916" i="1"/>
  <c r="N916" i="1"/>
  <c r="J916" i="1"/>
  <c r="G916" i="1"/>
  <c r="Z906" i="1"/>
  <c r="S906" i="1"/>
  <c r="N906" i="1"/>
  <c r="J906" i="1"/>
  <c r="G906" i="1"/>
  <c r="Z885" i="1"/>
  <c r="S885" i="1"/>
  <c r="N885" i="1"/>
  <c r="J885" i="1"/>
  <c r="G885" i="1"/>
  <c r="Z881" i="1"/>
  <c r="S881" i="1"/>
  <c r="N881" i="1"/>
  <c r="J881" i="1"/>
  <c r="G881" i="1"/>
  <c r="Z880" i="1"/>
  <c r="S880" i="1"/>
  <c r="N880" i="1"/>
  <c r="J880" i="1"/>
  <c r="G880" i="1"/>
  <c r="Z866" i="1"/>
  <c r="S866" i="1"/>
  <c r="N866" i="1"/>
  <c r="J866" i="1"/>
  <c r="G866" i="1"/>
  <c r="Z857" i="1"/>
  <c r="S857" i="1"/>
  <c r="N857" i="1"/>
  <c r="J857" i="1"/>
  <c r="G857" i="1"/>
  <c r="Z851" i="1"/>
  <c r="S851" i="1"/>
  <c r="N851" i="1"/>
  <c r="J851" i="1"/>
  <c r="G851" i="1"/>
  <c r="Z842" i="1"/>
  <c r="S842" i="1"/>
  <c r="N842" i="1"/>
  <c r="J842" i="1"/>
  <c r="G842" i="1"/>
  <c r="Z804" i="1"/>
  <c r="S804" i="1"/>
  <c r="N804" i="1"/>
  <c r="J804" i="1"/>
  <c r="G804" i="1"/>
  <c r="Z796" i="1"/>
  <c r="S796" i="1"/>
  <c r="N796" i="1"/>
  <c r="J796" i="1"/>
  <c r="G796" i="1"/>
  <c r="W789" i="1"/>
  <c r="Z789" i="1" s="1"/>
  <c r="S789" i="1"/>
  <c r="N789" i="1"/>
  <c r="J789" i="1"/>
  <c r="G789" i="1"/>
  <c r="Z778" i="1"/>
  <c r="S778" i="1"/>
  <c r="N778" i="1"/>
  <c r="J778" i="1"/>
  <c r="G778" i="1"/>
  <c r="Z766" i="1"/>
  <c r="S766" i="1"/>
  <c r="N766" i="1"/>
  <c r="J766" i="1"/>
  <c r="G766" i="1"/>
  <c r="Y758" i="1"/>
  <c r="W758" i="1"/>
  <c r="V758" i="1"/>
  <c r="T758" i="1"/>
  <c r="S758" i="1"/>
  <c r="N758" i="1"/>
  <c r="J758" i="1"/>
  <c r="G758" i="1"/>
  <c r="Z746" i="1"/>
  <c r="S746" i="1"/>
  <c r="N746" i="1"/>
  <c r="J746" i="1"/>
  <c r="G746" i="1"/>
  <c r="Z728" i="1"/>
  <c r="S728" i="1"/>
  <c r="N728" i="1"/>
  <c r="J728" i="1"/>
  <c r="G728" i="1"/>
  <c r="Z727" i="1"/>
  <c r="S727" i="1"/>
  <c r="N727" i="1"/>
  <c r="J727" i="1"/>
  <c r="G727" i="1"/>
  <c r="W699" i="1"/>
  <c r="Z699" i="1" s="1"/>
  <c r="S699" i="1"/>
  <c r="N699" i="1"/>
  <c r="J699" i="1"/>
  <c r="G699" i="1"/>
  <c r="Z688" i="1"/>
  <c r="S688" i="1"/>
  <c r="N688" i="1"/>
  <c r="J688" i="1"/>
  <c r="G688" i="1"/>
  <c r="W660" i="1"/>
  <c r="T660" i="1"/>
  <c r="S660" i="1"/>
  <c r="N660" i="1"/>
  <c r="J660" i="1"/>
  <c r="G660" i="1"/>
  <c r="Z651" i="1"/>
  <c r="S651" i="1"/>
  <c r="N651" i="1"/>
  <c r="J651" i="1"/>
  <c r="G651" i="1"/>
  <c r="Z625" i="1"/>
  <c r="S625" i="1"/>
  <c r="N625" i="1"/>
  <c r="J625" i="1"/>
  <c r="G625" i="1"/>
  <c r="W620" i="1"/>
  <c r="T620" i="1"/>
  <c r="S620" i="1"/>
  <c r="N620" i="1"/>
  <c r="J620" i="1"/>
  <c r="G620" i="1"/>
  <c r="Z612" i="1"/>
  <c r="S612" i="1"/>
  <c r="N612" i="1"/>
  <c r="J612" i="1"/>
  <c r="G612" i="1"/>
  <c r="T585" i="1"/>
  <c r="Z585" i="1" s="1"/>
  <c r="S585" i="1"/>
  <c r="N585" i="1"/>
  <c r="J585" i="1"/>
  <c r="G585" i="1"/>
  <c r="Z584" i="1"/>
  <c r="S584" i="1"/>
  <c r="N584" i="1"/>
  <c r="J584" i="1"/>
  <c r="G584" i="1"/>
  <c r="W561" i="1"/>
  <c r="T561" i="1"/>
  <c r="S561" i="1"/>
  <c r="N561" i="1"/>
  <c r="J561" i="1"/>
  <c r="G561" i="1"/>
  <c r="Z547" i="1"/>
  <c r="S547" i="1"/>
  <c r="N547" i="1"/>
  <c r="J547" i="1"/>
  <c r="G547" i="1"/>
  <c r="Z539" i="1"/>
  <c r="S539" i="1"/>
  <c r="N539" i="1"/>
  <c r="J539" i="1"/>
  <c r="G539" i="1"/>
  <c r="W538" i="1"/>
  <c r="Z538" i="1" s="1"/>
  <c r="S538" i="1"/>
  <c r="N538" i="1"/>
  <c r="J538" i="1"/>
  <c r="G538" i="1"/>
  <c r="Z537" i="1"/>
  <c r="S537" i="1"/>
  <c r="N537" i="1"/>
  <c r="J537" i="1"/>
  <c r="G537" i="1"/>
  <c r="Z535" i="1"/>
  <c r="S535" i="1"/>
  <c r="N535" i="1"/>
  <c r="J535" i="1"/>
  <c r="G535" i="1"/>
  <c r="Z527" i="1"/>
  <c r="S527" i="1"/>
  <c r="N527" i="1"/>
  <c r="J527" i="1"/>
  <c r="G527" i="1"/>
  <c r="Z504" i="1"/>
  <c r="S504" i="1"/>
  <c r="N504" i="1"/>
  <c r="J504" i="1"/>
  <c r="G504" i="1"/>
  <c r="Z502" i="1"/>
  <c r="S502" i="1"/>
  <c r="N502" i="1"/>
  <c r="J502" i="1"/>
  <c r="G502" i="1"/>
  <c r="W494" i="1"/>
  <c r="T494" i="1"/>
  <c r="S494" i="1"/>
  <c r="N494" i="1"/>
  <c r="J494" i="1"/>
  <c r="G494" i="1"/>
  <c r="T492" i="1"/>
  <c r="Z492" i="1" s="1"/>
  <c r="S492" i="1"/>
  <c r="N492" i="1"/>
  <c r="J492" i="1"/>
  <c r="G492" i="1"/>
  <c r="W485" i="1"/>
  <c r="Z485" i="1" s="1"/>
  <c r="S485" i="1"/>
  <c r="N485" i="1"/>
  <c r="J485" i="1"/>
  <c r="G485" i="1"/>
  <c r="Z479" i="1"/>
  <c r="S479" i="1"/>
  <c r="N479" i="1"/>
  <c r="J479" i="1"/>
  <c r="G479" i="1"/>
  <c r="Y472" i="1"/>
  <c r="W472" i="1"/>
  <c r="S472" i="1"/>
  <c r="N472" i="1"/>
  <c r="J472" i="1"/>
  <c r="G472" i="1"/>
  <c r="Z469" i="1"/>
  <c r="S469" i="1"/>
  <c r="N469" i="1"/>
  <c r="J469" i="1"/>
  <c r="G469" i="1"/>
  <c r="Y468" i="1"/>
  <c r="T468" i="1"/>
  <c r="S468" i="1"/>
  <c r="N468" i="1"/>
  <c r="J468" i="1"/>
  <c r="G468" i="1"/>
  <c r="Z461" i="1"/>
  <c r="S461" i="1"/>
  <c r="N461" i="1"/>
  <c r="J461" i="1"/>
  <c r="G461" i="1"/>
  <c r="Z457" i="1"/>
  <c r="S457" i="1"/>
  <c r="N457" i="1"/>
  <c r="J457" i="1"/>
  <c r="G457" i="1"/>
  <c r="Z454" i="1"/>
  <c r="S454" i="1"/>
  <c r="N454" i="1"/>
  <c r="J454" i="1"/>
  <c r="G454" i="1"/>
  <c r="Z451" i="1"/>
  <c r="S451" i="1"/>
  <c r="N451" i="1"/>
  <c r="J451" i="1"/>
  <c r="G451" i="1"/>
  <c r="Y450" i="1"/>
  <c r="W450" i="1"/>
  <c r="S450" i="1"/>
  <c r="N450" i="1"/>
  <c r="J450" i="1"/>
  <c r="G450" i="1"/>
  <c r="Z445" i="1"/>
  <c r="S445" i="1"/>
  <c r="N445" i="1"/>
  <c r="J445" i="1"/>
  <c r="G445" i="1"/>
  <c r="Z439" i="1"/>
  <c r="S439" i="1"/>
  <c r="N439" i="1"/>
  <c r="J439" i="1"/>
  <c r="G439" i="1"/>
  <c r="Z418" i="1"/>
  <c r="S418" i="1"/>
  <c r="N418" i="1"/>
  <c r="J418" i="1"/>
  <c r="G418" i="1"/>
  <c r="Z416" i="1"/>
  <c r="S416" i="1"/>
  <c r="N416" i="1"/>
  <c r="J416" i="1"/>
  <c r="G416" i="1"/>
  <c r="Z413" i="1"/>
  <c r="S413" i="1"/>
  <c r="N413" i="1"/>
  <c r="J413" i="1"/>
  <c r="G413" i="1"/>
  <c r="Y409" i="1"/>
  <c r="W409" i="1"/>
  <c r="T409" i="1"/>
  <c r="S409" i="1"/>
  <c r="N409" i="1"/>
  <c r="J409" i="1"/>
  <c r="G409" i="1"/>
  <c r="W392" i="1"/>
  <c r="V392" i="1"/>
  <c r="T392" i="1"/>
  <c r="S392" i="1"/>
  <c r="N392" i="1"/>
  <c r="J392" i="1"/>
  <c r="G392" i="1"/>
  <c r="W387" i="1"/>
  <c r="Z387" i="1" s="1"/>
  <c r="S387" i="1"/>
  <c r="N387" i="1"/>
  <c r="J387" i="1"/>
  <c r="G387" i="1"/>
  <c r="W377" i="1"/>
  <c r="Z377" i="1" s="1"/>
  <c r="T377" i="1"/>
  <c r="S377" i="1"/>
  <c r="N377" i="1"/>
  <c r="J377" i="1"/>
  <c r="G377" i="1"/>
  <c r="W339" i="1"/>
  <c r="Z339" i="1" s="1"/>
  <c r="S339" i="1"/>
  <c r="N339" i="1"/>
  <c r="J339" i="1"/>
  <c r="G339" i="1"/>
  <c r="Z338" i="1"/>
  <c r="S338" i="1"/>
  <c r="N338" i="1"/>
  <c r="J338" i="1"/>
  <c r="G338" i="1"/>
  <c r="Z337" i="1"/>
  <c r="S337" i="1"/>
  <c r="N337" i="1"/>
  <c r="J337" i="1"/>
  <c r="G337" i="1"/>
  <c r="T336" i="1"/>
  <c r="Z336" i="1" s="1"/>
  <c r="S336" i="1"/>
  <c r="N336" i="1"/>
  <c r="J336" i="1"/>
  <c r="G336" i="1"/>
  <c r="Z334" i="1"/>
  <c r="S334" i="1"/>
  <c r="N334" i="1"/>
  <c r="J334" i="1"/>
  <c r="G334" i="1"/>
  <c r="Z306" i="1"/>
  <c r="S306" i="1"/>
  <c r="N306" i="1"/>
  <c r="J306" i="1"/>
  <c r="G306" i="1"/>
  <c r="W301" i="1"/>
  <c r="U301" i="1"/>
  <c r="S301" i="1"/>
  <c r="N301" i="1"/>
  <c r="J301" i="1"/>
  <c r="G301" i="1"/>
  <c r="W300" i="1"/>
  <c r="T300" i="1"/>
  <c r="S300" i="1"/>
  <c r="N300" i="1"/>
  <c r="J300" i="1"/>
  <c r="G300" i="1"/>
  <c r="Y295" i="1"/>
  <c r="T295" i="1"/>
  <c r="S295" i="1"/>
  <c r="N295" i="1"/>
  <c r="J295" i="1"/>
  <c r="G295" i="1"/>
  <c r="X294" i="1"/>
  <c r="W294" i="1"/>
  <c r="T294" i="1"/>
  <c r="S294" i="1"/>
  <c r="N294" i="1"/>
  <c r="J294" i="1"/>
  <c r="G294" i="1"/>
  <c r="Z286" i="1"/>
  <c r="S286" i="1"/>
  <c r="N286" i="1"/>
  <c r="J286" i="1"/>
  <c r="G286" i="1"/>
  <c r="Z284" i="1"/>
  <c r="S284" i="1"/>
  <c r="N284" i="1"/>
  <c r="J284" i="1"/>
  <c r="G284" i="1"/>
  <c r="Z276" i="1"/>
  <c r="S276" i="1"/>
  <c r="N276" i="1"/>
  <c r="J276" i="1"/>
  <c r="G276" i="1"/>
  <c r="Z258" i="1"/>
  <c r="S258" i="1"/>
  <c r="N258" i="1"/>
  <c r="J258" i="1"/>
  <c r="G258" i="1"/>
  <c r="Z251" i="1"/>
  <c r="S251" i="1"/>
  <c r="N251" i="1"/>
  <c r="J251" i="1"/>
  <c r="G251" i="1"/>
  <c r="W250" i="1"/>
  <c r="V250" i="1"/>
  <c r="U250" i="1"/>
  <c r="T250" i="1"/>
  <c r="S250" i="1"/>
  <c r="N250" i="1"/>
  <c r="J250" i="1"/>
  <c r="G250" i="1"/>
  <c r="T248" i="1"/>
  <c r="Z248" i="1" s="1"/>
  <c r="S248" i="1"/>
  <c r="N248" i="1"/>
  <c r="J248" i="1"/>
  <c r="G248" i="1"/>
  <c r="T245" i="1"/>
  <c r="Z245" i="1" s="1"/>
  <c r="S245" i="1"/>
  <c r="N245" i="1"/>
  <c r="J245" i="1"/>
  <c r="G245" i="1"/>
  <c r="Z233" i="1"/>
  <c r="S233" i="1"/>
  <c r="N233" i="1"/>
  <c r="J233" i="1"/>
  <c r="G233" i="1"/>
  <c r="T228" i="1"/>
  <c r="Z228" i="1" s="1"/>
  <c r="S228" i="1"/>
  <c r="N228" i="1"/>
  <c r="J228" i="1"/>
  <c r="G228" i="1"/>
  <c r="Z213" i="1"/>
  <c r="S213" i="1"/>
  <c r="N213" i="1"/>
  <c r="J213" i="1"/>
  <c r="G213" i="1"/>
  <c r="T204" i="1"/>
  <c r="Z204" i="1" s="1"/>
  <c r="S204" i="1"/>
  <c r="N204" i="1"/>
  <c r="J204" i="1"/>
  <c r="G204" i="1"/>
  <c r="T203" i="1"/>
  <c r="Z203" i="1" s="1"/>
  <c r="S203" i="1"/>
  <c r="N203" i="1"/>
  <c r="J203" i="1"/>
  <c r="G203" i="1"/>
  <c r="Y180" i="1"/>
  <c r="W180" i="1"/>
  <c r="T180" i="1"/>
  <c r="S180" i="1"/>
  <c r="N180" i="1"/>
  <c r="J180" i="1"/>
  <c r="G180" i="1"/>
  <c r="T177" i="1"/>
  <c r="Z177" i="1" s="1"/>
  <c r="S177" i="1"/>
  <c r="N177" i="1"/>
  <c r="J177" i="1"/>
  <c r="G177" i="1"/>
  <c r="U171" i="1"/>
  <c r="Z171" i="1" s="1"/>
  <c r="S171" i="1"/>
  <c r="N171" i="1"/>
  <c r="J171" i="1"/>
  <c r="G171" i="1"/>
  <c r="W167" i="1"/>
  <c r="T167" i="1"/>
  <c r="S167" i="1"/>
  <c r="N167" i="1"/>
  <c r="J167" i="1"/>
  <c r="G167" i="1"/>
  <c r="T164" i="1"/>
  <c r="Z164" i="1" s="1"/>
  <c r="S164" i="1"/>
  <c r="N164" i="1"/>
  <c r="J164" i="1"/>
  <c r="G164" i="1"/>
  <c r="Z154" i="1"/>
  <c r="S154" i="1"/>
  <c r="N154" i="1"/>
  <c r="J154" i="1"/>
  <c r="G154" i="1"/>
  <c r="Z153" i="1"/>
  <c r="S153" i="1"/>
  <c r="N153" i="1"/>
  <c r="J153" i="1"/>
  <c r="G153" i="1"/>
  <c r="Z149" i="1"/>
  <c r="S149" i="1"/>
  <c r="N149" i="1"/>
  <c r="J149" i="1"/>
  <c r="G149" i="1"/>
  <c r="Z143" i="1"/>
  <c r="S143" i="1"/>
  <c r="N143" i="1"/>
  <c r="J143" i="1"/>
  <c r="G143" i="1"/>
  <c r="Y135" i="1"/>
  <c r="X135" i="1"/>
  <c r="W135" i="1"/>
  <c r="T135" i="1"/>
  <c r="S135" i="1"/>
  <c r="N135" i="1"/>
  <c r="J135" i="1"/>
  <c r="G135" i="1"/>
  <c r="W133" i="1"/>
  <c r="T133" i="1"/>
  <c r="S133" i="1"/>
  <c r="N133" i="1"/>
  <c r="J133" i="1"/>
  <c r="G133" i="1"/>
  <c r="Z131" i="1"/>
  <c r="S131" i="1"/>
  <c r="N131" i="1"/>
  <c r="J131" i="1"/>
  <c r="G131" i="1"/>
  <c r="Z129" i="1"/>
  <c r="S129" i="1"/>
  <c r="N129" i="1"/>
  <c r="J129" i="1"/>
  <c r="G129" i="1"/>
  <c r="Z123" i="1"/>
  <c r="S123" i="1"/>
  <c r="M123" i="1"/>
  <c r="L123" i="1"/>
  <c r="J123" i="1"/>
  <c r="G123" i="1"/>
  <c r="W120" i="1"/>
  <c r="T120" i="1"/>
  <c r="S120" i="1"/>
  <c r="N120" i="1"/>
  <c r="J120" i="1"/>
  <c r="G120" i="1"/>
  <c r="W111" i="1"/>
  <c r="T111" i="1"/>
  <c r="Z111" i="1" s="1"/>
  <c r="S111" i="1"/>
  <c r="N111" i="1"/>
  <c r="J111" i="1"/>
  <c r="G111" i="1"/>
  <c r="W109" i="1"/>
  <c r="V109" i="1"/>
  <c r="T109" i="1"/>
  <c r="S109" i="1"/>
  <c r="N109" i="1"/>
  <c r="J109" i="1"/>
  <c r="G109" i="1"/>
  <c r="T107" i="1"/>
  <c r="Z107" i="1" s="1"/>
  <c r="S107" i="1"/>
  <c r="N107" i="1"/>
  <c r="J107" i="1"/>
  <c r="G107" i="1"/>
  <c r="W106" i="1"/>
  <c r="T106" i="1"/>
  <c r="S106" i="1"/>
  <c r="N106" i="1"/>
  <c r="J106" i="1"/>
  <c r="G106" i="1"/>
  <c r="Y104" i="1"/>
  <c r="W104" i="1"/>
  <c r="T104" i="1"/>
  <c r="S104" i="1"/>
  <c r="N104" i="1"/>
  <c r="J104" i="1"/>
  <c r="G104" i="1"/>
  <c r="W102" i="1"/>
  <c r="T102" i="1"/>
  <c r="S102" i="1"/>
  <c r="N102" i="1"/>
  <c r="J102" i="1"/>
  <c r="G102" i="1"/>
  <c r="W98" i="1"/>
  <c r="V98" i="1"/>
  <c r="T98" i="1"/>
  <c r="S98" i="1"/>
  <c r="N98" i="1"/>
  <c r="J98" i="1"/>
  <c r="G98" i="1"/>
  <c r="V75" i="1"/>
  <c r="T75" i="1"/>
  <c r="S75" i="1"/>
  <c r="N75" i="1"/>
  <c r="J75" i="1"/>
  <c r="G75" i="1"/>
  <c r="Y70" i="1"/>
  <c r="T70" i="1"/>
  <c r="S70" i="1"/>
  <c r="N70" i="1"/>
  <c r="J70" i="1"/>
  <c r="G70" i="1"/>
  <c r="W65" i="1"/>
  <c r="T65" i="1"/>
  <c r="S65" i="1"/>
  <c r="N65" i="1"/>
  <c r="J65" i="1"/>
  <c r="G65" i="1"/>
  <c r="T63" i="1"/>
  <c r="Z63" i="1" s="1"/>
  <c r="S63" i="1"/>
  <c r="N63" i="1"/>
  <c r="J63" i="1"/>
  <c r="G63" i="1"/>
  <c r="Z53" i="1"/>
  <c r="S53" i="1"/>
  <c r="N53" i="1"/>
  <c r="J53" i="1"/>
  <c r="G53" i="1"/>
  <c r="W45" i="1"/>
  <c r="V45" i="1"/>
  <c r="U45" i="1"/>
  <c r="T45" i="1"/>
  <c r="S45" i="1"/>
  <c r="N45" i="1"/>
  <c r="J45" i="1"/>
  <c r="G45" i="1"/>
  <c r="W33" i="1"/>
  <c r="T33" i="1"/>
  <c r="Z33" i="1" s="1"/>
  <c r="S33" i="1"/>
  <c r="N33" i="1"/>
  <c r="J33" i="1"/>
  <c r="G33" i="1"/>
  <c r="Z26" i="1"/>
  <c r="S26" i="1"/>
  <c r="N26" i="1"/>
  <c r="J26" i="1"/>
  <c r="G26" i="1"/>
  <c r="Y24" i="1"/>
  <c r="W24" i="1"/>
  <c r="T24" i="1"/>
  <c r="S24" i="1"/>
  <c r="N24" i="1"/>
  <c r="J24" i="1"/>
  <c r="G24" i="1"/>
  <c r="T23" i="1"/>
  <c r="Z23" i="1" s="1"/>
  <c r="S23" i="1"/>
  <c r="N23" i="1"/>
  <c r="J23" i="1"/>
  <c r="G23" i="1"/>
  <c r="W14" i="1"/>
  <c r="V14" i="1"/>
  <c r="U14" i="1"/>
  <c r="T14" i="1"/>
  <c r="S14" i="1"/>
  <c r="N14" i="1"/>
  <c r="J14" i="1"/>
  <c r="G14" i="1"/>
  <c r="V12" i="1"/>
  <c r="T12" i="1"/>
  <c r="S12" i="1"/>
  <c r="N12" i="1"/>
  <c r="J12" i="1"/>
  <c r="G12" i="1"/>
  <c r="W10" i="1"/>
  <c r="V10" i="1"/>
  <c r="T10" i="1"/>
  <c r="S10" i="1"/>
  <c r="N10" i="1"/>
  <c r="J10" i="1"/>
  <c r="G10" i="1"/>
  <c r="W5" i="1"/>
  <c r="V5" i="1"/>
  <c r="U5" i="1"/>
  <c r="T5" i="1"/>
  <c r="S5" i="1"/>
  <c r="N5" i="1"/>
  <c r="J5" i="1"/>
  <c r="G5" i="1"/>
  <c r="AC5015" i="1" l="1"/>
  <c r="Z133" i="1"/>
  <c r="Z2213" i="1"/>
  <c r="Z2026" i="1"/>
  <c r="AC2026" i="1" s="1"/>
  <c r="AC4272" i="1"/>
  <c r="AC4303" i="1"/>
  <c r="AC4323" i="1"/>
  <c r="AC4362" i="1"/>
  <c r="AC4381" i="1"/>
  <c r="Z167" i="1"/>
  <c r="AC167" i="1" s="1"/>
  <c r="Z180" i="1"/>
  <c r="Z300" i="1"/>
  <c r="AC300" i="1" s="1"/>
  <c r="Z450" i="1"/>
  <c r="Z561" i="1"/>
  <c r="Z3674" i="1"/>
  <c r="AC4801" i="1"/>
  <c r="AC4401" i="1"/>
  <c r="AC857" i="1"/>
  <c r="AC925" i="1"/>
  <c r="AC992" i="1"/>
  <c r="AC1013" i="1"/>
  <c r="AC1071" i="1"/>
  <c r="AC1109" i="1"/>
  <c r="AC1148" i="1"/>
  <c r="AC1194" i="1"/>
  <c r="AC1230" i="1"/>
  <c r="Z12" i="1"/>
  <c r="Z24" i="1"/>
  <c r="AC24" i="1" s="1"/>
  <c r="Z102" i="1"/>
  <c r="Z109" i="1"/>
  <c r="Z472" i="1"/>
  <c r="Z1871" i="1"/>
  <c r="AC2150" i="1"/>
  <c r="AC2270" i="1"/>
  <c r="Z2354" i="1"/>
  <c r="AC2377" i="1"/>
  <c r="AC2493" i="1"/>
  <c r="AC2789" i="1"/>
  <c r="AC2866" i="1"/>
  <c r="AC2991" i="1"/>
  <c r="AC3036" i="1"/>
  <c r="AC3106" i="1"/>
  <c r="AC3120" i="1"/>
  <c r="AC3149" i="1"/>
  <c r="AC4723" i="1"/>
  <c r="AC4733" i="1"/>
  <c r="AC5776" i="1"/>
  <c r="AC5778" i="1"/>
  <c r="AC5792" i="1"/>
  <c r="AC5807" i="1"/>
  <c r="AC5810" i="1"/>
  <c r="AC5827" i="1"/>
  <c r="AC5837" i="1"/>
  <c r="AC5842" i="1"/>
  <c r="AC5849" i="1"/>
  <c r="AC5864" i="1"/>
  <c r="AC5866" i="1"/>
  <c r="AC5914" i="1"/>
  <c r="AC5917" i="1"/>
  <c r="AC5932" i="1"/>
  <c r="AC5945" i="1"/>
  <c r="AC5946" i="1"/>
  <c r="AC5951" i="1"/>
  <c r="AC5957" i="1"/>
  <c r="AC5958" i="1"/>
  <c r="AC5984" i="1"/>
  <c r="AC6000" i="1"/>
  <c r="AC6006" i="1"/>
  <c r="AC6008" i="1"/>
  <c r="AC6016" i="1"/>
  <c r="AC6034" i="1"/>
  <c r="AC6035" i="1"/>
  <c r="Z106" i="1"/>
  <c r="Z120" i="1"/>
  <c r="Z294" i="1"/>
  <c r="Z468" i="1"/>
  <c r="AC468" i="1" s="1"/>
  <c r="Z494" i="1"/>
  <c r="Z620" i="1"/>
  <c r="Z660" i="1"/>
  <c r="Z1137" i="1"/>
  <c r="AC1137" i="1" s="1"/>
  <c r="AC1992" i="1"/>
  <c r="AC2012" i="1"/>
  <c r="AC2094" i="1"/>
  <c r="AC2122" i="1"/>
  <c r="Z2372" i="1"/>
  <c r="AC3845" i="1"/>
  <c r="AC3856" i="1"/>
  <c r="AC4424" i="1"/>
  <c r="AC5303" i="1"/>
  <c r="AC5326" i="1"/>
  <c r="AC5580" i="1"/>
  <c r="AC5601" i="1"/>
  <c r="AC5624" i="1"/>
  <c r="AC5632" i="1"/>
  <c r="AC5655" i="1"/>
  <c r="AC5670" i="1"/>
  <c r="AC885" i="1"/>
  <c r="AC999" i="1"/>
  <c r="AC1105" i="1"/>
  <c r="AC1197" i="1"/>
  <c r="AC1221" i="1"/>
  <c r="AC1341" i="1"/>
  <c r="AC2283" i="1"/>
  <c r="AC2324" i="1"/>
  <c r="AC3628" i="1"/>
  <c r="AC3740" i="1"/>
  <c r="AC4061" i="1"/>
  <c r="AC2957" i="1"/>
  <c r="Z65" i="1"/>
  <c r="Z75" i="1"/>
  <c r="AC75" i="1" s="1"/>
  <c r="Z135" i="1"/>
  <c r="AC135" i="1" s="1"/>
  <c r="Z758" i="1"/>
  <c r="AC758" i="1" s="1"/>
  <c r="AC3674" i="1"/>
  <c r="AC3714" i="1"/>
  <c r="AC3754" i="1"/>
  <c r="AC4283" i="1"/>
  <c r="Z5" i="1"/>
  <c r="AC5" i="1" s="1"/>
  <c r="Z392" i="1"/>
  <c r="Z10" i="1"/>
  <c r="Z14" i="1"/>
  <c r="Z45" i="1"/>
  <c r="Z1054" i="1"/>
  <c r="AC1054" i="1" s="1"/>
  <c r="Z3657" i="1"/>
  <c r="AC3657" i="1" s="1"/>
  <c r="Z70" i="1"/>
  <c r="AC70" i="1" s="1"/>
  <c r="Z98" i="1"/>
  <c r="AC98" i="1" s="1"/>
  <c r="Z104" i="1"/>
  <c r="N123" i="1"/>
  <c r="Z250" i="1"/>
  <c r="AC250" i="1" s="1"/>
  <c r="Z295" i="1"/>
  <c r="Z301" i="1"/>
  <c r="AC301" i="1" s="1"/>
  <c r="Z409" i="1"/>
  <c r="Z2699" i="1"/>
  <c r="AC2699" i="1" s="1"/>
  <c r="Z3444" i="1"/>
  <c r="AC3444" i="1" s="1"/>
  <c r="AC338" i="1"/>
  <c r="AC413" i="1"/>
  <c r="AC445" i="1"/>
  <c r="AC451" i="1"/>
  <c r="AC492" i="1"/>
  <c r="AC504" i="1"/>
  <c r="AC612" i="1"/>
  <c r="AC651" i="1"/>
  <c r="AC766" i="1"/>
  <c r="AC906" i="1"/>
  <c r="AC952" i="1"/>
  <c r="AC1277" i="1"/>
  <c r="AC1707" i="1"/>
  <c r="AC1924" i="1"/>
  <c r="AC2278" i="1"/>
  <c r="AC2616" i="1"/>
  <c r="AC2647" i="1"/>
  <c r="AC2688" i="1"/>
  <c r="AC2712" i="1"/>
  <c r="AC2797" i="1"/>
  <c r="AC2869" i="1"/>
  <c r="AC3390" i="1"/>
  <c r="AC3413" i="1"/>
  <c r="AC3490" i="1"/>
  <c r="AC3541" i="1"/>
  <c r="AC3556" i="1"/>
  <c r="AC3592" i="1"/>
  <c r="AC3942" i="1"/>
  <c r="AC3956" i="1"/>
  <c r="AC3967" i="1"/>
  <c r="AC3978" i="1"/>
  <c r="AC3987" i="1"/>
  <c r="AC4003" i="1"/>
  <c r="AC4019" i="1"/>
  <c r="AC4042" i="1"/>
  <c r="AC53" i="1"/>
  <c r="AC129" i="1"/>
  <c r="AC248" i="1"/>
  <c r="AC284" i="1"/>
  <c r="AC295" i="1"/>
  <c r="AC334" i="1"/>
  <c r="AC1281" i="1"/>
  <c r="AC1325" i="1"/>
  <c r="AC1403" i="1"/>
  <c r="AC1451" i="1"/>
  <c r="AC1550" i="1"/>
  <c r="AC1564" i="1"/>
  <c r="AC1629" i="1"/>
  <c r="AC1724" i="1"/>
  <c r="AC1730" i="1"/>
  <c r="AC1758" i="1"/>
  <c r="AC1820" i="1"/>
  <c r="AC1870" i="1"/>
  <c r="AC1871" i="1"/>
  <c r="AC1879" i="1"/>
  <c r="AC1882" i="1"/>
  <c r="AC2080" i="1"/>
  <c r="AC2105" i="1"/>
  <c r="AC2125" i="1"/>
  <c r="AC2176" i="1"/>
  <c r="AC2213" i="1"/>
  <c r="AC2337" i="1"/>
  <c r="AC2362" i="1"/>
  <c r="AC2427" i="1"/>
  <c r="AC2458" i="1"/>
  <c r="AC2470" i="1"/>
  <c r="AC2510" i="1"/>
  <c r="AC2772" i="1"/>
  <c r="AC2916" i="1"/>
  <c r="AC2929" i="1"/>
  <c r="AC2944" i="1"/>
  <c r="AC2952" i="1"/>
  <c r="AC3024" i="1"/>
  <c r="AC3029" i="1"/>
  <c r="AC3102" i="1"/>
  <c r="AC3111" i="1"/>
  <c r="AC3136" i="1"/>
  <c r="AC3246" i="1"/>
  <c r="AC3305" i="1"/>
  <c r="AC3316" i="1"/>
  <c r="AC3339" i="1"/>
  <c r="AC3364" i="1"/>
  <c r="AC3399" i="1"/>
  <c r="AC3469" i="1"/>
  <c r="AC3492" i="1"/>
  <c r="AC3511" i="1"/>
  <c r="AC3697" i="1"/>
  <c r="AC3724" i="1"/>
  <c r="AC3751" i="1"/>
  <c r="AC3755" i="1"/>
  <c r="AC3756" i="1"/>
  <c r="AC3801" i="1"/>
  <c r="AC3802" i="1"/>
  <c r="AC3817" i="1"/>
  <c r="AC3861" i="1"/>
  <c r="AC3877" i="1"/>
  <c r="AC3890" i="1"/>
  <c r="AC123" i="1"/>
  <c r="AC851" i="1"/>
  <c r="AC881" i="1"/>
  <c r="AC1335" i="1"/>
  <c r="AC1355" i="1"/>
  <c r="AC1413" i="1"/>
  <c r="AC1790" i="1"/>
  <c r="AC1942" i="1"/>
  <c r="AC2370" i="1"/>
  <c r="AC2624" i="1"/>
  <c r="AC2746" i="1"/>
  <c r="AC2814" i="1"/>
  <c r="AC2882" i="1"/>
  <c r="AC3178" i="1"/>
  <c r="AC3274" i="1"/>
  <c r="AC3306" i="1"/>
  <c r="AC3327" i="1"/>
  <c r="AC3360" i="1"/>
  <c r="AC3375" i="1"/>
  <c r="AC3402" i="1"/>
  <c r="AC3478" i="1"/>
  <c r="AC3497" i="1"/>
  <c r="AC3513" i="1"/>
  <c r="AC3550" i="1"/>
  <c r="AC3587" i="1"/>
  <c r="AC3609" i="1"/>
  <c r="AC3654" i="1"/>
  <c r="AC3838" i="1"/>
  <c r="AC3854" i="1"/>
  <c r="AC3932" i="1"/>
  <c r="AC3949" i="1"/>
  <c r="AC3965" i="1"/>
  <c r="AC3981" i="1"/>
  <c r="AC3999" i="1"/>
  <c r="AC4026" i="1"/>
  <c r="AC4041" i="1"/>
  <c r="AC4059" i="1"/>
  <c r="AC4076" i="1"/>
  <c r="AC4086" i="1"/>
  <c r="AC4102" i="1"/>
  <c r="AC4106" i="1"/>
  <c r="AC4123" i="1"/>
  <c r="AC4150" i="1"/>
  <c r="AC4151" i="1"/>
  <c r="AC4170" i="1"/>
  <c r="AC4186" i="1"/>
  <c r="AC4203" i="1"/>
  <c r="AC4473" i="1"/>
  <c r="AC4518" i="1"/>
  <c r="AC4603" i="1"/>
  <c r="AC4616" i="1"/>
  <c r="AC4718" i="1"/>
  <c r="AC4739" i="1"/>
  <c r="AC4794" i="1"/>
  <c r="AC4803" i="1"/>
  <c r="AC4848" i="1"/>
  <c r="AC4877" i="1"/>
  <c r="AC4970" i="1"/>
  <c r="AC5055" i="1"/>
  <c r="AC5109" i="1"/>
  <c r="AC5152" i="1"/>
  <c r="AC5183" i="1"/>
  <c r="AC5201" i="1"/>
  <c r="AC5221" i="1"/>
  <c r="AC5246" i="1"/>
  <c r="AC5270" i="1"/>
  <c r="AC5312" i="1"/>
  <c r="AC5338" i="1"/>
  <c r="AC5341" i="1"/>
  <c r="AC5355" i="1"/>
  <c r="AC5357" i="1"/>
  <c r="AC5382" i="1"/>
  <c r="AC5386" i="1"/>
  <c r="AC5523" i="1"/>
  <c r="AC5553" i="1"/>
  <c r="AC5567" i="1"/>
  <c r="AC5581" i="1"/>
  <c r="AC5603" i="1"/>
  <c r="AC5671" i="1"/>
  <c r="AC5688" i="1"/>
  <c r="AC5699" i="1"/>
  <c r="AC5724" i="1"/>
  <c r="AC5725" i="1"/>
  <c r="AC4241" i="1"/>
  <c r="AC4266" i="1"/>
  <c r="AC4277" i="1"/>
  <c r="AC4293" i="1"/>
  <c r="AC4319" i="1"/>
  <c r="AC4329" i="1"/>
  <c r="AC4388" i="1"/>
  <c r="AC4404" i="1"/>
  <c r="AC4444" i="1"/>
  <c r="AC4454" i="1"/>
  <c r="AC4482" i="1"/>
  <c r="AC4499" i="1"/>
  <c r="AC4541" i="1"/>
  <c r="AC4625" i="1"/>
  <c r="AC4640" i="1"/>
  <c r="AC4641" i="1"/>
  <c r="AC4676" i="1"/>
  <c r="AC4719" i="1"/>
  <c r="AC4726" i="1"/>
  <c r="AC5142" i="1"/>
  <c r="AC5157" i="1"/>
  <c r="AC5175" i="1"/>
  <c r="AC5207" i="1"/>
  <c r="AC5259" i="1"/>
  <c r="AC5289" i="1"/>
  <c r="AC5300" i="1"/>
  <c r="AC5318" i="1"/>
  <c r="AC5615" i="1"/>
  <c r="AC5617" i="1"/>
  <c r="AC5644" i="1"/>
  <c r="AC5650" i="1"/>
  <c r="AC5665" i="1"/>
  <c r="AC5668" i="1"/>
  <c r="AC5811" i="1"/>
  <c r="AC5834" i="1"/>
  <c r="AC5856" i="1"/>
  <c r="AC5903" i="1"/>
  <c r="AC5935" i="1"/>
  <c r="AC5955" i="1"/>
  <c r="AC5961" i="1"/>
  <c r="AC5978" i="1"/>
  <c r="AC5980" i="1"/>
  <c r="AC4231" i="1"/>
  <c r="AC4256" i="1"/>
  <c r="AC4320" i="1"/>
  <c r="AC4533" i="1"/>
  <c r="AC4542" i="1"/>
  <c r="AC4560" i="1"/>
  <c r="AC4570" i="1"/>
  <c r="AC4585" i="1"/>
  <c r="AC4586" i="1"/>
  <c r="AC4595" i="1"/>
  <c r="AC4596" i="1"/>
  <c r="AC4605" i="1"/>
  <c r="AC4610" i="1"/>
  <c r="AC4735" i="1"/>
  <c r="AC4736" i="1"/>
  <c r="AC4765" i="1"/>
  <c r="AC4769" i="1"/>
  <c r="AC4780" i="1"/>
  <c r="AC4789" i="1"/>
  <c r="AC4812" i="1"/>
  <c r="AC4842" i="1"/>
  <c r="AC4868" i="1"/>
  <c r="AC4887" i="1"/>
  <c r="AC4897" i="1"/>
  <c r="AC4921" i="1"/>
  <c r="AC4924" i="1"/>
  <c r="AC4944" i="1"/>
  <c r="AC4967" i="1"/>
  <c r="AC4969" i="1"/>
  <c r="AC4976" i="1"/>
  <c r="AC4991" i="1"/>
  <c r="AC4995" i="1"/>
  <c r="AC5020" i="1"/>
  <c r="AC5024" i="1"/>
  <c r="AC5041" i="1"/>
  <c r="AC5065" i="1"/>
  <c r="AC5067" i="1"/>
  <c r="AC5096" i="1"/>
  <c r="AC5116" i="1"/>
  <c r="AC5118" i="1"/>
  <c r="AC5145" i="1"/>
  <c r="AC5167" i="1"/>
  <c r="AC5177" i="1"/>
  <c r="AC5211" i="1"/>
  <c r="AC5242" i="1"/>
  <c r="AC5264" i="1"/>
  <c r="AC5330" i="1"/>
  <c r="AC5339" i="1"/>
  <c r="AC5340" i="1"/>
  <c r="AC5348" i="1"/>
  <c r="AC5365" i="1"/>
  <c r="AC5367" i="1"/>
  <c r="AC5388" i="1"/>
  <c r="AC5389" i="1"/>
  <c r="AC5395" i="1"/>
  <c r="AC5401" i="1"/>
  <c r="AC5419" i="1"/>
  <c r="AC5421" i="1"/>
  <c r="AC5438" i="1"/>
  <c r="AC5441" i="1"/>
  <c r="AC5472" i="1"/>
  <c r="AC5475" i="1"/>
  <c r="AC5482" i="1"/>
  <c r="AC5497" i="1"/>
  <c r="AC5505" i="1"/>
  <c r="AC5519" i="1"/>
  <c r="AC5520" i="1"/>
  <c r="AC5538" i="1"/>
  <c r="AC5539" i="1"/>
  <c r="AC5551" i="1"/>
  <c r="AC5552" i="1"/>
  <c r="AC5563" i="1"/>
  <c r="AC5566" i="1"/>
  <c r="AC5571" i="1"/>
  <c r="AC5572" i="1"/>
  <c r="AC5579" i="1"/>
  <c r="AC5599" i="1"/>
  <c r="AC5756" i="1"/>
  <c r="AC6088" i="1"/>
  <c r="AC6123" i="1"/>
  <c r="AC6162" i="1"/>
  <c r="AC6189" i="1"/>
  <c r="AC6217" i="1"/>
  <c r="AC6251" i="1"/>
  <c r="AC6259" i="1"/>
  <c r="AC63" i="1"/>
  <c r="AC111" i="1"/>
  <c r="AC133" i="1"/>
  <c r="AC33" i="1"/>
  <c r="AC177" i="1"/>
  <c r="AC233" i="1"/>
  <c r="AC258" i="1"/>
  <c r="AC294" i="1"/>
  <c r="AC102" i="1"/>
  <c r="AC109" i="1"/>
  <c r="AC153" i="1"/>
  <c r="AC154" i="1"/>
  <c r="AC180" i="1"/>
  <c r="AC204" i="1"/>
  <c r="AC276" i="1"/>
  <c r="AC306" i="1"/>
  <c r="AC337" i="1"/>
  <c r="AC377" i="1"/>
  <c r="AC439" i="1"/>
  <c r="AC450" i="1"/>
  <c r="AC461" i="1"/>
  <c r="AC469" i="1"/>
  <c r="AC502" i="1"/>
  <c r="AC537" i="1"/>
  <c r="AC547" i="1"/>
  <c r="AC585" i="1"/>
  <c r="AC625" i="1"/>
  <c r="AC688" i="1"/>
  <c r="AC728" i="1"/>
  <c r="AC746" i="1"/>
  <c r="AC796" i="1"/>
  <c r="AC699" i="1"/>
  <c r="AC804" i="1"/>
  <c r="AC143" i="1"/>
  <c r="AC164" i="1"/>
  <c r="AC228" i="1"/>
  <c r="AC245" i="1"/>
  <c r="AC339" i="1"/>
  <c r="AC387" i="1"/>
  <c r="AC409" i="1"/>
  <c r="AC416" i="1"/>
  <c r="AC454" i="1"/>
  <c r="AC485" i="1"/>
  <c r="AC494" i="1"/>
  <c r="AC527" i="1"/>
  <c r="AC539" i="1"/>
  <c r="AC584" i="1"/>
  <c r="AC620" i="1"/>
  <c r="AC660" i="1"/>
  <c r="AC727" i="1"/>
  <c r="AC26" i="1"/>
  <c r="AC104" i="1"/>
  <c r="AC149" i="1"/>
  <c r="AC213" i="1"/>
  <c r="AC251" i="1"/>
  <c r="AC286" i="1"/>
  <c r="AC12" i="1"/>
  <c r="AC65" i="1"/>
  <c r="AC107" i="1"/>
  <c r="AC131" i="1"/>
  <c r="AC203" i="1"/>
  <c r="AC336" i="1"/>
  <c r="AC418" i="1"/>
  <c r="AC457" i="1"/>
  <c r="AC479" i="1"/>
  <c r="AC535" i="1"/>
  <c r="AC561" i="1"/>
  <c r="AC778" i="1"/>
  <c r="AC789" i="1"/>
  <c r="AC866" i="1"/>
  <c r="AC1287" i="1"/>
  <c r="AC1605" i="1"/>
  <c r="AC2005" i="1"/>
  <c r="AC2086" i="1"/>
  <c r="AC2135" i="1"/>
  <c r="AC2233" i="1"/>
  <c r="AC2372" i="1"/>
  <c r="AC2620" i="1"/>
  <c r="AC2696" i="1"/>
  <c r="AC2700" i="1"/>
  <c r="AC2837" i="1"/>
  <c r="AC2968" i="1"/>
  <c r="AC3168" i="1"/>
  <c r="AC3429" i="1"/>
  <c r="AC3539" i="1"/>
  <c r="AC3693" i="1"/>
  <c r="AC4064" i="1"/>
  <c r="AC4081" i="1"/>
  <c r="AC4094" i="1"/>
  <c r="AC4111" i="1"/>
  <c r="AC4142" i="1"/>
  <c r="AC4155" i="1"/>
  <c r="AC4180" i="1"/>
  <c r="AC4193" i="1"/>
  <c r="AC4331" i="1"/>
  <c r="AC4366" i="1"/>
  <c r="AC4435" i="1"/>
  <c r="AC4450" i="1"/>
  <c r="AC4488" i="1"/>
  <c r="AC4509" i="1"/>
  <c r="AC4535" i="1"/>
  <c r="AC4551" i="1"/>
  <c r="AC4566" i="1"/>
  <c r="AC4579" i="1"/>
  <c r="AC4592" i="1"/>
  <c r="AC4724" i="1"/>
  <c r="AC4752" i="1"/>
  <c r="AC4773" i="1"/>
  <c r="AC4785" i="1"/>
  <c r="AC4832" i="1"/>
  <c r="AC4889" i="1"/>
  <c r="AC4913" i="1"/>
  <c r="AC4929" i="1"/>
  <c r="AC4956" i="1"/>
  <c r="AC4985" i="1"/>
  <c r="AC5006" i="1"/>
  <c r="AC5185" i="1"/>
  <c r="AC5223" i="1"/>
  <c r="AC5251" i="1"/>
  <c r="AC5282" i="1"/>
  <c r="AC5590" i="1"/>
  <c r="AC5612" i="1"/>
  <c r="AC5658" i="1"/>
  <c r="AC5679" i="1"/>
  <c r="AC5702" i="1"/>
  <c r="AC5735" i="1"/>
  <c r="AC5762" i="1"/>
  <c r="AC5900" i="1"/>
  <c r="AC5973" i="1"/>
  <c r="AC5982" i="1"/>
  <c r="AC6050" i="1"/>
  <c r="AC6061" i="1"/>
  <c r="AC6073" i="1"/>
  <c r="AC6092" i="1"/>
  <c r="AC6108" i="1"/>
  <c r="AC6130" i="1"/>
  <c r="AC6160" i="1"/>
  <c r="AC6165" i="1"/>
  <c r="AC6179" i="1"/>
  <c r="AC6196" i="1"/>
  <c r="AC6215" i="1"/>
  <c r="AC6225" i="1"/>
  <c r="AC6249" i="1"/>
  <c r="AC6253" i="1"/>
  <c r="AC6257" i="1"/>
  <c r="AC6261" i="1"/>
  <c r="AC842" i="1"/>
  <c r="AC880" i="1"/>
  <c r="AC916" i="1"/>
  <c r="AC968" i="1"/>
  <c r="AC996" i="1"/>
  <c r="AC1094" i="1"/>
  <c r="AC1135" i="1"/>
  <c r="AC1177" i="1"/>
  <c r="AC1178" i="1"/>
  <c r="AC1199" i="1"/>
  <c r="AC1218" i="1"/>
  <c r="AC1232" i="1"/>
  <c r="AC1243" i="1"/>
  <c r="AC1415" i="1"/>
  <c r="AC1508" i="1"/>
  <c r="AC1687" i="1"/>
  <c r="AC1737" i="1"/>
  <c r="AC1746" i="1"/>
  <c r="AC1792" i="1"/>
  <c r="AC1853" i="1"/>
  <c r="AC1887" i="1"/>
  <c r="AC2211" i="1"/>
  <c r="AC2240" i="1"/>
  <c r="AC2303" i="1"/>
  <c r="AC2404" i="1"/>
  <c r="AC2705" i="1"/>
  <c r="AC2783" i="1"/>
  <c r="AC2856" i="1"/>
  <c r="AC2922" i="1"/>
  <c r="AC2934" i="1"/>
  <c r="AC3104" i="1"/>
  <c r="AC3543" i="1"/>
  <c r="AC3767" i="1"/>
  <c r="AC3834" i="1"/>
  <c r="AC3848" i="1"/>
  <c r="AC3901" i="1"/>
  <c r="AC3921" i="1"/>
  <c r="AC3922" i="1"/>
  <c r="AC3945" i="1"/>
  <c r="AC3963" i="1"/>
  <c r="AC3970" i="1"/>
  <c r="AC3979" i="1"/>
  <c r="AC4182" i="1"/>
  <c r="AC4202" i="1"/>
  <c r="AC4216" i="1"/>
  <c r="AC4339" i="1"/>
  <c r="AC4522" i="1"/>
  <c r="AC4559" i="1"/>
  <c r="AC4569" i="1"/>
  <c r="AC4662" i="1"/>
  <c r="AC4674" i="1"/>
  <c r="AC4695" i="1"/>
  <c r="AC5025" i="1"/>
  <c r="AC5089" i="1"/>
  <c r="AC5123" i="1"/>
  <c r="AC5136" i="1"/>
  <c r="AC5171" i="1"/>
  <c r="AC5317" i="1"/>
  <c r="AC5370" i="1"/>
  <c r="AC5393" i="1"/>
  <c r="AC5404" i="1"/>
  <c r="AC5415" i="1"/>
  <c r="AC5429" i="1"/>
  <c r="AC5450" i="1"/>
  <c r="AC5456" i="1"/>
  <c r="AC5477" i="1"/>
  <c r="AC5493" i="1"/>
  <c r="AC5495" i="1"/>
  <c r="AC5508" i="1"/>
  <c r="AC5524" i="1"/>
  <c r="AC5543" i="1"/>
  <c r="AC5556" i="1"/>
  <c r="AC5573" i="1"/>
  <c r="AC5578" i="1"/>
  <c r="AC5627" i="1"/>
  <c r="AC5656" i="1"/>
  <c r="AC6096" i="1"/>
  <c r="AC6148" i="1"/>
  <c r="AC6174" i="1"/>
  <c r="AC6201" i="1"/>
  <c r="AC6232" i="1"/>
  <c r="AC6254" i="1"/>
  <c r="AC6262" i="1"/>
  <c r="AC924" i="1"/>
  <c r="AC984" i="1"/>
  <c r="AC1394" i="1"/>
  <c r="AC1446" i="1"/>
  <c r="AC1553" i="1"/>
  <c r="AC1682" i="1"/>
  <c r="AC1798" i="1"/>
  <c r="AC2018" i="1"/>
  <c r="AC2040" i="1"/>
  <c r="AC2113" i="1"/>
  <c r="AC2203" i="1"/>
  <c r="AC2441" i="1"/>
  <c r="AC2591" i="1"/>
  <c r="AC2658" i="1"/>
  <c r="AC2706" i="1"/>
  <c r="AC3553" i="1"/>
  <c r="AC3589" i="1"/>
  <c r="AC3668" i="1"/>
  <c r="AC3753" i="1"/>
  <c r="AC3862" i="1"/>
  <c r="AC3998" i="1"/>
  <c r="AC4011" i="1"/>
  <c r="AC4271" i="1"/>
  <c r="AC4282" i="1"/>
  <c r="AC4298" i="1"/>
  <c r="AC4370" i="1"/>
  <c r="AC4746" i="1"/>
  <c r="AC4799" i="1"/>
  <c r="AC5009" i="1"/>
  <c r="AC5232" i="1"/>
  <c r="AC5595" i="1"/>
  <c r="AC5597" i="1"/>
  <c r="AC5682" i="1"/>
  <c r="AC5683" i="1"/>
  <c r="AC5705" i="1"/>
  <c r="AC5741" i="1"/>
  <c r="AC5758" i="1"/>
  <c r="AC5770" i="1"/>
  <c r="AC5775" i="1"/>
  <c r="AC5782" i="1"/>
  <c r="AC5800" i="1"/>
  <c r="AC5804" i="1"/>
  <c r="AC5845" i="1"/>
  <c r="AC5862" i="1"/>
  <c r="AC5868" i="1"/>
  <c r="AC5908" i="1"/>
  <c r="AC5920" i="1"/>
  <c r="AC5939" i="1"/>
  <c r="AC5947" i="1"/>
  <c r="AC5985" i="1"/>
  <c r="AC6002" i="1"/>
  <c r="AC6005" i="1"/>
  <c r="AC6013" i="1"/>
  <c r="AC6023" i="1"/>
  <c r="AC6028" i="1"/>
  <c r="AC6041" i="1"/>
  <c r="AC6060" i="1"/>
  <c r="AC6066" i="1"/>
  <c r="AC6099" i="1"/>
  <c r="AC6150" i="1"/>
  <c r="AC6175" i="1"/>
  <c r="AC6209" i="1"/>
  <c r="AC6236" i="1"/>
  <c r="AC6255" i="1"/>
  <c r="AC6263" i="1"/>
  <c r="AC1252" i="1"/>
  <c r="AC1270" i="1"/>
  <c r="AC1347" i="1"/>
  <c r="AC1783" i="1"/>
  <c r="AC1939" i="1"/>
  <c r="AC1980" i="1"/>
  <c r="AC2331" i="1"/>
  <c r="AC2358" i="1"/>
  <c r="AC2907" i="1"/>
  <c r="AC2927" i="1"/>
  <c r="AC3239" i="1"/>
  <c r="AC3303" i="1"/>
  <c r="AC3315" i="1"/>
  <c r="AC3335" i="1"/>
  <c r="AC3363" i="1"/>
  <c r="AC3449" i="1"/>
  <c r="AC3508" i="1"/>
  <c r="AC3546" i="1"/>
  <c r="AC3636" i="1"/>
  <c r="AC3689" i="1"/>
  <c r="AC3757" i="1"/>
  <c r="AC3790" i="1"/>
  <c r="AC3805" i="1"/>
  <c r="AC3825" i="1"/>
  <c r="AC3874" i="1"/>
  <c r="AC3896" i="1"/>
  <c r="AC3904" i="1"/>
  <c r="AC4206" i="1"/>
  <c r="AC4330" i="1"/>
  <c r="AC4402" i="1"/>
  <c r="AC4449" i="1"/>
  <c r="AC4462" i="1"/>
  <c r="AC4484" i="1"/>
  <c r="AC4505" i="1"/>
  <c r="AC4512" i="1"/>
  <c r="AC4619" i="1"/>
  <c r="AC4633" i="1"/>
  <c r="AC4644" i="1"/>
  <c r="AC4668" i="1"/>
  <c r="AC4681" i="1"/>
  <c r="AC4709" i="1"/>
  <c r="AC4791" i="1"/>
  <c r="AC4813" i="1"/>
  <c r="AC4845" i="1"/>
  <c r="AC4869" i="1"/>
  <c r="AC4884" i="1"/>
  <c r="AC5130" i="1"/>
  <c r="AC5307" i="1"/>
  <c r="AC5374" i="1"/>
  <c r="AC5375" i="1"/>
  <c r="AC5619" i="1"/>
  <c r="AC5654" i="1"/>
  <c r="AC5669" i="1"/>
  <c r="AC5686" i="1"/>
  <c r="AC5716" i="1"/>
  <c r="AC45" i="1"/>
  <c r="AC14" i="1"/>
  <c r="AC23" i="1"/>
  <c r="AC392" i="1"/>
  <c r="AC538" i="1"/>
  <c r="AC993" i="1"/>
  <c r="AC1085" i="1"/>
  <c r="AC1482" i="1"/>
  <c r="AC472" i="1"/>
  <c r="AC10" i="1"/>
  <c r="AC106" i="1"/>
  <c r="AC120" i="1"/>
  <c r="AC171" i="1"/>
  <c r="AC1294" i="1"/>
  <c r="AC1905" i="1"/>
  <c r="AC2347" i="1"/>
  <c r="AC3171" i="1"/>
  <c r="AC1557" i="1"/>
  <c r="AC1691" i="1"/>
  <c r="AC1791" i="1"/>
  <c r="AC2007" i="1"/>
  <c r="AC2078" i="1"/>
  <c r="AC2236" i="1"/>
  <c r="AC2319" i="1"/>
  <c r="AC2408" i="1"/>
  <c r="AC2448" i="1"/>
  <c r="AC2614" i="1"/>
  <c r="AC2686" i="1"/>
  <c r="AC2704" i="1"/>
  <c r="AC2773" i="1"/>
  <c r="AC2845" i="1"/>
  <c r="AC2994" i="1"/>
  <c r="AC3154" i="1"/>
  <c r="AC3684" i="1"/>
  <c r="AC3749" i="1"/>
  <c r="AC3797" i="1"/>
  <c r="AC3833" i="1"/>
  <c r="AC3919" i="1"/>
  <c r="AC3991" i="1"/>
  <c r="AC4025" i="1"/>
  <c r="AC4099" i="1"/>
  <c r="AC4145" i="1"/>
  <c r="AC1552" i="1"/>
  <c r="AC1641" i="1"/>
  <c r="AC1996" i="1"/>
  <c r="AC2178" i="1"/>
  <c r="AC2227" i="1"/>
  <c r="AC2302" i="1"/>
  <c r="AC2400" i="1"/>
  <c r="AC2410" i="1"/>
  <c r="AC2428" i="1"/>
  <c r="AC2527" i="1"/>
  <c r="AC2649" i="1"/>
  <c r="AC2765" i="1"/>
  <c r="AC2835" i="1"/>
  <c r="AC2890" i="1"/>
  <c r="AC2923" i="1"/>
  <c r="AC2955" i="1"/>
  <c r="AC2981" i="1"/>
  <c r="AC3143" i="1"/>
  <c r="AC3202" i="1"/>
  <c r="AC3296" i="1"/>
  <c r="AC3307" i="1"/>
  <c r="AC3334" i="1"/>
  <c r="AC3362" i="1"/>
  <c r="AC3386" i="1"/>
  <c r="AC3408" i="1"/>
  <c r="AC3484" i="1"/>
  <c r="AC3498" i="1"/>
  <c r="AC3547" i="1"/>
  <c r="AC3699" i="1"/>
  <c r="AC3734" i="1"/>
  <c r="AC3768" i="1"/>
  <c r="AC3822" i="1"/>
  <c r="AC3847" i="1"/>
  <c r="AC3859" i="1"/>
  <c r="AC3903" i="1"/>
  <c r="AC3934" i="1"/>
  <c r="AC3952" i="1"/>
  <c r="AC3966" i="1"/>
  <c r="AC3973" i="1"/>
  <c r="AC4018" i="1"/>
  <c r="AC4093" i="1"/>
  <c r="AC4141" i="1"/>
  <c r="AC4173" i="1"/>
  <c r="AC2951" i="1"/>
  <c r="AC1536" i="1"/>
  <c r="AC1626" i="1"/>
  <c r="AC1729" i="1"/>
  <c r="AC1785" i="1"/>
  <c r="AC1830" i="1"/>
  <c r="AC1987" i="1"/>
  <c r="AC2104" i="1"/>
  <c r="AC2152" i="1"/>
  <c r="AC2344" i="1"/>
  <c r="AC2354" i="1"/>
  <c r="AC2376" i="1"/>
  <c r="AC2500" i="1"/>
  <c r="AC2625" i="1"/>
  <c r="AC2739" i="1"/>
  <c r="AC2805" i="1"/>
  <c r="AC2872" i="1"/>
  <c r="AC3063" i="1"/>
  <c r="AC3107" i="1"/>
  <c r="AC3133" i="1"/>
  <c r="AC3545" i="1"/>
  <c r="AC3559" i="1"/>
  <c r="AC3598" i="1"/>
  <c r="AC3647" i="1"/>
  <c r="AC3760" i="1"/>
  <c r="AC3812" i="1"/>
  <c r="AC3899" i="1"/>
  <c r="AC4006" i="1"/>
  <c r="AC4056" i="1"/>
  <c r="AC4074" i="1"/>
  <c r="AC4085" i="1"/>
  <c r="AC4120" i="1"/>
  <c r="AC4166" i="1"/>
  <c r="AC4192" i="1"/>
  <c r="AC4635" i="1"/>
  <c r="AC4669" i="1"/>
  <c r="AC4760" i="1"/>
  <c r="AC4788" i="1"/>
  <c r="AC4918" i="1"/>
  <c r="AC4957" i="1"/>
  <c r="AC4988" i="1"/>
  <c r="AC5016" i="1"/>
  <c r="AC5056" i="1"/>
  <c r="AC5111" i="1"/>
  <c r="AC4232" i="1"/>
  <c r="AC4257" i="1"/>
  <c r="AC4398" i="1"/>
  <c r="AC4513" i="1"/>
  <c r="AC4534" i="1"/>
  <c r="AC4549" i="1"/>
  <c r="AC4565" i="1"/>
  <c r="AC4571" i="1"/>
  <c r="AC4628" i="1"/>
  <c r="AC4664" i="1"/>
  <c r="AC4700" i="1"/>
  <c r="AC4747" i="1"/>
  <c r="AC4781" i="1"/>
  <c r="AC4796" i="1"/>
  <c r="AC4811" i="1"/>
  <c r="AC4839" i="1"/>
  <c r="AC4859" i="1"/>
  <c r="AC4909" i="1"/>
  <c r="AC4949" i="1"/>
  <c r="AC4982" i="1"/>
  <c r="AC5014" i="1"/>
  <c r="AC5052" i="1"/>
  <c r="AC5106" i="1"/>
  <c r="AC5131" i="1"/>
  <c r="AC5227" i="1"/>
  <c r="AC4214" i="1"/>
  <c r="AC4238" i="1"/>
  <c r="AC4259" i="1"/>
  <c r="AC4276" i="1"/>
  <c r="AC4292" i="1"/>
  <c r="AC4312" i="1"/>
  <c r="AC4327" i="1"/>
  <c r="AC4355" i="1"/>
  <c r="AC4385" i="1"/>
  <c r="AC4409" i="1"/>
  <c r="AC4445" i="1"/>
  <c r="AC4456" i="1"/>
  <c r="AC4483" i="1"/>
  <c r="AC4500" i="1"/>
  <c r="AC4511" i="1"/>
  <c r="AC4587" i="1"/>
  <c r="AC4602" i="1"/>
  <c r="AC4611" i="1"/>
  <c r="AC4624" i="1"/>
  <c r="AC4647" i="1"/>
  <c r="AC4685" i="1"/>
  <c r="AC4722" i="1"/>
  <c r="AC4728" i="1"/>
  <c r="AC4744" i="1"/>
  <c r="AC4776" i="1"/>
  <c r="AC4896" i="1"/>
  <c r="AC4941" i="1"/>
  <c r="AC4974" i="1"/>
  <c r="AC5008" i="1"/>
  <c r="AC5028" i="1"/>
  <c r="AC5094" i="1"/>
  <c r="AC5127" i="1"/>
  <c r="AC5151" i="1"/>
  <c r="AC5170" i="1"/>
  <c r="AC5180" i="1"/>
  <c r="AC5257" i="1"/>
  <c r="AC5195" i="1"/>
  <c r="AC5225" i="1"/>
  <c r="AC5255" i="1"/>
  <c r="AC5288" i="1"/>
  <c r="AC5331" i="1"/>
  <c r="AC5184" i="1"/>
  <c r="AC5222" i="1"/>
  <c r="AC5247" i="1"/>
  <c r="AC5278" i="1"/>
  <c r="AC5214" i="1"/>
  <c r="AC5243" i="1"/>
  <c r="AC5265" i="1"/>
  <c r="AC5311" i="1"/>
  <c r="AC5333" i="1"/>
  <c r="AC5354" i="1"/>
  <c r="AC5480" i="1"/>
  <c r="AC5829" i="1"/>
  <c r="AC5954" i="1"/>
  <c r="AC6056" i="1"/>
  <c r="AC5306" i="1"/>
  <c r="AC5329" i="1"/>
  <c r="AC5347" i="1"/>
  <c r="AC5371" i="1"/>
  <c r="AC5394" i="1"/>
  <c r="AC5434" i="1"/>
  <c r="AC5478" i="1"/>
  <c r="AC5509" i="1"/>
  <c r="AC5549" i="1"/>
  <c r="AC5569" i="1"/>
  <c r="AC5592" i="1"/>
  <c r="AC5614" i="1"/>
  <c r="AC5635" i="1"/>
  <c r="AC5661" i="1"/>
  <c r="AC5680" i="1"/>
  <c r="AC5711" i="1"/>
  <c r="AC5742" i="1"/>
  <c r="AC5764" i="1"/>
  <c r="AC5797" i="1"/>
  <c r="AC5828" i="1"/>
  <c r="AC5853" i="1"/>
  <c r="AC5901" i="1"/>
  <c r="AC5933" i="1"/>
  <c r="AC5953" i="1"/>
  <c r="AC5975" i="1"/>
  <c r="AC6001" i="1"/>
  <c r="AC6018" i="1"/>
  <c r="AC6053" i="1"/>
  <c r="AC6090" i="1"/>
  <c r="AC6129" i="1"/>
  <c r="AC6164" i="1"/>
  <c r="AC6192" i="1"/>
  <c r="AC6223" i="1"/>
  <c r="AC6252" i="1"/>
  <c r="AC6260" i="1"/>
  <c r="AC5301" i="1"/>
  <c r="AC5324" i="1"/>
  <c r="AC5586" i="1"/>
  <c r="AC5611" i="1"/>
  <c r="AC5628" i="1"/>
  <c r="AC5657" i="1"/>
  <c r="AC5673" i="1"/>
  <c r="AC5704" i="1"/>
  <c r="AC5738" i="1"/>
  <c r="AC5760" i="1"/>
  <c r="AC5785" i="1"/>
  <c r="AC5821" i="1"/>
  <c r="AC5846" i="1"/>
  <c r="AC5891" i="1"/>
  <c r="AC5927" i="1"/>
  <c r="AC5950" i="1"/>
  <c r="AC5971" i="1"/>
  <c r="AC5986" i="1"/>
  <c r="AC6015" i="1"/>
  <c r="AC6042" i="1"/>
  <c r="AC6067" i="1"/>
  <c r="AC6083" i="1"/>
  <c r="AC6113" i="1"/>
  <c r="AC6161" i="1"/>
  <c r="AC6187" i="1"/>
  <c r="AC6216" i="1"/>
  <c r="AC6250" i="1"/>
  <c r="AC6258" i="1"/>
  <c r="AC5701" i="1"/>
  <c r="AC5730" i="1"/>
  <c r="AC6062" i="1"/>
  <c r="AC6107" i="1"/>
  <c r="AC6154" i="1"/>
  <c r="AC6176" i="1"/>
  <c r="AC6214" i="1"/>
  <c r="AC6238" i="1"/>
  <c r="AC6256" i="1"/>
  <c r="AC6264" i="1"/>
  <c r="W2655" i="1"/>
  <c r="T73" i="1"/>
  <c r="Z73" i="1" s="1"/>
  <c r="W4112" i="1"/>
  <c r="Z4112" i="1" s="1"/>
  <c r="V76" i="1"/>
  <c r="V419" i="1"/>
  <c r="Z419" i="1" s="1"/>
  <c r="T622" i="1"/>
  <c r="Z622" i="1" s="1"/>
  <c r="T467" i="1"/>
  <c r="W95" i="1"/>
  <c r="M790" i="1"/>
  <c r="N790" i="1" s="1"/>
  <c r="M3417" i="1"/>
  <c r="V2701" i="1"/>
  <c r="Z2701" i="1" s="1"/>
  <c r="V1387" i="1"/>
  <c r="V955" i="1"/>
  <c r="V757" i="1"/>
  <c r="T757" i="1"/>
  <c r="V83" i="1"/>
  <c r="T83" i="1"/>
  <c r="T3283" i="1"/>
  <c r="T2194" i="1"/>
  <c r="T332" i="1"/>
  <c r="V208" i="1"/>
  <c r="T208" i="1"/>
  <c r="T93" i="1"/>
  <c r="T76" i="1"/>
  <c r="K1033" i="1"/>
  <c r="W1387" i="1"/>
  <c r="T1387" i="1"/>
  <c r="W114" i="1"/>
  <c r="T114" i="1"/>
  <c r="T95" i="1"/>
  <c r="U955" i="1"/>
  <c r="T77" i="1"/>
  <c r="W236" i="1"/>
  <c r="Z236" i="1" s="1"/>
  <c r="W1279" i="1"/>
  <c r="Z1279" i="1" s="1"/>
  <c r="W3404" i="1"/>
  <c r="Z3404" i="1" s="1"/>
  <c r="W325" i="1"/>
  <c r="W85" i="1"/>
  <c r="T85" i="1"/>
  <c r="T507" i="1"/>
  <c r="T88" i="1"/>
  <c r="Z88" i="1" s="1"/>
  <c r="W375" i="1"/>
  <c r="T375" i="1"/>
  <c r="T4254" i="1"/>
  <c r="W4702" i="1"/>
  <c r="T4702" i="1"/>
  <c r="W1679" i="1"/>
  <c r="Z1679" i="1" s="1"/>
  <c r="W636" i="1"/>
  <c r="T6133" i="1"/>
  <c r="T360" i="1"/>
  <c r="Z360" i="1" s="1"/>
  <c r="T141" i="1"/>
  <c r="Z141" i="1" s="1"/>
  <c r="T234" i="1"/>
  <c r="T218" i="1"/>
  <c r="Z218" i="1" s="1"/>
  <c r="W39" i="1"/>
  <c r="T39" i="1"/>
  <c r="T1483" i="1"/>
  <c r="T2024" i="1"/>
  <c r="Z2024" i="1" s="1"/>
  <c r="T1233" i="1"/>
  <c r="Z1233" i="1" s="1"/>
  <c r="T395" i="1"/>
  <c r="S462" i="1"/>
  <c r="S2414" i="1"/>
  <c r="S971" i="1"/>
  <c r="S505" i="1"/>
  <c r="S1473" i="1"/>
  <c r="S1488" i="1"/>
  <c r="S1786" i="1"/>
  <c r="S3019" i="1"/>
  <c r="S3667" i="1"/>
  <c r="S2311" i="1"/>
  <c r="S3527" i="1"/>
  <c r="S4720" i="1"/>
  <c r="S3275" i="1"/>
  <c r="S821" i="1"/>
  <c r="S3930" i="1"/>
  <c r="S1274" i="1"/>
  <c r="S3249" i="1"/>
  <c r="S3500" i="1"/>
  <c r="S2066" i="1"/>
  <c r="S6141" i="1"/>
  <c r="S2162" i="1"/>
  <c r="S933" i="1"/>
  <c r="S2340" i="1"/>
  <c r="S4705" i="1"/>
  <c r="S5013" i="1"/>
  <c r="S3404" i="1"/>
  <c r="S4197" i="1"/>
  <c r="S3098" i="1"/>
  <c r="S2208" i="1"/>
  <c r="S2317" i="1"/>
  <c r="S2171" i="1"/>
  <c r="S1680" i="1"/>
  <c r="S5240" i="1"/>
  <c r="S2008" i="1"/>
  <c r="S1866" i="1"/>
  <c r="S3694" i="1"/>
  <c r="S375" i="1"/>
  <c r="S3039" i="1"/>
  <c r="S3562" i="1"/>
  <c r="S4443" i="1"/>
  <c r="S2982" i="1"/>
  <c r="S6237" i="1"/>
  <c r="S2804" i="1"/>
  <c r="S2891" i="1"/>
  <c r="S6038" i="1"/>
  <c r="S3537" i="1"/>
  <c r="S6234" i="1"/>
  <c r="S4389" i="1"/>
  <c r="S3816" i="1"/>
  <c r="S3943" i="1"/>
  <c r="S5522" i="1"/>
  <c r="S2655" i="1"/>
  <c r="S2956" i="1"/>
  <c r="S5072" i="1"/>
  <c r="S5544" i="1"/>
  <c r="S1728" i="1"/>
  <c r="S3110" i="1"/>
  <c r="S3277" i="1"/>
  <c r="S1033" i="1"/>
  <c r="S2775" i="1"/>
  <c r="S524" i="1"/>
  <c r="S1878" i="1"/>
  <c r="S3445" i="1"/>
  <c r="S3793" i="1"/>
  <c r="S2338" i="1"/>
  <c r="S3738" i="1"/>
  <c r="S4210" i="1"/>
  <c r="S3985" i="1"/>
  <c r="S2434" i="1"/>
  <c r="S1280" i="1"/>
  <c r="S4017" i="1"/>
  <c r="S3078" i="1"/>
  <c r="S1934" i="1"/>
  <c r="S3704" i="1"/>
  <c r="S2928" i="1"/>
  <c r="S5793" i="1"/>
  <c r="S2665" i="1"/>
  <c r="S3488" i="1"/>
  <c r="S3927" i="1"/>
  <c r="S4645" i="1"/>
  <c r="S3986" i="1"/>
  <c r="S759" i="1"/>
  <c r="S3108" i="1"/>
  <c r="S2816" i="1"/>
  <c r="S619" i="1"/>
  <c r="S3414" i="1"/>
  <c r="S5040" i="1"/>
  <c r="S4539" i="1"/>
  <c r="S2546" i="1"/>
  <c r="S731" i="1"/>
  <c r="S3907" i="1"/>
  <c r="S1092" i="1"/>
  <c r="S3116" i="1"/>
  <c r="S4318" i="1"/>
  <c r="S1130" i="1"/>
  <c r="S1412" i="1"/>
  <c r="S467" i="1"/>
  <c r="S649" i="1"/>
  <c r="S2976" i="1"/>
  <c r="S2940" i="1"/>
  <c r="S1821" i="1"/>
  <c r="S2666" i="1"/>
  <c r="S332" i="1"/>
  <c r="S2667" i="1"/>
  <c r="S4860" i="1"/>
  <c r="S2196" i="1"/>
  <c r="S3041" i="1"/>
  <c r="S1539" i="1"/>
  <c r="S2293" i="1"/>
  <c r="S3055" i="1"/>
  <c r="S2291" i="1"/>
  <c r="S1402" i="1"/>
  <c r="S6106" i="1"/>
  <c r="S4814" i="1"/>
  <c r="S4181" i="1"/>
  <c r="S3341" i="1"/>
  <c r="S1823" i="1"/>
  <c r="S3075" i="1"/>
  <c r="S4750" i="1"/>
  <c r="S4391" i="1"/>
  <c r="S2724" i="1"/>
  <c r="S4584" i="1"/>
  <c r="S533" i="1"/>
  <c r="S2595" i="1"/>
  <c r="S1736" i="1"/>
  <c r="S3333" i="1"/>
  <c r="S5012" i="1"/>
  <c r="S2917" i="1"/>
  <c r="S653" i="1"/>
  <c r="S2068" i="1"/>
  <c r="S1829" i="1"/>
  <c r="S3726" i="1"/>
  <c r="S5297" i="1"/>
  <c r="S3633" i="1"/>
  <c r="S1845" i="1"/>
  <c r="S2915" i="1"/>
  <c r="S4937" i="1"/>
  <c r="S1918" i="1"/>
  <c r="S1732" i="1"/>
  <c r="S3619" i="1"/>
  <c r="S5050" i="1"/>
  <c r="S3166" i="1"/>
  <c r="S4146" i="1"/>
  <c r="S3072" i="1"/>
  <c r="S4440" i="1"/>
  <c r="S4101" i="1"/>
  <c r="S5108" i="1"/>
  <c r="S3651" i="1"/>
  <c r="S3830" i="1"/>
  <c r="S1582" i="1"/>
  <c r="S1669" i="1"/>
  <c r="S4824" i="1"/>
  <c r="S3491" i="1"/>
  <c r="S3443" i="1"/>
  <c r="S6242" i="1"/>
  <c r="S4963" i="1"/>
  <c r="S3950" i="1"/>
  <c r="S1386" i="1"/>
  <c r="S4249" i="1"/>
  <c r="S3025" i="1"/>
  <c r="S4637" i="1"/>
  <c r="S4139" i="1"/>
  <c r="S4790" i="1"/>
  <c r="S3585" i="1"/>
  <c r="S5547" i="1"/>
  <c r="S4200" i="1"/>
  <c r="S3990" i="1"/>
  <c r="S2096" i="1"/>
  <c r="S1749" i="1"/>
  <c r="S208" i="1"/>
  <c r="S6239" i="1"/>
  <c r="S6220" i="1"/>
  <c r="S5749" i="1"/>
  <c r="S4755" i="1"/>
  <c r="S2304" i="1"/>
  <c r="S1259" i="1"/>
  <c r="S83" i="1"/>
  <c r="S2438" i="1"/>
  <c r="S5780" i="1"/>
  <c r="S6231" i="1"/>
  <c r="S5695" i="1"/>
  <c r="S196" i="1"/>
  <c r="S3056" i="1"/>
  <c r="S2193" i="1"/>
  <c r="S2469" i="1"/>
  <c r="S2182" i="1"/>
  <c r="S2501" i="1"/>
  <c r="S2550" i="1"/>
  <c r="S1988" i="1"/>
  <c r="S3894" i="1"/>
  <c r="S3090" i="1"/>
  <c r="S3374" i="1"/>
  <c r="S3254" i="1"/>
  <c r="S790" i="1"/>
  <c r="S2887" i="1"/>
  <c r="S88" i="1"/>
  <c r="S3709" i="1"/>
  <c r="S6168" i="1"/>
  <c r="S3941" i="1"/>
  <c r="S1359" i="1"/>
  <c r="S2559" i="1"/>
  <c r="S2936" i="1"/>
  <c r="S1890" i="1"/>
  <c r="S2755" i="1"/>
  <c r="S150" i="1"/>
  <c r="S2769" i="1"/>
  <c r="S2114" i="1"/>
  <c r="S4341" i="1"/>
  <c r="S3165" i="1"/>
  <c r="S2602" i="1"/>
  <c r="S4519" i="1"/>
  <c r="S5883" i="1"/>
  <c r="S5063" i="1"/>
  <c r="S3227" i="1"/>
  <c r="S3625" i="1"/>
  <c r="S2888" i="1"/>
  <c r="S4274" i="1"/>
  <c r="S1176" i="1"/>
  <c r="S1127" i="1"/>
  <c r="S3477" i="1"/>
  <c r="S3972" i="1"/>
  <c r="S3975" i="1"/>
  <c r="S299" i="1"/>
  <c r="S2014" i="1"/>
  <c r="S2633" i="1"/>
  <c r="S4121" i="1"/>
  <c r="S5146" i="1"/>
  <c r="S1970" i="1"/>
  <c r="S803" i="1"/>
  <c r="S3205" i="1"/>
  <c r="S3577" i="1"/>
  <c r="S2330" i="1"/>
  <c r="S2811" i="1"/>
  <c r="S3656" i="1"/>
  <c r="S5990" i="1"/>
  <c r="S2920" i="1"/>
  <c r="S2537" i="1"/>
  <c r="S6071" i="1"/>
  <c r="S4517" i="1"/>
  <c r="S659" i="1"/>
  <c r="S352" i="1"/>
  <c r="S2440" i="1"/>
  <c r="S5098" i="1"/>
  <c r="S507" i="1"/>
  <c r="S3222" i="1"/>
  <c r="S3653" i="1"/>
  <c r="S6014" i="1"/>
  <c r="S2359" i="1"/>
  <c r="S2024" i="1"/>
  <c r="S5465" i="1"/>
  <c r="S3510" i="1"/>
  <c r="S2754" i="1"/>
  <c r="S2101" i="1"/>
  <c r="S6077" i="1"/>
  <c r="S4716" i="1"/>
  <c r="S5087" i="1"/>
  <c r="S4576" i="1"/>
  <c r="S1520" i="1"/>
  <c r="S2160" i="1"/>
  <c r="S1483" i="1"/>
  <c r="S93" i="1"/>
  <c r="S5662" i="1"/>
  <c r="S3232" i="1"/>
  <c r="S2523" i="1"/>
  <c r="S1319" i="1"/>
  <c r="S4284" i="1"/>
  <c r="S1316" i="1"/>
  <c r="S6221" i="1"/>
  <c r="S5557" i="1"/>
  <c r="S2115" i="1"/>
  <c r="S2348" i="1"/>
  <c r="S1733" i="1"/>
  <c r="S6208" i="1"/>
  <c r="S2710" i="1"/>
  <c r="S205" i="1"/>
  <c r="S4045" i="1"/>
  <c r="S4184" i="1"/>
  <c r="S3044" i="1"/>
  <c r="S2309" i="1"/>
  <c r="S2285" i="1"/>
  <c r="S2273" i="1"/>
  <c r="S4367" i="1"/>
  <c r="S2310" i="1"/>
  <c r="S4380" i="1"/>
  <c r="S844" i="1"/>
  <c r="S4797" i="1"/>
  <c r="S1284" i="1"/>
  <c r="S1897" i="1"/>
  <c r="S4826" i="1"/>
  <c r="S4901" i="1"/>
  <c r="S2802" i="1"/>
  <c r="S4948" i="1"/>
  <c r="S3458" i="1"/>
  <c r="S501" i="1"/>
  <c r="S1463" i="1"/>
  <c r="S3578" i="1"/>
  <c r="S3721" i="1"/>
  <c r="S2999" i="1"/>
  <c r="S1152" i="1"/>
  <c r="S903" i="1"/>
  <c r="S5513" i="1"/>
  <c r="S5861" i="1"/>
  <c r="S6072" i="1"/>
  <c r="S2695" i="1"/>
  <c r="S4053" i="1"/>
  <c r="S156" i="1"/>
  <c r="S3223" i="1"/>
  <c r="S1157" i="1"/>
  <c r="S5034" i="1"/>
  <c r="S5889" i="1"/>
  <c r="S5258" i="1"/>
  <c r="S2264" i="1"/>
  <c r="S2776" i="1"/>
  <c r="S2194" i="1"/>
  <c r="S596" i="1"/>
  <c r="S506" i="1"/>
  <c r="S2074" i="1"/>
  <c r="S2198" i="1"/>
  <c r="S236" i="1"/>
  <c r="S137" i="1"/>
  <c r="S396" i="1"/>
  <c r="S3538" i="1"/>
  <c r="S5796" i="1"/>
  <c r="S141" i="1"/>
  <c r="S309" i="1"/>
  <c r="S2781" i="1"/>
  <c r="S3417" i="1"/>
  <c r="S2669" i="1"/>
  <c r="S114" i="1"/>
  <c r="S85" i="1"/>
  <c r="S2378" i="1"/>
  <c r="S1251" i="1"/>
  <c r="S2294" i="1"/>
  <c r="S113" i="1"/>
  <c r="S2850" i="1"/>
  <c r="S6120" i="1"/>
  <c r="S2817" i="1"/>
  <c r="S422" i="1"/>
  <c r="S2538" i="1"/>
  <c r="S3561" i="1"/>
  <c r="S2439" i="1"/>
  <c r="S1911" i="1"/>
  <c r="S2462" i="1"/>
  <c r="S5574" i="1"/>
  <c r="S5360" i="1"/>
  <c r="S2544" i="1"/>
  <c r="S3004" i="1"/>
  <c r="S3507" i="1"/>
  <c r="S1581" i="1"/>
  <c r="S1648" i="1"/>
  <c r="S757" i="1"/>
  <c r="S6169" i="1"/>
  <c r="S2177" i="1"/>
  <c r="S2674" i="1"/>
  <c r="S2477" i="1"/>
  <c r="S5280" i="1"/>
  <c r="S2036" i="1"/>
  <c r="S82" i="1"/>
  <c r="S773" i="1"/>
  <c r="S254" i="1"/>
  <c r="S6037" i="1"/>
  <c r="S798" i="1"/>
  <c r="S6243" i="1"/>
  <c r="S898" i="1"/>
  <c r="S826" i="1"/>
  <c r="S6084" i="1"/>
  <c r="S384" i="1"/>
  <c r="S1226" i="1"/>
  <c r="S829" i="1"/>
  <c r="S1705" i="1"/>
  <c r="S4646" i="1"/>
  <c r="S606" i="1"/>
  <c r="S544" i="1"/>
  <c r="S941" i="1"/>
  <c r="S1440" i="1"/>
  <c r="S6024" i="1"/>
  <c r="S1408" i="1"/>
  <c r="S616" i="1"/>
  <c r="S6133" i="1"/>
  <c r="S6171" i="1"/>
  <c r="S190" i="1"/>
  <c r="S1546" i="1"/>
  <c r="S5972" i="1"/>
  <c r="S1958" i="1"/>
  <c r="S597" i="1"/>
  <c r="S582" i="1"/>
  <c r="S6065" i="1"/>
  <c r="S77" i="1"/>
  <c r="S1037" i="1"/>
  <c r="S3170" i="1"/>
  <c r="S2517" i="1"/>
  <c r="S1570" i="1"/>
  <c r="S1374" i="1"/>
  <c r="S6229" i="1"/>
  <c r="S2181" i="1"/>
  <c r="S1198" i="1"/>
  <c r="S1399" i="1"/>
  <c r="S1022" i="1"/>
  <c r="S175" i="1"/>
  <c r="S6026" i="1"/>
  <c r="S95" i="1"/>
  <c r="S1001" i="1"/>
  <c r="S785" i="1"/>
  <c r="S4140" i="1"/>
  <c r="S3302" i="1"/>
  <c r="S2899" i="1"/>
  <c r="S1927" i="1"/>
  <c r="S4702" i="1"/>
  <c r="S6200" i="1"/>
  <c r="S575" i="1"/>
  <c r="S218" i="1"/>
  <c r="S3346" i="1"/>
  <c r="S3093" i="1"/>
  <c r="S238" i="1"/>
  <c r="S2373" i="1"/>
  <c r="S6244" i="1"/>
  <c r="S5798" i="1"/>
  <c r="S383" i="1"/>
  <c r="S1672" i="1"/>
  <c r="S2257" i="1"/>
  <c r="S3012" i="1"/>
  <c r="S2416" i="1"/>
  <c r="S172" i="1"/>
  <c r="S4324" i="1"/>
  <c r="S1299" i="1"/>
  <c r="S6112" i="1"/>
  <c r="S4467" i="1"/>
  <c r="S515" i="1"/>
  <c r="S1593" i="1"/>
  <c r="S820" i="1"/>
  <c r="S5855" i="1"/>
  <c r="S1981" i="1"/>
  <c r="S1529" i="1"/>
  <c r="S665" i="1"/>
  <c r="S1034" i="1"/>
  <c r="S3778" i="1"/>
  <c r="S835" i="1"/>
  <c r="S2770" i="1"/>
  <c r="S2689" i="1"/>
  <c r="S2555" i="1"/>
  <c r="S4498" i="1"/>
  <c r="S3409" i="1"/>
  <c r="S3437" i="1"/>
  <c r="S3319" i="1"/>
  <c r="S1701" i="1"/>
  <c r="S510" i="1"/>
  <c r="S430" i="1"/>
  <c r="S4810" i="1"/>
  <c r="S4176" i="1"/>
  <c r="S752" i="1"/>
  <c r="S6100" i="1"/>
  <c r="S1350" i="1"/>
  <c r="S5313" i="1"/>
  <c r="S3766" i="1"/>
  <c r="S2588" i="1"/>
  <c r="S6101" i="1"/>
  <c r="S655" i="1"/>
  <c r="S624" i="1"/>
  <c r="S486" i="1"/>
  <c r="S3485" i="1"/>
  <c r="S2269" i="1"/>
  <c r="S6152" i="1"/>
  <c r="S222" i="1"/>
  <c r="S1038" i="1"/>
  <c r="S3020" i="1"/>
  <c r="S5399" i="1"/>
  <c r="S2037" i="1"/>
  <c r="S73" i="1"/>
  <c r="S1116" i="1"/>
  <c r="S627" i="1"/>
  <c r="S1433" i="1"/>
  <c r="S899" i="1"/>
  <c r="S2333" i="1"/>
  <c r="S545" i="1"/>
  <c r="S1455" i="1"/>
  <c r="S5995" i="1"/>
  <c r="S5799" i="1"/>
  <c r="S277" i="1"/>
  <c r="S6075" i="1"/>
  <c r="S5771" i="1"/>
  <c r="S2064" i="1"/>
  <c r="S2505" i="1"/>
  <c r="S2029" i="1"/>
  <c r="S6081" i="1"/>
  <c r="S397" i="1"/>
  <c r="S425" i="1"/>
  <c r="S4838" i="1"/>
  <c r="S1151" i="1"/>
  <c r="S130" i="1"/>
  <c r="S693" i="1"/>
  <c r="S663" i="1"/>
  <c r="S1966" i="1"/>
  <c r="S5406" i="1"/>
  <c r="S4920" i="1"/>
  <c r="S3001" i="1"/>
  <c r="S4394" i="1"/>
  <c r="S5991" i="1"/>
  <c r="S1654" i="1"/>
  <c r="S827" i="1"/>
  <c r="S5641" i="1"/>
  <c r="S3433" i="1"/>
  <c r="S4894" i="1"/>
  <c r="S1982" i="1"/>
  <c r="S3247" i="1"/>
  <c r="S580" i="1"/>
  <c r="S5994" i="1"/>
  <c r="S2369" i="1"/>
  <c r="S3819" i="1"/>
  <c r="S1726" i="1"/>
  <c r="S1670" i="1"/>
  <c r="S2284" i="1"/>
  <c r="S2876" i="1"/>
  <c r="S5059" i="1"/>
  <c r="S3570" i="1"/>
  <c r="S2513" i="1"/>
  <c r="S1143" i="1"/>
  <c r="S5930" i="1"/>
  <c r="S5092" i="1"/>
  <c r="S3160" i="1"/>
  <c r="S5791" i="1"/>
  <c r="S1454" i="1"/>
  <c r="S1439" i="1"/>
  <c r="S1949" i="1"/>
  <c r="S87" i="1"/>
  <c r="S5526" i="1"/>
  <c r="S2172" i="1"/>
  <c r="S5455" i="1"/>
  <c r="S2049" i="1"/>
  <c r="S2548" i="1"/>
  <c r="S51" i="1"/>
  <c r="S1422" i="1"/>
  <c r="S2909" i="1"/>
  <c r="S5250" i="1"/>
  <c r="S4675" i="1"/>
  <c r="S2271" i="1"/>
  <c r="S5047" i="1"/>
  <c r="S1941" i="1"/>
  <c r="S6095" i="1"/>
  <c r="S3505" i="1"/>
  <c r="S1774" i="1"/>
  <c r="S5748" i="1"/>
  <c r="S2998" i="1"/>
  <c r="S3393" i="1"/>
  <c r="S895" i="1"/>
  <c r="S3033" i="1"/>
  <c r="S2692" i="1"/>
  <c r="S3083" i="1"/>
  <c r="S6139" i="1"/>
  <c r="S5639" i="1"/>
  <c r="S3678" i="1"/>
  <c r="S6183" i="1"/>
  <c r="S2197" i="1"/>
  <c r="S2479" i="1"/>
  <c r="S3961" i="1"/>
  <c r="S2457" i="1"/>
  <c r="S2514" i="1"/>
  <c r="S3270" i="1"/>
  <c r="S2058" i="1"/>
  <c r="S6245" i="1"/>
  <c r="S6122" i="1"/>
  <c r="S2682" i="1"/>
  <c r="S5570" i="1"/>
  <c r="S5983" i="1"/>
  <c r="S2443" i="1"/>
  <c r="S2751" i="1"/>
  <c r="S4815" i="1"/>
  <c r="S6211" i="1"/>
  <c r="S5507" i="1"/>
  <c r="S4927" i="1"/>
  <c r="S5351" i="1"/>
  <c r="S2763" i="1"/>
  <c r="S4751" i="1"/>
  <c r="S1492" i="1"/>
  <c r="S2787" i="1"/>
  <c r="S76" i="1"/>
  <c r="S6194" i="1"/>
  <c r="S5643" i="1"/>
  <c r="S4351" i="1"/>
  <c r="S351" i="1"/>
  <c r="S6246" i="1"/>
  <c r="S323" i="1"/>
  <c r="S2542" i="1"/>
  <c r="S241" i="1"/>
  <c r="S2095" i="1"/>
  <c r="S1266" i="1"/>
  <c r="S4701" i="1"/>
  <c r="S4419" i="1"/>
  <c r="S2532" i="1"/>
  <c r="S2641" i="1"/>
  <c r="S4300" i="1"/>
  <c r="S2185" i="1"/>
  <c r="S2631" i="1"/>
  <c r="S959" i="1"/>
  <c r="S1567" i="1"/>
  <c r="S3635" i="1"/>
  <c r="S1872" i="1"/>
  <c r="S2387" i="1"/>
  <c r="S4152" i="1"/>
  <c r="S5115" i="1"/>
  <c r="S973" i="1"/>
  <c r="S1390" i="1"/>
  <c r="S4254" i="1"/>
  <c r="S2261" i="1"/>
  <c r="S1186" i="1"/>
  <c r="S2589" i="1"/>
  <c r="S739" i="1"/>
  <c r="S3796" i="1"/>
  <c r="S3569" i="1"/>
  <c r="S3179" i="1"/>
  <c r="S4593" i="1"/>
  <c r="S1596" i="1"/>
  <c r="S4199" i="1"/>
  <c r="S4544" i="1"/>
  <c r="S3173" i="1"/>
  <c r="S5777" i="1"/>
  <c r="S1745" i="1"/>
  <c r="S1173" i="1"/>
  <c r="S4345" i="1"/>
  <c r="S5042" i="1"/>
  <c r="S4620" i="1"/>
  <c r="S3047" i="1"/>
  <c r="S4426" i="1"/>
  <c r="S2741" i="1"/>
  <c r="S2272" i="1"/>
  <c r="S2988" i="1"/>
  <c r="S1393" i="1"/>
  <c r="S2984" i="1"/>
  <c r="S4787" i="1"/>
  <c r="S904" i="1"/>
  <c r="S3994" i="1"/>
  <c r="S5625" i="1"/>
  <c r="S2245" i="1"/>
  <c r="S1115" i="1"/>
  <c r="S408" i="1"/>
  <c r="S6125" i="1"/>
  <c r="S837" i="1"/>
  <c r="S2626" i="1"/>
  <c r="S1717" i="1"/>
  <c r="S2716" i="1"/>
  <c r="S966" i="1"/>
  <c r="S2102" i="1"/>
  <c r="S2507" i="1"/>
  <c r="S3554" i="1"/>
  <c r="S4321" i="1"/>
  <c r="S5066" i="1"/>
  <c r="S311" i="1"/>
  <c r="S2437" i="1"/>
  <c r="S740" i="1"/>
  <c r="S2184" i="1"/>
  <c r="S1649" i="1"/>
  <c r="S1493" i="1"/>
  <c r="S579" i="1"/>
  <c r="S2683" i="1"/>
  <c r="S1990" i="1"/>
  <c r="S5449" i="1"/>
  <c r="S1658" i="1"/>
  <c r="S2943" i="1"/>
  <c r="S870" i="1"/>
  <c r="S1205" i="1"/>
  <c r="S2663" i="1"/>
  <c r="S2266" i="1"/>
  <c r="S1521" i="1"/>
  <c r="S1086" i="1"/>
  <c r="S2224" i="1"/>
  <c r="S4757" i="1"/>
  <c r="S2398" i="1"/>
  <c r="S4683" i="1"/>
  <c r="S626" i="1"/>
  <c r="S841" i="1"/>
  <c r="S3785" i="1"/>
  <c r="S1595" i="1"/>
  <c r="S3253" i="1"/>
  <c r="S1331" i="1"/>
  <c r="S647" i="1"/>
  <c r="S3451" i="1"/>
  <c r="S2371" i="1"/>
  <c r="S712" i="1"/>
  <c r="S2459" i="1"/>
  <c r="S2664" i="1"/>
  <c r="S421" i="1"/>
  <c r="S2052" i="1"/>
  <c r="S324" i="1"/>
  <c r="S3426" i="1"/>
  <c r="S987" i="1"/>
  <c r="S809" i="1"/>
  <c r="S283" i="1"/>
  <c r="S892" i="1"/>
  <c r="S2572" i="1"/>
  <c r="S3873" i="1"/>
  <c r="S1296" i="1"/>
  <c r="S3867" i="1"/>
  <c r="S1055" i="1"/>
  <c r="S2861" i="1"/>
  <c r="S2586" i="1"/>
  <c r="S1819" i="1"/>
  <c r="S4872" i="1"/>
  <c r="S3185" i="1"/>
  <c r="S386" i="1"/>
  <c r="S395" i="1"/>
  <c r="S1134" i="1"/>
  <c r="S967" i="1"/>
  <c r="S2144" i="1"/>
  <c r="S950" i="1"/>
  <c r="S2748" i="1"/>
  <c r="S2413" i="1"/>
  <c r="S2854" i="1"/>
  <c r="S1239" i="1"/>
  <c r="S3299" i="1"/>
  <c r="S4714" i="1"/>
  <c r="S636" i="1"/>
  <c r="S2795" i="1"/>
  <c r="S1522" i="1"/>
  <c r="S1338" i="1"/>
  <c r="S5723" i="1"/>
  <c r="S861" i="1"/>
  <c r="S4673" i="1"/>
  <c r="S2232" i="1"/>
  <c r="S3473" i="1"/>
  <c r="S2123" i="1"/>
  <c r="S713" i="1"/>
  <c r="S1989" i="1"/>
  <c r="S1019" i="1"/>
  <c r="S1171" i="1"/>
  <c r="S6052" i="1"/>
  <c r="S1534" i="1"/>
  <c r="S1558" i="1"/>
  <c r="S200" i="1"/>
  <c r="S1182" i="1"/>
  <c r="S1435" i="1"/>
  <c r="S1519" i="1"/>
  <c r="S6188" i="1"/>
  <c r="S394" i="1"/>
  <c r="S2140" i="1"/>
  <c r="S6076" i="1"/>
  <c r="S1837" i="1"/>
  <c r="S1153" i="1"/>
  <c r="S1761" i="1"/>
  <c r="S2116" i="1"/>
  <c r="S1211" i="1"/>
  <c r="S5369" i="1"/>
  <c r="S2757" i="1"/>
  <c r="S4557" i="1"/>
  <c r="S6247" i="1"/>
  <c r="S832" i="1"/>
  <c r="S743" i="1"/>
  <c r="S2130" i="1"/>
  <c r="S2654" i="1"/>
  <c r="S2119" i="1"/>
  <c r="S198" i="1"/>
  <c r="S849" i="1"/>
  <c r="S3646" i="1"/>
  <c r="S1940" i="1"/>
  <c r="S4643" i="1"/>
  <c r="S2315" i="1"/>
  <c r="S4112" i="1"/>
  <c r="S3860" i="1"/>
  <c r="S2643" i="1"/>
  <c r="S845" i="1"/>
  <c r="S2117" i="1"/>
  <c r="S2715" i="1"/>
  <c r="S1734" i="1"/>
  <c r="S5498" i="1"/>
  <c r="S2965" i="1"/>
  <c r="S3266" i="1"/>
  <c r="S1625" i="1"/>
  <c r="S2758" i="1"/>
  <c r="S2289" i="1"/>
  <c r="S6074" i="1"/>
  <c r="S234" i="1"/>
  <c r="S839" i="1"/>
  <c r="S2089" i="1"/>
  <c r="S1799" i="1"/>
  <c r="S2875" i="1"/>
  <c r="S5435" i="1"/>
  <c r="S2429" i="1"/>
  <c r="S2065" i="1"/>
  <c r="S1874" i="1"/>
  <c r="S1047" i="1"/>
  <c r="S5928" i="1"/>
  <c r="S5863" i="1"/>
  <c r="S5529" i="1"/>
  <c r="S2209" i="1"/>
  <c r="S1607" i="1"/>
  <c r="S2482" i="1"/>
  <c r="S1984" i="1"/>
  <c r="S341" i="1"/>
  <c r="S2840" i="1"/>
  <c r="S260" i="1"/>
  <c r="S3377" i="1"/>
  <c r="S2483" i="1"/>
  <c r="S2062" i="1"/>
  <c r="S5298" i="1"/>
  <c r="S3076" i="1"/>
  <c r="S2611" i="1"/>
  <c r="S850" i="1"/>
  <c r="S635" i="1"/>
  <c r="S590" i="1"/>
  <c r="S862" i="1"/>
  <c r="S522" i="1"/>
  <c r="S714" i="1"/>
  <c r="S797" i="1"/>
  <c r="S488" i="1"/>
  <c r="S214" i="1"/>
  <c r="S945" i="1"/>
  <c r="S1049" i="1"/>
  <c r="S2862" i="1"/>
  <c r="S5409" i="1"/>
  <c r="S2132" i="1"/>
  <c r="S645" i="1"/>
  <c r="S1738" i="1"/>
  <c r="S229" i="1"/>
  <c r="S1074" i="1"/>
  <c r="S960" i="1"/>
  <c r="S550" i="1"/>
  <c r="S717" i="1"/>
  <c r="S569" i="1"/>
  <c r="S212" i="1"/>
  <c r="S271" i="1"/>
  <c r="S666" i="1"/>
  <c r="S1059" i="1"/>
  <c r="S60" i="1"/>
  <c r="S730" i="1"/>
  <c r="S548" i="1"/>
  <c r="S459" i="1"/>
  <c r="S867" i="1"/>
  <c r="S1559" i="1"/>
  <c r="S264" i="1"/>
  <c r="S1856" i="1"/>
  <c r="S1102" i="1"/>
  <c r="S2397" i="1"/>
  <c r="S434" i="1"/>
  <c r="S1547" i="1"/>
  <c r="S1753" i="1"/>
  <c r="S643" i="1"/>
  <c r="S763" i="1"/>
  <c r="S673" i="1"/>
  <c r="S1009" i="1"/>
  <c r="S1740" i="1"/>
  <c r="S4057" i="1"/>
  <c r="S1867" i="1"/>
  <c r="S534" i="1"/>
  <c r="S59" i="1"/>
  <c r="S297" i="1"/>
  <c r="S962" i="1"/>
  <c r="S788" i="1"/>
  <c r="S768" i="1"/>
  <c r="S2355" i="1"/>
  <c r="S562" i="1"/>
  <c r="S2749" i="1"/>
  <c r="S2118" i="1"/>
  <c r="S1923" i="1"/>
  <c r="S689" i="1"/>
  <c r="S882" i="1"/>
  <c r="S5113" i="1"/>
  <c r="S794" i="1"/>
  <c r="S3027" i="1"/>
  <c r="S304" i="1"/>
  <c r="S325" i="1"/>
  <c r="S401" i="1"/>
  <c r="S1812" i="1"/>
  <c r="S592" i="1"/>
  <c r="S1656" i="1"/>
  <c r="S791" i="1"/>
  <c r="S487" i="1"/>
  <c r="S464" i="1"/>
  <c r="S4205" i="1"/>
  <c r="S1807" i="1"/>
  <c r="S5884" i="1"/>
  <c r="S1551" i="1"/>
  <c r="S3289" i="1"/>
  <c r="S3152" i="1"/>
  <c r="S4352" i="1"/>
  <c r="S1574" i="1"/>
  <c r="S2091" i="1"/>
  <c r="S1671" i="1"/>
  <c r="S1569" i="1"/>
  <c r="S2722" i="1"/>
  <c r="S4497" i="1"/>
  <c r="S2974" i="1"/>
  <c r="S1465" i="1"/>
  <c r="S2693" i="1"/>
  <c r="S2163" i="1"/>
  <c r="S2235" i="1"/>
  <c r="S3193" i="1"/>
  <c r="S2942" i="1"/>
  <c r="S5398" i="1"/>
  <c r="S2030" i="1"/>
  <c r="S1597" i="1"/>
  <c r="S2579" i="1"/>
  <c r="S1052" i="1"/>
  <c r="S2533" i="1"/>
  <c r="S1150" i="1"/>
  <c r="S4032" i="1"/>
  <c r="S385" i="1"/>
  <c r="S5485" i="1"/>
  <c r="S4609" i="1"/>
  <c r="S633" i="1"/>
  <c r="S3542" i="1"/>
  <c r="S3394" i="1"/>
  <c r="S5892" i="1"/>
  <c r="S1840" i="1"/>
  <c r="S2098" i="1"/>
  <c r="S1827" i="1"/>
  <c r="S3283" i="1"/>
  <c r="S1387" i="1"/>
  <c r="S2637" i="1"/>
  <c r="S3739" i="1"/>
  <c r="S873" i="1"/>
  <c r="S2368" i="1"/>
  <c r="S622" i="1"/>
  <c r="S3086" i="1"/>
  <c r="S2073" i="1"/>
  <c r="S928" i="1"/>
  <c r="S2788" i="1"/>
  <c r="S2656" i="1"/>
  <c r="S875" i="1"/>
  <c r="S1846" i="1"/>
  <c r="S2491" i="1"/>
  <c r="S2921" i="1"/>
  <c r="S2375" i="1"/>
  <c r="S1190" i="1"/>
  <c r="S5630" i="1"/>
  <c r="S1076" i="1"/>
  <c r="S2173" i="1"/>
  <c r="S442" i="1"/>
  <c r="S3430" i="1"/>
  <c r="S2411" i="1"/>
  <c r="S2587" i="1"/>
  <c r="S4492" i="1"/>
  <c r="S4614" i="1"/>
  <c r="S3705" i="1"/>
  <c r="S5305" i="1"/>
  <c r="S1978" i="1"/>
  <c r="S5294" i="1"/>
  <c r="S2877" i="1"/>
  <c r="S1904" i="1"/>
  <c r="S1775" i="1"/>
  <c r="S3126" i="1"/>
  <c r="S2771" i="1"/>
  <c r="S2275" i="1"/>
  <c r="S4033" i="1"/>
  <c r="S4228" i="1"/>
  <c r="S4766" i="1"/>
  <c r="S5870" i="1"/>
  <c r="S2141" i="1"/>
  <c r="S5377" i="1"/>
  <c r="S1908" i="1"/>
  <c r="S5805" i="1"/>
  <c r="S4477" i="1"/>
  <c r="S2585" i="1"/>
  <c r="S5886" i="1"/>
  <c r="S2553" i="1"/>
  <c r="S3696" i="1"/>
  <c r="S1623" i="1"/>
  <c r="S2061" i="1"/>
  <c r="S5322" i="1"/>
  <c r="S2607" i="1"/>
  <c r="S3840" i="1"/>
  <c r="S1588" i="1"/>
  <c r="S5140" i="1"/>
  <c r="S3061" i="1"/>
  <c r="S3730" i="1"/>
  <c r="S3523" i="1"/>
  <c r="S5530" i="1"/>
  <c r="S2554" i="1"/>
  <c r="S5446" i="1"/>
  <c r="S4992" i="1"/>
  <c r="S2367" i="1"/>
  <c r="S2534" i="1"/>
  <c r="S4463" i="1"/>
  <c r="S3395" i="1"/>
  <c r="S4060" i="1"/>
  <c r="S1706" i="1"/>
  <c r="S3199" i="1"/>
  <c r="S2575" i="1"/>
  <c r="S4922" i="1"/>
  <c r="S4651" i="1"/>
  <c r="S4116" i="1"/>
  <c r="S3529" i="1"/>
  <c r="S2833" i="1"/>
  <c r="S3759" i="1"/>
  <c r="S1828" i="1"/>
  <c r="S1366" i="1"/>
  <c r="S3938" i="1"/>
  <c r="S1727" i="1"/>
  <c r="S1227" i="1"/>
  <c r="S3593" i="1"/>
  <c r="S1956" i="1"/>
  <c r="S5433" i="1"/>
  <c r="S2148" i="1"/>
  <c r="S4578" i="1"/>
  <c r="S2808" i="1"/>
  <c r="S2796" i="1"/>
  <c r="S2701" i="1"/>
  <c r="S1694" i="1"/>
  <c r="S3016" i="1"/>
  <c r="S1233" i="1"/>
  <c r="S2560" i="1"/>
  <c r="S3883" i="1"/>
  <c r="S3471" i="1"/>
  <c r="S3387" i="1"/>
  <c r="S4038" i="1"/>
  <c r="S2142" i="1"/>
  <c r="S3591" i="1"/>
  <c r="S955" i="1"/>
  <c r="S2975" i="1"/>
  <c r="S1193" i="1"/>
  <c r="S3164" i="1"/>
  <c r="S5344" i="1"/>
  <c r="S3808" i="1"/>
  <c r="S4159" i="1"/>
  <c r="S5457" i="1"/>
  <c r="S4392" i="1"/>
  <c r="S5712" i="1"/>
  <c r="S5873" i="1"/>
  <c r="S3494" i="1"/>
  <c r="S1358" i="1"/>
  <c r="S2612" i="1"/>
  <c r="S2653" i="1"/>
  <c r="S3629" i="1"/>
  <c r="S4333" i="1"/>
  <c r="S1808" i="1"/>
  <c r="S6140" i="1"/>
  <c r="S3835" i="1"/>
  <c r="S5757" i="1"/>
  <c r="S2646" i="1"/>
  <c r="S3322" i="1"/>
  <c r="S1099" i="1"/>
  <c r="S419" i="1"/>
  <c r="S2093" i="1"/>
  <c r="S2634" i="1"/>
  <c r="S1688" i="1"/>
  <c r="S1642" i="1"/>
  <c r="S2325" i="1"/>
  <c r="S2873" i="1"/>
  <c r="S836" i="1"/>
  <c r="S674" i="1"/>
  <c r="S3836" i="1"/>
  <c r="S1144" i="1"/>
  <c r="S5997" i="1"/>
  <c r="S2288" i="1"/>
  <c r="S4737" i="1"/>
  <c r="S2592" i="1"/>
  <c r="S1087" i="1"/>
  <c r="S2606" i="1"/>
  <c r="S5942" i="1"/>
  <c r="S1132" i="1"/>
  <c r="S5432" i="1"/>
  <c r="S2417" i="1"/>
  <c r="S2661" i="1"/>
  <c r="S2900" i="1"/>
  <c r="S1166" i="1"/>
  <c r="S3008" i="1"/>
  <c r="S3187" i="1"/>
  <c r="S3157" i="1"/>
  <c r="S1937" i="1"/>
  <c r="S3127" i="1"/>
  <c r="S2446" i="1"/>
  <c r="S1578" i="1"/>
  <c r="S1868" i="1"/>
  <c r="S1466" i="1"/>
  <c r="S1613" i="1"/>
  <c r="S2733" i="1"/>
  <c r="S39" i="1"/>
  <c r="S900" i="1"/>
  <c r="S2234" i="1"/>
  <c r="S2418" i="1"/>
  <c r="S1108" i="1"/>
  <c r="S774" i="1"/>
  <c r="S2727" i="1"/>
  <c r="S637" i="1"/>
  <c r="S1712" i="1"/>
  <c r="S1857" i="1"/>
  <c r="S2697" i="1"/>
  <c r="S3434" i="1"/>
  <c r="S2728" i="1"/>
  <c r="S2836" i="1"/>
  <c r="S2734" i="1"/>
  <c r="S1915" i="1"/>
  <c r="S5765" i="1"/>
  <c r="S1896" i="1"/>
  <c r="S1010" i="1"/>
  <c r="S1217" i="1"/>
  <c r="S5192" i="1"/>
  <c r="S6184" i="1"/>
  <c r="S4034" i="1"/>
  <c r="S3371" i="1"/>
  <c r="S540" i="1"/>
  <c r="S2020" i="1"/>
  <c r="S1117" i="1"/>
  <c r="S5912" i="1"/>
  <c r="S6119" i="1"/>
  <c r="S3718" i="1"/>
  <c r="S2258" i="1"/>
  <c r="S1614" i="1"/>
  <c r="S1767" i="1"/>
  <c r="S3603" i="1"/>
  <c r="S963" i="1"/>
  <c r="S2615" i="1"/>
  <c r="S2356" i="1"/>
  <c r="S3572" i="1"/>
  <c r="S3284" i="1"/>
  <c r="S607" i="1"/>
  <c r="S4520" i="1"/>
  <c r="S3675" i="1"/>
  <c r="S703" i="1"/>
  <c r="S2379" i="1"/>
  <c r="S4412" i="1"/>
  <c r="S3188" i="1"/>
  <c r="S2992" i="1"/>
  <c r="S4125" i="1"/>
  <c r="S3347" i="1"/>
  <c r="S3195" i="1"/>
  <c r="S3117" i="1"/>
  <c r="S563" i="1"/>
  <c r="S1179" i="1"/>
  <c r="S2128" i="1"/>
  <c r="S112" i="1"/>
  <c r="S1643" i="1"/>
  <c r="S1279" i="1"/>
  <c r="S944" i="1"/>
  <c r="S4582" i="1"/>
  <c r="S3184" i="1"/>
  <c r="S5966" i="1"/>
  <c r="S3196" i="1"/>
  <c r="S1375" i="1"/>
  <c r="S165" i="1"/>
  <c r="S3391" i="1"/>
  <c r="S927" i="1"/>
  <c r="S4369" i="1"/>
  <c r="S2714" i="1"/>
  <c r="S2843" i="1"/>
  <c r="S1133" i="1"/>
  <c r="S541" i="1"/>
  <c r="S1679" i="1"/>
  <c r="S3898" i="1"/>
  <c r="S2205" i="1"/>
  <c r="S1842" i="1"/>
  <c r="S686" i="1"/>
  <c r="S344" i="1"/>
  <c r="S4395" i="1"/>
  <c r="S3565" i="1"/>
  <c r="S1100" i="1"/>
  <c r="S6093" i="1"/>
  <c r="S2361" i="1"/>
  <c r="S3021" i="1"/>
  <c r="S1388" i="1"/>
  <c r="S3209" i="1"/>
  <c r="S2947" i="1"/>
  <c r="S5893" i="1"/>
  <c r="S6124" i="1"/>
  <c r="S1571" i="1"/>
  <c r="S170" i="1"/>
  <c r="S5684" i="1"/>
  <c r="S182" i="1"/>
  <c r="S641" i="1"/>
  <c r="S360" i="1"/>
  <c r="S1655" i="1"/>
  <c r="S456" i="1"/>
  <c r="S3914" i="1"/>
  <c r="S2948" i="1"/>
  <c r="S1903" i="1"/>
  <c r="S3680" i="1"/>
  <c r="S3007" i="1"/>
  <c r="S3621" i="1"/>
  <c r="S2353" i="1"/>
  <c r="S4711" i="1"/>
  <c r="S4288" i="1"/>
  <c r="S3268" i="1"/>
  <c r="S3082" i="1"/>
  <c r="S5169" i="1"/>
  <c r="S3687" i="1"/>
  <c r="S330" i="1"/>
  <c r="S5546" i="1"/>
  <c r="S4550" i="1"/>
  <c r="S5494" i="1"/>
  <c r="S3460" i="1"/>
  <c r="S368" i="1"/>
  <c r="S2825" i="1"/>
  <c r="S4940" i="1"/>
  <c r="S3330" i="1"/>
  <c r="S5239" i="1"/>
  <c r="S3348" i="1"/>
  <c r="S6240" i="1"/>
  <c r="S4782" i="1"/>
  <c r="S3457" i="1"/>
  <c r="S4015" i="1"/>
  <c r="S3432" i="1"/>
  <c r="S795" i="1"/>
  <c r="S369" i="1"/>
  <c r="S4639" i="1"/>
  <c r="S6078" i="1"/>
  <c r="S3495" i="1"/>
  <c r="S3224" i="1"/>
  <c r="S3281" i="1"/>
  <c r="S4119" i="1"/>
  <c r="S3664" i="1"/>
  <c r="S6241" i="1"/>
  <c r="S6248" i="1"/>
  <c r="S4725" i="1"/>
  <c r="S4960" i="1"/>
  <c r="S3384" i="1"/>
  <c r="S3515" i="1"/>
  <c r="S3370" i="1"/>
  <c r="S3119" i="1"/>
  <c r="S3225" i="1"/>
  <c r="S5605" i="1"/>
  <c r="S5075" i="1"/>
  <c r="S2725" i="1"/>
  <c r="S5790" i="1"/>
  <c r="S2276" i="1"/>
  <c r="S3931" i="1"/>
  <c r="S2551" i="1"/>
  <c r="S4919" i="1"/>
  <c r="S2576" i="1"/>
  <c r="S4075" i="1"/>
  <c r="S4465" i="1"/>
  <c r="S3276" i="1"/>
  <c r="S5960" i="1"/>
  <c r="S1681" i="1"/>
  <c r="S2881" i="1"/>
  <c r="S3476" i="1"/>
  <c r="S4317" i="1"/>
  <c r="S4558" i="1"/>
  <c r="S1238" i="1"/>
  <c r="S1627" i="1"/>
  <c r="S565" i="1"/>
  <c r="S2433" i="1"/>
  <c r="S6118" i="1"/>
  <c r="S3134" i="1"/>
  <c r="S2892" i="1"/>
  <c r="S5132" i="1"/>
  <c r="S3933" i="1"/>
  <c r="S3644" i="1"/>
  <c r="S4808" i="1"/>
  <c r="S3403" i="1"/>
  <c r="S5191" i="1"/>
  <c r="S3563" i="1"/>
  <c r="S3706" i="1"/>
  <c r="S3746" i="1"/>
  <c r="S4245" i="1"/>
  <c r="S5550" i="1"/>
  <c r="S2201" i="1"/>
  <c r="S4706" i="1"/>
  <c r="S3980" i="1"/>
  <c r="S3112" i="1"/>
  <c r="S4279" i="1"/>
  <c r="S3610" i="1"/>
  <c r="S997" i="1"/>
  <c r="S3043" i="1"/>
  <c r="S2962" i="1"/>
  <c r="S2745" i="1"/>
  <c r="S3747" i="1"/>
  <c r="S2423" i="1"/>
  <c r="S3791" i="1"/>
  <c r="S5057" i="1"/>
  <c r="S942" i="1"/>
  <c r="S1542" i="1"/>
  <c r="S429" i="1"/>
  <c r="S1240" i="1"/>
  <c r="S478" i="1"/>
  <c r="S516" i="1"/>
  <c r="S638" i="1"/>
  <c r="S1039" i="1"/>
  <c r="S1674" i="1"/>
  <c r="S1768" i="1"/>
  <c r="S1389" i="1"/>
  <c r="S2820" i="1"/>
  <c r="S4979" i="1"/>
  <c r="S1057" i="1"/>
  <c r="S1450" i="1"/>
  <c r="S449" i="1"/>
  <c r="S981" i="1"/>
  <c r="S2000" i="1"/>
  <c r="S586" i="1"/>
  <c r="S1327" i="1"/>
  <c r="S989" i="1"/>
  <c r="S482" i="1"/>
  <c r="S5691" i="1"/>
  <c r="S934" i="1"/>
  <c r="S3727" i="1"/>
  <c r="S1140" i="1"/>
  <c r="S491" i="1"/>
  <c r="S465" i="1"/>
  <c r="S460" i="1"/>
  <c r="S448" i="1"/>
  <c r="S644" i="1"/>
  <c r="S2070" i="1"/>
  <c r="S476" i="1"/>
  <c r="S528" i="1"/>
  <c r="S1184" i="1"/>
  <c r="S583" i="1"/>
  <c r="S753" i="1"/>
  <c r="S3604" i="1"/>
  <c r="S5528" i="1"/>
  <c r="S542" i="1"/>
  <c r="S608" i="1"/>
  <c r="S517" i="1"/>
  <c r="S555" i="1"/>
  <c r="S661" i="1"/>
  <c r="S446" i="1"/>
  <c r="S5501" i="1"/>
  <c r="S1305" i="1"/>
  <c r="S2134" i="1"/>
  <c r="S811" i="1"/>
  <c r="S307" i="1"/>
  <c r="S938" i="1"/>
  <c r="S2010" i="1"/>
  <c r="S764" i="1"/>
  <c r="S631" i="1"/>
  <c r="S1180" i="1"/>
  <c r="S444" i="1"/>
  <c r="S2447" i="1"/>
  <c r="S231" i="1"/>
  <c r="S3837" i="1"/>
  <c r="S5910" i="1"/>
  <c r="S775" i="1"/>
  <c r="S4627" i="1"/>
  <c r="S3707" i="1"/>
  <c r="S453" i="1"/>
  <c r="S675" i="1"/>
  <c r="S976" i="1"/>
  <c r="S381" i="1"/>
  <c r="S777" i="1"/>
  <c r="S819" i="1"/>
  <c r="S1241" i="1"/>
  <c r="S792" i="1"/>
  <c r="S1269" i="1"/>
  <c r="S3238" i="1"/>
  <c r="S1300" i="1"/>
  <c r="S2485" i="1"/>
  <c r="S3077" i="1"/>
  <c r="S3586" i="1"/>
  <c r="S2839" i="1"/>
  <c r="S977" i="1"/>
  <c r="S2380" i="1"/>
  <c r="S935" i="1"/>
  <c r="S1125" i="1"/>
  <c r="S1058" i="1"/>
  <c r="S3123" i="1"/>
  <c r="S690" i="1"/>
  <c r="S762" i="1"/>
  <c r="S5390" i="1"/>
  <c r="S1040" i="1"/>
  <c r="S473" i="1"/>
  <c r="S399" i="1"/>
  <c r="S433" i="1"/>
  <c r="S523" i="1"/>
  <c r="S69" i="1"/>
  <c r="S437" i="1"/>
  <c r="S145" i="1"/>
  <c r="S656" i="1"/>
  <c r="S495" i="1"/>
  <c r="S2518" i="1"/>
  <c r="S412" i="1"/>
  <c r="S697" i="1"/>
  <c r="S1630" i="1"/>
  <c r="S483" i="1"/>
  <c r="S335" i="1"/>
  <c r="S432" i="1"/>
  <c r="S598" i="1"/>
  <c r="S3381" i="1"/>
  <c r="S279" i="1"/>
  <c r="S1760" i="1"/>
  <c r="S4678" i="1"/>
  <c r="S1678" i="1"/>
  <c r="X205" i="1"/>
  <c r="X506" i="1"/>
  <c r="X85" i="1"/>
  <c r="T229" i="1"/>
  <c r="Z229" i="1" s="1"/>
  <c r="T5972" i="1"/>
  <c r="Z5972" i="1" s="1"/>
  <c r="T325" i="1"/>
  <c r="T175" i="1"/>
  <c r="Z175" i="1" s="1"/>
  <c r="W873" i="1"/>
  <c r="Z873" i="1" s="1"/>
  <c r="X137" i="1"/>
  <c r="X114" i="1"/>
  <c r="T674" i="1"/>
  <c r="Z674" i="1" s="1"/>
  <c r="T903" i="1"/>
  <c r="Z903" i="1" s="1"/>
  <c r="T330" i="1"/>
  <c r="Z330" i="1" s="1"/>
  <c r="T394" i="1"/>
  <c r="T4609" i="1"/>
  <c r="T198" i="1"/>
  <c r="Z198" i="1" s="1"/>
  <c r="W2333" i="1"/>
  <c r="T2333" i="1"/>
  <c r="T2646" i="1"/>
  <c r="Z2646" i="1" s="1"/>
  <c r="T112" i="1"/>
  <c r="U85" i="1"/>
  <c r="U114" i="1"/>
  <c r="U987" i="1"/>
  <c r="Z987" i="1" s="1"/>
  <c r="T156" i="1"/>
  <c r="Z156" i="1" s="1"/>
  <c r="T182" i="1"/>
  <c r="Z182" i="1" s="1"/>
  <c r="T1386" i="1"/>
  <c r="Z1386" i="1" s="1"/>
  <c r="T150" i="1"/>
  <c r="U77" i="1"/>
  <c r="T205" i="1"/>
  <c r="U2804" i="1"/>
  <c r="Z2804" i="1" s="1"/>
  <c r="U4702" i="1"/>
  <c r="T69" i="1"/>
  <c r="Z69" i="1" s="1"/>
  <c r="T137" i="1"/>
  <c r="Z137" i="1" s="1"/>
  <c r="U59" i="1"/>
  <c r="T59" i="1"/>
  <c r="T60" i="1"/>
  <c r="Z60" i="1" s="1"/>
  <c r="T422" i="1"/>
  <c r="Z422" i="1" s="1"/>
  <c r="T299" i="1"/>
  <c r="Z299" i="1" s="1"/>
  <c r="U88" i="1"/>
  <c r="T506" i="1"/>
  <c r="T82" i="1"/>
  <c r="Z82" i="1" s="1"/>
  <c r="U507" i="1"/>
  <c r="Z507" i="1" s="1"/>
  <c r="T113" i="1"/>
  <c r="U5098" i="1"/>
  <c r="Z5098" i="1" s="1"/>
  <c r="U2440" i="1"/>
  <c r="T2440" i="1"/>
  <c r="U6133" i="1"/>
  <c r="T352" i="1"/>
  <c r="Z352" i="1" s="1"/>
  <c r="Z462" i="1"/>
  <c r="Z2414" i="1"/>
  <c r="Z971" i="1"/>
  <c r="Z505" i="1"/>
  <c r="Z1473" i="1"/>
  <c r="Z1488" i="1"/>
  <c r="Z1786" i="1"/>
  <c r="Z3019" i="1"/>
  <c r="Z3667" i="1"/>
  <c r="Z2311" i="1"/>
  <c r="Z3527" i="1"/>
  <c r="Z4720" i="1"/>
  <c r="Z3275" i="1"/>
  <c r="Z821" i="1"/>
  <c r="Z3930" i="1"/>
  <c r="Z1274" i="1"/>
  <c r="Z3249" i="1"/>
  <c r="Z3500" i="1"/>
  <c r="Z2066" i="1"/>
  <c r="Z6141" i="1"/>
  <c r="Z2162" i="1"/>
  <c r="Z933" i="1"/>
  <c r="Z2340" i="1"/>
  <c r="Z4705" i="1"/>
  <c r="Z5013" i="1"/>
  <c r="Z4197" i="1"/>
  <c r="Z3098" i="1"/>
  <c r="Z2208" i="1"/>
  <c r="Z2317" i="1"/>
  <c r="Z2171" i="1"/>
  <c r="Z1680" i="1"/>
  <c r="Z5240" i="1"/>
  <c r="Z2008" i="1"/>
  <c r="Z1866" i="1"/>
  <c r="Z3694" i="1"/>
  <c r="Z3039" i="1"/>
  <c r="Z3562" i="1"/>
  <c r="Z4443" i="1"/>
  <c r="Z2982" i="1"/>
  <c r="Z6237" i="1"/>
  <c r="Z2891" i="1"/>
  <c r="Z6038" i="1"/>
  <c r="Z3537" i="1"/>
  <c r="Z6234" i="1"/>
  <c r="Z4389" i="1"/>
  <c r="Z3816" i="1"/>
  <c r="Z3943" i="1"/>
  <c r="Z5522" i="1"/>
  <c r="Z2655" i="1"/>
  <c r="Z2956" i="1"/>
  <c r="Z5072" i="1"/>
  <c r="Z5544" i="1"/>
  <c r="Z1728" i="1"/>
  <c r="Z3110" i="1"/>
  <c r="Z3277" i="1"/>
  <c r="Z1033" i="1"/>
  <c r="Z2775" i="1"/>
  <c r="Z524" i="1"/>
  <c r="Z1878" i="1"/>
  <c r="Z3445" i="1"/>
  <c r="Z3793" i="1"/>
  <c r="Z2338" i="1"/>
  <c r="Z3738" i="1"/>
  <c r="Z4210" i="1"/>
  <c r="Z3985" i="1"/>
  <c r="Z2434" i="1"/>
  <c r="Z1280" i="1"/>
  <c r="Z4017" i="1"/>
  <c r="Z3078" i="1"/>
  <c r="Z1934" i="1"/>
  <c r="Z3704" i="1"/>
  <c r="Z2928" i="1"/>
  <c r="Z5793" i="1"/>
  <c r="Z2665" i="1"/>
  <c r="Z3488" i="1"/>
  <c r="Z3927" i="1"/>
  <c r="Z4645" i="1"/>
  <c r="Z3986" i="1"/>
  <c r="Z759" i="1"/>
  <c r="Z3108" i="1"/>
  <c r="Z2816" i="1"/>
  <c r="Z619" i="1"/>
  <c r="Z3414" i="1"/>
  <c r="Z5040" i="1"/>
  <c r="Z4539" i="1"/>
  <c r="Z2546" i="1"/>
  <c r="Z731" i="1"/>
  <c r="Z3907" i="1"/>
  <c r="Z1092" i="1"/>
  <c r="Z3116" i="1"/>
  <c r="Z4318" i="1"/>
  <c r="Z1130" i="1"/>
  <c r="Z1412" i="1"/>
  <c r="Z467" i="1"/>
  <c r="Z649" i="1"/>
  <c r="Z2976" i="1"/>
  <c r="Z2940" i="1"/>
  <c r="Z1821" i="1"/>
  <c r="Z2666" i="1"/>
  <c r="Z332" i="1"/>
  <c r="Z2667" i="1"/>
  <c r="Z4860" i="1"/>
  <c r="Z2196" i="1"/>
  <c r="Z3041" i="1"/>
  <c r="Z1539" i="1"/>
  <c r="Z2293" i="1"/>
  <c r="Z3055" i="1"/>
  <c r="Z2291" i="1"/>
  <c r="Z1402" i="1"/>
  <c r="Z6106" i="1"/>
  <c r="Z4814" i="1"/>
  <c r="Z4181" i="1"/>
  <c r="Z3341" i="1"/>
  <c r="Z1823" i="1"/>
  <c r="Z3075" i="1"/>
  <c r="Z4750" i="1"/>
  <c r="Z4391" i="1"/>
  <c r="Z2724" i="1"/>
  <c r="Z4584" i="1"/>
  <c r="Z533" i="1"/>
  <c r="Z2595" i="1"/>
  <c r="Z1736" i="1"/>
  <c r="Z3333" i="1"/>
  <c r="Z5012" i="1"/>
  <c r="Z2917" i="1"/>
  <c r="Z653" i="1"/>
  <c r="Z2068" i="1"/>
  <c r="Z1829" i="1"/>
  <c r="Z3726" i="1"/>
  <c r="Z5297" i="1"/>
  <c r="Z3633" i="1"/>
  <c r="Z1845" i="1"/>
  <c r="Z2915" i="1"/>
  <c r="Z4937" i="1"/>
  <c r="Z1918" i="1"/>
  <c r="Z1732" i="1"/>
  <c r="Z3619" i="1"/>
  <c r="Z5050" i="1"/>
  <c r="Z3166" i="1"/>
  <c r="Z4146" i="1"/>
  <c r="Z3072" i="1"/>
  <c r="Z4440" i="1"/>
  <c r="Z4101" i="1"/>
  <c r="Z5108" i="1"/>
  <c r="Z3651" i="1"/>
  <c r="Z3830" i="1"/>
  <c r="Z1582" i="1"/>
  <c r="Z1669" i="1"/>
  <c r="Z4824" i="1"/>
  <c r="Z3491" i="1"/>
  <c r="Z3443" i="1"/>
  <c r="Z6242" i="1"/>
  <c r="Z4963" i="1"/>
  <c r="Z3950" i="1"/>
  <c r="Z4249" i="1"/>
  <c r="Z3025" i="1"/>
  <c r="Z4637" i="1"/>
  <c r="Z4139" i="1"/>
  <c r="Z4790" i="1"/>
  <c r="Z3585" i="1"/>
  <c r="Z5547" i="1"/>
  <c r="Z4200" i="1"/>
  <c r="Z3990" i="1"/>
  <c r="Z2096" i="1"/>
  <c r="Z1749" i="1"/>
  <c r="Z6239" i="1"/>
  <c r="Z6220" i="1"/>
  <c r="Z5749" i="1"/>
  <c r="Z4755" i="1"/>
  <c r="Z2304" i="1"/>
  <c r="Z1259" i="1"/>
  <c r="Z2438" i="1"/>
  <c r="Z5780" i="1"/>
  <c r="Z6231" i="1"/>
  <c r="Z5695" i="1"/>
  <c r="Z196" i="1"/>
  <c r="Z3056" i="1"/>
  <c r="Z2193" i="1"/>
  <c r="Z2469" i="1"/>
  <c r="Z2182" i="1"/>
  <c r="Z2501" i="1"/>
  <c r="Z2550" i="1"/>
  <c r="Z1988" i="1"/>
  <c r="Z3894" i="1"/>
  <c r="Z3090" i="1"/>
  <c r="Z3374" i="1"/>
  <c r="Z3254" i="1"/>
  <c r="Z790" i="1"/>
  <c r="Z2887" i="1"/>
  <c r="Z3709" i="1"/>
  <c r="Z6168" i="1"/>
  <c r="Z3941" i="1"/>
  <c r="Z1359" i="1"/>
  <c r="Z2559" i="1"/>
  <c r="Z2936" i="1"/>
  <c r="Z1890" i="1"/>
  <c r="Z2755" i="1"/>
  <c r="Z150" i="1"/>
  <c r="Z2769" i="1"/>
  <c r="Z2114" i="1"/>
  <c r="Z4341" i="1"/>
  <c r="Z3165" i="1"/>
  <c r="Z2602" i="1"/>
  <c r="Z4519" i="1"/>
  <c r="Z5883" i="1"/>
  <c r="Z5063" i="1"/>
  <c r="Z3227" i="1"/>
  <c r="Z3625" i="1"/>
  <c r="Z2888" i="1"/>
  <c r="Z4274" i="1"/>
  <c r="Z1176" i="1"/>
  <c r="Z1127" i="1"/>
  <c r="Z3477" i="1"/>
  <c r="Z3972" i="1"/>
  <c r="Z3975" i="1"/>
  <c r="Z2014" i="1"/>
  <c r="Z2633" i="1"/>
  <c r="Z4121" i="1"/>
  <c r="Z5146" i="1"/>
  <c r="Z1970" i="1"/>
  <c r="Z803" i="1"/>
  <c r="Z3205" i="1"/>
  <c r="Z3577" i="1"/>
  <c r="Z2330" i="1"/>
  <c r="Z2811" i="1"/>
  <c r="Z3656" i="1"/>
  <c r="Z5990" i="1"/>
  <c r="Z2920" i="1"/>
  <c r="Z2537" i="1"/>
  <c r="Z6071" i="1"/>
  <c r="Z4517" i="1"/>
  <c r="Z659" i="1"/>
  <c r="Z3222" i="1"/>
  <c r="Z3653" i="1"/>
  <c r="Z6014" i="1"/>
  <c r="Z2359" i="1"/>
  <c r="Z5465" i="1"/>
  <c r="Z3510" i="1"/>
  <c r="Z2754" i="1"/>
  <c r="Z2101" i="1"/>
  <c r="Z6077" i="1"/>
  <c r="Z4716" i="1"/>
  <c r="Z5087" i="1"/>
  <c r="Z4576" i="1"/>
  <c r="Z1520" i="1"/>
  <c r="Z2160" i="1"/>
  <c r="Z1483" i="1"/>
  <c r="Z93" i="1"/>
  <c r="Z5662" i="1"/>
  <c r="Z3232" i="1"/>
  <c r="Z2523" i="1"/>
  <c r="Z1319" i="1"/>
  <c r="Z4284" i="1"/>
  <c r="Z1316" i="1"/>
  <c r="Z6221" i="1"/>
  <c r="Z5557" i="1"/>
  <c r="Z2115" i="1"/>
  <c r="Z2348" i="1"/>
  <c r="Z1733" i="1"/>
  <c r="Z6208" i="1"/>
  <c r="Z2710" i="1"/>
  <c r="Z205" i="1"/>
  <c r="Z4045" i="1"/>
  <c r="Z4184" i="1"/>
  <c r="Z3044" i="1"/>
  <c r="Z2309" i="1"/>
  <c r="Z2285" i="1"/>
  <c r="Z2273" i="1"/>
  <c r="Z4367" i="1"/>
  <c r="Z2310" i="1"/>
  <c r="Z4380" i="1"/>
  <c r="Z844" i="1"/>
  <c r="Z4797" i="1"/>
  <c r="Z1284" i="1"/>
  <c r="Z1897" i="1"/>
  <c r="Z4826" i="1"/>
  <c r="Z4901" i="1"/>
  <c r="Z2802" i="1"/>
  <c r="Z4948" i="1"/>
  <c r="Z3458" i="1"/>
  <c r="Z501" i="1"/>
  <c r="Z1463" i="1"/>
  <c r="Z3578" i="1"/>
  <c r="Z3721" i="1"/>
  <c r="Z2999" i="1"/>
  <c r="Z1152" i="1"/>
  <c r="Z5513" i="1"/>
  <c r="Z5861" i="1"/>
  <c r="Z6072" i="1"/>
  <c r="Z2695" i="1"/>
  <c r="Z4053" i="1"/>
  <c r="Z3223" i="1"/>
  <c r="Z1157" i="1"/>
  <c r="Z5034" i="1"/>
  <c r="Z5889" i="1"/>
  <c r="Z5258" i="1"/>
  <c r="Z2264" i="1"/>
  <c r="Z2776" i="1"/>
  <c r="Z2194" i="1"/>
  <c r="Z596" i="1"/>
  <c r="Z2074" i="1"/>
  <c r="Z2198" i="1"/>
  <c r="Z396" i="1"/>
  <c r="Z3538" i="1"/>
  <c r="Z5796" i="1"/>
  <c r="Z309" i="1"/>
  <c r="Z2781" i="1"/>
  <c r="Z3417" i="1"/>
  <c r="Z2669" i="1"/>
  <c r="Z2378" i="1"/>
  <c r="Z1251" i="1"/>
  <c r="Z2294" i="1"/>
  <c r="Z113" i="1"/>
  <c r="Z2850" i="1"/>
  <c r="Z6120" i="1"/>
  <c r="Z2817" i="1"/>
  <c r="Z2538" i="1"/>
  <c r="Z3561" i="1"/>
  <c r="Z2439" i="1"/>
  <c r="Z1911" i="1"/>
  <c r="Z2462" i="1"/>
  <c r="Z5574" i="1"/>
  <c r="Z5360" i="1"/>
  <c r="Z2544" i="1"/>
  <c r="Z3004" i="1"/>
  <c r="Z3507" i="1"/>
  <c r="Z1581" i="1"/>
  <c r="Z1648" i="1"/>
  <c r="Z6169" i="1"/>
  <c r="Z2177" i="1"/>
  <c r="Z2674" i="1"/>
  <c r="Z2477" i="1"/>
  <c r="Z5280" i="1"/>
  <c r="Z2036" i="1"/>
  <c r="Z773" i="1"/>
  <c r="Z254" i="1"/>
  <c r="Z6037" i="1"/>
  <c r="Z798" i="1"/>
  <c r="Z6243" i="1"/>
  <c r="Z898" i="1"/>
  <c r="Z826" i="1"/>
  <c r="Z6084" i="1"/>
  <c r="Z384" i="1"/>
  <c r="Z1226" i="1"/>
  <c r="Z829" i="1"/>
  <c r="Z1705" i="1"/>
  <c r="Z4646" i="1"/>
  <c r="Z606" i="1"/>
  <c r="Z544" i="1"/>
  <c r="Z941" i="1"/>
  <c r="Z1440" i="1"/>
  <c r="Z6024" i="1"/>
  <c r="Z1408" i="1"/>
  <c r="Z616" i="1"/>
  <c r="Z6171" i="1"/>
  <c r="Z190" i="1"/>
  <c r="Z1546" i="1"/>
  <c r="Z1958" i="1"/>
  <c r="Z597" i="1"/>
  <c r="Z582" i="1"/>
  <c r="Z6065" i="1"/>
  <c r="Z77" i="1"/>
  <c r="Z1037" i="1"/>
  <c r="Z3170" i="1"/>
  <c r="Z2517" i="1"/>
  <c r="Z1570" i="1"/>
  <c r="Z1374" i="1"/>
  <c r="Z6229" i="1"/>
  <c r="Z2181" i="1"/>
  <c r="Z1198" i="1"/>
  <c r="Z1399" i="1"/>
  <c r="Z1022" i="1"/>
  <c r="Z6026" i="1"/>
  <c r="Z1001" i="1"/>
  <c r="Z785" i="1"/>
  <c r="Z4140" i="1"/>
  <c r="Z3302" i="1"/>
  <c r="Z2899" i="1"/>
  <c r="Z1927" i="1"/>
  <c r="Z6200" i="1"/>
  <c r="Z575" i="1"/>
  <c r="Z3346" i="1"/>
  <c r="Z3093" i="1"/>
  <c r="Z238" i="1"/>
  <c r="Z2373" i="1"/>
  <c r="Z6244" i="1"/>
  <c r="Z5798" i="1"/>
  <c r="Z383" i="1"/>
  <c r="Z1672" i="1"/>
  <c r="Z2257" i="1"/>
  <c r="Z3012" i="1"/>
  <c r="Z2416" i="1"/>
  <c r="Z172" i="1"/>
  <c r="Z4324" i="1"/>
  <c r="Z1299" i="1"/>
  <c r="Z6112" i="1"/>
  <c r="Z4467" i="1"/>
  <c r="Z515" i="1"/>
  <c r="Z1593" i="1"/>
  <c r="Z820" i="1"/>
  <c r="Z5855" i="1"/>
  <c r="Z1981" i="1"/>
  <c r="Z1529" i="1"/>
  <c r="Z665" i="1"/>
  <c r="Z1034" i="1"/>
  <c r="Z3778" i="1"/>
  <c r="Z835" i="1"/>
  <c r="Z2770" i="1"/>
  <c r="Z2689" i="1"/>
  <c r="Z2555" i="1"/>
  <c r="Z4498" i="1"/>
  <c r="Z3409" i="1"/>
  <c r="Z3437" i="1"/>
  <c r="Z3319" i="1"/>
  <c r="Z1701" i="1"/>
  <c r="Z510" i="1"/>
  <c r="Z430" i="1"/>
  <c r="Z4810" i="1"/>
  <c r="Z4176" i="1"/>
  <c r="Z752" i="1"/>
  <c r="Z6100" i="1"/>
  <c r="Z1350" i="1"/>
  <c r="Z5313" i="1"/>
  <c r="Z3766" i="1"/>
  <c r="Z2588" i="1"/>
  <c r="Z6101" i="1"/>
  <c r="Z655" i="1"/>
  <c r="Z624" i="1"/>
  <c r="Z486" i="1"/>
  <c r="Z3485" i="1"/>
  <c r="Z2269" i="1"/>
  <c r="Z6152" i="1"/>
  <c r="Z222" i="1"/>
  <c r="Z1038" i="1"/>
  <c r="Z3020" i="1"/>
  <c r="Z5399" i="1"/>
  <c r="Z2037" i="1"/>
  <c r="Z1116" i="1"/>
  <c r="Z627" i="1"/>
  <c r="Z1433" i="1"/>
  <c r="Z899" i="1"/>
  <c r="Z545" i="1"/>
  <c r="Z1455" i="1"/>
  <c r="Z5995" i="1"/>
  <c r="Z5799" i="1"/>
  <c r="Z277" i="1"/>
  <c r="Z6075" i="1"/>
  <c r="Z5771" i="1"/>
  <c r="Z2064" i="1"/>
  <c r="Z2505" i="1"/>
  <c r="Z2029" i="1"/>
  <c r="Z6081" i="1"/>
  <c r="Z397" i="1"/>
  <c r="Z425" i="1"/>
  <c r="Z4838" i="1"/>
  <c r="Z1151" i="1"/>
  <c r="Z130" i="1"/>
  <c r="Z693" i="1"/>
  <c r="Z663" i="1"/>
  <c r="Z1966" i="1"/>
  <c r="Z5406" i="1"/>
  <c r="Z4920" i="1"/>
  <c r="Z3001" i="1"/>
  <c r="Z4394" i="1"/>
  <c r="Z5991" i="1"/>
  <c r="Z1654" i="1"/>
  <c r="Z827" i="1"/>
  <c r="Z5641" i="1"/>
  <c r="Z3433" i="1"/>
  <c r="Z4894" i="1"/>
  <c r="Z1982" i="1"/>
  <c r="Z3247" i="1"/>
  <c r="Z580" i="1"/>
  <c r="Z5994" i="1"/>
  <c r="Z2369" i="1"/>
  <c r="Z3819" i="1"/>
  <c r="Z1726" i="1"/>
  <c r="Z1670" i="1"/>
  <c r="Z2284" i="1"/>
  <c r="Z2876" i="1"/>
  <c r="Z5059" i="1"/>
  <c r="Z3570" i="1"/>
  <c r="Z2513" i="1"/>
  <c r="Z1143" i="1"/>
  <c r="Z5930" i="1"/>
  <c r="Z5092" i="1"/>
  <c r="Z3160" i="1"/>
  <c r="Z5791" i="1"/>
  <c r="Z1454" i="1"/>
  <c r="Z1439" i="1"/>
  <c r="Z1949" i="1"/>
  <c r="Z87" i="1"/>
  <c r="Z5526" i="1"/>
  <c r="Z2172" i="1"/>
  <c r="Z5455" i="1"/>
  <c r="Z2049" i="1"/>
  <c r="Z2548" i="1"/>
  <c r="Z51" i="1"/>
  <c r="Z1422" i="1"/>
  <c r="Z2909" i="1"/>
  <c r="Z5250" i="1"/>
  <c r="Z4675" i="1"/>
  <c r="Z2271" i="1"/>
  <c r="Z5047" i="1"/>
  <c r="Z1941" i="1"/>
  <c r="Z6095" i="1"/>
  <c r="Z3505" i="1"/>
  <c r="Z1774" i="1"/>
  <c r="Z5748" i="1"/>
  <c r="Z2998" i="1"/>
  <c r="Z3393" i="1"/>
  <c r="Z895" i="1"/>
  <c r="Z3033" i="1"/>
  <c r="Z2692" i="1"/>
  <c r="Z3083" i="1"/>
  <c r="Z6139" i="1"/>
  <c r="Z5639" i="1"/>
  <c r="Z3678" i="1"/>
  <c r="Z6183" i="1"/>
  <c r="Z2197" i="1"/>
  <c r="Z2479" i="1"/>
  <c r="Z3961" i="1"/>
  <c r="Z2457" i="1"/>
  <c r="Z2514" i="1"/>
  <c r="Z3270" i="1"/>
  <c r="Z2058" i="1"/>
  <c r="Z6245" i="1"/>
  <c r="Z6122" i="1"/>
  <c r="Z2682" i="1"/>
  <c r="Z5570" i="1"/>
  <c r="Z5983" i="1"/>
  <c r="Z2443" i="1"/>
  <c r="Z2751" i="1"/>
  <c r="Z4815" i="1"/>
  <c r="Z6211" i="1"/>
  <c r="Z5507" i="1"/>
  <c r="Z4927" i="1"/>
  <c r="Z5351" i="1"/>
  <c r="Z2763" i="1"/>
  <c r="Z4751" i="1"/>
  <c r="Z1492" i="1"/>
  <c r="Z2787" i="1"/>
  <c r="Z76" i="1"/>
  <c r="Z6194" i="1"/>
  <c r="Z5643" i="1"/>
  <c r="Z4351" i="1"/>
  <c r="Z351" i="1"/>
  <c r="Z6246" i="1"/>
  <c r="Z323" i="1"/>
  <c r="Z2542" i="1"/>
  <c r="Z241" i="1"/>
  <c r="Z2095" i="1"/>
  <c r="Z1266" i="1"/>
  <c r="Z4701" i="1"/>
  <c r="Z4419" i="1"/>
  <c r="Z2532" i="1"/>
  <c r="Z2641" i="1"/>
  <c r="Z4300" i="1"/>
  <c r="Z2185" i="1"/>
  <c r="Z2631" i="1"/>
  <c r="Z959" i="1"/>
  <c r="Z1567" i="1"/>
  <c r="Z3635" i="1"/>
  <c r="Z1872" i="1"/>
  <c r="Z2387" i="1"/>
  <c r="Z4152" i="1"/>
  <c r="Z5115" i="1"/>
  <c r="Z973" i="1"/>
  <c r="Z1390" i="1"/>
  <c r="Z4254" i="1"/>
  <c r="Z2261" i="1"/>
  <c r="Z1186" i="1"/>
  <c r="Z2589" i="1"/>
  <c r="Z739" i="1"/>
  <c r="Z3796" i="1"/>
  <c r="Z3569" i="1"/>
  <c r="Z3179" i="1"/>
  <c r="Z4593" i="1"/>
  <c r="Z1596" i="1"/>
  <c r="Z4199" i="1"/>
  <c r="Z4544" i="1"/>
  <c r="Z3173" i="1"/>
  <c r="Z5777" i="1"/>
  <c r="Z1745" i="1"/>
  <c r="Z1173" i="1"/>
  <c r="Z4345" i="1"/>
  <c r="Z5042" i="1"/>
  <c r="Z4620" i="1"/>
  <c r="Z3047" i="1"/>
  <c r="Z4426" i="1"/>
  <c r="Z2741" i="1"/>
  <c r="Z2272" i="1"/>
  <c r="Z2988" i="1"/>
  <c r="Z1393" i="1"/>
  <c r="Z2984" i="1"/>
  <c r="Z4787" i="1"/>
  <c r="Z904" i="1"/>
  <c r="Z3994" i="1"/>
  <c r="Z5625" i="1"/>
  <c r="Z2245" i="1"/>
  <c r="Z1115" i="1"/>
  <c r="Z408" i="1"/>
  <c r="Z6125" i="1"/>
  <c r="Z837" i="1"/>
  <c r="Z2626" i="1"/>
  <c r="Z1717" i="1"/>
  <c r="Z2716" i="1"/>
  <c r="Z966" i="1"/>
  <c r="Z2102" i="1"/>
  <c r="Z2507" i="1"/>
  <c r="Z3554" i="1"/>
  <c r="Z4321" i="1"/>
  <c r="Z5066" i="1"/>
  <c r="Z311" i="1"/>
  <c r="Z2437" i="1"/>
  <c r="Z740" i="1"/>
  <c r="Z2184" i="1"/>
  <c r="Z1649" i="1"/>
  <c r="Z1493" i="1"/>
  <c r="Z579" i="1"/>
  <c r="Z2683" i="1"/>
  <c r="Z1990" i="1"/>
  <c r="Z5449" i="1"/>
  <c r="Z1658" i="1"/>
  <c r="Z2943" i="1"/>
  <c r="Z870" i="1"/>
  <c r="Z1205" i="1"/>
  <c r="Z2663" i="1"/>
  <c r="Z2266" i="1"/>
  <c r="Z1521" i="1"/>
  <c r="Z1086" i="1"/>
  <c r="Z2224" i="1"/>
  <c r="Z4757" i="1"/>
  <c r="Z2398" i="1"/>
  <c r="Z4683" i="1"/>
  <c r="Z626" i="1"/>
  <c r="Z841" i="1"/>
  <c r="Z3785" i="1"/>
  <c r="Z1595" i="1"/>
  <c r="Z3253" i="1"/>
  <c r="Z1331" i="1"/>
  <c r="Z647" i="1"/>
  <c r="Z3451" i="1"/>
  <c r="Z2371" i="1"/>
  <c r="Z712" i="1"/>
  <c r="Z2459" i="1"/>
  <c r="Z2664" i="1"/>
  <c r="Z421" i="1"/>
  <c r="Z2052" i="1"/>
  <c r="Z324" i="1"/>
  <c r="Z3426" i="1"/>
  <c r="Z809" i="1"/>
  <c r="Z283" i="1"/>
  <c r="Z892" i="1"/>
  <c r="Z2572" i="1"/>
  <c r="Z3873" i="1"/>
  <c r="Z1296" i="1"/>
  <c r="Z3867" i="1"/>
  <c r="Z1055" i="1"/>
  <c r="Z2861" i="1"/>
  <c r="Z2586" i="1"/>
  <c r="Z1819" i="1"/>
  <c r="Z4872" i="1"/>
  <c r="Z3185" i="1"/>
  <c r="Z386" i="1"/>
  <c r="Z395" i="1"/>
  <c r="Z1134" i="1"/>
  <c r="Z967" i="1"/>
  <c r="Z2144" i="1"/>
  <c r="Z950" i="1"/>
  <c r="Z2748" i="1"/>
  <c r="Z2413" i="1"/>
  <c r="Z2854" i="1"/>
  <c r="Z1239" i="1"/>
  <c r="Z3299" i="1"/>
  <c r="Z4714" i="1"/>
  <c r="Z636" i="1"/>
  <c r="Z2795" i="1"/>
  <c r="Z1522" i="1"/>
  <c r="Z1338" i="1"/>
  <c r="Z5723" i="1"/>
  <c r="Z861" i="1"/>
  <c r="Z4673" i="1"/>
  <c r="Z2232" i="1"/>
  <c r="Z3473" i="1"/>
  <c r="Z2123" i="1"/>
  <c r="Z713" i="1"/>
  <c r="Z1989" i="1"/>
  <c r="Z1019" i="1"/>
  <c r="Z1171" i="1"/>
  <c r="Z6052" i="1"/>
  <c r="Z1534" i="1"/>
  <c r="Z1558" i="1"/>
  <c r="Z200" i="1"/>
  <c r="Z1182" i="1"/>
  <c r="Z1435" i="1"/>
  <c r="Z1519" i="1"/>
  <c r="Z6188" i="1"/>
  <c r="Z394" i="1"/>
  <c r="Z2140" i="1"/>
  <c r="Z6076" i="1"/>
  <c r="Z1837" i="1"/>
  <c r="Z1153" i="1"/>
  <c r="Z1761" i="1"/>
  <c r="Z2116" i="1"/>
  <c r="Z1211" i="1"/>
  <c r="Z5369" i="1"/>
  <c r="Z2757" i="1"/>
  <c r="Z4557" i="1"/>
  <c r="Z6247" i="1"/>
  <c r="Z832" i="1"/>
  <c r="Z743" i="1"/>
  <c r="Z2130" i="1"/>
  <c r="Z2654" i="1"/>
  <c r="Z2119" i="1"/>
  <c r="Z849" i="1"/>
  <c r="Z3646" i="1"/>
  <c r="Z1940" i="1"/>
  <c r="Z4643" i="1"/>
  <c r="Z2315" i="1"/>
  <c r="Z3860" i="1"/>
  <c r="Z2643" i="1"/>
  <c r="Z845" i="1"/>
  <c r="Z2117" i="1"/>
  <c r="Z2715" i="1"/>
  <c r="Z1734" i="1"/>
  <c r="Z5498" i="1"/>
  <c r="Z2965" i="1"/>
  <c r="Z3266" i="1"/>
  <c r="Z1625" i="1"/>
  <c r="Z2758" i="1"/>
  <c r="Z2289" i="1"/>
  <c r="Z6074" i="1"/>
  <c r="Z234" i="1"/>
  <c r="Z839" i="1"/>
  <c r="Z2089" i="1"/>
  <c r="Z1799" i="1"/>
  <c r="Z2875" i="1"/>
  <c r="Z5435" i="1"/>
  <c r="Z2429" i="1"/>
  <c r="Z2065" i="1"/>
  <c r="Z1874" i="1"/>
  <c r="Z1047" i="1"/>
  <c r="Z5928" i="1"/>
  <c r="Z5863" i="1"/>
  <c r="Z5529" i="1"/>
  <c r="Z2209" i="1"/>
  <c r="Z1607" i="1"/>
  <c r="Z2482" i="1"/>
  <c r="Z1984" i="1"/>
  <c r="Z341" i="1"/>
  <c r="Z2840" i="1"/>
  <c r="Z260" i="1"/>
  <c r="Z3377" i="1"/>
  <c r="Z2483" i="1"/>
  <c r="Z2062" i="1"/>
  <c r="Z5298" i="1"/>
  <c r="Z3076" i="1"/>
  <c r="Z2611" i="1"/>
  <c r="Z850" i="1"/>
  <c r="Z635" i="1"/>
  <c r="Z590" i="1"/>
  <c r="Z862" i="1"/>
  <c r="Z522" i="1"/>
  <c r="Z714" i="1"/>
  <c r="Z797" i="1"/>
  <c r="Z488" i="1"/>
  <c r="Z214" i="1"/>
  <c r="Z945" i="1"/>
  <c r="Z1049" i="1"/>
  <c r="Z2862" i="1"/>
  <c r="Z5409" i="1"/>
  <c r="Z2132" i="1"/>
  <c r="Z645" i="1"/>
  <c r="Z1738" i="1"/>
  <c r="Z1074" i="1"/>
  <c r="Z960" i="1"/>
  <c r="Z550" i="1"/>
  <c r="Z717" i="1"/>
  <c r="Z569" i="1"/>
  <c r="Z212" i="1"/>
  <c r="Z271" i="1"/>
  <c r="Z666" i="1"/>
  <c r="Z1059" i="1"/>
  <c r="Z730" i="1"/>
  <c r="Z548" i="1"/>
  <c r="Z459" i="1"/>
  <c r="Z867" i="1"/>
  <c r="Z1559" i="1"/>
  <c r="Z264" i="1"/>
  <c r="Z1856" i="1"/>
  <c r="Z1102" i="1"/>
  <c r="Z2397" i="1"/>
  <c r="Z434" i="1"/>
  <c r="Z1547" i="1"/>
  <c r="Z1753" i="1"/>
  <c r="Z643" i="1"/>
  <c r="Z763" i="1"/>
  <c r="Z673" i="1"/>
  <c r="Z1009" i="1"/>
  <c r="Z1740" i="1"/>
  <c r="Z4057" i="1"/>
  <c r="Z1867" i="1"/>
  <c r="Z534" i="1"/>
  <c r="Z297" i="1"/>
  <c r="Z962" i="1"/>
  <c r="Z788" i="1"/>
  <c r="Z768" i="1"/>
  <c r="Z2355" i="1"/>
  <c r="Z562" i="1"/>
  <c r="Z2749" i="1"/>
  <c r="Z2118" i="1"/>
  <c r="Z1923" i="1"/>
  <c r="Z689" i="1"/>
  <c r="Z882" i="1"/>
  <c r="Z5113" i="1"/>
  <c r="Z794" i="1"/>
  <c r="Z3027" i="1"/>
  <c r="Z304" i="1"/>
  <c r="Z325" i="1"/>
  <c r="Z401" i="1"/>
  <c r="Z1812" i="1"/>
  <c r="Z592" i="1"/>
  <c r="Z1656" i="1"/>
  <c r="Z791" i="1"/>
  <c r="Z487" i="1"/>
  <c r="Z464" i="1"/>
  <c r="Z4205" i="1"/>
  <c r="Z1807" i="1"/>
  <c r="Z5884" i="1"/>
  <c r="Z1551" i="1"/>
  <c r="Z3289" i="1"/>
  <c r="Z3152" i="1"/>
  <c r="Z4352" i="1"/>
  <c r="Z1574" i="1"/>
  <c r="Z2091" i="1"/>
  <c r="Z1671" i="1"/>
  <c r="Z1569" i="1"/>
  <c r="Z2722" i="1"/>
  <c r="Z4497" i="1"/>
  <c r="Z2974" i="1"/>
  <c r="Z1465" i="1"/>
  <c r="Z2693" i="1"/>
  <c r="Z2163" i="1"/>
  <c r="Z2235" i="1"/>
  <c r="Z3193" i="1"/>
  <c r="Z2942" i="1"/>
  <c r="Z5398" i="1"/>
  <c r="Z2030" i="1"/>
  <c r="Z1597" i="1"/>
  <c r="Z2579" i="1"/>
  <c r="Z1052" i="1"/>
  <c r="Z2533" i="1"/>
  <c r="Z1150" i="1"/>
  <c r="Z4032" i="1"/>
  <c r="Z385" i="1"/>
  <c r="Z5485" i="1"/>
  <c r="Z4609" i="1"/>
  <c r="Z633" i="1"/>
  <c r="Z3542" i="1"/>
  <c r="Z3394" i="1"/>
  <c r="Z5892" i="1"/>
  <c r="Z1840" i="1"/>
  <c r="Z2098" i="1"/>
  <c r="Z1827" i="1"/>
  <c r="Z3283" i="1"/>
  <c r="Z2637" i="1"/>
  <c r="Z3739" i="1"/>
  <c r="Z2368" i="1"/>
  <c r="Z3086" i="1"/>
  <c r="Z2073" i="1"/>
  <c r="Z928" i="1"/>
  <c r="Z2788" i="1"/>
  <c r="Z2656" i="1"/>
  <c r="Z875" i="1"/>
  <c r="Z1846" i="1"/>
  <c r="Z2491" i="1"/>
  <c r="Z2921" i="1"/>
  <c r="Z2375" i="1"/>
  <c r="Z1190" i="1"/>
  <c r="Z5630" i="1"/>
  <c r="Z1076" i="1"/>
  <c r="Z2173" i="1"/>
  <c r="Z442" i="1"/>
  <c r="Z3430" i="1"/>
  <c r="Z2411" i="1"/>
  <c r="Z2587" i="1"/>
  <c r="Z4492" i="1"/>
  <c r="Z4614" i="1"/>
  <c r="Z3705" i="1"/>
  <c r="Z5305" i="1"/>
  <c r="Z1978" i="1"/>
  <c r="Z5294" i="1"/>
  <c r="Z2877" i="1"/>
  <c r="Z1904" i="1"/>
  <c r="Z1775" i="1"/>
  <c r="Z3126" i="1"/>
  <c r="Z2771" i="1"/>
  <c r="Z2275" i="1"/>
  <c r="Z4033" i="1"/>
  <c r="Z4228" i="1"/>
  <c r="Z4766" i="1"/>
  <c r="Z5870" i="1"/>
  <c r="Z2141" i="1"/>
  <c r="Z5377" i="1"/>
  <c r="Z1908" i="1"/>
  <c r="Z5805" i="1"/>
  <c r="Z4477" i="1"/>
  <c r="Z2585" i="1"/>
  <c r="Z5886" i="1"/>
  <c r="Z2553" i="1"/>
  <c r="Z3696" i="1"/>
  <c r="Z1623" i="1"/>
  <c r="Z2061" i="1"/>
  <c r="Z5322" i="1"/>
  <c r="Z2607" i="1"/>
  <c r="Z3840" i="1"/>
  <c r="Z1588" i="1"/>
  <c r="Z5140" i="1"/>
  <c r="Z3061" i="1"/>
  <c r="Z3730" i="1"/>
  <c r="Z3523" i="1"/>
  <c r="Z5530" i="1"/>
  <c r="Z2554" i="1"/>
  <c r="Z5446" i="1"/>
  <c r="Z4992" i="1"/>
  <c r="Z2367" i="1"/>
  <c r="Z2534" i="1"/>
  <c r="Z4463" i="1"/>
  <c r="Z3395" i="1"/>
  <c r="Z4060" i="1"/>
  <c r="Z1706" i="1"/>
  <c r="Z3199" i="1"/>
  <c r="Z2575" i="1"/>
  <c r="Z4922" i="1"/>
  <c r="Z4651" i="1"/>
  <c r="Z4116" i="1"/>
  <c r="Z3529" i="1"/>
  <c r="Z2833" i="1"/>
  <c r="Z3759" i="1"/>
  <c r="Z1828" i="1"/>
  <c r="Z1366" i="1"/>
  <c r="Z3938" i="1"/>
  <c r="Z1727" i="1"/>
  <c r="Z1227" i="1"/>
  <c r="Z3593" i="1"/>
  <c r="Z1956" i="1"/>
  <c r="Z5433" i="1"/>
  <c r="Z2148" i="1"/>
  <c r="Z4578" i="1"/>
  <c r="Z2808" i="1"/>
  <c r="Z2796" i="1"/>
  <c r="Z1694" i="1"/>
  <c r="Z3016" i="1"/>
  <c r="Z2560" i="1"/>
  <c r="Z3883" i="1"/>
  <c r="Z3471" i="1"/>
  <c r="Z3387" i="1"/>
  <c r="Z4038" i="1"/>
  <c r="Z2142" i="1"/>
  <c r="Z3591" i="1"/>
  <c r="Z2975" i="1"/>
  <c r="Z1193" i="1"/>
  <c r="Z3164" i="1"/>
  <c r="Z5344" i="1"/>
  <c r="Z3808" i="1"/>
  <c r="Z4159" i="1"/>
  <c r="Z5457" i="1"/>
  <c r="Z4392" i="1"/>
  <c r="Z5712" i="1"/>
  <c r="Z5873" i="1"/>
  <c r="Z3494" i="1"/>
  <c r="Z1358" i="1"/>
  <c r="Z2612" i="1"/>
  <c r="Z2653" i="1"/>
  <c r="Z3629" i="1"/>
  <c r="Z4333" i="1"/>
  <c r="Z1808" i="1"/>
  <c r="Z6140" i="1"/>
  <c r="Z3835" i="1"/>
  <c r="Z5757" i="1"/>
  <c r="Z3322" i="1"/>
  <c r="Z1099" i="1"/>
  <c r="Z2093" i="1"/>
  <c r="Z2634" i="1"/>
  <c r="Z1688" i="1"/>
  <c r="Z1642" i="1"/>
  <c r="Z2325" i="1"/>
  <c r="Z2873" i="1"/>
  <c r="Z836" i="1"/>
  <c r="Z3836" i="1"/>
  <c r="Z1144" i="1"/>
  <c r="Z5997" i="1"/>
  <c r="Z2288" i="1"/>
  <c r="Z4737" i="1"/>
  <c r="Z2592" i="1"/>
  <c r="Z1087" i="1"/>
  <c r="Z2606" i="1"/>
  <c r="Z5942" i="1"/>
  <c r="Z1132" i="1"/>
  <c r="Z5432" i="1"/>
  <c r="Z2417" i="1"/>
  <c r="Z2661" i="1"/>
  <c r="Z2900" i="1"/>
  <c r="Z1166" i="1"/>
  <c r="Z3008" i="1"/>
  <c r="Z3187" i="1"/>
  <c r="Z3157" i="1"/>
  <c r="Z1937" i="1"/>
  <c r="Z3127" i="1"/>
  <c r="Z2446" i="1"/>
  <c r="Z1578" i="1"/>
  <c r="Z1868" i="1"/>
  <c r="Z1466" i="1"/>
  <c r="Z1613" i="1"/>
  <c r="Z2733" i="1"/>
  <c r="Z900" i="1"/>
  <c r="Z2234" i="1"/>
  <c r="Z2418" i="1"/>
  <c r="Z1108" i="1"/>
  <c r="Z774" i="1"/>
  <c r="Z2727" i="1"/>
  <c r="Z637" i="1"/>
  <c r="Z1712" i="1"/>
  <c r="Z1857" i="1"/>
  <c r="Z2697" i="1"/>
  <c r="Z3434" i="1"/>
  <c r="Z2728" i="1"/>
  <c r="Z2836" i="1"/>
  <c r="Z2734" i="1"/>
  <c r="Z1915" i="1"/>
  <c r="Z5765" i="1"/>
  <c r="Z1896" i="1"/>
  <c r="Z1010" i="1"/>
  <c r="Z1217" i="1"/>
  <c r="Z5192" i="1"/>
  <c r="Z6184" i="1"/>
  <c r="Z4034" i="1"/>
  <c r="Z3371" i="1"/>
  <c r="Z540" i="1"/>
  <c r="Z2020" i="1"/>
  <c r="Z1117" i="1"/>
  <c r="Z5912" i="1"/>
  <c r="Z6119" i="1"/>
  <c r="Z3718" i="1"/>
  <c r="Z2258" i="1"/>
  <c r="Z1614" i="1"/>
  <c r="Z1767" i="1"/>
  <c r="Z3603" i="1"/>
  <c r="Z963" i="1"/>
  <c r="Z2615" i="1"/>
  <c r="Z2356" i="1"/>
  <c r="Z3572" i="1"/>
  <c r="Z3284" i="1"/>
  <c r="Z607" i="1"/>
  <c r="Z4520" i="1"/>
  <c r="Z3675" i="1"/>
  <c r="Z703" i="1"/>
  <c r="Z2379" i="1"/>
  <c r="Z4412" i="1"/>
  <c r="Z3188" i="1"/>
  <c r="Z2992" i="1"/>
  <c r="Z4125" i="1"/>
  <c r="Z3347" i="1"/>
  <c r="Z3195" i="1"/>
  <c r="Z3117" i="1"/>
  <c r="Z563" i="1"/>
  <c r="Z1179" i="1"/>
  <c r="Z2128" i="1"/>
  <c r="Z112" i="1"/>
  <c r="Z1643" i="1"/>
  <c r="Z944" i="1"/>
  <c r="Z4582" i="1"/>
  <c r="Z3184" i="1"/>
  <c r="Z5966" i="1"/>
  <c r="Z3196" i="1"/>
  <c r="Z1375" i="1"/>
  <c r="Z165" i="1"/>
  <c r="Z3391" i="1"/>
  <c r="Z927" i="1"/>
  <c r="Z4369" i="1"/>
  <c r="Z2714" i="1"/>
  <c r="Z2843" i="1"/>
  <c r="Z1133" i="1"/>
  <c r="Z541" i="1"/>
  <c r="Z3898" i="1"/>
  <c r="Z2205" i="1"/>
  <c r="Z1842" i="1"/>
  <c r="Z686" i="1"/>
  <c r="Z344" i="1"/>
  <c r="Z4395" i="1"/>
  <c r="Z3565" i="1"/>
  <c r="Z1100" i="1"/>
  <c r="Z6093" i="1"/>
  <c r="Z2361" i="1"/>
  <c r="Z3021" i="1"/>
  <c r="Z1388" i="1"/>
  <c r="Z3209" i="1"/>
  <c r="Z2947" i="1"/>
  <c r="Z5893" i="1"/>
  <c r="Z6124" i="1"/>
  <c r="Z1571" i="1"/>
  <c r="Z170" i="1"/>
  <c r="Z5684" i="1"/>
  <c r="Z641" i="1"/>
  <c r="Z1655" i="1"/>
  <c r="Z456" i="1"/>
  <c r="Z3914" i="1"/>
  <c r="Z2948" i="1"/>
  <c r="Z1903" i="1"/>
  <c r="Z3680" i="1"/>
  <c r="Z3007" i="1"/>
  <c r="Z3621" i="1"/>
  <c r="Z2353" i="1"/>
  <c r="Z4711" i="1"/>
  <c r="Z4288" i="1"/>
  <c r="Z3268" i="1"/>
  <c r="Z3082" i="1"/>
  <c r="Z5169" i="1"/>
  <c r="Z3687" i="1"/>
  <c r="Z5546" i="1"/>
  <c r="Z4550" i="1"/>
  <c r="Z5494" i="1"/>
  <c r="Z3460" i="1"/>
  <c r="Z368" i="1"/>
  <c r="Z2825" i="1"/>
  <c r="Z4940" i="1"/>
  <c r="Z3330" i="1"/>
  <c r="Z5239" i="1"/>
  <c r="Z3348" i="1"/>
  <c r="Z6240" i="1"/>
  <c r="Z4782" i="1"/>
  <c r="Z3457" i="1"/>
  <c r="Z4015" i="1"/>
  <c r="Z3432" i="1"/>
  <c r="Z795" i="1"/>
  <c r="Z369" i="1"/>
  <c r="Z4639" i="1"/>
  <c r="Z6078" i="1"/>
  <c r="Z3495" i="1"/>
  <c r="Z3224" i="1"/>
  <c r="Z3281" i="1"/>
  <c r="Z4119" i="1"/>
  <c r="Z3664" i="1"/>
  <c r="Z6241" i="1"/>
  <c r="Z6248" i="1"/>
  <c r="Z4725" i="1"/>
  <c r="Z4960" i="1"/>
  <c r="Z3384" i="1"/>
  <c r="Z3515" i="1"/>
  <c r="Z3370" i="1"/>
  <c r="Z3119" i="1"/>
  <c r="Z3225" i="1"/>
  <c r="Z5605" i="1"/>
  <c r="Z5075" i="1"/>
  <c r="Z2725" i="1"/>
  <c r="Z5790" i="1"/>
  <c r="Z2276" i="1"/>
  <c r="Z3931" i="1"/>
  <c r="Z2551" i="1"/>
  <c r="Z4919" i="1"/>
  <c r="Z2576" i="1"/>
  <c r="Z4075" i="1"/>
  <c r="Z4465" i="1"/>
  <c r="Z3276" i="1"/>
  <c r="Z5960" i="1"/>
  <c r="Z1681" i="1"/>
  <c r="Z2881" i="1"/>
  <c r="Z3476" i="1"/>
  <c r="Z4317" i="1"/>
  <c r="Z4558" i="1"/>
  <c r="Z1238" i="1"/>
  <c r="Z1627" i="1"/>
  <c r="Z565" i="1"/>
  <c r="Z2433" i="1"/>
  <c r="Z6118" i="1"/>
  <c r="Z3134" i="1"/>
  <c r="Z2892" i="1"/>
  <c r="Z5132" i="1"/>
  <c r="Z3933" i="1"/>
  <c r="Z3644" i="1"/>
  <c r="Z4808" i="1"/>
  <c r="Z3403" i="1"/>
  <c r="Z5191" i="1"/>
  <c r="Z3563" i="1"/>
  <c r="Z3706" i="1"/>
  <c r="Z3746" i="1"/>
  <c r="Z4245" i="1"/>
  <c r="Z5550" i="1"/>
  <c r="Z2201" i="1"/>
  <c r="Z4706" i="1"/>
  <c r="Z3980" i="1"/>
  <c r="Z3112" i="1"/>
  <c r="Z4279" i="1"/>
  <c r="Z3610" i="1"/>
  <c r="Z997" i="1"/>
  <c r="Z3043" i="1"/>
  <c r="Z2962" i="1"/>
  <c r="Z2745" i="1"/>
  <c r="Z3747" i="1"/>
  <c r="Z2423" i="1"/>
  <c r="Z3791" i="1"/>
  <c r="Z5057" i="1"/>
  <c r="Z942" i="1"/>
  <c r="Z1542" i="1"/>
  <c r="Z429" i="1"/>
  <c r="Z1240" i="1"/>
  <c r="Z478" i="1"/>
  <c r="Z516" i="1"/>
  <c r="Z638" i="1"/>
  <c r="Z1039" i="1"/>
  <c r="Z1674" i="1"/>
  <c r="Z1768" i="1"/>
  <c r="Z1389" i="1"/>
  <c r="Z2820" i="1"/>
  <c r="Z4979" i="1"/>
  <c r="Z1057" i="1"/>
  <c r="Z1450" i="1"/>
  <c r="Z449" i="1"/>
  <c r="Z981" i="1"/>
  <c r="Z2000" i="1"/>
  <c r="Z586" i="1"/>
  <c r="Z1327" i="1"/>
  <c r="Z989" i="1"/>
  <c r="Z482" i="1"/>
  <c r="Z5691" i="1"/>
  <c r="Z934" i="1"/>
  <c r="Z3727" i="1"/>
  <c r="Z1140" i="1"/>
  <c r="Z491" i="1"/>
  <c r="Z465" i="1"/>
  <c r="Z460" i="1"/>
  <c r="Z448" i="1"/>
  <c r="Z644" i="1"/>
  <c r="Z2070" i="1"/>
  <c r="Z476" i="1"/>
  <c r="Z528" i="1"/>
  <c r="Z1184" i="1"/>
  <c r="Z583" i="1"/>
  <c r="Z753" i="1"/>
  <c r="Z3604" i="1"/>
  <c r="Z5528" i="1"/>
  <c r="Z542" i="1"/>
  <c r="Z608" i="1"/>
  <c r="Z517" i="1"/>
  <c r="Z555" i="1"/>
  <c r="Z661" i="1"/>
  <c r="Z446" i="1"/>
  <c r="Z5501" i="1"/>
  <c r="Z1305" i="1"/>
  <c r="Z2134" i="1"/>
  <c r="Z811" i="1"/>
  <c r="Z307" i="1"/>
  <c r="Z938" i="1"/>
  <c r="Z2010" i="1"/>
  <c r="Z764" i="1"/>
  <c r="Z631" i="1"/>
  <c r="Z1180" i="1"/>
  <c r="Z444" i="1"/>
  <c r="Z2447" i="1"/>
  <c r="Z231" i="1"/>
  <c r="Z3837" i="1"/>
  <c r="Z5910" i="1"/>
  <c r="Z775" i="1"/>
  <c r="Z4627" i="1"/>
  <c r="Z3707" i="1"/>
  <c r="Z453" i="1"/>
  <c r="Z675" i="1"/>
  <c r="Z976" i="1"/>
  <c r="Z381" i="1"/>
  <c r="Z777" i="1"/>
  <c r="Z819" i="1"/>
  <c r="Z1241" i="1"/>
  <c r="Z792" i="1"/>
  <c r="Z1269" i="1"/>
  <c r="Z3238" i="1"/>
  <c r="Z1300" i="1"/>
  <c r="Z2485" i="1"/>
  <c r="Z3077" i="1"/>
  <c r="Z3586" i="1"/>
  <c r="Z2839" i="1"/>
  <c r="Z977" i="1"/>
  <c r="Z2380" i="1"/>
  <c r="Z935" i="1"/>
  <c r="Z1125" i="1"/>
  <c r="Z1058" i="1"/>
  <c r="Z3123" i="1"/>
  <c r="Z690" i="1"/>
  <c r="Z762" i="1"/>
  <c r="Z5390" i="1"/>
  <c r="Z1040" i="1"/>
  <c r="Z473" i="1"/>
  <c r="Z399" i="1"/>
  <c r="Z433" i="1"/>
  <c r="Z523" i="1"/>
  <c r="Z437" i="1"/>
  <c r="Z145" i="1"/>
  <c r="Z656" i="1"/>
  <c r="Z495" i="1"/>
  <c r="Z2518" i="1"/>
  <c r="Z412" i="1"/>
  <c r="Z697" i="1"/>
  <c r="Z1630" i="1"/>
  <c r="Z483" i="1"/>
  <c r="Z335" i="1"/>
  <c r="Z432" i="1"/>
  <c r="Z598" i="1"/>
  <c r="Z3381" i="1"/>
  <c r="Z279" i="1"/>
  <c r="Z1760" i="1"/>
  <c r="Z4678" i="1"/>
  <c r="Z1678" i="1"/>
  <c r="G2245" i="1"/>
  <c r="J2245" i="1"/>
  <c r="N2245" i="1"/>
  <c r="G1115" i="1"/>
  <c r="J1115" i="1"/>
  <c r="N1115" i="1"/>
  <c r="G408" i="1"/>
  <c r="J408" i="1"/>
  <c r="N408" i="1"/>
  <c r="G6125" i="1"/>
  <c r="J6125" i="1"/>
  <c r="N6125" i="1"/>
  <c r="G837" i="1"/>
  <c r="J837" i="1"/>
  <c r="N837" i="1"/>
  <c r="G2626" i="1"/>
  <c r="J2626" i="1"/>
  <c r="N2626" i="1"/>
  <c r="G422" i="1"/>
  <c r="N422" i="1"/>
  <c r="N2538" i="1"/>
  <c r="N3561" i="1"/>
  <c r="N2439" i="1"/>
  <c r="J422" i="1"/>
  <c r="J2538" i="1"/>
  <c r="G4705" i="1"/>
  <c r="J4705" i="1"/>
  <c r="N4705" i="1"/>
  <c r="G5013" i="1"/>
  <c r="J5013" i="1"/>
  <c r="N5013" i="1"/>
  <c r="G3404" i="1"/>
  <c r="J3404" i="1"/>
  <c r="N3404" i="1"/>
  <c r="G4368" i="1"/>
  <c r="J4368" i="1"/>
  <c r="N4368" i="1"/>
  <c r="S4368" i="1"/>
  <c r="Z4368" i="1"/>
  <c r="G462" i="1"/>
  <c r="J462" i="1"/>
  <c r="N462" i="1"/>
  <c r="G2414" i="1"/>
  <c r="J2414" i="1"/>
  <c r="N2414" i="1"/>
  <c r="G971" i="1"/>
  <c r="J971" i="1"/>
  <c r="N971" i="1"/>
  <c r="G505" i="1"/>
  <c r="J505" i="1"/>
  <c r="N505" i="1"/>
  <c r="G1473" i="1"/>
  <c r="J1473" i="1"/>
  <c r="N1473" i="1"/>
  <c r="G1488" i="1"/>
  <c r="J1488" i="1"/>
  <c r="N1488" i="1"/>
  <c r="G1786" i="1"/>
  <c r="J1786" i="1"/>
  <c r="N1786" i="1"/>
  <c r="G3019" i="1"/>
  <c r="J3019" i="1"/>
  <c r="N3019" i="1"/>
  <c r="G3667" i="1"/>
  <c r="J3667" i="1"/>
  <c r="N3667" i="1"/>
  <c r="G2311" i="1"/>
  <c r="J2311" i="1"/>
  <c r="N2311" i="1"/>
  <c r="G3527" i="1"/>
  <c r="J3527" i="1"/>
  <c r="N3527" i="1"/>
  <c r="G4720" i="1"/>
  <c r="J4720" i="1"/>
  <c r="N4720" i="1"/>
  <c r="G3275" i="1"/>
  <c r="J3275" i="1"/>
  <c r="N3275" i="1"/>
  <c r="G821" i="1"/>
  <c r="J821" i="1"/>
  <c r="N821" i="1"/>
  <c r="G3930" i="1"/>
  <c r="J3930" i="1"/>
  <c r="N3930" i="1"/>
  <c r="G1274" i="1"/>
  <c r="J1274" i="1"/>
  <c r="N1274" i="1"/>
  <c r="G3249" i="1"/>
  <c r="J3249" i="1"/>
  <c r="N3249" i="1"/>
  <c r="G3500" i="1"/>
  <c r="J3500" i="1"/>
  <c r="N3500" i="1"/>
  <c r="G2066" i="1"/>
  <c r="J2066" i="1"/>
  <c r="N2066" i="1"/>
  <c r="G6141" i="1"/>
  <c r="J6141" i="1"/>
  <c r="N6141" i="1"/>
  <c r="G2162" i="1"/>
  <c r="J2162" i="1"/>
  <c r="N2162" i="1"/>
  <c r="G933" i="1"/>
  <c r="J933" i="1"/>
  <c r="N933" i="1"/>
  <c r="G2340" i="1"/>
  <c r="J2340" i="1"/>
  <c r="N2340" i="1"/>
  <c r="G4197" i="1"/>
  <c r="J4197" i="1"/>
  <c r="N4197" i="1"/>
  <c r="G3098" i="1"/>
  <c r="J3098" i="1"/>
  <c r="N3098" i="1"/>
  <c r="G2208" i="1"/>
  <c r="J2208" i="1"/>
  <c r="N2208" i="1"/>
  <c r="G2317" i="1"/>
  <c r="J2317" i="1"/>
  <c r="N2317" i="1"/>
  <c r="G2171" i="1"/>
  <c r="J2171" i="1"/>
  <c r="N2171" i="1"/>
  <c r="G1680" i="1"/>
  <c r="J1680" i="1"/>
  <c r="N1680" i="1"/>
  <c r="G5240" i="1"/>
  <c r="J5240" i="1"/>
  <c r="N5240" i="1"/>
  <c r="G2008" i="1"/>
  <c r="J2008" i="1"/>
  <c r="N2008" i="1"/>
  <c r="G1866" i="1"/>
  <c r="J1866" i="1"/>
  <c r="N1866" i="1"/>
  <c r="G3694" i="1"/>
  <c r="J3694" i="1"/>
  <c r="N3694" i="1"/>
  <c r="G375" i="1"/>
  <c r="J375" i="1"/>
  <c r="N375" i="1"/>
  <c r="G3039" i="1"/>
  <c r="J3039" i="1"/>
  <c r="N3039" i="1"/>
  <c r="G3562" i="1"/>
  <c r="J3562" i="1"/>
  <c r="N3562" i="1"/>
  <c r="G4443" i="1"/>
  <c r="J4443" i="1"/>
  <c r="N4443" i="1"/>
  <c r="G2982" i="1"/>
  <c r="J2982" i="1"/>
  <c r="N2982" i="1"/>
  <c r="G6237" i="1"/>
  <c r="J6237" i="1"/>
  <c r="N6237" i="1"/>
  <c r="G2804" i="1"/>
  <c r="J2804" i="1"/>
  <c r="N2804" i="1"/>
  <c r="G2891" i="1"/>
  <c r="J2891" i="1"/>
  <c r="N2891" i="1"/>
  <c r="G6038" i="1"/>
  <c r="J6038" i="1"/>
  <c r="N6038" i="1"/>
  <c r="G3537" i="1"/>
  <c r="J3537" i="1"/>
  <c r="N3537" i="1"/>
  <c r="G6234" i="1"/>
  <c r="J6234" i="1"/>
  <c r="N6234" i="1"/>
  <c r="G4389" i="1"/>
  <c r="J4389" i="1"/>
  <c r="N4389" i="1"/>
  <c r="G3816" i="1"/>
  <c r="J3816" i="1"/>
  <c r="N3816" i="1"/>
  <c r="G3943" i="1"/>
  <c r="J3943" i="1"/>
  <c r="N3943" i="1"/>
  <c r="G5522" i="1"/>
  <c r="J5522" i="1"/>
  <c r="N5522" i="1"/>
  <c r="G2655" i="1"/>
  <c r="J2655" i="1"/>
  <c r="N2655" i="1"/>
  <c r="G2956" i="1"/>
  <c r="J2956" i="1"/>
  <c r="N2956" i="1"/>
  <c r="G5072" i="1"/>
  <c r="J5072" i="1"/>
  <c r="N5072" i="1"/>
  <c r="G5544" i="1"/>
  <c r="J5544" i="1"/>
  <c r="N5544" i="1"/>
  <c r="G1728" i="1"/>
  <c r="J1728" i="1"/>
  <c r="N1728" i="1"/>
  <c r="G3110" i="1"/>
  <c r="J3110" i="1"/>
  <c r="N3110" i="1"/>
  <c r="G3277" i="1"/>
  <c r="J3277" i="1"/>
  <c r="N3277" i="1"/>
  <c r="G1033" i="1"/>
  <c r="J1033" i="1"/>
  <c r="N1033" i="1"/>
  <c r="G2775" i="1"/>
  <c r="J2775" i="1"/>
  <c r="N2775" i="1"/>
  <c r="G524" i="1"/>
  <c r="J524" i="1"/>
  <c r="N524" i="1"/>
  <c r="G1878" i="1"/>
  <c r="J1878" i="1"/>
  <c r="N1878" i="1"/>
  <c r="G3445" i="1"/>
  <c r="J3445" i="1"/>
  <c r="N3445" i="1"/>
  <c r="G3793" i="1"/>
  <c r="J3793" i="1"/>
  <c r="N3793" i="1"/>
  <c r="G2338" i="1"/>
  <c r="J2338" i="1"/>
  <c r="N2338" i="1"/>
  <c r="G3738" i="1"/>
  <c r="J3738" i="1"/>
  <c r="N3738" i="1"/>
  <c r="G4210" i="1"/>
  <c r="J4210" i="1"/>
  <c r="N4210" i="1"/>
  <c r="G3985" i="1"/>
  <c r="J3985" i="1"/>
  <c r="N3985" i="1"/>
  <c r="G2434" i="1"/>
  <c r="J2434" i="1"/>
  <c r="N2434" i="1"/>
  <c r="G1280" i="1"/>
  <c r="J1280" i="1"/>
  <c r="N1280" i="1"/>
  <c r="G4017" i="1"/>
  <c r="J4017" i="1"/>
  <c r="N4017" i="1"/>
  <c r="G3078" i="1"/>
  <c r="J3078" i="1"/>
  <c r="N3078" i="1"/>
  <c r="G1934" i="1"/>
  <c r="J1934" i="1"/>
  <c r="N1934" i="1"/>
  <c r="G3704" i="1"/>
  <c r="J3704" i="1"/>
  <c r="N3704" i="1"/>
  <c r="G2928" i="1"/>
  <c r="J2928" i="1"/>
  <c r="N2928" i="1"/>
  <c r="G5793" i="1"/>
  <c r="J5793" i="1"/>
  <c r="N5793" i="1"/>
  <c r="G2665" i="1"/>
  <c r="J2665" i="1"/>
  <c r="N2665" i="1"/>
  <c r="G3488" i="1"/>
  <c r="J3488" i="1"/>
  <c r="N3488" i="1"/>
  <c r="G3927" i="1"/>
  <c r="J3927" i="1"/>
  <c r="N3927" i="1"/>
  <c r="G4645" i="1"/>
  <c r="J4645" i="1"/>
  <c r="N4645" i="1"/>
  <c r="G3986" i="1"/>
  <c r="J3986" i="1"/>
  <c r="N3986" i="1"/>
  <c r="G759" i="1"/>
  <c r="J759" i="1"/>
  <c r="N759" i="1"/>
  <c r="G3108" i="1"/>
  <c r="J3108" i="1"/>
  <c r="N3108" i="1"/>
  <c r="G2816" i="1"/>
  <c r="J2816" i="1"/>
  <c r="N2816" i="1"/>
  <c r="G619" i="1"/>
  <c r="J619" i="1"/>
  <c r="N619" i="1"/>
  <c r="G3414" i="1"/>
  <c r="J3414" i="1"/>
  <c r="N3414" i="1"/>
  <c r="G5040" i="1"/>
  <c r="J5040" i="1"/>
  <c r="N5040" i="1"/>
  <c r="G4539" i="1"/>
  <c r="J4539" i="1"/>
  <c r="N4539" i="1"/>
  <c r="G2546" i="1"/>
  <c r="J2546" i="1"/>
  <c r="N2546" i="1"/>
  <c r="G731" i="1"/>
  <c r="J731" i="1"/>
  <c r="N731" i="1"/>
  <c r="G3907" i="1"/>
  <c r="J3907" i="1"/>
  <c r="N3907" i="1"/>
  <c r="G1092" i="1"/>
  <c r="J1092" i="1"/>
  <c r="N1092" i="1"/>
  <c r="G3116" i="1"/>
  <c r="J3116" i="1"/>
  <c r="N3116" i="1"/>
  <c r="G4318" i="1"/>
  <c r="J4318" i="1"/>
  <c r="N4318" i="1"/>
  <c r="G1130" i="1"/>
  <c r="J1130" i="1"/>
  <c r="N1130" i="1"/>
  <c r="G1412" i="1"/>
  <c r="J1412" i="1"/>
  <c r="N1412" i="1"/>
  <c r="G467" i="1"/>
  <c r="J467" i="1"/>
  <c r="N467" i="1"/>
  <c r="G649" i="1"/>
  <c r="J649" i="1"/>
  <c r="N649" i="1"/>
  <c r="G2976" i="1"/>
  <c r="J2976" i="1"/>
  <c r="N2976" i="1"/>
  <c r="G2940" i="1"/>
  <c r="J2940" i="1"/>
  <c r="N2940" i="1"/>
  <c r="G1821" i="1"/>
  <c r="J1821" i="1"/>
  <c r="N1821" i="1"/>
  <c r="G2666" i="1"/>
  <c r="J2666" i="1"/>
  <c r="N2666" i="1"/>
  <c r="G332" i="1"/>
  <c r="J332" i="1"/>
  <c r="N332" i="1"/>
  <c r="G2667" i="1"/>
  <c r="J2667" i="1"/>
  <c r="N2667" i="1"/>
  <c r="G4860" i="1"/>
  <c r="J4860" i="1"/>
  <c r="N4860" i="1"/>
  <c r="G2196" i="1"/>
  <c r="J2196" i="1"/>
  <c r="N2196" i="1"/>
  <c r="G3041" i="1"/>
  <c r="J3041" i="1"/>
  <c r="N3041" i="1"/>
  <c r="G1539" i="1"/>
  <c r="J1539" i="1"/>
  <c r="N1539" i="1"/>
  <c r="G2293" i="1"/>
  <c r="J2293" i="1"/>
  <c r="N2293" i="1"/>
  <c r="G3055" i="1"/>
  <c r="J3055" i="1"/>
  <c r="N3055" i="1"/>
  <c r="G2291" i="1"/>
  <c r="J2291" i="1"/>
  <c r="N2291" i="1"/>
  <c r="G1402" i="1"/>
  <c r="J1402" i="1"/>
  <c r="N1402" i="1"/>
  <c r="G6106" i="1"/>
  <c r="J6106" i="1"/>
  <c r="N6106" i="1"/>
  <c r="G4814" i="1"/>
  <c r="J4814" i="1"/>
  <c r="N4814" i="1"/>
  <c r="G4181" i="1"/>
  <c r="J4181" i="1"/>
  <c r="N4181" i="1"/>
  <c r="G3341" i="1"/>
  <c r="J3341" i="1"/>
  <c r="N3341" i="1"/>
  <c r="G1823" i="1"/>
  <c r="J1823" i="1"/>
  <c r="N1823" i="1"/>
  <c r="G3075" i="1"/>
  <c r="J3075" i="1"/>
  <c r="N3075" i="1"/>
  <c r="G4750" i="1"/>
  <c r="J4750" i="1"/>
  <c r="N4750" i="1"/>
  <c r="G4391" i="1"/>
  <c r="J4391" i="1"/>
  <c r="N4391" i="1"/>
  <c r="G2724" i="1"/>
  <c r="J2724" i="1"/>
  <c r="N2724" i="1"/>
  <c r="G4584" i="1"/>
  <c r="J4584" i="1"/>
  <c r="N4584" i="1"/>
  <c r="G533" i="1"/>
  <c r="J533" i="1"/>
  <c r="N533" i="1"/>
  <c r="G2595" i="1"/>
  <c r="J2595" i="1"/>
  <c r="N2595" i="1"/>
  <c r="G1736" i="1"/>
  <c r="J1736" i="1"/>
  <c r="N1736" i="1"/>
  <c r="G3333" i="1"/>
  <c r="J3333" i="1"/>
  <c r="N3333" i="1"/>
  <c r="G5012" i="1"/>
  <c r="J5012" i="1"/>
  <c r="N5012" i="1"/>
  <c r="G2917" i="1"/>
  <c r="J2917" i="1"/>
  <c r="N2917" i="1"/>
  <c r="G653" i="1"/>
  <c r="J653" i="1"/>
  <c r="N653" i="1"/>
  <c r="G2068" i="1"/>
  <c r="J2068" i="1"/>
  <c r="N2068" i="1"/>
  <c r="G1829" i="1"/>
  <c r="J1829" i="1"/>
  <c r="N1829" i="1"/>
  <c r="G3726" i="1"/>
  <c r="J3726" i="1"/>
  <c r="N3726" i="1"/>
  <c r="G5297" i="1"/>
  <c r="J5297" i="1"/>
  <c r="N5297" i="1"/>
  <c r="G3633" i="1"/>
  <c r="J3633" i="1"/>
  <c r="N3633" i="1"/>
  <c r="G1845" i="1"/>
  <c r="J1845" i="1"/>
  <c r="N1845" i="1"/>
  <c r="G2915" i="1"/>
  <c r="J2915" i="1"/>
  <c r="N2915" i="1"/>
  <c r="G4937" i="1"/>
  <c r="J4937" i="1"/>
  <c r="N4937" i="1"/>
  <c r="G1918" i="1"/>
  <c r="J1918" i="1"/>
  <c r="N1918" i="1"/>
  <c r="G1732" i="1"/>
  <c r="J1732" i="1"/>
  <c r="N1732" i="1"/>
  <c r="G3619" i="1"/>
  <c r="J3619" i="1"/>
  <c r="N3619" i="1"/>
  <c r="G5050" i="1"/>
  <c r="J5050" i="1"/>
  <c r="N5050" i="1"/>
  <c r="G3166" i="1"/>
  <c r="J3166" i="1"/>
  <c r="N3166" i="1"/>
  <c r="G4146" i="1"/>
  <c r="J4146" i="1"/>
  <c r="N4146" i="1"/>
  <c r="G3072" i="1"/>
  <c r="J3072" i="1"/>
  <c r="N3072" i="1"/>
  <c r="G4440" i="1"/>
  <c r="J4440" i="1"/>
  <c r="N4440" i="1"/>
  <c r="G4101" i="1"/>
  <c r="J4101" i="1"/>
  <c r="N4101" i="1"/>
  <c r="G5108" i="1"/>
  <c r="J5108" i="1"/>
  <c r="N5108" i="1"/>
  <c r="G3651" i="1"/>
  <c r="J3651" i="1"/>
  <c r="N3651" i="1"/>
  <c r="G3830" i="1"/>
  <c r="J3830" i="1"/>
  <c r="N3830" i="1"/>
  <c r="G1582" i="1"/>
  <c r="J1582" i="1"/>
  <c r="N1582" i="1"/>
  <c r="G1669" i="1"/>
  <c r="J1669" i="1"/>
  <c r="N1669" i="1"/>
  <c r="G4824" i="1"/>
  <c r="J4824" i="1"/>
  <c r="N4824" i="1"/>
  <c r="G3491" i="1"/>
  <c r="J3491" i="1"/>
  <c r="N3491" i="1"/>
  <c r="G3443" i="1"/>
  <c r="J3443" i="1"/>
  <c r="N3443" i="1"/>
  <c r="G6242" i="1"/>
  <c r="J6242" i="1"/>
  <c r="N6242" i="1"/>
  <c r="G4963" i="1"/>
  <c r="J4963" i="1"/>
  <c r="N4963" i="1"/>
  <c r="G3950" i="1"/>
  <c r="J3950" i="1"/>
  <c r="N3950" i="1"/>
  <c r="G1386" i="1"/>
  <c r="J1386" i="1"/>
  <c r="N1386" i="1"/>
  <c r="G4249" i="1"/>
  <c r="J4249" i="1"/>
  <c r="N4249" i="1"/>
  <c r="G3025" i="1"/>
  <c r="J3025" i="1"/>
  <c r="N3025" i="1"/>
  <c r="G4637" i="1"/>
  <c r="J4637" i="1"/>
  <c r="N4637" i="1"/>
  <c r="G4139" i="1"/>
  <c r="J4139" i="1"/>
  <c r="N4139" i="1"/>
  <c r="G4790" i="1"/>
  <c r="J4790" i="1"/>
  <c r="N4790" i="1"/>
  <c r="G3585" i="1"/>
  <c r="J3585" i="1"/>
  <c r="N3585" i="1"/>
  <c r="G5547" i="1"/>
  <c r="J5547" i="1"/>
  <c r="N5547" i="1"/>
  <c r="G4200" i="1"/>
  <c r="J4200" i="1"/>
  <c r="N4200" i="1"/>
  <c r="G3990" i="1"/>
  <c r="J3990" i="1"/>
  <c r="N3990" i="1"/>
  <c r="G2096" i="1"/>
  <c r="J2096" i="1"/>
  <c r="N2096" i="1"/>
  <c r="G1749" i="1"/>
  <c r="J1749" i="1"/>
  <c r="N1749" i="1"/>
  <c r="G208" i="1"/>
  <c r="J208" i="1"/>
  <c r="N208" i="1"/>
  <c r="G6239" i="1"/>
  <c r="J6239" i="1"/>
  <c r="N6239" i="1"/>
  <c r="G6220" i="1"/>
  <c r="J6220" i="1"/>
  <c r="N6220" i="1"/>
  <c r="G5749" i="1"/>
  <c r="J5749" i="1"/>
  <c r="N5749" i="1"/>
  <c r="G4755" i="1"/>
  <c r="J4755" i="1"/>
  <c r="N4755" i="1"/>
  <c r="G2304" i="1"/>
  <c r="J2304" i="1"/>
  <c r="N2304" i="1"/>
  <c r="G1259" i="1"/>
  <c r="J1259" i="1"/>
  <c r="N1259" i="1"/>
  <c r="G83" i="1"/>
  <c r="J83" i="1"/>
  <c r="N83" i="1"/>
  <c r="G2438" i="1"/>
  <c r="J2438" i="1"/>
  <c r="N2438" i="1"/>
  <c r="G5780" i="1"/>
  <c r="J5780" i="1"/>
  <c r="N5780" i="1"/>
  <c r="G6231" i="1"/>
  <c r="J6231" i="1"/>
  <c r="N6231" i="1"/>
  <c r="G5695" i="1"/>
  <c r="J5695" i="1"/>
  <c r="N5695" i="1"/>
  <c r="G196" i="1"/>
  <c r="J196" i="1"/>
  <c r="N196" i="1"/>
  <c r="G3056" i="1"/>
  <c r="J3056" i="1"/>
  <c r="N3056" i="1"/>
  <c r="G2193" i="1"/>
  <c r="J2193" i="1"/>
  <c r="N2193" i="1"/>
  <c r="G2469" i="1"/>
  <c r="J2469" i="1"/>
  <c r="N2469" i="1"/>
  <c r="G2182" i="1"/>
  <c r="J2182" i="1"/>
  <c r="N2182" i="1"/>
  <c r="G2501" i="1"/>
  <c r="J2501" i="1"/>
  <c r="N2501" i="1"/>
  <c r="G2550" i="1"/>
  <c r="J2550" i="1"/>
  <c r="N2550" i="1"/>
  <c r="G1988" i="1"/>
  <c r="J1988" i="1"/>
  <c r="N1988" i="1"/>
  <c r="G3894" i="1"/>
  <c r="J3894" i="1"/>
  <c r="N3894" i="1"/>
  <c r="G3090" i="1"/>
  <c r="J3090" i="1"/>
  <c r="N3090" i="1"/>
  <c r="G3374" i="1"/>
  <c r="J3374" i="1"/>
  <c r="N3374" i="1"/>
  <c r="G3254" i="1"/>
  <c r="J3254" i="1"/>
  <c r="N3254" i="1"/>
  <c r="G790" i="1"/>
  <c r="J790" i="1"/>
  <c r="G2887" i="1"/>
  <c r="J2887" i="1"/>
  <c r="N2887" i="1"/>
  <c r="G88" i="1"/>
  <c r="J88" i="1"/>
  <c r="N88" i="1"/>
  <c r="G3709" i="1"/>
  <c r="J3709" i="1"/>
  <c r="N3709" i="1"/>
  <c r="G6168" i="1"/>
  <c r="J6168" i="1"/>
  <c r="N6168" i="1"/>
  <c r="G3941" i="1"/>
  <c r="J3941" i="1"/>
  <c r="N3941" i="1"/>
  <c r="G1359" i="1"/>
  <c r="J1359" i="1"/>
  <c r="N1359" i="1"/>
  <c r="G2559" i="1"/>
  <c r="J2559" i="1"/>
  <c r="N2559" i="1"/>
  <c r="G2936" i="1"/>
  <c r="J2936" i="1"/>
  <c r="N2936" i="1"/>
  <c r="G1890" i="1"/>
  <c r="J1890" i="1"/>
  <c r="N1890" i="1"/>
  <c r="G2755" i="1"/>
  <c r="J2755" i="1"/>
  <c r="N2755" i="1"/>
  <c r="G150" i="1"/>
  <c r="J150" i="1"/>
  <c r="N150" i="1"/>
  <c r="G2769" i="1"/>
  <c r="J2769" i="1"/>
  <c r="N2769" i="1"/>
  <c r="G2114" i="1"/>
  <c r="J2114" i="1"/>
  <c r="N2114" i="1"/>
  <c r="G4341" i="1"/>
  <c r="J4341" i="1"/>
  <c r="N4341" i="1"/>
  <c r="G3165" i="1"/>
  <c r="J3165" i="1"/>
  <c r="N3165" i="1"/>
  <c r="G2602" i="1"/>
  <c r="J2602" i="1"/>
  <c r="N2602" i="1"/>
  <c r="G4519" i="1"/>
  <c r="J4519" i="1"/>
  <c r="N4519" i="1"/>
  <c r="G5883" i="1"/>
  <c r="J5883" i="1"/>
  <c r="N5883" i="1"/>
  <c r="G5063" i="1"/>
  <c r="J5063" i="1"/>
  <c r="N5063" i="1"/>
  <c r="G3227" i="1"/>
  <c r="J3227" i="1"/>
  <c r="N3227" i="1"/>
  <c r="G3625" i="1"/>
  <c r="J3625" i="1"/>
  <c r="N3625" i="1"/>
  <c r="G2888" i="1"/>
  <c r="J2888" i="1"/>
  <c r="N2888" i="1"/>
  <c r="G4274" i="1"/>
  <c r="J4274" i="1"/>
  <c r="N4274" i="1"/>
  <c r="G1176" i="1"/>
  <c r="J1176" i="1"/>
  <c r="N1176" i="1"/>
  <c r="G1127" i="1"/>
  <c r="J1127" i="1"/>
  <c r="N1127" i="1"/>
  <c r="G3477" i="1"/>
  <c r="J3477" i="1"/>
  <c r="N3477" i="1"/>
  <c r="G3972" i="1"/>
  <c r="J3972" i="1"/>
  <c r="N3972" i="1"/>
  <c r="G3975" i="1"/>
  <c r="J3975" i="1"/>
  <c r="N3975" i="1"/>
  <c r="G299" i="1"/>
  <c r="J299" i="1"/>
  <c r="N299" i="1"/>
  <c r="G2014" i="1"/>
  <c r="J2014" i="1"/>
  <c r="N2014" i="1"/>
  <c r="G2633" i="1"/>
  <c r="J2633" i="1"/>
  <c r="N2633" i="1"/>
  <c r="G4121" i="1"/>
  <c r="J4121" i="1"/>
  <c r="N4121" i="1"/>
  <c r="G5146" i="1"/>
  <c r="J5146" i="1"/>
  <c r="N5146" i="1"/>
  <c r="G1970" i="1"/>
  <c r="J1970" i="1"/>
  <c r="N1970" i="1"/>
  <c r="G803" i="1"/>
  <c r="J803" i="1"/>
  <c r="N803" i="1"/>
  <c r="G3205" i="1"/>
  <c r="J3205" i="1"/>
  <c r="N3205" i="1"/>
  <c r="G3577" i="1"/>
  <c r="J3577" i="1"/>
  <c r="N3577" i="1"/>
  <c r="G2330" i="1"/>
  <c r="J2330" i="1"/>
  <c r="N2330" i="1"/>
  <c r="G2811" i="1"/>
  <c r="J2811" i="1"/>
  <c r="N2811" i="1"/>
  <c r="G3656" i="1"/>
  <c r="J3656" i="1"/>
  <c r="N3656" i="1"/>
  <c r="G5990" i="1"/>
  <c r="J5990" i="1"/>
  <c r="N5990" i="1"/>
  <c r="G2920" i="1"/>
  <c r="J2920" i="1"/>
  <c r="N2920" i="1"/>
  <c r="G2537" i="1"/>
  <c r="J2537" i="1"/>
  <c r="N2537" i="1"/>
  <c r="G6071" i="1"/>
  <c r="J6071" i="1"/>
  <c r="N6071" i="1"/>
  <c r="G4517" i="1"/>
  <c r="J4517" i="1"/>
  <c r="N4517" i="1"/>
  <c r="G659" i="1"/>
  <c r="J659" i="1"/>
  <c r="N659" i="1"/>
  <c r="G352" i="1"/>
  <c r="J352" i="1"/>
  <c r="N352" i="1"/>
  <c r="G2440" i="1"/>
  <c r="J2440" i="1"/>
  <c r="N2440" i="1"/>
  <c r="G5098" i="1"/>
  <c r="J5098" i="1"/>
  <c r="N5098" i="1"/>
  <c r="G507" i="1"/>
  <c r="J507" i="1"/>
  <c r="N507" i="1"/>
  <c r="G3222" i="1"/>
  <c r="J3222" i="1"/>
  <c r="N3222" i="1"/>
  <c r="G3653" i="1"/>
  <c r="J3653" i="1"/>
  <c r="N3653" i="1"/>
  <c r="G6014" i="1"/>
  <c r="J6014" i="1"/>
  <c r="N6014" i="1"/>
  <c r="G2359" i="1"/>
  <c r="J2359" i="1"/>
  <c r="N2359" i="1"/>
  <c r="G2024" i="1"/>
  <c r="J2024" i="1"/>
  <c r="N2024" i="1"/>
  <c r="G5465" i="1"/>
  <c r="J5465" i="1"/>
  <c r="N5465" i="1"/>
  <c r="G3510" i="1"/>
  <c r="J3510" i="1"/>
  <c r="N3510" i="1"/>
  <c r="G2754" i="1"/>
  <c r="J2754" i="1"/>
  <c r="N2754" i="1"/>
  <c r="G2101" i="1"/>
  <c r="J2101" i="1"/>
  <c r="N2101" i="1"/>
  <c r="G6077" i="1"/>
  <c r="J6077" i="1"/>
  <c r="N6077" i="1"/>
  <c r="G4716" i="1"/>
  <c r="J4716" i="1"/>
  <c r="N4716" i="1"/>
  <c r="G5087" i="1"/>
  <c r="J5087" i="1"/>
  <c r="N5087" i="1"/>
  <c r="G4576" i="1"/>
  <c r="J4576" i="1"/>
  <c r="N4576" i="1"/>
  <c r="G1520" i="1"/>
  <c r="J1520" i="1"/>
  <c r="N1520" i="1"/>
  <c r="G2160" i="1"/>
  <c r="J2160" i="1"/>
  <c r="N2160" i="1"/>
  <c r="G1483" i="1"/>
  <c r="J1483" i="1"/>
  <c r="N1483" i="1"/>
  <c r="G93" i="1"/>
  <c r="J93" i="1"/>
  <c r="N93" i="1"/>
  <c r="G5662" i="1"/>
  <c r="J5662" i="1"/>
  <c r="N5662" i="1"/>
  <c r="G3232" i="1"/>
  <c r="J3232" i="1"/>
  <c r="N3232" i="1"/>
  <c r="G2523" i="1"/>
  <c r="J2523" i="1"/>
  <c r="N2523" i="1"/>
  <c r="G1319" i="1"/>
  <c r="J1319" i="1"/>
  <c r="N1319" i="1"/>
  <c r="G4284" i="1"/>
  <c r="J4284" i="1"/>
  <c r="N4284" i="1"/>
  <c r="G1316" i="1"/>
  <c r="J1316" i="1"/>
  <c r="N1316" i="1"/>
  <c r="G6221" i="1"/>
  <c r="J6221" i="1"/>
  <c r="N6221" i="1"/>
  <c r="G5557" i="1"/>
  <c r="J5557" i="1"/>
  <c r="N5557" i="1"/>
  <c r="G2115" i="1"/>
  <c r="J2115" i="1"/>
  <c r="N2115" i="1"/>
  <c r="G2348" i="1"/>
  <c r="J2348" i="1"/>
  <c r="N2348" i="1"/>
  <c r="G1733" i="1"/>
  <c r="J1733" i="1"/>
  <c r="N1733" i="1"/>
  <c r="G6208" i="1"/>
  <c r="J6208" i="1"/>
  <c r="N6208" i="1"/>
  <c r="G2710" i="1"/>
  <c r="J2710" i="1"/>
  <c r="N2710" i="1"/>
  <c r="G205" i="1"/>
  <c r="J205" i="1"/>
  <c r="N205" i="1"/>
  <c r="G4045" i="1"/>
  <c r="J4045" i="1"/>
  <c r="N4045" i="1"/>
  <c r="G4184" i="1"/>
  <c r="J4184" i="1"/>
  <c r="N4184" i="1"/>
  <c r="G3044" i="1"/>
  <c r="J3044" i="1"/>
  <c r="N3044" i="1"/>
  <c r="G2309" i="1"/>
  <c r="J2309" i="1"/>
  <c r="N2309" i="1"/>
  <c r="G2285" i="1"/>
  <c r="J2285" i="1"/>
  <c r="N2285" i="1"/>
  <c r="G2273" i="1"/>
  <c r="J2273" i="1"/>
  <c r="N2273" i="1"/>
  <c r="G4367" i="1"/>
  <c r="J4367" i="1"/>
  <c r="N4367" i="1"/>
  <c r="G2310" i="1"/>
  <c r="J2310" i="1"/>
  <c r="N2310" i="1"/>
  <c r="G4380" i="1"/>
  <c r="J4380" i="1"/>
  <c r="N4380" i="1"/>
  <c r="G844" i="1"/>
  <c r="J844" i="1"/>
  <c r="N844" i="1"/>
  <c r="G4797" i="1"/>
  <c r="J4797" i="1"/>
  <c r="N4797" i="1"/>
  <c r="G1284" i="1"/>
  <c r="J1284" i="1"/>
  <c r="N1284" i="1"/>
  <c r="G1897" i="1"/>
  <c r="J1897" i="1"/>
  <c r="N1897" i="1"/>
  <c r="G4826" i="1"/>
  <c r="J4826" i="1"/>
  <c r="N4826" i="1"/>
  <c r="G4901" i="1"/>
  <c r="J4901" i="1"/>
  <c r="N4901" i="1"/>
  <c r="G2802" i="1"/>
  <c r="J2802" i="1"/>
  <c r="N2802" i="1"/>
  <c r="G4948" i="1"/>
  <c r="J4948" i="1"/>
  <c r="N4948" i="1"/>
  <c r="G3458" i="1"/>
  <c r="J3458" i="1"/>
  <c r="N3458" i="1"/>
  <c r="G501" i="1"/>
  <c r="J501" i="1"/>
  <c r="N501" i="1"/>
  <c r="G1463" i="1"/>
  <c r="J1463" i="1"/>
  <c r="N1463" i="1"/>
  <c r="G3578" i="1"/>
  <c r="J3578" i="1"/>
  <c r="N3578" i="1"/>
  <c r="G3721" i="1"/>
  <c r="J3721" i="1"/>
  <c r="N3721" i="1"/>
  <c r="G2999" i="1"/>
  <c r="J2999" i="1"/>
  <c r="N2999" i="1"/>
  <c r="G1152" i="1"/>
  <c r="J1152" i="1"/>
  <c r="N1152" i="1"/>
  <c r="G903" i="1"/>
  <c r="J903" i="1"/>
  <c r="N903" i="1"/>
  <c r="G5513" i="1"/>
  <c r="J5513" i="1"/>
  <c r="N5513" i="1"/>
  <c r="G5861" i="1"/>
  <c r="J5861" i="1"/>
  <c r="N5861" i="1"/>
  <c r="G6072" i="1"/>
  <c r="J6072" i="1"/>
  <c r="N6072" i="1"/>
  <c r="G2695" i="1"/>
  <c r="J2695" i="1"/>
  <c r="N2695" i="1"/>
  <c r="G4053" i="1"/>
  <c r="J4053" i="1"/>
  <c r="N4053" i="1"/>
  <c r="G156" i="1"/>
  <c r="J156" i="1"/>
  <c r="N156" i="1"/>
  <c r="G3223" i="1"/>
  <c r="J3223" i="1"/>
  <c r="N3223" i="1"/>
  <c r="G1157" i="1"/>
  <c r="J1157" i="1"/>
  <c r="N1157" i="1"/>
  <c r="G5034" i="1"/>
  <c r="J5034" i="1"/>
  <c r="N5034" i="1"/>
  <c r="G5889" i="1"/>
  <c r="J5889" i="1"/>
  <c r="N5889" i="1"/>
  <c r="G5258" i="1"/>
  <c r="J5258" i="1"/>
  <c r="N5258" i="1"/>
  <c r="G2264" i="1"/>
  <c r="J2264" i="1"/>
  <c r="N2264" i="1"/>
  <c r="G2776" i="1"/>
  <c r="J2776" i="1"/>
  <c r="N2776" i="1"/>
  <c r="G2194" i="1"/>
  <c r="J2194" i="1"/>
  <c r="N2194" i="1"/>
  <c r="G596" i="1"/>
  <c r="J596" i="1"/>
  <c r="N596" i="1"/>
  <c r="G506" i="1"/>
  <c r="J506" i="1"/>
  <c r="N506" i="1"/>
  <c r="G2074" i="1"/>
  <c r="J2074" i="1"/>
  <c r="N2074" i="1"/>
  <c r="G2198" i="1"/>
  <c r="J2198" i="1"/>
  <c r="N2198" i="1"/>
  <c r="G236" i="1"/>
  <c r="J236" i="1"/>
  <c r="N236" i="1"/>
  <c r="G137" i="1"/>
  <c r="J137" i="1"/>
  <c r="N137" i="1"/>
  <c r="G396" i="1"/>
  <c r="J396" i="1"/>
  <c r="N396" i="1"/>
  <c r="G3538" i="1"/>
  <c r="J3538" i="1"/>
  <c r="N3538" i="1"/>
  <c r="G5796" i="1"/>
  <c r="J5796" i="1"/>
  <c r="N5796" i="1"/>
  <c r="G141" i="1"/>
  <c r="J141" i="1"/>
  <c r="N141" i="1"/>
  <c r="G309" i="1"/>
  <c r="J309" i="1"/>
  <c r="N309" i="1"/>
  <c r="G2781" i="1"/>
  <c r="J2781" i="1"/>
  <c r="N2781" i="1"/>
  <c r="G3417" i="1"/>
  <c r="J3417" i="1"/>
  <c r="N3417" i="1"/>
  <c r="G2669" i="1"/>
  <c r="J2669" i="1"/>
  <c r="N2669" i="1"/>
  <c r="G114" i="1"/>
  <c r="J114" i="1"/>
  <c r="N114" i="1"/>
  <c r="G85" i="1"/>
  <c r="J85" i="1"/>
  <c r="N85" i="1"/>
  <c r="G2378" i="1"/>
  <c r="J2378" i="1"/>
  <c r="N2378" i="1"/>
  <c r="G1251" i="1"/>
  <c r="J1251" i="1"/>
  <c r="N1251" i="1"/>
  <c r="G2294" i="1"/>
  <c r="J2294" i="1"/>
  <c r="N2294" i="1"/>
  <c r="G113" i="1"/>
  <c r="J113" i="1"/>
  <c r="N113" i="1"/>
  <c r="G2850" i="1"/>
  <c r="J2850" i="1"/>
  <c r="N2850" i="1"/>
  <c r="G6120" i="1"/>
  <c r="J6120" i="1"/>
  <c r="N6120" i="1"/>
  <c r="G2817" i="1"/>
  <c r="J2817" i="1"/>
  <c r="N2817" i="1"/>
  <c r="G2538" i="1"/>
  <c r="G3561" i="1"/>
  <c r="J3561" i="1"/>
  <c r="G2439" i="1"/>
  <c r="J2439" i="1"/>
  <c r="G1911" i="1"/>
  <c r="J1911" i="1"/>
  <c r="N1911" i="1"/>
  <c r="G2462" i="1"/>
  <c r="J2462" i="1"/>
  <c r="N2462" i="1"/>
  <c r="G5574" i="1"/>
  <c r="J5574" i="1"/>
  <c r="N5574" i="1"/>
  <c r="G5360" i="1"/>
  <c r="J5360" i="1"/>
  <c r="N5360" i="1"/>
  <c r="G2544" i="1"/>
  <c r="J2544" i="1"/>
  <c r="N2544" i="1"/>
  <c r="G3004" i="1"/>
  <c r="J3004" i="1"/>
  <c r="N3004" i="1"/>
  <c r="G3507" i="1"/>
  <c r="J3507" i="1"/>
  <c r="N3507" i="1"/>
  <c r="G1581" i="1"/>
  <c r="J1581" i="1"/>
  <c r="N1581" i="1"/>
  <c r="G1648" i="1"/>
  <c r="J1648" i="1"/>
  <c r="N1648" i="1"/>
  <c r="G757" i="1"/>
  <c r="J757" i="1"/>
  <c r="N757" i="1"/>
  <c r="G6169" i="1"/>
  <c r="J6169" i="1"/>
  <c r="N6169" i="1"/>
  <c r="G2177" i="1"/>
  <c r="J2177" i="1"/>
  <c r="N2177" i="1"/>
  <c r="G2674" i="1"/>
  <c r="J2674" i="1"/>
  <c r="N2674" i="1"/>
  <c r="G2477" i="1"/>
  <c r="J2477" i="1"/>
  <c r="N2477" i="1"/>
  <c r="G5280" i="1"/>
  <c r="J5280" i="1"/>
  <c r="N5280" i="1"/>
  <c r="G2036" i="1"/>
  <c r="J2036" i="1"/>
  <c r="N2036" i="1"/>
  <c r="G82" i="1"/>
  <c r="J82" i="1"/>
  <c r="N82" i="1"/>
  <c r="G773" i="1"/>
  <c r="J773" i="1"/>
  <c r="N773" i="1"/>
  <c r="G254" i="1"/>
  <c r="J254" i="1"/>
  <c r="N254" i="1"/>
  <c r="G6037" i="1"/>
  <c r="J6037" i="1"/>
  <c r="N6037" i="1"/>
  <c r="G798" i="1"/>
  <c r="J798" i="1"/>
  <c r="N798" i="1"/>
  <c r="G6243" i="1"/>
  <c r="J6243" i="1"/>
  <c r="N6243" i="1"/>
  <c r="G898" i="1"/>
  <c r="J898" i="1"/>
  <c r="N898" i="1"/>
  <c r="G826" i="1"/>
  <c r="J826" i="1"/>
  <c r="N826" i="1"/>
  <c r="G6084" i="1"/>
  <c r="J6084" i="1"/>
  <c r="N6084" i="1"/>
  <c r="G384" i="1"/>
  <c r="J384" i="1"/>
  <c r="N384" i="1"/>
  <c r="G1226" i="1"/>
  <c r="J1226" i="1"/>
  <c r="N1226" i="1"/>
  <c r="G829" i="1"/>
  <c r="J829" i="1"/>
  <c r="N829" i="1"/>
  <c r="G1705" i="1"/>
  <c r="J1705" i="1"/>
  <c r="N1705" i="1"/>
  <c r="G4646" i="1"/>
  <c r="J4646" i="1"/>
  <c r="N4646" i="1"/>
  <c r="G606" i="1"/>
  <c r="J606" i="1"/>
  <c r="N606" i="1"/>
  <c r="G544" i="1"/>
  <c r="J544" i="1"/>
  <c r="N544" i="1"/>
  <c r="G941" i="1"/>
  <c r="J941" i="1"/>
  <c r="N941" i="1"/>
  <c r="G1440" i="1"/>
  <c r="J1440" i="1"/>
  <c r="N1440" i="1"/>
  <c r="G6024" i="1"/>
  <c r="J6024" i="1"/>
  <c r="N6024" i="1"/>
  <c r="G1408" i="1"/>
  <c r="J1408" i="1"/>
  <c r="N1408" i="1"/>
  <c r="G616" i="1"/>
  <c r="J616" i="1"/>
  <c r="N616" i="1"/>
  <c r="G6133" i="1"/>
  <c r="J6133" i="1"/>
  <c r="N6133" i="1"/>
  <c r="G6171" i="1"/>
  <c r="J6171" i="1"/>
  <c r="N6171" i="1"/>
  <c r="G190" i="1"/>
  <c r="J190" i="1"/>
  <c r="N190" i="1"/>
  <c r="G1546" i="1"/>
  <c r="J1546" i="1"/>
  <c r="N1546" i="1"/>
  <c r="G5972" i="1"/>
  <c r="J5972" i="1"/>
  <c r="N5972" i="1"/>
  <c r="G1958" i="1"/>
  <c r="J1958" i="1"/>
  <c r="N1958" i="1"/>
  <c r="G597" i="1"/>
  <c r="J597" i="1"/>
  <c r="N597" i="1"/>
  <c r="G582" i="1"/>
  <c r="J582" i="1"/>
  <c r="N582" i="1"/>
  <c r="G6065" i="1"/>
  <c r="J6065" i="1"/>
  <c r="N6065" i="1"/>
  <c r="G77" i="1"/>
  <c r="J77" i="1"/>
  <c r="N77" i="1"/>
  <c r="G1037" i="1"/>
  <c r="J1037" i="1"/>
  <c r="N1037" i="1"/>
  <c r="G3170" i="1"/>
  <c r="J3170" i="1"/>
  <c r="N3170" i="1"/>
  <c r="G2517" i="1"/>
  <c r="J2517" i="1"/>
  <c r="N2517" i="1"/>
  <c r="G1570" i="1"/>
  <c r="J1570" i="1"/>
  <c r="N1570" i="1"/>
  <c r="G1374" i="1"/>
  <c r="J1374" i="1"/>
  <c r="N1374" i="1"/>
  <c r="G6229" i="1"/>
  <c r="J6229" i="1"/>
  <c r="N6229" i="1"/>
  <c r="G2181" i="1"/>
  <c r="J2181" i="1"/>
  <c r="N2181" i="1"/>
  <c r="G1198" i="1"/>
  <c r="J1198" i="1"/>
  <c r="N1198" i="1"/>
  <c r="G1399" i="1"/>
  <c r="J1399" i="1"/>
  <c r="N1399" i="1"/>
  <c r="G1022" i="1"/>
  <c r="J1022" i="1"/>
  <c r="N1022" i="1"/>
  <c r="G175" i="1"/>
  <c r="J175" i="1"/>
  <c r="N175" i="1"/>
  <c r="G6026" i="1"/>
  <c r="J6026" i="1"/>
  <c r="N6026" i="1"/>
  <c r="G95" i="1"/>
  <c r="J95" i="1"/>
  <c r="N95" i="1"/>
  <c r="G1001" i="1"/>
  <c r="J1001" i="1"/>
  <c r="N1001" i="1"/>
  <c r="G785" i="1"/>
  <c r="J785" i="1"/>
  <c r="N785" i="1"/>
  <c r="G4140" i="1"/>
  <c r="J4140" i="1"/>
  <c r="N4140" i="1"/>
  <c r="G3302" i="1"/>
  <c r="J3302" i="1"/>
  <c r="N3302" i="1"/>
  <c r="G2899" i="1"/>
  <c r="J2899" i="1"/>
  <c r="N2899" i="1"/>
  <c r="G1927" i="1"/>
  <c r="J1927" i="1"/>
  <c r="N1927" i="1"/>
  <c r="G4702" i="1"/>
  <c r="J4702" i="1"/>
  <c r="N4702" i="1"/>
  <c r="G6200" i="1"/>
  <c r="J6200" i="1"/>
  <c r="N6200" i="1"/>
  <c r="G575" i="1"/>
  <c r="J575" i="1"/>
  <c r="N575" i="1"/>
  <c r="G218" i="1"/>
  <c r="J218" i="1"/>
  <c r="N218" i="1"/>
  <c r="G3346" i="1"/>
  <c r="J3346" i="1"/>
  <c r="N3346" i="1"/>
  <c r="G3093" i="1"/>
  <c r="J3093" i="1"/>
  <c r="N3093" i="1"/>
  <c r="G238" i="1"/>
  <c r="J238" i="1"/>
  <c r="N238" i="1"/>
  <c r="G2373" i="1"/>
  <c r="J2373" i="1"/>
  <c r="N2373" i="1"/>
  <c r="G6244" i="1"/>
  <c r="J6244" i="1"/>
  <c r="N6244" i="1"/>
  <c r="G5798" i="1"/>
  <c r="J5798" i="1"/>
  <c r="N5798" i="1"/>
  <c r="G383" i="1"/>
  <c r="J383" i="1"/>
  <c r="N383" i="1"/>
  <c r="G1672" i="1"/>
  <c r="J1672" i="1"/>
  <c r="N1672" i="1"/>
  <c r="G2257" i="1"/>
  <c r="J2257" i="1"/>
  <c r="N2257" i="1"/>
  <c r="G3012" i="1"/>
  <c r="J3012" i="1"/>
  <c r="N3012" i="1"/>
  <c r="G2416" i="1"/>
  <c r="J2416" i="1"/>
  <c r="N2416" i="1"/>
  <c r="G172" i="1"/>
  <c r="J172" i="1"/>
  <c r="N172" i="1"/>
  <c r="G4324" i="1"/>
  <c r="J4324" i="1"/>
  <c r="N4324" i="1"/>
  <c r="G1299" i="1"/>
  <c r="J1299" i="1"/>
  <c r="N1299" i="1"/>
  <c r="G6112" i="1"/>
  <c r="J6112" i="1"/>
  <c r="N6112" i="1"/>
  <c r="G4467" i="1"/>
  <c r="J4467" i="1"/>
  <c r="N4467" i="1"/>
  <c r="G515" i="1"/>
  <c r="J515" i="1"/>
  <c r="N515" i="1"/>
  <c r="G1593" i="1"/>
  <c r="J1593" i="1"/>
  <c r="N1593" i="1"/>
  <c r="G820" i="1"/>
  <c r="J820" i="1"/>
  <c r="N820" i="1"/>
  <c r="G5855" i="1"/>
  <c r="J5855" i="1"/>
  <c r="N5855" i="1"/>
  <c r="G1981" i="1"/>
  <c r="J1981" i="1"/>
  <c r="N1981" i="1"/>
  <c r="G1529" i="1"/>
  <c r="J1529" i="1"/>
  <c r="N1529" i="1"/>
  <c r="G665" i="1"/>
  <c r="J665" i="1"/>
  <c r="N665" i="1"/>
  <c r="G1034" i="1"/>
  <c r="J1034" i="1"/>
  <c r="N1034" i="1"/>
  <c r="G3778" i="1"/>
  <c r="J3778" i="1"/>
  <c r="N3778" i="1"/>
  <c r="G835" i="1"/>
  <c r="J835" i="1"/>
  <c r="N835" i="1"/>
  <c r="G2770" i="1"/>
  <c r="J2770" i="1"/>
  <c r="N2770" i="1"/>
  <c r="G2689" i="1"/>
  <c r="J2689" i="1"/>
  <c r="N2689" i="1"/>
  <c r="G2555" i="1"/>
  <c r="J2555" i="1"/>
  <c r="N2555" i="1"/>
  <c r="G4498" i="1"/>
  <c r="J4498" i="1"/>
  <c r="N4498" i="1"/>
  <c r="G3409" i="1"/>
  <c r="J3409" i="1"/>
  <c r="N3409" i="1"/>
  <c r="G3437" i="1"/>
  <c r="J3437" i="1"/>
  <c r="N3437" i="1"/>
  <c r="G3319" i="1"/>
  <c r="J3319" i="1"/>
  <c r="N3319" i="1"/>
  <c r="G1701" i="1"/>
  <c r="J1701" i="1"/>
  <c r="N1701" i="1"/>
  <c r="G510" i="1"/>
  <c r="J510" i="1"/>
  <c r="N510" i="1"/>
  <c r="G430" i="1"/>
  <c r="J430" i="1"/>
  <c r="N430" i="1"/>
  <c r="G4810" i="1"/>
  <c r="J4810" i="1"/>
  <c r="N4810" i="1"/>
  <c r="G4176" i="1"/>
  <c r="J4176" i="1"/>
  <c r="N4176" i="1"/>
  <c r="G752" i="1"/>
  <c r="J752" i="1"/>
  <c r="N752" i="1"/>
  <c r="G6100" i="1"/>
  <c r="J6100" i="1"/>
  <c r="N6100" i="1"/>
  <c r="G1350" i="1"/>
  <c r="J1350" i="1"/>
  <c r="N1350" i="1"/>
  <c r="G5313" i="1"/>
  <c r="J5313" i="1"/>
  <c r="N5313" i="1"/>
  <c r="G3766" i="1"/>
  <c r="J3766" i="1"/>
  <c r="N3766" i="1"/>
  <c r="G2588" i="1"/>
  <c r="J2588" i="1"/>
  <c r="N2588" i="1"/>
  <c r="G6101" i="1"/>
  <c r="J6101" i="1"/>
  <c r="N6101" i="1"/>
  <c r="G655" i="1"/>
  <c r="J655" i="1"/>
  <c r="N655" i="1"/>
  <c r="G624" i="1"/>
  <c r="J624" i="1"/>
  <c r="N624" i="1"/>
  <c r="G486" i="1"/>
  <c r="J486" i="1"/>
  <c r="N486" i="1"/>
  <c r="G3485" i="1"/>
  <c r="J3485" i="1"/>
  <c r="N3485" i="1"/>
  <c r="G2269" i="1"/>
  <c r="J2269" i="1"/>
  <c r="N2269" i="1"/>
  <c r="G6152" i="1"/>
  <c r="J6152" i="1"/>
  <c r="N6152" i="1"/>
  <c r="G222" i="1"/>
  <c r="J222" i="1"/>
  <c r="N222" i="1"/>
  <c r="G1038" i="1"/>
  <c r="J1038" i="1"/>
  <c r="N1038" i="1"/>
  <c r="G3020" i="1"/>
  <c r="J3020" i="1"/>
  <c r="N3020" i="1"/>
  <c r="G5399" i="1"/>
  <c r="J5399" i="1"/>
  <c r="N5399" i="1"/>
  <c r="G2037" i="1"/>
  <c r="J2037" i="1"/>
  <c r="N2037" i="1"/>
  <c r="G73" i="1"/>
  <c r="J73" i="1"/>
  <c r="N73" i="1"/>
  <c r="G1116" i="1"/>
  <c r="J1116" i="1"/>
  <c r="N1116" i="1"/>
  <c r="G627" i="1"/>
  <c r="J627" i="1"/>
  <c r="N627" i="1"/>
  <c r="G1433" i="1"/>
  <c r="J1433" i="1"/>
  <c r="N1433" i="1"/>
  <c r="G899" i="1"/>
  <c r="J899" i="1"/>
  <c r="N899" i="1"/>
  <c r="G2333" i="1"/>
  <c r="J2333" i="1"/>
  <c r="N2333" i="1"/>
  <c r="G545" i="1"/>
  <c r="J545" i="1"/>
  <c r="N545" i="1"/>
  <c r="G1455" i="1"/>
  <c r="J1455" i="1"/>
  <c r="N1455" i="1"/>
  <c r="G5995" i="1"/>
  <c r="J5995" i="1"/>
  <c r="N5995" i="1"/>
  <c r="G5799" i="1"/>
  <c r="J5799" i="1"/>
  <c r="N5799" i="1"/>
  <c r="G277" i="1"/>
  <c r="J277" i="1"/>
  <c r="N277" i="1"/>
  <c r="G6075" i="1"/>
  <c r="J6075" i="1"/>
  <c r="N6075" i="1"/>
  <c r="G5771" i="1"/>
  <c r="J5771" i="1"/>
  <c r="N5771" i="1"/>
  <c r="G2064" i="1"/>
  <c r="J2064" i="1"/>
  <c r="N2064" i="1"/>
  <c r="G2505" i="1"/>
  <c r="J2505" i="1"/>
  <c r="N2505" i="1"/>
  <c r="G2029" i="1"/>
  <c r="J2029" i="1"/>
  <c r="N2029" i="1"/>
  <c r="G6081" i="1"/>
  <c r="J6081" i="1"/>
  <c r="N6081" i="1"/>
  <c r="G397" i="1"/>
  <c r="J397" i="1"/>
  <c r="N397" i="1"/>
  <c r="G425" i="1"/>
  <c r="J425" i="1"/>
  <c r="N425" i="1"/>
  <c r="G4838" i="1"/>
  <c r="J4838" i="1"/>
  <c r="N4838" i="1"/>
  <c r="G1151" i="1"/>
  <c r="J1151" i="1"/>
  <c r="N1151" i="1"/>
  <c r="G130" i="1"/>
  <c r="J130" i="1"/>
  <c r="N130" i="1"/>
  <c r="G693" i="1"/>
  <c r="J693" i="1"/>
  <c r="N693" i="1"/>
  <c r="G663" i="1"/>
  <c r="J663" i="1"/>
  <c r="N663" i="1"/>
  <c r="G1966" i="1"/>
  <c r="J1966" i="1"/>
  <c r="N1966" i="1"/>
  <c r="G5406" i="1"/>
  <c r="J5406" i="1"/>
  <c r="N5406" i="1"/>
  <c r="G4920" i="1"/>
  <c r="J4920" i="1"/>
  <c r="N4920" i="1"/>
  <c r="G3001" i="1"/>
  <c r="J3001" i="1"/>
  <c r="N3001" i="1"/>
  <c r="G4394" i="1"/>
  <c r="J4394" i="1"/>
  <c r="N4394" i="1"/>
  <c r="G5991" i="1"/>
  <c r="J5991" i="1"/>
  <c r="N5991" i="1"/>
  <c r="G1654" i="1"/>
  <c r="J1654" i="1"/>
  <c r="N1654" i="1"/>
  <c r="G827" i="1"/>
  <c r="J827" i="1"/>
  <c r="N827" i="1"/>
  <c r="G5641" i="1"/>
  <c r="J5641" i="1"/>
  <c r="N5641" i="1"/>
  <c r="G3433" i="1"/>
  <c r="J3433" i="1"/>
  <c r="N3433" i="1"/>
  <c r="G4894" i="1"/>
  <c r="J4894" i="1"/>
  <c r="N4894" i="1"/>
  <c r="G1982" i="1"/>
  <c r="J1982" i="1"/>
  <c r="N1982" i="1"/>
  <c r="G3247" i="1"/>
  <c r="J3247" i="1"/>
  <c r="N3247" i="1"/>
  <c r="G580" i="1"/>
  <c r="J580" i="1"/>
  <c r="N580" i="1"/>
  <c r="G5994" i="1"/>
  <c r="J5994" i="1"/>
  <c r="N5994" i="1"/>
  <c r="G2369" i="1"/>
  <c r="J2369" i="1"/>
  <c r="N2369" i="1"/>
  <c r="G3819" i="1"/>
  <c r="J3819" i="1"/>
  <c r="N3819" i="1"/>
  <c r="G1726" i="1"/>
  <c r="J1726" i="1"/>
  <c r="N1726" i="1"/>
  <c r="G1670" i="1"/>
  <c r="J1670" i="1"/>
  <c r="N1670" i="1"/>
  <c r="G2284" i="1"/>
  <c r="J2284" i="1"/>
  <c r="N2284" i="1"/>
  <c r="G2876" i="1"/>
  <c r="J2876" i="1"/>
  <c r="N2876" i="1"/>
  <c r="G5059" i="1"/>
  <c r="J5059" i="1"/>
  <c r="N5059" i="1"/>
  <c r="G3570" i="1"/>
  <c r="J3570" i="1"/>
  <c r="N3570" i="1"/>
  <c r="G2513" i="1"/>
  <c r="J2513" i="1"/>
  <c r="N2513" i="1"/>
  <c r="G1143" i="1"/>
  <c r="J1143" i="1"/>
  <c r="N1143" i="1"/>
  <c r="G5930" i="1"/>
  <c r="J5930" i="1"/>
  <c r="N5930" i="1"/>
  <c r="G5092" i="1"/>
  <c r="J5092" i="1"/>
  <c r="N5092" i="1"/>
  <c r="G3160" i="1"/>
  <c r="J3160" i="1"/>
  <c r="N3160" i="1"/>
  <c r="G5791" i="1"/>
  <c r="J5791" i="1"/>
  <c r="N5791" i="1"/>
  <c r="G1454" i="1"/>
  <c r="J1454" i="1"/>
  <c r="N1454" i="1"/>
  <c r="G1439" i="1"/>
  <c r="J1439" i="1"/>
  <c r="N1439" i="1"/>
  <c r="G1949" i="1"/>
  <c r="J1949" i="1"/>
  <c r="N1949" i="1"/>
  <c r="G87" i="1"/>
  <c r="J87" i="1"/>
  <c r="N87" i="1"/>
  <c r="G5526" i="1"/>
  <c r="J5526" i="1"/>
  <c r="N5526" i="1"/>
  <c r="G2172" i="1"/>
  <c r="J2172" i="1"/>
  <c r="N2172" i="1"/>
  <c r="G5455" i="1"/>
  <c r="J5455" i="1"/>
  <c r="N5455" i="1"/>
  <c r="G2049" i="1"/>
  <c r="J2049" i="1"/>
  <c r="N2049" i="1"/>
  <c r="G2548" i="1"/>
  <c r="J2548" i="1"/>
  <c r="N2548" i="1"/>
  <c r="G51" i="1"/>
  <c r="J51" i="1"/>
  <c r="N51" i="1"/>
  <c r="G1422" i="1"/>
  <c r="J1422" i="1"/>
  <c r="N1422" i="1"/>
  <c r="G2909" i="1"/>
  <c r="J2909" i="1"/>
  <c r="N2909" i="1"/>
  <c r="G5250" i="1"/>
  <c r="J5250" i="1"/>
  <c r="N5250" i="1"/>
  <c r="G4675" i="1"/>
  <c r="J4675" i="1"/>
  <c r="N4675" i="1"/>
  <c r="G2271" i="1"/>
  <c r="J2271" i="1"/>
  <c r="N2271" i="1"/>
  <c r="G5047" i="1"/>
  <c r="J5047" i="1"/>
  <c r="N5047" i="1"/>
  <c r="G1941" i="1"/>
  <c r="J1941" i="1"/>
  <c r="N1941" i="1"/>
  <c r="G6095" i="1"/>
  <c r="J6095" i="1"/>
  <c r="N6095" i="1"/>
  <c r="G3505" i="1"/>
  <c r="J3505" i="1"/>
  <c r="N3505" i="1"/>
  <c r="G1774" i="1"/>
  <c r="J1774" i="1"/>
  <c r="N1774" i="1"/>
  <c r="G5748" i="1"/>
  <c r="J5748" i="1"/>
  <c r="N5748" i="1"/>
  <c r="G2998" i="1"/>
  <c r="J2998" i="1"/>
  <c r="N2998" i="1"/>
  <c r="G3393" i="1"/>
  <c r="J3393" i="1"/>
  <c r="N3393" i="1"/>
  <c r="G895" i="1"/>
  <c r="J895" i="1"/>
  <c r="N895" i="1"/>
  <c r="G3033" i="1"/>
  <c r="J3033" i="1"/>
  <c r="N3033" i="1"/>
  <c r="G2692" i="1"/>
  <c r="J2692" i="1"/>
  <c r="N2692" i="1"/>
  <c r="G3083" i="1"/>
  <c r="J3083" i="1"/>
  <c r="N3083" i="1"/>
  <c r="G6139" i="1"/>
  <c r="J6139" i="1"/>
  <c r="N6139" i="1"/>
  <c r="G5639" i="1"/>
  <c r="J5639" i="1"/>
  <c r="N5639" i="1"/>
  <c r="G3678" i="1"/>
  <c r="J3678" i="1"/>
  <c r="N3678" i="1"/>
  <c r="G6183" i="1"/>
  <c r="J6183" i="1"/>
  <c r="N6183" i="1"/>
  <c r="G2197" i="1"/>
  <c r="J2197" i="1"/>
  <c r="N2197" i="1"/>
  <c r="G2479" i="1"/>
  <c r="J2479" i="1"/>
  <c r="N2479" i="1"/>
  <c r="G3961" i="1"/>
  <c r="J3961" i="1"/>
  <c r="N3961" i="1"/>
  <c r="G2457" i="1"/>
  <c r="J2457" i="1"/>
  <c r="N2457" i="1"/>
  <c r="G2514" i="1"/>
  <c r="J2514" i="1"/>
  <c r="N2514" i="1"/>
  <c r="G3270" i="1"/>
  <c r="J3270" i="1"/>
  <c r="N3270" i="1"/>
  <c r="G2058" i="1"/>
  <c r="J2058" i="1"/>
  <c r="N2058" i="1"/>
  <c r="G6245" i="1"/>
  <c r="J6245" i="1"/>
  <c r="N6245" i="1"/>
  <c r="G6122" i="1"/>
  <c r="J6122" i="1"/>
  <c r="N6122" i="1"/>
  <c r="G2682" i="1"/>
  <c r="J2682" i="1"/>
  <c r="N2682" i="1"/>
  <c r="G5570" i="1"/>
  <c r="J5570" i="1"/>
  <c r="N5570" i="1"/>
  <c r="G5983" i="1"/>
  <c r="J5983" i="1"/>
  <c r="N5983" i="1"/>
  <c r="G2443" i="1"/>
  <c r="J2443" i="1"/>
  <c r="N2443" i="1"/>
  <c r="G2751" i="1"/>
  <c r="J2751" i="1"/>
  <c r="N2751" i="1"/>
  <c r="G4815" i="1"/>
  <c r="J4815" i="1"/>
  <c r="N4815" i="1"/>
  <c r="G6211" i="1"/>
  <c r="J6211" i="1"/>
  <c r="N6211" i="1"/>
  <c r="G5507" i="1"/>
  <c r="J5507" i="1"/>
  <c r="N5507" i="1"/>
  <c r="G4927" i="1"/>
  <c r="J4927" i="1"/>
  <c r="N4927" i="1"/>
  <c r="G5351" i="1"/>
  <c r="J5351" i="1"/>
  <c r="N5351" i="1"/>
  <c r="G2763" i="1"/>
  <c r="J2763" i="1"/>
  <c r="N2763" i="1"/>
  <c r="G4751" i="1"/>
  <c r="J4751" i="1"/>
  <c r="N4751" i="1"/>
  <c r="G1492" i="1"/>
  <c r="J1492" i="1"/>
  <c r="N1492" i="1"/>
  <c r="G2787" i="1"/>
  <c r="J2787" i="1"/>
  <c r="N2787" i="1"/>
  <c r="G76" i="1"/>
  <c r="J76" i="1"/>
  <c r="N76" i="1"/>
  <c r="G6194" i="1"/>
  <c r="J6194" i="1"/>
  <c r="N6194" i="1"/>
  <c r="G5643" i="1"/>
  <c r="J5643" i="1"/>
  <c r="N5643" i="1"/>
  <c r="G4351" i="1"/>
  <c r="J4351" i="1"/>
  <c r="N4351" i="1"/>
  <c r="G351" i="1"/>
  <c r="J351" i="1"/>
  <c r="N351" i="1"/>
  <c r="G6246" i="1"/>
  <c r="J6246" i="1"/>
  <c r="N6246" i="1"/>
  <c r="G323" i="1"/>
  <c r="J323" i="1"/>
  <c r="N323" i="1"/>
  <c r="G2542" i="1"/>
  <c r="J2542" i="1"/>
  <c r="N2542" i="1"/>
  <c r="G241" i="1"/>
  <c r="J241" i="1"/>
  <c r="N241" i="1"/>
  <c r="G2095" i="1"/>
  <c r="J2095" i="1"/>
  <c r="N2095" i="1"/>
  <c r="G1266" i="1"/>
  <c r="J1266" i="1"/>
  <c r="N1266" i="1"/>
  <c r="G4701" i="1"/>
  <c r="J4701" i="1"/>
  <c r="N4701" i="1"/>
  <c r="G4419" i="1"/>
  <c r="J4419" i="1"/>
  <c r="N4419" i="1"/>
  <c r="G2532" i="1"/>
  <c r="J2532" i="1"/>
  <c r="N2532" i="1"/>
  <c r="G2641" i="1"/>
  <c r="J2641" i="1"/>
  <c r="N2641" i="1"/>
  <c r="G4300" i="1"/>
  <c r="J4300" i="1"/>
  <c r="N4300" i="1"/>
  <c r="G2185" i="1"/>
  <c r="J2185" i="1"/>
  <c r="N2185" i="1"/>
  <c r="G2631" i="1"/>
  <c r="J2631" i="1"/>
  <c r="N2631" i="1"/>
  <c r="G959" i="1"/>
  <c r="J959" i="1"/>
  <c r="N959" i="1"/>
  <c r="G1567" i="1"/>
  <c r="J1567" i="1"/>
  <c r="N1567" i="1"/>
  <c r="G3635" i="1"/>
  <c r="J3635" i="1"/>
  <c r="N3635" i="1"/>
  <c r="G1872" i="1"/>
  <c r="J1872" i="1"/>
  <c r="N1872" i="1"/>
  <c r="G2387" i="1"/>
  <c r="J2387" i="1"/>
  <c r="N2387" i="1"/>
  <c r="G4152" i="1"/>
  <c r="J4152" i="1"/>
  <c r="N4152" i="1"/>
  <c r="G5115" i="1"/>
  <c r="J5115" i="1"/>
  <c r="N5115" i="1"/>
  <c r="G973" i="1"/>
  <c r="J973" i="1"/>
  <c r="N973" i="1"/>
  <c r="G1390" i="1"/>
  <c r="J1390" i="1"/>
  <c r="N1390" i="1"/>
  <c r="G4254" i="1"/>
  <c r="J4254" i="1"/>
  <c r="N4254" i="1"/>
  <c r="G2261" i="1"/>
  <c r="J2261" i="1"/>
  <c r="N2261" i="1"/>
  <c r="G1186" i="1"/>
  <c r="J1186" i="1"/>
  <c r="N1186" i="1"/>
  <c r="G2589" i="1"/>
  <c r="J2589" i="1"/>
  <c r="N2589" i="1"/>
  <c r="G739" i="1"/>
  <c r="J739" i="1"/>
  <c r="N739" i="1"/>
  <c r="G3796" i="1"/>
  <c r="J3796" i="1"/>
  <c r="N3796" i="1"/>
  <c r="G3569" i="1"/>
  <c r="J3569" i="1"/>
  <c r="N3569" i="1"/>
  <c r="G3179" i="1"/>
  <c r="J3179" i="1"/>
  <c r="N3179" i="1"/>
  <c r="G4593" i="1"/>
  <c r="J4593" i="1"/>
  <c r="N4593" i="1"/>
  <c r="G1596" i="1"/>
  <c r="J1596" i="1"/>
  <c r="N1596" i="1"/>
  <c r="G4199" i="1"/>
  <c r="J4199" i="1"/>
  <c r="N4199" i="1"/>
  <c r="G4544" i="1"/>
  <c r="J4544" i="1"/>
  <c r="N4544" i="1"/>
  <c r="G3173" i="1"/>
  <c r="J3173" i="1"/>
  <c r="N3173" i="1"/>
  <c r="G5777" i="1"/>
  <c r="J5777" i="1"/>
  <c r="N5777" i="1"/>
  <c r="G1745" i="1"/>
  <c r="J1745" i="1"/>
  <c r="N1745" i="1"/>
  <c r="G1173" i="1"/>
  <c r="J1173" i="1"/>
  <c r="N1173" i="1"/>
  <c r="G4345" i="1"/>
  <c r="J4345" i="1"/>
  <c r="N4345" i="1"/>
  <c r="G5042" i="1"/>
  <c r="J5042" i="1"/>
  <c r="N5042" i="1"/>
  <c r="G4620" i="1"/>
  <c r="J4620" i="1"/>
  <c r="N4620" i="1"/>
  <c r="G3047" i="1"/>
  <c r="J3047" i="1"/>
  <c r="N3047" i="1"/>
  <c r="G4426" i="1"/>
  <c r="J4426" i="1"/>
  <c r="N4426" i="1"/>
  <c r="G2741" i="1"/>
  <c r="J2741" i="1"/>
  <c r="N2741" i="1"/>
  <c r="G2272" i="1"/>
  <c r="J2272" i="1"/>
  <c r="N2272" i="1"/>
  <c r="G2988" i="1"/>
  <c r="J2988" i="1"/>
  <c r="N2988" i="1"/>
  <c r="G1393" i="1"/>
  <c r="J1393" i="1"/>
  <c r="N1393" i="1"/>
  <c r="G2984" i="1"/>
  <c r="J2984" i="1"/>
  <c r="N2984" i="1"/>
  <c r="G4787" i="1"/>
  <c r="J4787" i="1"/>
  <c r="N4787" i="1"/>
  <c r="G904" i="1"/>
  <c r="J904" i="1"/>
  <c r="N904" i="1"/>
  <c r="G3994" i="1"/>
  <c r="J3994" i="1"/>
  <c r="N3994" i="1"/>
  <c r="G5625" i="1"/>
  <c r="J5625" i="1"/>
  <c r="N5625" i="1"/>
  <c r="G1717" i="1"/>
  <c r="J1717" i="1"/>
  <c r="N1717" i="1"/>
  <c r="G2716" i="1"/>
  <c r="J2716" i="1"/>
  <c r="N2716" i="1"/>
  <c r="G966" i="1"/>
  <c r="J966" i="1"/>
  <c r="N966" i="1"/>
  <c r="G2102" i="1"/>
  <c r="J2102" i="1"/>
  <c r="N2102" i="1"/>
  <c r="G2507" i="1"/>
  <c r="J2507" i="1"/>
  <c r="N2507" i="1"/>
  <c r="G3554" i="1"/>
  <c r="J3554" i="1"/>
  <c r="N3554" i="1"/>
  <c r="G4321" i="1"/>
  <c r="J4321" i="1"/>
  <c r="N4321" i="1"/>
  <c r="G5066" i="1"/>
  <c r="J5066" i="1"/>
  <c r="N5066" i="1"/>
  <c r="G311" i="1"/>
  <c r="J311" i="1"/>
  <c r="N311" i="1"/>
  <c r="G2437" i="1"/>
  <c r="J2437" i="1"/>
  <c r="N2437" i="1"/>
  <c r="G740" i="1"/>
  <c r="J740" i="1"/>
  <c r="N740" i="1"/>
  <c r="G2184" i="1"/>
  <c r="J2184" i="1"/>
  <c r="N2184" i="1"/>
  <c r="G1649" i="1"/>
  <c r="J1649" i="1"/>
  <c r="N1649" i="1"/>
  <c r="G1493" i="1"/>
  <c r="J1493" i="1"/>
  <c r="N1493" i="1"/>
  <c r="G579" i="1"/>
  <c r="J579" i="1"/>
  <c r="N579" i="1"/>
  <c r="G2683" i="1"/>
  <c r="J2683" i="1"/>
  <c r="N2683" i="1"/>
  <c r="G1990" i="1"/>
  <c r="J1990" i="1"/>
  <c r="N1990" i="1"/>
  <c r="G5449" i="1"/>
  <c r="J5449" i="1"/>
  <c r="N5449" i="1"/>
  <c r="G1658" i="1"/>
  <c r="J1658" i="1"/>
  <c r="N1658" i="1"/>
  <c r="G2943" i="1"/>
  <c r="J2943" i="1"/>
  <c r="N2943" i="1"/>
  <c r="G870" i="1"/>
  <c r="J870" i="1"/>
  <c r="N870" i="1"/>
  <c r="G1205" i="1"/>
  <c r="J1205" i="1"/>
  <c r="N1205" i="1"/>
  <c r="G2663" i="1"/>
  <c r="J2663" i="1"/>
  <c r="N2663" i="1"/>
  <c r="G2266" i="1"/>
  <c r="J2266" i="1"/>
  <c r="N2266" i="1"/>
  <c r="G1521" i="1"/>
  <c r="J1521" i="1"/>
  <c r="N1521" i="1"/>
  <c r="G1086" i="1"/>
  <c r="J1086" i="1"/>
  <c r="N1086" i="1"/>
  <c r="G2224" i="1"/>
  <c r="J2224" i="1"/>
  <c r="N2224" i="1"/>
  <c r="G4757" i="1"/>
  <c r="J4757" i="1"/>
  <c r="N4757" i="1"/>
  <c r="G2398" i="1"/>
  <c r="J2398" i="1"/>
  <c r="N2398" i="1"/>
  <c r="G4683" i="1"/>
  <c r="J4683" i="1"/>
  <c r="N4683" i="1"/>
  <c r="G626" i="1"/>
  <c r="J626" i="1"/>
  <c r="N626" i="1"/>
  <c r="G841" i="1"/>
  <c r="J841" i="1"/>
  <c r="N841" i="1"/>
  <c r="G3785" i="1"/>
  <c r="J3785" i="1"/>
  <c r="N3785" i="1"/>
  <c r="G1595" i="1"/>
  <c r="J1595" i="1"/>
  <c r="N1595" i="1"/>
  <c r="G3253" i="1"/>
  <c r="J3253" i="1"/>
  <c r="N3253" i="1"/>
  <c r="G1331" i="1"/>
  <c r="J1331" i="1"/>
  <c r="N1331" i="1"/>
  <c r="G647" i="1"/>
  <c r="J647" i="1"/>
  <c r="N647" i="1"/>
  <c r="G3451" i="1"/>
  <c r="J3451" i="1"/>
  <c r="N3451" i="1"/>
  <c r="G2371" i="1"/>
  <c r="J2371" i="1"/>
  <c r="N2371" i="1"/>
  <c r="G712" i="1"/>
  <c r="J712" i="1"/>
  <c r="N712" i="1"/>
  <c r="G2459" i="1"/>
  <c r="J2459" i="1"/>
  <c r="N2459" i="1"/>
  <c r="G2664" i="1"/>
  <c r="J2664" i="1"/>
  <c r="N2664" i="1"/>
  <c r="G421" i="1"/>
  <c r="J421" i="1"/>
  <c r="N421" i="1"/>
  <c r="G2052" i="1"/>
  <c r="J2052" i="1"/>
  <c r="N2052" i="1"/>
  <c r="G324" i="1"/>
  <c r="J324" i="1"/>
  <c r="N324" i="1"/>
  <c r="G3426" i="1"/>
  <c r="J3426" i="1"/>
  <c r="N3426" i="1"/>
  <c r="G987" i="1"/>
  <c r="J987" i="1"/>
  <c r="N987" i="1"/>
  <c r="G809" i="1"/>
  <c r="J809" i="1"/>
  <c r="N809" i="1"/>
  <c r="G283" i="1"/>
  <c r="J283" i="1"/>
  <c r="N283" i="1"/>
  <c r="G892" i="1"/>
  <c r="J892" i="1"/>
  <c r="N892" i="1"/>
  <c r="G2572" i="1"/>
  <c r="J2572" i="1"/>
  <c r="N2572" i="1"/>
  <c r="G3873" i="1"/>
  <c r="J3873" i="1"/>
  <c r="N3873" i="1"/>
  <c r="G1296" i="1"/>
  <c r="J1296" i="1"/>
  <c r="N1296" i="1"/>
  <c r="G3867" i="1"/>
  <c r="J3867" i="1"/>
  <c r="N3867" i="1"/>
  <c r="G1055" i="1"/>
  <c r="J1055" i="1"/>
  <c r="N1055" i="1"/>
  <c r="G2861" i="1"/>
  <c r="J2861" i="1"/>
  <c r="N2861" i="1"/>
  <c r="G2586" i="1"/>
  <c r="J2586" i="1"/>
  <c r="N2586" i="1"/>
  <c r="G1819" i="1"/>
  <c r="J1819" i="1"/>
  <c r="N1819" i="1"/>
  <c r="G4872" i="1"/>
  <c r="J4872" i="1"/>
  <c r="N4872" i="1"/>
  <c r="G3185" i="1"/>
  <c r="J3185" i="1"/>
  <c r="N3185" i="1"/>
  <c r="G386" i="1"/>
  <c r="J386" i="1"/>
  <c r="N386" i="1"/>
  <c r="G395" i="1"/>
  <c r="J395" i="1"/>
  <c r="N395" i="1"/>
  <c r="G1134" i="1"/>
  <c r="J1134" i="1"/>
  <c r="N1134" i="1"/>
  <c r="G967" i="1"/>
  <c r="J967" i="1"/>
  <c r="N967" i="1"/>
  <c r="G2144" i="1"/>
  <c r="J2144" i="1"/>
  <c r="N2144" i="1"/>
  <c r="G950" i="1"/>
  <c r="J950" i="1"/>
  <c r="N950" i="1"/>
  <c r="G2748" i="1"/>
  <c r="J2748" i="1"/>
  <c r="N2748" i="1"/>
  <c r="G2413" i="1"/>
  <c r="J2413" i="1"/>
  <c r="N2413" i="1"/>
  <c r="G2854" i="1"/>
  <c r="J2854" i="1"/>
  <c r="N2854" i="1"/>
  <c r="G1239" i="1"/>
  <c r="J1239" i="1"/>
  <c r="N1239" i="1"/>
  <c r="G3299" i="1"/>
  <c r="J3299" i="1"/>
  <c r="N3299" i="1"/>
  <c r="G4714" i="1"/>
  <c r="J4714" i="1"/>
  <c r="N4714" i="1"/>
  <c r="G636" i="1"/>
  <c r="J636" i="1"/>
  <c r="N636" i="1"/>
  <c r="G2795" i="1"/>
  <c r="J2795" i="1"/>
  <c r="N2795" i="1"/>
  <c r="G1522" i="1"/>
  <c r="J1522" i="1"/>
  <c r="N1522" i="1"/>
  <c r="G1338" i="1"/>
  <c r="J1338" i="1"/>
  <c r="N1338" i="1"/>
  <c r="G5723" i="1"/>
  <c r="J5723" i="1"/>
  <c r="N5723" i="1"/>
  <c r="G861" i="1"/>
  <c r="J861" i="1"/>
  <c r="N861" i="1"/>
  <c r="G4673" i="1"/>
  <c r="J4673" i="1"/>
  <c r="N4673" i="1"/>
  <c r="G2232" i="1"/>
  <c r="J2232" i="1"/>
  <c r="N2232" i="1"/>
  <c r="G3473" i="1"/>
  <c r="J3473" i="1"/>
  <c r="N3473" i="1"/>
  <c r="G2123" i="1"/>
  <c r="J2123" i="1"/>
  <c r="N2123" i="1"/>
  <c r="G713" i="1"/>
  <c r="J713" i="1"/>
  <c r="N713" i="1"/>
  <c r="G1989" i="1"/>
  <c r="J1989" i="1"/>
  <c r="N1989" i="1"/>
  <c r="G1019" i="1"/>
  <c r="J1019" i="1"/>
  <c r="N1019" i="1"/>
  <c r="G1171" i="1"/>
  <c r="J1171" i="1"/>
  <c r="N1171" i="1"/>
  <c r="G6052" i="1"/>
  <c r="J6052" i="1"/>
  <c r="N6052" i="1"/>
  <c r="G1534" i="1"/>
  <c r="J1534" i="1"/>
  <c r="N1534" i="1"/>
  <c r="G1558" i="1"/>
  <c r="J1558" i="1"/>
  <c r="N1558" i="1"/>
  <c r="G200" i="1"/>
  <c r="J200" i="1"/>
  <c r="N200" i="1"/>
  <c r="G1182" i="1"/>
  <c r="J1182" i="1"/>
  <c r="N1182" i="1"/>
  <c r="G1435" i="1"/>
  <c r="J1435" i="1"/>
  <c r="N1435" i="1"/>
  <c r="G1519" i="1"/>
  <c r="J1519" i="1"/>
  <c r="N1519" i="1"/>
  <c r="G6188" i="1"/>
  <c r="J6188" i="1"/>
  <c r="N6188" i="1"/>
  <c r="G394" i="1"/>
  <c r="J394" i="1"/>
  <c r="N394" i="1"/>
  <c r="G2140" i="1"/>
  <c r="J2140" i="1"/>
  <c r="N2140" i="1"/>
  <c r="G6076" i="1"/>
  <c r="J6076" i="1"/>
  <c r="N6076" i="1"/>
  <c r="G1837" i="1"/>
  <c r="J1837" i="1"/>
  <c r="N1837" i="1"/>
  <c r="G1153" i="1"/>
  <c r="J1153" i="1"/>
  <c r="N1153" i="1"/>
  <c r="G1761" i="1"/>
  <c r="J1761" i="1"/>
  <c r="N1761" i="1"/>
  <c r="G2116" i="1"/>
  <c r="J2116" i="1"/>
  <c r="N2116" i="1"/>
  <c r="G1211" i="1"/>
  <c r="J1211" i="1"/>
  <c r="N1211" i="1"/>
  <c r="G5369" i="1"/>
  <c r="J5369" i="1"/>
  <c r="N5369" i="1"/>
  <c r="G2757" i="1"/>
  <c r="J2757" i="1"/>
  <c r="N2757" i="1"/>
  <c r="G4557" i="1"/>
  <c r="J4557" i="1"/>
  <c r="N4557" i="1"/>
  <c r="G6247" i="1"/>
  <c r="J6247" i="1"/>
  <c r="N6247" i="1"/>
  <c r="G832" i="1"/>
  <c r="J832" i="1"/>
  <c r="N832" i="1"/>
  <c r="G743" i="1"/>
  <c r="J743" i="1"/>
  <c r="N743" i="1"/>
  <c r="G2130" i="1"/>
  <c r="J2130" i="1"/>
  <c r="N2130" i="1"/>
  <c r="G2654" i="1"/>
  <c r="J2654" i="1"/>
  <c r="N2654" i="1"/>
  <c r="G2119" i="1"/>
  <c r="J2119" i="1"/>
  <c r="N2119" i="1"/>
  <c r="G198" i="1"/>
  <c r="J198" i="1"/>
  <c r="N198" i="1"/>
  <c r="G849" i="1"/>
  <c r="J849" i="1"/>
  <c r="N849" i="1"/>
  <c r="G3646" i="1"/>
  <c r="J3646" i="1"/>
  <c r="N3646" i="1"/>
  <c r="G1940" i="1"/>
  <c r="J1940" i="1"/>
  <c r="N1940" i="1"/>
  <c r="G4643" i="1"/>
  <c r="J4643" i="1"/>
  <c r="N4643" i="1"/>
  <c r="G2315" i="1"/>
  <c r="J2315" i="1"/>
  <c r="N2315" i="1"/>
  <c r="G4112" i="1"/>
  <c r="J4112" i="1"/>
  <c r="N4112" i="1"/>
  <c r="G3860" i="1"/>
  <c r="J3860" i="1"/>
  <c r="N3860" i="1"/>
  <c r="G2643" i="1"/>
  <c r="J2643" i="1"/>
  <c r="N2643" i="1"/>
  <c r="G845" i="1"/>
  <c r="J845" i="1"/>
  <c r="N845" i="1"/>
  <c r="G2117" i="1"/>
  <c r="J2117" i="1"/>
  <c r="N2117" i="1"/>
  <c r="G2715" i="1"/>
  <c r="J2715" i="1"/>
  <c r="N2715" i="1"/>
  <c r="G1734" i="1"/>
  <c r="J1734" i="1"/>
  <c r="N1734" i="1"/>
  <c r="G5498" i="1"/>
  <c r="J5498" i="1"/>
  <c r="N5498" i="1"/>
  <c r="G2965" i="1"/>
  <c r="J2965" i="1"/>
  <c r="N2965" i="1"/>
  <c r="G3266" i="1"/>
  <c r="J3266" i="1"/>
  <c r="N3266" i="1"/>
  <c r="G1625" i="1"/>
  <c r="J1625" i="1"/>
  <c r="N1625" i="1"/>
  <c r="G2758" i="1"/>
  <c r="J2758" i="1"/>
  <c r="N2758" i="1"/>
  <c r="G2289" i="1"/>
  <c r="J2289" i="1"/>
  <c r="N2289" i="1"/>
  <c r="G6074" i="1"/>
  <c r="J6074" i="1"/>
  <c r="N6074" i="1"/>
  <c r="G234" i="1"/>
  <c r="J234" i="1"/>
  <c r="N234" i="1"/>
  <c r="G839" i="1"/>
  <c r="J839" i="1"/>
  <c r="N839" i="1"/>
  <c r="G2089" i="1"/>
  <c r="J2089" i="1"/>
  <c r="N2089" i="1"/>
  <c r="G1799" i="1"/>
  <c r="J1799" i="1"/>
  <c r="N1799" i="1"/>
  <c r="G2875" i="1"/>
  <c r="J2875" i="1"/>
  <c r="N2875" i="1"/>
  <c r="G5435" i="1"/>
  <c r="J5435" i="1"/>
  <c r="N5435" i="1"/>
  <c r="G2429" i="1"/>
  <c r="J2429" i="1"/>
  <c r="N2429" i="1"/>
  <c r="G2065" i="1"/>
  <c r="J2065" i="1"/>
  <c r="N2065" i="1"/>
  <c r="G1874" i="1"/>
  <c r="J1874" i="1"/>
  <c r="N1874" i="1"/>
  <c r="G1047" i="1"/>
  <c r="J1047" i="1"/>
  <c r="N1047" i="1"/>
  <c r="G5928" i="1"/>
  <c r="J5928" i="1"/>
  <c r="N5928" i="1"/>
  <c r="G5863" i="1"/>
  <c r="J5863" i="1"/>
  <c r="N5863" i="1"/>
  <c r="G5529" i="1"/>
  <c r="J5529" i="1"/>
  <c r="N5529" i="1"/>
  <c r="G2209" i="1"/>
  <c r="J2209" i="1"/>
  <c r="N2209" i="1"/>
  <c r="G1607" i="1"/>
  <c r="J1607" i="1"/>
  <c r="N1607" i="1"/>
  <c r="G2482" i="1"/>
  <c r="J2482" i="1"/>
  <c r="N2482" i="1"/>
  <c r="G1984" i="1"/>
  <c r="J1984" i="1"/>
  <c r="N1984" i="1"/>
  <c r="G341" i="1"/>
  <c r="J341" i="1"/>
  <c r="N341" i="1"/>
  <c r="G2840" i="1"/>
  <c r="J2840" i="1"/>
  <c r="N2840" i="1"/>
  <c r="G260" i="1"/>
  <c r="J260" i="1"/>
  <c r="N260" i="1"/>
  <c r="G3377" i="1"/>
  <c r="J3377" i="1"/>
  <c r="N3377" i="1"/>
  <c r="G2483" i="1"/>
  <c r="J2483" i="1"/>
  <c r="N2483" i="1"/>
  <c r="G2062" i="1"/>
  <c r="J2062" i="1"/>
  <c r="N2062" i="1"/>
  <c r="G5298" i="1"/>
  <c r="J5298" i="1"/>
  <c r="N5298" i="1"/>
  <c r="G3076" i="1"/>
  <c r="J3076" i="1"/>
  <c r="N3076" i="1"/>
  <c r="G2611" i="1"/>
  <c r="J2611" i="1"/>
  <c r="N2611" i="1"/>
  <c r="G850" i="1"/>
  <c r="J850" i="1"/>
  <c r="N850" i="1"/>
  <c r="G635" i="1"/>
  <c r="J635" i="1"/>
  <c r="N635" i="1"/>
  <c r="G590" i="1"/>
  <c r="J590" i="1"/>
  <c r="N590" i="1"/>
  <c r="G862" i="1"/>
  <c r="J862" i="1"/>
  <c r="N862" i="1"/>
  <c r="G522" i="1"/>
  <c r="J522" i="1"/>
  <c r="N522" i="1"/>
  <c r="G714" i="1"/>
  <c r="J714" i="1"/>
  <c r="N714" i="1"/>
  <c r="G797" i="1"/>
  <c r="J797" i="1"/>
  <c r="N797" i="1"/>
  <c r="G488" i="1"/>
  <c r="J488" i="1"/>
  <c r="N488" i="1"/>
  <c r="G214" i="1"/>
  <c r="J214" i="1"/>
  <c r="N214" i="1"/>
  <c r="G945" i="1"/>
  <c r="J945" i="1"/>
  <c r="N945" i="1"/>
  <c r="G1049" i="1"/>
  <c r="J1049" i="1"/>
  <c r="N1049" i="1"/>
  <c r="G2862" i="1"/>
  <c r="J2862" i="1"/>
  <c r="N2862" i="1"/>
  <c r="G5409" i="1"/>
  <c r="J5409" i="1"/>
  <c r="N5409" i="1"/>
  <c r="G2132" i="1"/>
  <c r="J2132" i="1"/>
  <c r="N2132" i="1"/>
  <c r="G645" i="1"/>
  <c r="J645" i="1"/>
  <c r="N645" i="1"/>
  <c r="G1738" i="1"/>
  <c r="J1738" i="1"/>
  <c r="N1738" i="1"/>
  <c r="G229" i="1"/>
  <c r="J229" i="1"/>
  <c r="N229" i="1"/>
  <c r="G1074" i="1"/>
  <c r="J1074" i="1"/>
  <c r="N1074" i="1"/>
  <c r="G960" i="1"/>
  <c r="J960" i="1"/>
  <c r="N960" i="1"/>
  <c r="G550" i="1"/>
  <c r="J550" i="1"/>
  <c r="N550" i="1"/>
  <c r="G717" i="1"/>
  <c r="J717" i="1"/>
  <c r="N717" i="1"/>
  <c r="G569" i="1"/>
  <c r="J569" i="1"/>
  <c r="N569" i="1"/>
  <c r="G212" i="1"/>
  <c r="J212" i="1"/>
  <c r="N212" i="1"/>
  <c r="G271" i="1"/>
  <c r="J271" i="1"/>
  <c r="N271" i="1"/>
  <c r="G666" i="1"/>
  <c r="J666" i="1"/>
  <c r="N666" i="1"/>
  <c r="G1059" i="1"/>
  <c r="J1059" i="1"/>
  <c r="N1059" i="1"/>
  <c r="G60" i="1"/>
  <c r="J60" i="1"/>
  <c r="N60" i="1"/>
  <c r="G730" i="1"/>
  <c r="J730" i="1"/>
  <c r="N730" i="1"/>
  <c r="G548" i="1"/>
  <c r="J548" i="1"/>
  <c r="N548" i="1"/>
  <c r="G459" i="1"/>
  <c r="J459" i="1"/>
  <c r="N459" i="1"/>
  <c r="G867" i="1"/>
  <c r="J867" i="1"/>
  <c r="N867" i="1"/>
  <c r="G1559" i="1"/>
  <c r="J1559" i="1"/>
  <c r="N1559" i="1"/>
  <c r="G264" i="1"/>
  <c r="J264" i="1"/>
  <c r="N264" i="1"/>
  <c r="G1856" i="1"/>
  <c r="J1856" i="1"/>
  <c r="N1856" i="1"/>
  <c r="G1102" i="1"/>
  <c r="J1102" i="1"/>
  <c r="N1102" i="1"/>
  <c r="G2397" i="1"/>
  <c r="J2397" i="1"/>
  <c r="N2397" i="1"/>
  <c r="G434" i="1"/>
  <c r="J434" i="1"/>
  <c r="N434" i="1"/>
  <c r="G1547" i="1"/>
  <c r="J1547" i="1"/>
  <c r="N1547" i="1"/>
  <c r="G1753" i="1"/>
  <c r="J1753" i="1"/>
  <c r="N1753" i="1"/>
  <c r="G643" i="1"/>
  <c r="J643" i="1"/>
  <c r="N643" i="1"/>
  <c r="G763" i="1"/>
  <c r="J763" i="1"/>
  <c r="N763" i="1"/>
  <c r="G673" i="1"/>
  <c r="J673" i="1"/>
  <c r="N673" i="1"/>
  <c r="G1009" i="1"/>
  <c r="J1009" i="1"/>
  <c r="N1009" i="1"/>
  <c r="G1740" i="1"/>
  <c r="J1740" i="1"/>
  <c r="N1740" i="1"/>
  <c r="G4057" i="1"/>
  <c r="J4057" i="1"/>
  <c r="N4057" i="1"/>
  <c r="G1867" i="1"/>
  <c r="J1867" i="1"/>
  <c r="N1867" i="1"/>
  <c r="G534" i="1"/>
  <c r="J534" i="1"/>
  <c r="N534" i="1"/>
  <c r="G59" i="1"/>
  <c r="J59" i="1"/>
  <c r="N59" i="1"/>
  <c r="G297" i="1"/>
  <c r="J297" i="1"/>
  <c r="N297" i="1"/>
  <c r="G962" i="1"/>
  <c r="J962" i="1"/>
  <c r="N962" i="1"/>
  <c r="G788" i="1"/>
  <c r="J788" i="1"/>
  <c r="N788" i="1"/>
  <c r="G768" i="1"/>
  <c r="J768" i="1"/>
  <c r="N768" i="1"/>
  <c r="G2355" i="1"/>
  <c r="J2355" i="1"/>
  <c r="N2355" i="1"/>
  <c r="G562" i="1"/>
  <c r="J562" i="1"/>
  <c r="N562" i="1"/>
  <c r="G2749" i="1"/>
  <c r="J2749" i="1"/>
  <c r="N2749" i="1"/>
  <c r="G2118" i="1"/>
  <c r="J2118" i="1"/>
  <c r="N2118" i="1"/>
  <c r="G1923" i="1"/>
  <c r="J1923" i="1"/>
  <c r="N1923" i="1"/>
  <c r="G689" i="1"/>
  <c r="J689" i="1"/>
  <c r="N689" i="1"/>
  <c r="G882" i="1"/>
  <c r="J882" i="1"/>
  <c r="N882" i="1"/>
  <c r="G5113" i="1"/>
  <c r="J5113" i="1"/>
  <c r="N5113" i="1"/>
  <c r="G794" i="1"/>
  <c r="J794" i="1"/>
  <c r="N794" i="1"/>
  <c r="G3027" i="1"/>
  <c r="J3027" i="1"/>
  <c r="N3027" i="1"/>
  <c r="G304" i="1"/>
  <c r="J304" i="1"/>
  <c r="N304" i="1"/>
  <c r="G325" i="1"/>
  <c r="J325" i="1"/>
  <c r="N325" i="1"/>
  <c r="G401" i="1"/>
  <c r="J401" i="1"/>
  <c r="N401" i="1"/>
  <c r="G1812" i="1"/>
  <c r="J1812" i="1"/>
  <c r="N1812" i="1"/>
  <c r="G592" i="1"/>
  <c r="J592" i="1"/>
  <c r="N592" i="1"/>
  <c r="G1656" i="1"/>
  <c r="J1656" i="1"/>
  <c r="N1656" i="1"/>
  <c r="G791" i="1"/>
  <c r="J791" i="1"/>
  <c r="N791" i="1"/>
  <c r="G487" i="1"/>
  <c r="J487" i="1"/>
  <c r="N487" i="1"/>
  <c r="G464" i="1"/>
  <c r="J464" i="1"/>
  <c r="N464" i="1"/>
  <c r="G4205" i="1"/>
  <c r="J4205" i="1"/>
  <c r="N4205" i="1"/>
  <c r="G1807" i="1"/>
  <c r="J1807" i="1"/>
  <c r="N1807" i="1"/>
  <c r="G5884" i="1"/>
  <c r="J5884" i="1"/>
  <c r="N5884" i="1"/>
  <c r="G1551" i="1"/>
  <c r="J1551" i="1"/>
  <c r="N1551" i="1"/>
  <c r="G3289" i="1"/>
  <c r="J3289" i="1"/>
  <c r="N3289" i="1"/>
  <c r="G3152" i="1"/>
  <c r="J3152" i="1"/>
  <c r="N3152" i="1"/>
  <c r="G4352" i="1"/>
  <c r="J4352" i="1"/>
  <c r="N4352" i="1"/>
  <c r="G1574" i="1"/>
  <c r="J1574" i="1"/>
  <c r="N1574" i="1"/>
  <c r="G2091" i="1"/>
  <c r="J2091" i="1"/>
  <c r="N2091" i="1"/>
  <c r="G1671" i="1"/>
  <c r="J1671" i="1"/>
  <c r="N1671" i="1"/>
  <c r="G1569" i="1"/>
  <c r="J1569" i="1"/>
  <c r="N1569" i="1"/>
  <c r="G2722" i="1"/>
  <c r="J2722" i="1"/>
  <c r="N2722" i="1"/>
  <c r="G4497" i="1"/>
  <c r="J4497" i="1"/>
  <c r="N4497" i="1"/>
  <c r="G2974" i="1"/>
  <c r="J2974" i="1"/>
  <c r="N2974" i="1"/>
  <c r="G1465" i="1"/>
  <c r="J1465" i="1"/>
  <c r="N1465" i="1"/>
  <c r="G2693" i="1"/>
  <c r="J2693" i="1"/>
  <c r="N2693" i="1"/>
  <c r="G2163" i="1"/>
  <c r="J2163" i="1"/>
  <c r="N2163" i="1"/>
  <c r="G2235" i="1"/>
  <c r="J2235" i="1"/>
  <c r="N2235" i="1"/>
  <c r="G3193" i="1"/>
  <c r="J3193" i="1"/>
  <c r="N3193" i="1"/>
  <c r="G2942" i="1"/>
  <c r="J2942" i="1"/>
  <c r="N2942" i="1"/>
  <c r="G5398" i="1"/>
  <c r="J5398" i="1"/>
  <c r="N5398" i="1"/>
  <c r="G2030" i="1"/>
  <c r="J2030" i="1"/>
  <c r="N2030" i="1"/>
  <c r="G1597" i="1"/>
  <c r="J1597" i="1"/>
  <c r="N1597" i="1"/>
  <c r="G2579" i="1"/>
  <c r="J2579" i="1"/>
  <c r="N2579" i="1"/>
  <c r="G1052" i="1"/>
  <c r="J1052" i="1"/>
  <c r="N1052" i="1"/>
  <c r="G2533" i="1"/>
  <c r="J2533" i="1"/>
  <c r="N2533" i="1"/>
  <c r="G1150" i="1"/>
  <c r="J1150" i="1"/>
  <c r="N1150" i="1"/>
  <c r="G4032" i="1"/>
  <c r="J4032" i="1"/>
  <c r="N4032" i="1"/>
  <c r="G385" i="1"/>
  <c r="J385" i="1"/>
  <c r="N385" i="1"/>
  <c r="G5485" i="1"/>
  <c r="J5485" i="1"/>
  <c r="N5485" i="1"/>
  <c r="G4609" i="1"/>
  <c r="J4609" i="1"/>
  <c r="N4609" i="1"/>
  <c r="G633" i="1"/>
  <c r="J633" i="1"/>
  <c r="N633" i="1"/>
  <c r="G3542" i="1"/>
  <c r="J3542" i="1"/>
  <c r="N3542" i="1"/>
  <c r="G3394" i="1"/>
  <c r="J3394" i="1"/>
  <c r="N3394" i="1"/>
  <c r="G5892" i="1"/>
  <c r="J5892" i="1"/>
  <c r="N5892" i="1"/>
  <c r="G1840" i="1"/>
  <c r="J1840" i="1"/>
  <c r="N1840" i="1"/>
  <c r="G2098" i="1"/>
  <c r="J2098" i="1"/>
  <c r="N2098" i="1"/>
  <c r="G1827" i="1"/>
  <c r="J1827" i="1"/>
  <c r="N1827" i="1"/>
  <c r="G3283" i="1"/>
  <c r="J3283" i="1"/>
  <c r="N3283" i="1"/>
  <c r="G1387" i="1"/>
  <c r="J1387" i="1"/>
  <c r="N1387" i="1"/>
  <c r="G2637" i="1"/>
  <c r="J2637" i="1"/>
  <c r="N2637" i="1"/>
  <c r="G3739" i="1"/>
  <c r="J3739" i="1"/>
  <c r="N3739" i="1"/>
  <c r="G873" i="1"/>
  <c r="J873" i="1"/>
  <c r="N873" i="1"/>
  <c r="G2368" i="1"/>
  <c r="J2368" i="1"/>
  <c r="N2368" i="1"/>
  <c r="G622" i="1"/>
  <c r="J622" i="1"/>
  <c r="N622" i="1"/>
  <c r="G3086" i="1"/>
  <c r="J3086" i="1"/>
  <c r="N3086" i="1"/>
  <c r="G2073" i="1"/>
  <c r="J2073" i="1"/>
  <c r="N2073" i="1"/>
  <c r="G928" i="1"/>
  <c r="J928" i="1"/>
  <c r="N928" i="1"/>
  <c r="G2788" i="1"/>
  <c r="J2788" i="1"/>
  <c r="N2788" i="1"/>
  <c r="G2656" i="1"/>
  <c r="J2656" i="1"/>
  <c r="N2656" i="1"/>
  <c r="G875" i="1"/>
  <c r="J875" i="1"/>
  <c r="N875" i="1"/>
  <c r="G1846" i="1"/>
  <c r="J1846" i="1"/>
  <c r="N1846" i="1"/>
  <c r="G2491" i="1"/>
  <c r="J2491" i="1"/>
  <c r="N2491" i="1"/>
  <c r="G2921" i="1"/>
  <c r="J2921" i="1"/>
  <c r="N2921" i="1"/>
  <c r="G2375" i="1"/>
  <c r="J2375" i="1"/>
  <c r="N2375" i="1"/>
  <c r="G1190" i="1"/>
  <c r="J1190" i="1"/>
  <c r="N1190" i="1"/>
  <c r="G5630" i="1"/>
  <c r="J5630" i="1"/>
  <c r="N5630" i="1"/>
  <c r="G1076" i="1"/>
  <c r="J1076" i="1"/>
  <c r="N1076" i="1"/>
  <c r="G2173" i="1"/>
  <c r="J2173" i="1"/>
  <c r="N2173" i="1"/>
  <c r="G442" i="1"/>
  <c r="J442" i="1"/>
  <c r="N442" i="1"/>
  <c r="G3430" i="1"/>
  <c r="J3430" i="1"/>
  <c r="N3430" i="1"/>
  <c r="G2411" i="1"/>
  <c r="J2411" i="1"/>
  <c r="N2411" i="1"/>
  <c r="G2587" i="1"/>
  <c r="J2587" i="1"/>
  <c r="N2587" i="1"/>
  <c r="G4492" i="1"/>
  <c r="J4492" i="1"/>
  <c r="N4492" i="1"/>
  <c r="G4614" i="1"/>
  <c r="J4614" i="1"/>
  <c r="N4614" i="1"/>
  <c r="G3705" i="1"/>
  <c r="J3705" i="1"/>
  <c r="N3705" i="1"/>
  <c r="G5305" i="1"/>
  <c r="J5305" i="1"/>
  <c r="N5305" i="1"/>
  <c r="G1978" i="1"/>
  <c r="J1978" i="1"/>
  <c r="N1978" i="1"/>
  <c r="G5294" i="1"/>
  <c r="J5294" i="1"/>
  <c r="N5294" i="1"/>
  <c r="G2877" i="1"/>
  <c r="J2877" i="1"/>
  <c r="N2877" i="1"/>
  <c r="G1904" i="1"/>
  <c r="J1904" i="1"/>
  <c r="N1904" i="1"/>
  <c r="G1775" i="1"/>
  <c r="J1775" i="1"/>
  <c r="N1775" i="1"/>
  <c r="G3126" i="1"/>
  <c r="J3126" i="1"/>
  <c r="N3126" i="1"/>
  <c r="G2771" i="1"/>
  <c r="J2771" i="1"/>
  <c r="N2771" i="1"/>
  <c r="G2275" i="1"/>
  <c r="J2275" i="1"/>
  <c r="N2275" i="1"/>
  <c r="G4033" i="1"/>
  <c r="J4033" i="1"/>
  <c r="N4033" i="1"/>
  <c r="G4228" i="1"/>
  <c r="J4228" i="1"/>
  <c r="N4228" i="1"/>
  <c r="G4766" i="1"/>
  <c r="J4766" i="1"/>
  <c r="N4766" i="1"/>
  <c r="G5870" i="1"/>
  <c r="J5870" i="1"/>
  <c r="N5870" i="1"/>
  <c r="G2141" i="1"/>
  <c r="J2141" i="1"/>
  <c r="N2141" i="1"/>
  <c r="G5377" i="1"/>
  <c r="J5377" i="1"/>
  <c r="N5377" i="1"/>
  <c r="G1908" i="1"/>
  <c r="J1908" i="1"/>
  <c r="N1908" i="1"/>
  <c r="G5805" i="1"/>
  <c r="J5805" i="1"/>
  <c r="N5805" i="1"/>
  <c r="G4477" i="1"/>
  <c r="J4477" i="1"/>
  <c r="N4477" i="1"/>
  <c r="G2585" i="1"/>
  <c r="J2585" i="1"/>
  <c r="N2585" i="1"/>
  <c r="G5886" i="1"/>
  <c r="J5886" i="1"/>
  <c r="N5886" i="1"/>
  <c r="G2553" i="1"/>
  <c r="J2553" i="1"/>
  <c r="N2553" i="1"/>
  <c r="G3696" i="1"/>
  <c r="J3696" i="1"/>
  <c r="N3696" i="1"/>
  <c r="G1623" i="1"/>
  <c r="J1623" i="1"/>
  <c r="N1623" i="1"/>
  <c r="G2061" i="1"/>
  <c r="J2061" i="1"/>
  <c r="N2061" i="1"/>
  <c r="G5322" i="1"/>
  <c r="J5322" i="1"/>
  <c r="N5322" i="1"/>
  <c r="G2607" i="1"/>
  <c r="J2607" i="1"/>
  <c r="N2607" i="1"/>
  <c r="G3840" i="1"/>
  <c r="J3840" i="1"/>
  <c r="N3840" i="1"/>
  <c r="G1588" i="1"/>
  <c r="J1588" i="1"/>
  <c r="N1588" i="1"/>
  <c r="G5140" i="1"/>
  <c r="J5140" i="1"/>
  <c r="N5140" i="1"/>
  <c r="G3061" i="1"/>
  <c r="J3061" i="1"/>
  <c r="N3061" i="1"/>
  <c r="G3730" i="1"/>
  <c r="J3730" i="1"/>
  <c r="N3730" i="1"/>
  <c r="G3523" i="1"/>
  <c r="J3523" i="1"/>
  <c r="N3523" i="1"/>
  <c r="G5530" i="1"/>
  <c r="J5530" i="1"/>
  <c r="N5530" i="1"/>
  <c r="G2554" i="1"/>
  <c r="J2554" i="1"/>
  <c r="N2554" i="1"/>
  <c r="G5446" i="1"/>
  <c r="J5446" i="1"/>
  <c r="N5446" i="1"/>
  <c r="G4992" i="1"/>
  <c r="J4992" i="1"/>
  <c r="N4992" i="1"/>
  <c r="G2367" i="1"/>
  <c r="J2367" i="1"/>
  <c r="N2367" i="1"/>
  <c r="G2534" i="1"/>
  <c r="J2534" i="1"/>
  <c r="N2534" i="1"/>
  <c r="G4463" i="1"/>
  <c r="J4463" i="1"/>
  <c r="N4463" i="1"/>
  <c r="G3395" i="1"/>
  <c r="J3395" i="1"/>
  <c r="N3395" i="1"/>
  <c r="G4060" i="1"/>
  <c r="J4060" i="1"/>
  <c r="N4060" i="1"/>
  <c r="G1706" i="1"/>
  <c r="J1706" i="1"/>
  <c r="N1706" i="1"/>
  <c r="G3199" i="1"/>
  <c r="J3199" i="1"/>
  <c r="N3199" i="1"/>
  <c r="G2575" i="1"/>
  <c r="J2575" i="1"/>
  <c r="N2575" i="1"/>
  <c r="G4922" i="1"/>
  <c r="J4922" i="1"/>
  <c r="N4922" i="1"/>
  <c r="G4651" i="1"/>
  <c r="J4651" i="1"/>
  <c r="N4651" i="1"/>
  <c r="G4116" i="1"/>
  <c r="J4116" i="1"/>
  <c r="N4116" i="1"/>
  <c r="G3529" i="1"/>
  <c r="J3529" i="1"/>
  <c r="N3529" i="1"/>
  <c r="G2833" i="1"/>
  <c r="J2833" i="1"/>
  <c r="N2833" i="1"/>
  <c r="G3759" i="1"/>
  <c r="J3759" i="1"/>
  <c r="N3759" i="1"/>
  <c r="G1828" i="1"/>
  <c r="J1828" i="1"/>
  <c r="N1828" i="1"/>
  <c r="G1366" i="1"/>
  <c r="J1366" i="1"/>
  <c r="N1366" i="1"/>
  <c r="G3938" i="1"/>
  <c r="J3938" i="1"/>
  <c r="N3938" i="1"/>
  <c r="G1727" i="1"/>
  <c r="J1727" i="1"/>
  <c r="N1727" i="1"/>
  <c r="G1227" i="1"/>
  <c r="J1227" i="1"/>
  <c r="N1227" i="1"/>
  <c r="G3593" i="1"/>
  <c r="J3593" i="1"/>
  <c r="N3593" i="1"/>
  <c r="G1956" i="1"/>
  <c r="J1956" i="1"/>
  <c r="N1956" i="1"/>
  <c r="G5433" i="1"/>
  <c r="J5433" i="1"/>
  <c r="N5433" i="1"/>
  <c r="G2148" i="1"/>
  <c r="J2148" i="1"/>
  <c r="N2148" i="1"/>
  <c r="G4578" i="1"/>
  <c r="J4578" i="1"/>
  <c r="N4578" i="1"/>
  <c r="G2808" i="1"/>
  <c r="J2808" i="1"/>
  <c r="N2808" i="1"/>
  <c r="G2796" i="1"/>
  <c r="J2796" i="1"/>
  <c r="N2796" i="1"/>
  <c r="G2701" i="1"/>
  <c r="J2701" i="1"/>
  <c r="N2701" i="1"/>
  <c r="G1694" i="1"/>
  <c r="J1694" i="1"/>
  <c r="N1694" i="1"/>
  <c r="G3016" i="1"/>
  <c r="J3016" i="1"/>
  <c r="N3016" i="1"/>
  <c r="G1233" i="1"/>
  <c r="J1233" i="1"/>
  <c r="N1233" i="1"/>
  <c r="G2560" i="1"/>
  <c r="J2560" i="1"/>
  <c r="N2560" i="1"/>
  <c r="G3883" i="1"/>
  <c r="J3883" i="1"/>
  <c r="N3883" i="1"/>
  <c r="G3471" i="1"/>
  <c r="J3471" i="1"/>
  <c r="N3471" i="1"/>
  <c r="G3387" i="1"/>
  <c r="J3387" i="1"/>
  <c r="N3387" i="1"/>
  <c r="G4038" i="1"/>
  <c r="J4038" i="1"/>
  <c r="N4038" i="1"/>
  <c r="G2142" i="1"/>
  <c r="J2142" i="1"/>
  <c r="N2142" i="1"/>
  <c r="G3591" i="1"/>
  <c r="J3591" i="1"/>
  <c r="N3591" i="1"/>
  <c r="G955" i="1"/>
  <c r="J955" i="1"/>
  <c r="N955" i="1"/>
  <c r="G2975" i="1"/>
  <c r="J2975" i="1"/>
  <c r="N2975" i="1"/>
  <c r="G1193" i="1"/>
  <c r="J1193" i="1"/>
  <c r="N1193" i="1"/>
  <c r="G3164" i="1"/>
  <c r="J3164" i="1"/>
  <c r="N3164" i="1"/>
  <c r="G5344" i="1"/>
  <c r="J5344" i="1"/>
  <c r="N5344" i="1"/>
  <c r="G3808" i="1"/>
  <c r="J3808" i="1"/>
  <c r="N3808" i="1"/>
  <c r="G4159" i="1"/>
  <c r="J4159" i="1"/>
  <c r="N4159" i="1"/>
  <c r="G5457" i="1"/>
  <c r="J5457" i="1"/>
  <c r="N5457" i="1"/>
  <c r="G4392" i="1"/>
  <c r="J4392" i="1"/>
  <c r="N4392" i="1"/>
  <c r="G5712" i="1"/>
  <c r="J5712" i="1"/>
  <c r="N5712" i="1"/>
  <c r="G5873" i="1"/>
  <c r="J5873" i="1"/>
  <c r="N5873" i="1"/>
  <c r="G3494" i="1"/>
  <c r="J3494" i="1"/>
  <c r="N3494" i="1"/>
  <c r="G1358" i="1"/>
  <c r="J1358" i="1"/>
  <c r="N1358" i="1"/>
  <c r="G2612" i="1"/>
  <c r="J2612" i="1"/>
  <c r="N2612" i="1"/>
  <c r="G2653" i="1"/>
  <c r="J2653" i="1"/>
  <c r="N2653" i="1"/>
  <c r="G3629" i="1"/>
  <c r="J3629" i="1"/>
  <c r="N3629" i="1"/>
  <c r="G4333" i="1"/>
  <c r="J4333" i="1"/>
  <c r="N4333" i="1"/>
  <c r="G1808" i="1"/>
  <c r="J1808" i="1"/>
  <c r="N1808" i="1"/>
  <c r="G6140" i="1"/>
  <c r="J6140" i="1"/>
  <c r="N6140" i="1"/>
  <c r="G3835" i="1"/>
  <c r="J3835" i="1"/>
  <c r="N3835" i="1"/>
  <c r="G5757" i="1"/>
  <c r="J5757" i="1"/>
  <c r="N5757" i="1"/>
  <c r="G2646" i="1"/>
  <c r="J2646" i="1"/>
  <c r="N2646" i="1"/>
  <c r="G3322" i="1"/>
  <c r="J3322" i="1"/>
  <c r="N3322" i="1"/>
  <c r="G1099" i="1"/>
  <c r="J1099" i="1"/>
  <c r="N1099" i="1"/>
  <c r="G419" i="1"/>
  <c r="J419" i="1"/>
  <c r="N419" i="1"/>
  <c r="G2093" i="1"/>
  <c r="J2093" i="1"/>
  <c r="N2093" i="1"/>
  <c r="G2634" i="1"/>
  <c r="J2634" i="1"/>
  <c r="N2634" i="1"/>
  <c r="G1688" i="1"/>
  <c r="J1688" i="1"/>
  <c r="N1688" i="1"/>
  <c r="G1642" i="1"/>
  <c r="J1642" i="1"/>
  <c r="N1642" i="1"/>
  <c r="G2325" i="1"/>
  <c r="J2325" i="1"/>
  <c r="N2325" i="1"/>
  <c r="G2873" i="1"/>
  <c r="J2873" i="1"/>
  <c r="N2873" i="1"/>
  <c r="G836" i="1"/>
  <c r="J836" i="1"/>
  <c r="N836" i="1"/>
  <c r="G674" i="1"/>
  <c r="J674" i="1"/>
  <c r="N674" i="1"/>
  <c r="G3836" i="1"/>
  <c r="J3836" i="1"/>
  <c r="N3836" i="1"/>
  <c r="G1144" i="1"/>
  <c r="J1144" i="1"/>
  <c r="N1144" i="1"/>
  <c r="G5997" i="1"/>
  <c r="J5997" i="1"/>
  <c r="N5997" i="1"/>
  <c r="G2288" i="1"/>
  <c r="J2288" i="1"/>
  <c r="N2288" i="1"/>
  <c r="G4737" i="1"/>
  <c r="J4737" i="1"/>
  <c r="N4737" i="1"/>
  <c r="G2592" i="1"/>
  <c r="J2592" i="1"/>
  <c r="N2592" i="1"/>
  <c r="G1087" i="1"/>
  <c r="J1087" i="1"/>
  <c r="N1087" i="1"/>
  <c r="G2606" i="1"/>
  <c r="J2606" i="1"/>
  <c r="N2606" i="1"/>
  <c r="G5942" i="1"/>
  <c r="J5942" i="1"/>
  <c r="N5942" i="1"/>
  <c r="G1132" i="1"/>
  <c r="J1132" i="1"/>
  <c r="N1132" i="1"/>
  <c r="G5432" i="1"/>
  <c r="J5432" i="1"/>
  <c r="N5432" i="1"/>
  <c r="G2417" i="1"/>
  <c r="J2417" i="1"/>
  <c r="N2417" i="1"/>
  <c r="G2661" i="1"/>
  <c r="J2661" i="1"/>
  <c r="N2661" i="1"/>
  <c r="G2900" i="1"/>
  <c r="J2900" i="1"/>
  <c r="N2900" i="1"/>
  <c r="G1166" i="1"/>
  <c r="J1166" i="1"/>
  <c r="N1166" i="1"/>
  <c r="G3008" i="1"/>
  <c r="J3008" i="1"/>
  <c r="N3008" i="1"/>
  <c r="G3187" i="1"/>
  <c r="J3187" i="1"/>
  <c r="N3187" i="1"/>
  <c r="G3157" i="1"/>
  <c r="J3157" i="1"/>
  <c r="N3157" i="1"/>
  <c r="G1937" i="1"/>
  <c r="J1937" i="1"/>
  <c r="N1937" i="1"/>
  <c r="G3127" i="1"/>
  <c r="J3127" i="1"/>
  <c r="N3127" i="1"/>
  <c r="G2446" i="1"/>
  <c r="J2446" i="1"/>
  <c r="N2446" i="1"/>
  <c r="G1578" i="1"/>
  <c r="J1578" i="1"/>
  <c r="N1578" i="1"/>
  <c r="G1868" i="1"/>
  <c r="J1868" i="1"/>
  <c r="N1868" i="1"/>
  <c r="G1466" i="1"/>
  <c r="J1466" i="1"/>
  <c r="N1466" i="1"/>
  <c r="G1613" i="1"/>
  <c r="J1613" i="1"/>
  <c r="N1613" i="1"/>
  <c r="G2733" i="1"/>
  <c r="J2733" i="1"/>
  <c r="N2733" i="1"/>
  <c r="G39" i="1"/>
  <c r="J39" i="1"/>
  <c r="N39" i="1"/>
  <c r="G900" i="1"/>
  <c r="J900" i="1"/>
  <c r="N900" i="1"/>
  <c r="G2234" i="1"/>
  <c r="J2234" i="1"/>
  <c r="N2234" i="1"/>
  <c r="G2418" i="1"/>
  <c r="J2418" i="1"/>
  <c r="N2418" i="1"/>
  <c r="G1108" i="1"/>
  <c r="J1108" i="1"/>
  <c r="N1108" i="1"/>
  <c r="G774" i="1"/>
  <c r="J774" i="1"/>
  <c r="N774" i="1"/>
  <c r="G2727" i="1"/>
  <c r="J2727" i="1"/>
  <c r="N2727" i="1"/>
  <c r="G637" i="1"/>
  <c r="J637" i="1"/>
  <c r="N637" i="1"/>
  <c r="G1712" i="1"/>
  <c r="J1712" i="1"/>
  <c r="N1712" i="1"/>
  <c r="G1857" i="1"/>
  <c r="J1857" i="1"/>
  <c r="N1857" i="1"/>
  <c r="G2697" i="1"/>
  <c r="J2697" i="1"/>
  <c r="N2697" i="1"/>
  <c r="G3434" i="1"/>
  <c r="J3434" i="1"/>
  <c r="N3434" i="1"/>
  <c r="G2728" i="1"/>
  <c r="J2728" i="1"/>
  <c r="N2728" i="1"/>
  <c r="G2836" i="1"/>
  <c r="J2836" i="1"/>
  <c r="N2836" i="1"/>
  <c r="G2734" i="1"/>
  <c r="J2734" i="1"/>
  <c r="N2734" i="1"/>
  <c r="G1915" i="1"/>
  <c r="J1915" i="1"/>
  <c r="N1915" i="1"/>
  <c r="G5765" i="1"/>
  <c r="J5765" i="1"/>
  <c r="N5765" i="1"/>
  <c r="G1896" i="1"/>
  <c r="J1896" i="1"/>
  <c r="N1896" i="1"/>
  <c r="G1010" i="1"/>
  <c r="J1010" i="1"/>
  <c r="N1010" i="1"/>
  <c r="G1217" i="1"/>
  <c r="J1217" i="1"/>
  <c r="N1217" i="1"/>
  <c r="G5192" i="1"/>
  <c r="J5192" i="1"/>
  <c r="N5192" i="1"/>
  <c r="G6184" i="1"/>
  <c r="J6184" i="1"/>
  <c r="N6184" i="1"/>
  <c r="G4034" i="1"/>
  <c r="J4034" i="1"/>
  <c r="N4034" i="1"/>
  <c r="G3371" i="1"/>
  <c r="J3371" i="1"/>
  <c r="N3371" i="1"/>
  <c r="G540" i="1"/>
  <c r="J540" i="1"/>
  <c r="N540" i="1"/>
  <c r="G2020" i="1"/>
  <c r="J2020" i="1"/>
  <c r="N2020" i="1"/>
  <c r="G1117" i="1"/>
  <c r="J1117" i="1"/>
  <c r="N1117" i="1"/>
  <c r="G5912" i="1"/>
  <c r="J5912" i="1"/>
  <c r="N5912" i="1"/>
  <c r="G6119" i="1"/>
  <c r="J6119" i="1"/>
  <c r="N6119" i="1"/>
  <c r="G3718" i="1"/>
  <c r="J3718" i="1"/>
  <c r="N3718" i="1"/>
  <c r="G2258" i="1"/>
  <c r="J2258" i="1"/>
  <c r="N2258" i="1"/>
  <c r="G1614" i="1"/>
  <c r="J1614" i="1"/>
  <c r="N1614" i="1"/>
  <c r="G1767" i="1"/>
  <c r="J1767" i="1"/>
  <c r="N1767" i="1"/>
  <c r="G3603" i="1"/>
  <c r="J3603" i="1"/>
  <c r="N3603" i="1"/>
  <c r="G963" i="1"/>
  <c r="J963" i="1"/>
  <c r="N963" i="1"/>
  <c r="G2615" i="1"/>
  <c r="J2615" i="1"/>
  <c r="N2615" i="1"/>
  <c r="G2356" i="1"/>
  <c r="J2356" i="1"/>
  <c r="N2356" i="1"/>
  <c r="G3572" i="1"/>
  <c r="J3572" i="1"/>
  <c r="N3572" i="1"/>
  <c r="G3284" i="1"/>
  <c r="J3284" i="1"/>
  <c r="N3284" i="1"/>
  <c r="G607" i="1"/>
  <c r="J607" i="1"/>
  <c r="N607" i="1"/>
  <c r="G4520" i="1"/>
  <c r="J4520" i="1"/>
  <c r="N4520" i="1"/>
  <c r="G3675" i="1"/>
  <c r="J3675" i="1"/>
  <c r="N3675" i="1"/>
  <c r="G703" i="1"/>
  <c r="J703" i="1"/>
  <c r="N703" i="1"/>
  <c r="G2379" i="1"/>
  <c r="J2379" i="1"/>
  <c r="N2379" i="1"/>
  <c r="G4412" i="1"/>
  <c r="J4412" i="1"/>
  <c r="N4412" i="1"/>
  <c r="G3188" i="1"/>
  <c r="J3188" i="1"/>
  <c r="N3188" i="1"/>
  <c r="G2992" i="1"/>
  <c r="J2992" i="1"/>
  <c r="N2992" i="1"/>
  <c r="G4125" i="1"/>
  <c r="J4125" i="1"/>
  <c r="N4125" i="1"/>
  <c r="G3347" i="1"/>
  <c r="J3347" i="1"/>
  <c r="N3347" i="1"/>
  <c r="G3195" i="1"/>
  <c r="J3195" i="1"/>
  <c r="N3195" i="1"/>
  <c r="G3117" i="1"/>
  <c r="J3117" i="1"/>
  <c r="N3117" i="1"/>
  <c r="G563" i="1"/>
  <c r="J563" i="1"/>
  <c r="N563" i="1"/>
  <c r="G1179" i="1"/>
  <c r="J1179" i="1"/>
  <c r="N1179" i="1"/>
  <c r="G2128" i="1"/>
  <c r="J2128" i="1"/>
  <c r="N2128" i="1"/>
  <c r="G112" i="1"/>
  <c r="J112" i="1"/>
  <c r="N112" i="1"/>
  <c r="G1643" i="1"/>
  <c r="J1643" i="1"/>
  <c r="N1643" i="1"/>
  <c r="G1279" i="1"/>
  <c r="J1279" i="1"/>
  <c r="N1279" i="1"/>
  <c r="G944" i="1"/>
  <c r="J944" i="1"/>
  <c r="N944" i="1"/>
  <c r="G4582" i="1"/>
  <c r="J4582" i="1"/>
  <c r="N4582" i="1"/>
  <c r="G3184" i="1"/>
  <c r="J3184" i="1"/>
  <c r="N3184" i="1"/>
  <c r="G5966" i="1"/>
  <c r="J5966" i="1"/>
  <c r="N5966" i="1"/>
  <c r="G3196" i="1"/>
  <c r="J3196" i="1"/>
  <c r="N3196" i="1"/>
  <c r="G1375" i="1"/>
  <c r="J1375" i="1"/>
  <c r="N1375" i="1"/>
  <c r="G165" i="1"/>
  <c r="J165" i="1"/>
  <c r="N165" i="1"/>
  <c r="G3391" i="1"/>
  <c r="J3391" i="1"/>
  <c r="N3391" i="1"/>
  <c r="G927" i="1"/>
  <c r="J927" i="1"/>
  <c r="N927" i="1"/>
  <c r="G4369" i="1"/>
  <c r="J4369" i="1"/>
  <c r="N4369" i="1"/>
  <c r="G2714" i="1"/>
  <c r="J2714" i="1"/>
  <c r="N2714" i="1"/>
  <c r="G2843" i="1"/>
  <c r="J2843" i="1"/>
  <c r="N2843" i="1"/>
  <c r="G1133" i="1"/>
  <c r="J1133" i="1"/>
  <c r="N1133" i="1"/>
  <c r="G541" i="1"/>
  <c r="J541" i="1"/>
  <c r="N541" i="1"/>
  <c r="G1679" i="1"/>
  <c r="J1679" i="1"/>
  <c r="N1679" i="1"/>
  <c r="G3898" i="1"/>
  <c r="J3898" i="1"/>
  <c r="N3898" i="1"/>
  <c r="G2205" i="1"/>
  <c r="J2205" i="1"/>
  <c r="N2205" i="1"/>
  <c r="G1842" i="1"/>
  <c r="J1842" i="1"/>
  <c r="N1842" i="1"/>
  <c r="G686" i="1"/>
  <c r="J686" i="1"/>
  <c r="N686" i="1"/>
  <c r="G344" i="1"/>
  <c r="J344" i="1"/>
  <c r="N344" i="1"/>
  <c r="G4395" i="1"/>
  <c r="J4395" i="1"/>
  <c r="N4395" i="1"/>
  <c r="G3565" i="1"/>
  <c r="J3565" i="1"/>
  <c r="N3565" i="1"/>
  <c r="G1100" i="1"/>
  <c r="J1100" i="1"/>
  <c r="N1100" i="1"/>
  <c r="G6093" i="1"/>
  <c r="J6093" i="1"/>
  <c r="N6093" i="1"/>
  <c r="G2361" i="1"/>
  <c r="J2361" i="1"/>
  <c r="N2361" i="1"/>
  <c r="G3021" i="1"/>
  <c r="J3021" i="1"/>
  <c r="N3021" i="1"/>
  <c r="G1388" i="1"/>
  <c r="J1388" i="1"/>
  <c r="N1388" i="1"/>
  <c r="G3209" i="1"/>
  <c r="J3209" i="1"/>
  <c r="N3209" i="1"/>
  <c r="G2947" i="1"/>
  <c r="J2947" i="1"/>
  <c r="N2947" i="1"/>
  <c r="G5893" i="1"/>
  <c r="J5893" i="1"/>
  <c r="N5893" i="1"/>
  <c r="G6124" i="1"/>
  <c r="J6124" i="1"/>
  <c r="N6124" i="1"/>
  <c r="G1571" i="1"/>
  <c r="J1571" i="1"/>
  <c r="N1571" i="1"/>
  <c r="G170" i="1"/>
  <c r="J170" i="1"/>
  <c r="N170" i="1"/>
  <c r="G5684" i="1"/>
  <c r="J5684" i="1"/>
  <c r="N5684" i="1"/>
  <c r="G182" i="1"/>
  <c r="J182" i="1"/>
  <c r="N182" i="1"/>
  <c r="G641" i="1"/>
  <c r="J641" i="1"/>
  <c r="N641" i="1"/>
  <c r="G360" i="1"/>
  <c r="J360" i="1"/>
  <c r="N360" i="1"/>
  <c r="G1655" i="1"/>
  <c r="J1655" i="1"/>
  <c r="N1655" i="1"/>
  <c r="G456" i="1"/>
  <c r="J456" i="1"/>
  <c r="N456" i="1"/>
  <c r="G3914" i="1"/>
  <c r="J3914" i="1"/>
  <c r="N3914" i="1"/>
  <c r="G2948" i="1"/>
  <c r="J2948" i="1"/>
  <c r="N2948" i="1"/>
  <c r="G1903" i="1"/>
  <c r="J1903" i="1"/>
  <c r="N1903" i="1"/>
  <c r="G3680" i="1"/>
  <c r="J3680" i="1"/>
  <c r="N3680" i="1"/>
  <c r="G3007" i="1"/>
  <c r="J3007" i="1"/>
  <c r="N3007" i="1"/>
  <c r="G3621" i="1"/>
  <c r="J3621" i="1"/>
  <c r="N3621" i="1"/>
  <c r="G2353" i="1"/>
  <c r="J2353" i="1"/>
  <c r="N2353" i="1"/>
  <c r="G4711" i="1"/>
  <c r="J4711" i="1"/>
  <c r="N4711" i="1"/>
  <c r="G4288" i="1"/>
  <c r="J4288" i="1"/>
  <c r="N4288" i="1"/>
  <c r="G3268" i="1"/>
  <c r="J3268" i="1"/>
  <c r="N3268" i="1"/>
  <c r="G3082" i="1"/>
  <c r="J3082" i="1"/>
  <c r="N3082" i="1"/>
  <c r="G5169" i="1"/>
  <c r="J5169" i="1"/>
  <c r="N5169" i="1"/>
  <c r="G3687" i="1"/>
  <c r="J3687" i="1"/>
  <c r="N3687" i="1"/>
  <c r="G330" i="1"/>
  <c r="J330" i="1"/>
  <c r="N330" i="1"/>
  <c r="G5546" i="1"/>
  <c r="J5546" i="1"/>
  <c r="N5546" i="1"/>
  <c r="G4550" i="1"/>
  <c r="J4550" i="1"/>
  <c r="N4550" i="1"/>
  <c r="G5494" i="1"/>
  <c r="J5494" i="1"/>
  <c r="N5494" i="1"/>
  <c r="G3460" i="1"/>
  <c r="J3460" i="1"/>
  <c r="N3460" i="1"/>
  <c r="G368" i="1"/>
  <c r="J368" i="1"/>
  <c r="N368" i="1"/>
  <c r="G2825" i="1"/>
  <c r="J2825" i="1"/>
  <c r="N2825" i="1"/>
  <c r="G4940" i="1"/>
  <c r="J4940" i="1"/>
  <c r="N4940" i="1"/>
  <c r="G3330" i="1"/>
  <c r="J3330" i="1"/>
  <c r="N3330" i="1"/>
  <c r="G5239" i="1"/>
  <c r="J5239" i="1"/>
  <c r="N5239" i="1"/>
  <c r="G3348" i="1"/>
  <c r="J3348" i="1"/>
  <c r="N3348" i="1"/>
  <c r="G6240" i="1"/>
  <c r="J6240" i="1"/>
  <c r="N6240" i="1"/>
  <c r="G4782" i="1"/>
  <c r="J4782" i="1"/>
  <c r="N4782" i="1"/>
  <c r="G3457" i="1"/>
  <c r="J3457" i="1"/>
  <c r="N3457" i="1"/>
  <c r="G4015" i="1"/>
  <c r="J4015" i="1"/>
  <c r="N4015" i="1"/>
  <c r="G3432" i="1"/>
  <c r="J3432" i="1"/>
  <c r="N3432" i="1"/>
  <c r="G795" i="1"/>
  <c r="J795" i="1"/>
  <c r="N795" i="1"/>
  <c r="G369" i="1"/>
  <c r="J369" i="1"/>
  <c r="N369" i="1"/>
  <c r="G4639" i="1"/>
  <c r="J4639" i="1"/>
  <c r="N4639" i="1"/>
  <c r="G6078" i="1"/>
  <c r="J6078" i="1"/>
  <c r="N6078" i="1"/>
  <c r="G3495" i="1"/>
  <c r="J3495" i="1"/>
  <c r="N3495" i="1"/>
  <c r="G3224" i="1"/>
  <c r="J3224" i="1"/>
  <c r="N3224" i="1"/>
  <c r="G3281" i="1"/>
  <c r="J3281" i="1"/>
  <c r="N3281" i="1"/>
  <c r="G4119" i="1"/>
  <c r="J4119" i="1"/>
  <c r="N4119" i="1"/>
  <c r="G3664" i="1"/>
  <c r="J3664" i="1"/>
  <c r="N3664" i="1"/>
  <c r="G6241" i="1"/>
  <c r="J6241" i="1"/>
  <c r="N6241" i="1"/>
  <c r="G6248" i="1"/>
  <c r="J6248" i="1"/>
  <c r="N6248" i="1"/>
  <c r="G4725" i="1"/>
  <c r="J4725" i="1"/>
  <c r="N4725" i="1"/>
  <c r="G4960" i="1"/>
  <c r="J4960" i="1"/>
  <c r="N4960" i="1"/>
  <c r="G3384" i="1"/>
  <c r="J3384" i="1"/>
  <c r="N3384" i="1"/>
  <c r="G3515" i="1"/>
  <c r="J3515" i="1"/>
  <c r="N3515" i="1"/>
  <c r="G3370" i="1"/>
  <c r="J3370" i="1"/>
  <c r="N3370" i="1"/>
  <c r="G3119" i="1"/>
  <c r="J3119" i="1"/>
  <c r="N3119" i="1"/>
  <c r="G3225" i="1"/>
  <c r="J3225" i="1"/>
  <c r="N3225" i="1"/>
  <c r="G5605" i="1"/>
  <c r="J5605" i="1"/>
  <c r="N5605" i="1"/>
  <c r="G5075" i="1"/>
  <c r="J5075" i="1"/>
  <c r="N5075" i="1"/>
  <c r="G2725" i="1"/>
  <c r="J2725" i="1"/>
  <c r="N2725" i="1"/>
  <c r="G5790" i="1"/>
  <c r="J5790" i="1"/>
  <c r="N5790" i="1"/>
  <c r="G2276" i="1"/>
  <c r="J2276" i="1"/>
  <c r="N2276" i="1"/>
  <c r="G3931" i="1"/>
  <c r="J3931" i="1"/>
  <c r="N3931" i="1"/>
  <c r="G2551" i="1"/>
  <c r="J2551" i="1"/>
  <c r="N2551" i="1"/>
  <c r="G4919" i="1"/>
  <c r="J4919" i="1"/>
  <c r="N4919" i="1"/>
  <c r="G2576" i="1"/>
  <c r="J2576" i="1"/>
  <c r="N2576" i="1"/>
  <c r="G4075" i="1"/>
  <c r="J4075" i="1"/>
  <c r="N4075" i="1"/>
  <c r="G4465" i="1"/>
  <c r="J4465" i="1"/>
  <c r="N4465" i="1"/>
  <c r="G3276" i="1"/>
  <c r="J3276" i="1"/>
  <c r="N3276" i="1"/>
  <c r="G5960" i="1"/>
  <c r="J5960" i="1"/>
  <c r="N5960" i="1"/>
  <c r="G1681" i="1"/>
  <c r="J1681" i="1"/>
  <c r="N1681" i="1"/>
  <c r="G2881" i="1"/>
  <c r="J2881" i="1"/>
  <c r="N2881" i="1"/>
  <c r="G3476" i="1"/>
  <c r="J3476" i="1"/>
  <c r="N3476" i="1"/>
  <c r="G4317" i="1"/>
  <c r="J4317" i="1"/>
  <c r="N4317" i="1"/>
  <c r="G4558" i="1"/>
  <c r="J4558" i="1"/>
  <c r="N4558" i="1"/>
  <c r="G1238" i="1"/>
  <c r="J1238" i="1"/>
  <c r="N1238" i="1"/>
  <c r="G1627" i="1"/>
  <c r="J1627" i="1"/>
  <c r="N1627" i="1"/>
  <c r="G565" i="1"/>
  <c r="J565" i="1"/>
  <c r="N565" i="1"/>
  <c r="G2433" i="1"/>
  <c r="J2433" i="1"/>
  <c r="N2433" i="1"/>
  <c r="G6118" i="1"/>
  <c r="J6118" i="1"/>
  <c r="N6118" i="1"/>
  <c r="G3134" i="1"/>
  <c r="J3134" i="1"/>
  <c r="N3134" i="1"/>
  <c r="G2892" i="1"/>
  <c r="J2892" i="1"/>
  <c r="N2892" i="1"/>
  <c r="G5132" i="1"/>
  <c r="J5132" i="1"/>
  <c r="N5132" i="1"/>
  <c r="G3933" i="1"/>
  <c r="J3933" i="1"/>
  <c r="N3933" i="1"/>
  <c r="G3644" i="1"/>
  <c r="J3644" i="1"/>
  <c r="N3644" i="1"/>
  <c r="G4808" i="1"/>
  <c r="J4808" i="1"/>
  <c r="N4808" i="1"/>
  <c r="G3403" i="1"/>
  <c r="J3403" i="1"/>
  <c r="N3403" i="1"/>
  <c r="G5191" i="1"/>
  <c r="J5191" i="1"/>
  <c r="N5191" i="1"/>
  <c r="G3563" i="1"/>
  <c r="J3563" i="1"/>
  <c r="N3563" i="1"/>
  <c r="G3706" i="1"/>
  <c r="J3706" i="1"/>
  <c r="N3706" i="1"/>
  <c r="G3746" i="1"/>
  <c r="J3746" i="1"/>
  <c r="N3746" i="1"/>
  <c r="G4245" i="1"/>
  <c r="J4245" i="1"/>
  <c r="N4245" i="1"/>
  <c r="G5550" i="1"/>
  <c r="J5550" i="1"/>
  <c r="N5550" i="1"/>
  <c r="G2201" i="1"/>
  <c r="J2201" i="1"/>
  <c r="N2201" i="1"/>
  <c r="G4706" i="1"/>
  <c r="J4706" i="1"/>
  <c r="N4706" i="1"/>
  <c r="G3980" i="1"/>
  <c r="J3980" i="1"/>
  <c r="N3980" i="1"/>
  <c r="G3112" i="1"/>
  <c r="J3112" i="1"/>
  <c r="N3112" i="1"/>
  <c r="G4279" i="1"/>
  <c r="J4279" i="1"/>
  <c r="N4279" i="1"/>
  <c r="G3610" i="1"/>
  <c r="J3610" i="1"/>
  <c r="N3610" i="1"/>
  <c r="G997" i="1"/>
  <c r="J997" i="1"/>
  <c r="N997" i="1"/>
  <c r="G3043" i="1"/>
  <c r="J3043" i="1"/>
  <c r="N3043" i="1"/>
  <c r="G2962" i="1"/>
  <c r="J2962" i="1"/>
  <c r="N2962" i="1"/>
  <c r="G2745" i="1"/>
  <c r="J2745" i="1"/>
  <c r="N2745" i="1"/>
  <c r="G3747" i="1"/>
  <c r="J3747" i="1"/>
  <c r="N3747" i="1"/>
  <c r="G2423" i="1"/>
  <c r="J2423" i="1"/>
  <c r="N2423" i="1"/>
  <c r="G3791" i="1"/>
  <c r="J3791" i="1"/>
  <c r="N3791" i="1"/>
  <c r="G5057" i="1"/>
  <c r="J5057" i="1"/>
  <c r="N5057" i="1"/>
  <c r="G942" i="1"/>
  <c r="J942" i="1"/>
  <c r="N942" i="1"/>
  <c r="G1542" i="1"/>
  <c r="J1542" i="1"/>
  <c r="N1542" i="1"/>
  <c r="G429" i="1"/>
  <c r="J429" i="1"/>
  <c r="N429" i="1"/>
  <c r="G1240" i="1"/>
  <c r="J1240" i="1"/>
  <c r="N1240" i="1"/>
  <c r="G478" i="1"/>
  <c r="J478" i="1"/>
  <c r="N478" i="1"/>
  <c r="G516" i="1"/>
  <c r="J516" i="1"/>
  <c r="N516" i="1"/>
  <c r="G638" i="1"/>
  <c r="J638" i="1"/>
  <c r="N638" i="1"/>
  <c r="G1039" i="1"/>
  <c r="J1039" i="1"/>
  <c r="N1039" i="1"/>
  <c r="G1674" i="1"/>
  <c r="J1674" i="1"/>
  <c r="N1674" i="1"/>
  <c r="G1768" i="1"/>
  <c r="J1768" i="1"/>
  <c r="N1768" i="1"/>
  <c r="G1389" i="1"/>
  <c r="J1389" i="1"/>
  <c r="N1389" i="1"/>
  <c r="G2820" i="1"/>
  <c r="J2820" i="1"/>
  <c r="N2820" i="1"/>
  <c r="G4979" i="1"/>
  <c r="J4979" i="1"/>
  <c r="N4979" i="1"/>
  <c r="G1057" i="1"/>
  <c r="J1057" i="1"/>
  <c r="N1057" i="1"/>
  <c r="G1450" i="1"/>
  <c r="J1450" i="1"/>
  <c r="N1450" i="1"/>
  <c r="G449" i="1"/>
  <c r="J449" i="1"/>
  <c r="N449" i="1"/>
  <c r="G981" i="1"/>
  <c r="J981" i="1"/>
  <c r="N981" i="1"/>
  <c r="G2000" i="1"/>
  <c r="J2000" i="1"/>
  <c r="N2000" i="1"/>
  <c r="G586" i="1"/>
  <c r="J586" i="1"/>
  <c r="N586" i="1"/>
  <c r="G1327" i="1"/>
  <c r="J1327" i="1"/>
  <c r="N1327" i="1"/>
  <c r="G989" i="1"/>
  <c r="J989" i="1"/>
  <c r="N989" i="1"/>
  <c r="G482" i="1"/>
  <c r="J482" i="1"/>
  <c r="N482" i="1"/>
  <c r="G5691" i="1"/>
  <c r="J5691" i="1"/>
  <c r="N5691" i="1"/>
  <c r="G934" i="1"/>
  <c r="J934" i="1"/>
  <c r="N934" i="1"/>
  <c r="G3727" i="1"/>
  <c r="J3727" i="1"/>
  <c r="N3727" i="1"/>
  <c r="G1140" i="1"/>
  <c r="J1140" i="1"/>
  <c r="N1140" i="1"/>
  <c r="G491" i="1"/>
  <c r="J491" i="1"/>
  <c r="N491" i="1"/>
  <c r="G465" i="1"/>
  <c r="J465" i="1"/>
  <c r="N465" i="1"/>
  <c r="G460" i="1"/>
  <c r="J460" i="1"/>
  <c r="N460" i="1"/>
  <c r="G448" i="1"/>
  <c r="J448" i="1"/>
  <c r="N448" i="1"/>
  <c r="G644" i="1"/>
  <c r="J644" i="1"/>
  <c r="N644" i="1"/>
  <c r="G2070" i="1"/>
  <c r="J2070" i="1"/>
  <c r="N2070" i="1"/>
  <c r="G476" i="1"/>
  <c r="J476" i="1"/>
  <c r="N476" i="1"/>
  <c r="G528" i="1"/>
  <c r="J528" i="1"/>
  <c r="N528" i="1"/>
  <c r="G1184" i="1"/>
  <c r="J1184" i="1"/>
  <c r="N1184" i="1"/>
  <c r="G583" i="1"/>
  <c r="J583" i="1"/>
  <c r="N583" i="1"/>
  <c r="G753" i="1"/>
  <c r="J753" i="1"/>
  <c r="N753" i="1"/>
  <c r="G3604" i="1"/>
  <c r="J3604" i="1"/>
  <c r="N3604" i="1"/>
  <c r="G5528" i="1"/>
  <c r="J5528" i="1"/>
  <c r="N5528" i="1"/>
  <c r="G542" i="1"/>
  <c r="J542" i="1"/>
  <c r="N542" i="1"/>
  <c r="G608" i="1"/>
  <c r="J608" i="1"/>
  <c r="N608" i="1"/>
  <c r="G517" i="1"/>
  <c r="J517" i="1"/>
  <c r="N517" i="1"/>
  <c r="G555" i="1"/>
  <c r="J555" i="1"/>
  <c r="N555" i="1"/>
  <c r="G661" i="1"/>
  <c r="J661" i="1"/>
  <c r="N661" i="1"/>
  <c r="G446" i="1"/>
  <c r="J446" i="1"/>
  <c r="N446" i="1"/>
  <c r="G5501" i="1"/>
  <c r="J5501" i="1"/>
  <c r="N5501" i="1"/>
  <c r="G1305" i="1"/>
  <c r="J1305" i="1"/>
  <c r="N1305" i="1"/>
  <c r="G2134" i="1"/>
  <c r="J2134" i="1"/>
  <c r="N2134" i="1"/>
  <c r="G811" i="1"/>
  <c r="J811" i="1"/>
  <c r="N811" i="1"/>
  <c r="G307" i="1"/>
  <c r="J307" i="1"/>
  <c r="N307" i="1"/>
  <c r="G938" i="1"/>
  <c r="J938" i="1"/>
  <c r="N938" i="1"/>
  <c r="G2010" i="1"/>
  <c r="J2010" i="1"/>
  <c r="N2010" i="1"/>
  <c r="G764" i="1"/>
  <c r="J764" i="1"/>
  <c r="N764" i="1"/>
  <c r="G631" i="1"/>
  <c r="J631" i="1"/>
  <c r="N631" i="1"/>
  <c r="G1180" i="1"/>
  <c r="J1180" i="1"/>
  <c r="N1180" i="1"/>
  <c r="G444" i="1"/>
  <c r="J444" i="1"/>
  <c r="N444" i="1"/>
  <c r="G2447" i="1"/>
  <c r="J2447" i="1"/>
  <c r="N2447" i="1"/>
  <c r="G231" i="1"/>
  <c r="J231" i="1"/>
  <c r="N231" i="1"/>
  <c r="G3837" i="1"/>
  <c r="J3837" i="1"/>
  <c r="N3837" i="1"/>
  <c r="G5910" i="1"/>
  <c r="J5910" i="1"/>
  <c r="N5910" i="1"/>
  <c r="G775" i="1"/>
  <c r="J775" i="1"/>
  <c r="N775" i="1"/>
  <c r="G4627" i="1"/>
  <c r="J4627" i="1"/>
  <c r="N4627" i="1"/>
  <c r="G3707" i="1"/>
  <c r="J3707" i="1"/>
  <c r="N3707" i="1"/>
  <c r="G453" i="1"/>
  <c r="J453" i="1"/>
  <c r="N453" i="1"/>
  <c r="G675" i="1"/>
  <c r="J675" i="1"/>
  <c r="N675" i="1"/>
  <c r="G976" i="1"/>
  <c r="J976" i="1"/>
  <c r="N976" i="1"/>
  <c r="G381" i="1"/>
  <c r="J381" i="1"/>
  <c r="N381" i="1"/>
  <c r="G777" i="1"/>
  <c r="J777" i="1"/>
  <c r="N777" i="1"/>
  <c r="G819" i="1"/>
  <c r="J819" i="1"/>
  <c r="N819" i="1"/>
  <c r="G1241" i="1"/>
  <c r="J1241" i="1"/>
  <c r="N1241" i="1"/>
  <c r="G792" i="1"/>
  <c r="J792" i="1"/>
  <c r="N792" i="1"/>
  <c r="G1269" i="1"/>
  <c r="J1269" i="1"/>
  <c r="N1269" i="1"/>
  <c r="G3238" i="1"/>
  <c r="J3238" i="1"/>
  <c r="N3238" i="1"/>
  <c r="G1300" i="1"/>
  <c r="J1300" i="1"/>
  <c r="N1300" i="1"/>
  <c r="G2485" i="1"/>
  <c r="J2485" i="1"/>
  <c r="N2485" i="1"/>
  <c r="G3077" i="1"/>
  <c r="J3077" i="1"/>
  <c r="N3077" i="1"/>
  <c r="G3586" i="1"/>
  <c r="J3586" i="1"/>
  <c r="N3586" i="1"/>
  <c r="G2839" i="1"/>
  <c r="J2839" i="1"/>
  <c r="N2839" i="1"/>
  <c r="G977" i="1"/>
  <c r="J977" i="1"/>
  <c r="N977" i="1"/>
  <c r="G2380" i="1"/>
  <c r="J2380" i="1"/>
  <c r="N2380" i="1"/>
  <c r="G935" i="1"/>
  <c r="J935" i="1"/>
  <c r="N935" i="1"/>
  <c r="G1125" i="1"/>
  <c r="J1125" i="1"/>
  <c r="N1125" i="1"/>
  <c r="G1058" i="1"/>
  <c r="J1058" i="1"/>
  <c r="N1058" i="1"/>
  <c r="G3123" i="1"/>
  <c r="J3123" i="1"/>
  <c r="N3123" i="1"/>
  <c r="G690" i="1"/>
  <c r="J690" i="1"/>
  <c r="N690" i="1"/>
  <c r="G762" i="1"/>
  <c r="J762" i="1"/>
  <c r="N762" i="1"/>
  <c r="G5390" i="1"/>
  <c r="J5390" i="1"/>
  <c r="N5390" i="1"/>
  <c r="G1040" i="1"/>
  <c r="J1040" i="1"/>
  <c r="N1040" i="1"/>
  <c r="G473" i="1"/>
  <c r="J473" i="1"/>
  <c r="N473" i="1"/>
  <c r="G399" i="1"/>
  <c r="J399" i="1"/>
  <c r="N399" i="1"/>
  <c r="G433" i="1"/>
  <c r="J433" i="1"/>
  <c r="N433" i="1"/>
  <c r="G523" i="1"/>
  <c r="J523" i="1"/>
  <c r="N523" i="1"/>
  <c r="G69" i="1"/>
  <c r="J69" i="1"/>
  <c r="N69" i="1"/>
  <c r="G437" i="1"/>
  <c r="J437" i="1"/>
  <c r="N437" i="1"/>
  <c r="G145" i="1"/>
  <c r="J145" i="1"/>
  <c r="N145" i="1"/>
  <c r="G656" i="1"/>
  <c r="J656" i="1"/>
  <c r="N656" i="1"/>
  <c r="G495" i="1"/>
  <c r="J495" i="1"/>
  <c r="N495" i="1"/>
  <c r="G2518" i="1"/>
  <c r="J2518" i="1"/>
  <c r="N2518" i="1"/>
  <c r="G412" i="1"/>
  <c r="J412" i="1"/>
  <c r="N412" i="1"/>
  <c r="G697" i="1"/>
  <c r="J697" i="1"/>
  <c r="N697" i="1"/>
  <c r="G1630" i="1"/>
  <c r="J1630" i="1"/>
  <c r="N1630" i="1"/>
  <c r="G483" i="1"/>
  <c r="J483" i="1"/>
  <c r="N483" i="1"/>
  <c r="G335" i="1"/>
  <c r="J335" i="1"/>
  <c r="N335" i="1"/>
  <c r="G432" i="1"/>
  <c r="J432" i="1"/>
  <c r="N432" i="1"/>
  <c r="G598" i="1"/>
  <c r="J598" i="1"/>
  <c r="N598" i="1"/>
  <c r="G3381" i="1"/>
  <c r="J3381" i="1"/>
  <c r="N3381" i="1"/>
  <c r="G279" i="1"/>
  <c r="J279" i="1"/>
  <c r="N279" i="1"/>
  <c r="G1760" i="1"/>
  <c r="J1760" i="1"/>
  <c r="N1760" i="1"/>
  <c r="J4678" i="1"/>
  <c r="N4678" i="1"/>
  <c r="J1678" i="1"/>
  <c r="N1678" i="1"/>
  <c r="Z83" i="1" l="1"/>
  <c r="Z39" i="1"/>
  <c r="Z375" i="1"/>
  <c r="AC375" i="1" s="1"/>
  <c r="Z95" i="1"/>
  <c r="AC95" i="1" s="1"/>
  <c r="Z2440" i="1"/>
  <c r="Z59" i="1"/>
  <c r="Z2333" i="1"/>
  <c r="AC2333" i="1" s="1"/>
  <c r="Z506" i="1"/>
  <c r="AC506" i="1" s="1"/>
  <c r="Z114" i="1"/>
  <c r="Z85" i="1"/>
  <c r="Z955" i="1"/>
  <c r="Z757" i="1"/>
  <c r="AC3907" i="1"/>
  <c r="Z4702" i="1"/>
  <c r="AC4702" i="1" s="1"/>
  <c r="Z1387" i="1"/>
  <c r="AC1387" i="1" s="1"/>
  <c r="Z208" i="1"/>
  <c r="AC208" i="1" s="1"/>
  <c r="Z6133" i="1"/>
  <c r="AC3166" i="1"/>
  <c r="AC1678" i="1"/>
  <c r="AC4678" i="1"/>
  <c r="AC1760" i="1"/>
  <c r="AC3381" i="1"/>
  <c r="AC432" i="1"/>
  <c r="AC483" i="1"/>
  <c r="AC1630" i="1"/>
  <c r="AC697" i="1"/>
  <c r="AC412" i="1"/>
  <c r="AC2518" i="1"/>
  <c r="AC656" i="1"/>
  <c r="AC437" i="1"/>
  <c r="AC523" i="1"/>
  <c r="AC433" i="1"/>
  <c r="AC399" i="1"/>
  <c r="AC473" i="1"/>
  <c r="AC1040" i="1"/>
  <c r="AC5390" i="1"/>
  <c r="AC762" i="1"/>
  <c r="AC690" i="1"/>
  <c r="AC3123" i="1"/>
  <c r="AC1058" i="1"/>
  <c r="AC1125" i="1"/>
  <c r="AC935" i="1"/>
  <c r="AC2380" i="1"/>
  <c r="AC977" i="1"/>
  <c r="AC2839" i="1"/>
  <c r="AC3586" i="1"/>
  <c r="AC3077" i="1"/>
  <c r="AC2485" i="1"/>
  <c r="AC3238" i="1"/>
  <c r="AC1269" i="1"/>
  <c r="AC1241" i="1"/>
  <c r="AC777" i="1"/>
  <c r="AC976" i="1"/>
  <c r="AC675" i="1"/>
  <c r="AC453" i="1"/>
  <c r="AC3707" i="1"/>
  <c r="AC4627" i="1"/>
  <c r="AC775" i="1"/>
  <c r="AC5910" i="1"/>
  <c r="AC3837" i="1"/>
  <c r="AC2447" i="1"/>
  <c r="AC444" i="1"/>
  <c r="AC1180" i="1"/>
  <c r="AC631" i="1"/>
  <c r="AC764" i="1"/>
  <c r="AC2010" i="1"/>
  <c r="AC938" i="1"/>
  <c r="AC811" i="1"/>
  <c r="AC2134" i="1"/>
  <c r="AC1305" i="1"/>
  <c r="AC5501" i="1"/>
  <c r="AC446" i="1"/>
  <c r="AC661" i="1"/>
  <c r="AC555" i="1"/>
  <c r="AC517" i="1"/>
  <c r="AC608" i="1"/>
  <c r="AC542" i="1"/>
  <c r="AC5528" i="1"/>
  <c r="AC3604" i="1"/>
  <c r="AC753" i="1"/>
  <c r="AC583" i="1"/>
  <c r="AC1184" i="1"/>
  <c r="AC528" i="1"/>
  <c r="AC476" i="1"/>
  <c r="AC2070" i="1"/>
  <c r="AC644" i="1"/>
  <c r="AC448" i="1"/>
  <c r="AC460" i="1"/>
  <c r="AC465" i="1"/>
  <c r="AC491" i="1"/>
  <c r="AC1140" i="1"/>
  <c r="AC3727" i="1"/>
  <c r="AC934" i="1"/>
  <c r="AC5691" i="1"/>
  <c r="AC482" i="1"/>
  <c r="AC989" i="1"/>
  <c r="AC1327" i="1"/>
  <c r="AC586" i="1"/>
  <c r="AC2000" i="1"/>
  <c r="AC981" i="1"/>
  <c r="AC1450" i="1"/>
  <c r="AC1057" i="1"/>
  <c r="AC4979" i="1"/>
  <c r="AC2820" i="1"/>
  <c r="AC1389" i="1"/>
  <c r="AC1768" i="1"/>
  <c r="AC1674" i="1"/>
  <c r="AC1039" i="1"/>
  <c r="AC638" i="1"/>
  <c r="AC478" i="1"/>
  <c r="AC1240" i="1"/>
  <c r="AC429" i="1"/>
  <c r="AC1542" i="1"/>
  <c r="AC942" i="1"/>
  <c r="AC5057" i="1"/>
  <c r="AC3791" i="1"/>
  <c r="AC2423" i="1"/>
  <c r="AC3747" i="1"/>
  <c r="AC2745" i="1"/>
  <c r="AC2962" i="1"/>
  <c r="AC4279" i="1"/>
  <c r="AC3112" i="1"/>
  <c r="AC3980" i="1"/>
  <c r="AC4706" i="1"/>
  <c r="AC2201" i="1"/>
  <c r="AC5550" i="1"/>
  <c r="AC4245" i="1"/>
  <c r="AC3746" i="1"/>
  <c r="AC3706" i="1"/>
  <c r="AC3563" i="1"/>
  <c r="AC5191" i="1"/>
  <c r="AC3403" i="1"/>
  <c r="AC4808" i="1"/>
  <c r="AC3644" i="1"/>
  <c r="AC3933" i="1"/>
  <c r="AC5132" i="1"/>
  <c r="AC2892" i="1"/>
  <c r="AC3134" i="1"/>
  <c r="AC6118" i="1"/>
  <c r="AC2433" i="1"/>
  <c r="AC1627" i="1"/>
  <c r="AC1238" i="1"/>
  <c r="AC4558" i="1"/>
  <c r="AC4317" i="1"/>
  <c r="AC3476" i="1"/>
  <c r="AC2881" i="1"/>
  <c r="AC1681" i="1"/>
  <c r="AC5960" i="1"/>
  <c r="AC3276" i="1"/>
  <c r="AC4465" i="1"/>
  <c r="AC4075" i="1"/>
  <c r="AC2576" i="1"/>
  <c r="AC4919" i="1"/>
  <c r="AC2551" i="1"/>
  <c r="AC3931" i="1"/>
  <c r="AC2276" i="1"/>
  <c r="AC5790" i="1"/>
  <c r="AC2725" i="1"/>
  <c r="AC5075" i="1"/>
  <c r="AC5605" i="1"/>
  <c r="AC3225" i="1"/>
  <c r="AC3119" i="1"/>
  <c r="AC3370" i="1"/>
  <c r="AC3515" i="1"/>
  <c r="AC3384" i="1"/>
  <c r="AC4960" i="1"/>
  <c r="AC4725" i="1"/>
  <c r="AC6248" i="1"/>
  <c r="AC6241" i="1"/>
  <c r="AC3664" i="1"/>
  <c r="AC4119" i="1"/>
  <c r="AC3281" i="1"/>
  <c r="AC3224" i="1"/>
  <c r="AC3495" i="1"/>
  <c r="AC6078" i="1"/>
  <c r="AC4639" i="1"/>
  <c r="AC795" i="1"/>
  <c r="AC3432" i="1"/>
  <c r="AC4015" i="1"/>
  <c r="AC3457" i="1"/>
  <c r="AC4782" i="1"/>
  <c r="AC6240" i="1"/>
  <c r="AC3348" i="1"/>
  <c r="AC5239" i="1"/>
  <c r="AC3330" i="1"/>
  <c r="AC4940" i="1"/>
  <c r="AC2825" i="1"/>
  <c r="AC368" i="1"/>
  <c r="AC3460" i="1"/>
  <c r="AC4550" i="1"/>
  <c r="AC3687" i="1"/>
  <c r="AC5169" i="1"/>
  <c r="AC3082" i="1"/>
  <c r="AC3268" i="1"/>
  <c r="AC4288" i="1"/>
  <c r="AC4711" i="1"/>
  <c r="AC2353" i="1"/>
  <c r="AC3621" i="1"/>
  <c r="AC3007" i="1"/>
  <c r="AC3680" i="1"/>
  <c r="AC1903" i="1"/>
  <c r="AC2948" i="1"/>
  <c r="AC3914" i="1"/>
  <c r="AC456" i="1"/>
  <c r="AC1655" i="1"/>
  <c r="AC5684" i="1"/>
  <c r="AC6124" i="1"/>
  <c r="AC2947" i="1"/>
  <c r="AC3209" i="1"/>
  <c r="AC1388" i="1"/>
  <c r="AC3021" i="1"/>
  <c r="AC2361" i="1"/>
  <c r="AC6093" i="1"/>
  <c r="AC1100" i="1"/>
  <c r="AC3565" i="1"/>
  <c r="AC4395" i="1"/>
  <c r="AC686" i="1"/>
  <c r="AC1842" i="1"/>
  <c r="AC2205" i="1"/>
  <c r="AC3898" i="1"/>
  <c r="AC1679" i="1"/>
  <c r="AC541" i="1"/>
  <c r="AC1133" i="1"/>
  <c r="AC2843" i="1"/>
  <c r="AC2714" i="1"/>
  <c r="AC4369" i="1"/>
  <c r="AC927" i="1"/>
  <c r="AC3391" i="1"/>
  <c r="AC1375" i="1"/>
  <c r="AC3196" i="1"/>
  <c r="AC5966" i="1"/>
  <c r="AC3184" i="1"/>
  <c r="AC4582" i="1"/>
  <c r="AC944" i="1"/>
  <c r="AC1279" i="1"/>
  <c r="AC1643" i="1"/>
  <c r="AC2128" i="1"/>
  <c r="AC1179" i="1"/>
  <c r="AC563" i="1"/>
  <c r="AC3117" i="1"/>
  <c r="AC3195" i="1"/>
  <c r="AC3347" i="1"/>
  <c r="AC4125" i="1"/>
  <c r="AC2992" i="1"/>
  <c r="AC3188" i="1"/>
  <c r="AC4412" i="1"/>
  <c r="AC2379" i="1"/>
  <c r="AC3675" i="1"/>
  <c r="AC3284" i="1"/>
  <c r="AC3572" i="1"/>
  <c r="AC2356" i="1"/>
  <c r="AC2615" i="1"/>
  <c r="AC3603" i="1"/>
  <c r="AC1767" i="1"/>
  <c r="AC1614" i="1"/>
  <c r="AC2258" i="1"/>
  <c r="AC3718" i="1"/>
  <c r="AC6119" i="1"/>
  <c r="AC5912" i="1"/>
  <c r="AC1117" i="1"/>
  <c r="AC2020" i="1"/>
  <c r="AC3371" i="1"/>
  <c r="AC4034" i="1"/>
  <c r="AC6184" i="1"/>
  <c r="AC5192" i="1"/>
  <c r="AC1217" i="1"/>
  <c r="AC1010" i="1"/>
  <c r="AC1896" i="1"/>
  <c r="AC5765" i="1"/>
  <c r="AC1915" i="1"/>
  <c r="AC2734" i="1"/>
  <c r="AC2836" i="1"/>
  <c r="AC2728" i="1"/>
  <c r="AC3434" i="1"/>
  <c r="AC2697" i="1"/>
  <c r="AC1857" i="1"/>
  <c r="AC1712" i="1"/>
  <c r="AC637" i="1"/>
  <c r="AC2727" i="1"/>
  <c r="AC774" i="1"/>
  <c r="AC1108" i="1"/>
  <c r="AC2418" i="1"/>
  <c r="AC2234" i="1"/>
  <c r="AC900" i="1"/>
  <c r="AC2733" i="1"/>
  <c r="AC1613" i="1"/>
  <c r="AC1466" i="1"/>
  <c r="AC1868" i="1"/>
  <c r="AC1578" i="1"/>
  <c r="AC2446" i="1"/>
  <c r="AC3127" i="1"/>
  <c r="AC1937" i="1"/>
  <c r="AC3157" i="1"/>
  <c r="AC3187" i="1"/>
  <c r="AC3008" i="1"/>
  <c r="AC1166" i="1"/>
  <c r="AC2900" i="1"/>
  <c r="AC2661" i="1"/>
  <c r="AC2417" i="1"/>
  <c r="AC5432" i="1"/>
  <c r="AC1132" i="1"/>
  <c r="AC5942" i="1"/>
  <c r="AC2606" i="1"/>
  <c r="AC4737" i="1"/>
  <c r="AC2288" i="1"/>
  <c r="AC5997" i="1"/>
  <c r="AC1144" i="1"/>
  <c r="AC3836" i="1"/>
  <c r="AC836" i="1"/>
  <c r="AC2873" i="1"/>
  <c r="AC2325" i="1"/>
  <c r="AC1642" i="1"/>
  <c r="AC1688" i="1"/>
  <c r="AC2634" i="1"/>
  <c r="AC2093" i="1"/>
  <c r="AC1099" i="1"/>
  <c r="AC5757" i="1"/>
  <c r="AC3835" i="1"/>
  <c r="AC6140" i="1"/>
  <c r="AC1808" i="1"/>
  <c r="AC4333" i="1"/>
  <c r="AC3629" i="1"/>
  <c r="AC2653" i="1"/>
  <c r="AC2612" i="1"/>
  <c r="AC1358" i="1"/>
  <c r="AC3494" i="1"/>
  <c r="AC5873" i="1"/>
  <c r="AC5712" i="1"/>
  <c r="AC5457" i="1"/>
  <c r="AC3808" i="1"/>
  <c r="AC5344" i="1"/>
  <c r="AC3164" i="1"/>
  <c r="AC1193" i="1"/>
  <c r="AC2975" i="1"/>
  <c r="AC3591" i="1"/>
  <c r="AC2142" i="1"/>
  <c r="AC4038" i="1"/>
  <c r="AC3387" i="1"/>
  <c r="AC3883" i="1"/>
  <c r="AC2560" i="1"/>
  <c r="AC2701" i="1"/>
  <c r="AC2796" i="1"/>
  <c r="AC4578" i="1"/>
  <c r="AC5433" i="1"/>
  <c r="AC1956" i="1"/>
  <c r="AC3593" i="1"/>
  <c r="AC1727" i="1"/>
  <c r="AC3938" i="1"/>
  <c r="AC1828" i="1"/>
  <c r="AC3759" i="1"/>
  <c r="AC2833" i="1"/>
  <c r="AC3529" i="1"/>
  <c r="AC4116" i="1"/>
  <c r="AC4922" i="1"/>
  <c r="AC2575" i="1"/>
  <c r="AC3199" i="1"/>
  <c r="AC3395" i="1"/>
  <c r="AC4463" i="1"/>
  <c r="AC2534" i="1"/>
  <c r="AC2367" i="1"/>
  <c r="AC4992" i="1"/>
  <c r="AC5446" i="1"/>
  <c r="AC2554" i="1"/>
  <c r="AC5530" i="1"/>
  <c r="AC3523" i="1"/>
  <c r="AC3730" i="1"/>
  <c r="AC3061" i="1"/>
  <c r="AC5140" i="1"/>
  <c r="AC3840" i="1"/>
  <c r="AC2607" i="1"/>
  <c r="AC5322" i="1"/>
  <c r="AC1623" i="1"/>
  <c r="AC3696" i="1"/>
  <c r="AC2553" i="1"/>
  <c r="AC5886" i="1"/>
  <c r="AC4477" i="1"/>
  <c r="AC5805" i="1"/>
  <c r="AC5377" i="1"/>
  <c r="AC2141" i="1"/>
  <c r="AC5870" i="1"/>
  <c r="AC4766" i="1"/>
  <c r="AC4228" i="1"/>
  <c r="AC2275" i="1"/>
  <c r="AC2771" i="1"/>
  <c r="AC1775" i="1"/>
  <c r="AC2877" i="1"/>
  <c r="AC5294" i="1"/>
  <c r="AC1978" i="1"/>
  <c r="AC5305" i="1"/>
  <c r="AC3705" i="1"/>
  <c r="AC4614" i="1"/>
  <c r="AC2587" i="1"/>
  <c r="AC2411" i="1"/>
  <c r="AC3430" i="1"/>
  <c r="AC2173" i="1"/>
  <c r="AC2921" i="1"/>
  <c r="AC2491" i="1"/>
  <c r="AC2656" i="1"/>
  <c r="AC2788" i="1"/>
  <c r="AC2073" i="1"/>
  <c r="AC2368" i="1"/>
  <c r="AC3739" i="1"/>
  <c r="AC2637" i="1"/>
  <c r="AC1827" i="1"/>
  <c r="AC2098" i="1"/>
  <c r="AC1840" i="1"/>
  <c r="AC5892" i="1"/>
  <c r="AC3394" i="1"/>
  <c r="AC3542" i="1"/>
  <c r="AC4032" i="1"/>
  <c r="AC1150" i="1"/>
  <c r="AC2579" i="1"/>
  <c r="AC1597" i="1"/>
  <c r="AC2030" i="1"/>
  <c r="AC5398" i="1"/>
  <c r="AC2942" i="1"/>
  <c r="AC3193" i="1"/>
  <c r="AC2235" i="1"/>
  <c r="AC2163" i="1"/>
  <c r="AC2693" i="1"/>
  <c r="AC1465" i="1"/>
  <c r="AC2974" i="1"/>
  <c r="AC2722" i="1"/>
  <c r="AC1569" i="1"/>
  <c r="AC1671" i="1"/>
  <c r="AC1574" i="1"/>
  <c r="AC4352" i="1"/>
  <c r="AC3152" i="1"/>
  <c r="AC3289" i="1"/>
  <c r="AC1551" i="1"/>
  <c r="AC5884" i="1"/>
  <c r="AC4205" i="1"/>
  <c r="AC487" i="1"/>
  <c r="AC791" i="1"/>
  <c r="AC1656" i="1"/>
  <c r="AC592" i="1"/>
  <c r="AC1812" i="1"/>
  <c r="AC401" i="1"/>
  <c r="AC794" i="1"/>
  <c r="AC5113" i="1"/>
  <c r="AC882" i="1"/>
  <c r="AC689" i="1"/>
  <c r="AC1923" i="1"/>
  <c r="AC2118" i="1"/>
  <c r="AC2749" i="1"/>
  <c r="AC562" i="1"/>
  <c r="AC2355" i="1"/>
  <c r="AC768" i="1"/>
  <c r="AC788" i="1"/>
  <c r="AC962" i="1"/>
  <c r="AC534" i="1"/>
  <c r="AC1867" i="1"/>
  <c r="AC4057" i="1"/>
  <c r="AC1740" i="1"/>
  <c r="AC1009" i="1"/>
  <c r="AC673" i="1"/>
  <c r="AC763" i="1"/>
  <c r="AC643" i="1"/>
  <c r="AC1753" i="1"/>
  <c r="AC1547" i="1"/>
  <c r="AC434" i="1"/>
  <c r="AC2397" i="1"/>
  <c r="AC1102" i="1"/>
  <c r="AC1856" i="1"/>
  <c r="AC264" i="1"/>
  <c r="AC1559" i="1"/>
  <c r="AC867" i="1"/>
  <c r="AC459" i="1"/>
  <c r="AC548" i="1"/>
  <c r="AC730" i="1"/>
  <c r="AC1059" i="1"/>
  <c r="AC666" i="1"/>
  <c r="AC212" i="1"/>
  <c r="AC569" i="1"/>
  <c r="AC717" i="1"/>
  <c r="AC550" i="1"/>
  <c r="AC960" i="1"/>
  <c r="AC1074" i="1"/>
  <c r="AC1738" i="1"/>
  <c r="AC645" i="1"/>
  <c r="AC2132" i="1"/>
  <c r="AC2862" i="1"/>
  <c r="AC1049" i="1"/>
  <c r="AC945" i="1"/>
  <c r="AC214" i="1"/>
  <c r="AC488" i="1"/>
  <c r="AC797" i="1"/>
  <c r="AC714" i="1"/>
  <c r="AC522" i="1"/>
  <c r="AC862" i="1"/>
  <c r="AC590" i="1"/>
  <c r="AC635" i="1"/>
  <c r="AC850" i="1"/>
  <c r="AC2611" i="1"/>
  <c r="AC5298" i="1"/>
  <c r="AC2062" i="1"/>
  <c r="AC2483" i="1"/>
  <c r="AC3377" i="1"/>
  <c r="AC2840" i="1"/>
  <c r="AC1984" i="1"/>
  <c r="AC2482" i="1"/>
  <c r="AC1607" i="1"/>
  <c r="AC5529" i="1"/>
  <c r="AC5863" i="1"/>
  <c r="AC5928" i="1"/>
  <c r="AC1047" i="1"/>
  <c r="AC1874" i="1"/>
  <c r="AC2065" i="1"/>
  <c r="AC2429" i="1"/>
  <c r="AC5435" i="1"/>
  <c r="AC1799" i="1"/>
  <c r="AC2089" i="1"/>
  <c r="AC839" i="1"/>
  <c r="AC6074" i="1"/>
  <c r="AC2289" i="1"/>
  <c r="AC2758" i="1"/>
  <c r="AC3266" i="1"/>
  <c r="AC5498" i="1"/>
  <c r="AC1734" i="1"/>
  <c r="AC2715" i="1"/>
  <c r="AC2117" i="1"/>
  <c r="AC845" i="1"/>
  <c r="AC2643" i="1"/>
  <c r="AC3860" i="1"/>
  <c r="AC4112" i="1"/>
  <c r="AC4643" i="1"/>
  <c r="AC1940" i="1"/>
  <c r="AC3646" i="1"/>
  <c r="AC849" i="1"/>
  <c r="AC2119" i="1"/>
  <c r="AC2654" i="1"/>
  <c r="AC2130" i="1"/>
  <c r="AC743" i="1"/>
  <c r="AC832" i="1"/>
  <c r="AC6247" i="1"/>
  <c r="AC4557" i="1"/>
  <c r="AC2757" i="1"/>
  <c r="AC5369" i="1"/>
  <c r="AC1211" i="1"/>
  <c r="AC2116" i="1"/>
  <c r="AC1761" i="1"/>
  <c r="AC1153" i="1"/>
  <c r="AC6076" i="1"/>
  <c r="AC2140" i="1"/>
  <c r="AC6188" i="1"/>
  <c r="AC1519" i="1"/>
  <c r="AC1435" i="1"/>
  <c r="AC1182" i="1"/>
  <c r="AC1558" i="1"/>
  <c r="AC1534" i="1"/>
  <c r="AC6052" i="1"/>
  <c r="AC1171" i="1"/>
  <c r="AC1019" i="1"/>
  <c r="AC1989" i="1"/>
  <c r="AC713" i="1"/>
  <c r="AC2123" i="1"/>
  <c r="AC2232" i="1"/>
  <c r="AC861" i="1"/>
  <c r="AC5723" i="1"/>
  <c r="AC2795" i="1"/>
  <c r="AC4714" i="1"/>
  <c r="AC3299" i="1"/>
  <c r="AC2854" i="1"/>
  <c r="AC2413" i="1"/>
  <c r="AC2748" i="1"/>
  <c r="AC950" i="1"/>
  <c r="AC2144" i="1"/>
  <c r="AC1134" i="1"/>
  <c r="AC386" i="1"/>
  <c r="AC1819" i="1"/>
  <c r="AC2586" i="1"/>
  <c r="AC2861" i="1"/>
  <c r="AC1055" i="1"/>
  <c r="AC3867" i="1"/>
  <c r="AC1296" i="1"/>
  <c r="AC3873" i="1"/>
  <c r="AC2572" i="1"/>
  <c r="AC892" i="1"/>
  <c r="AC283" i="1"/>
  <c r="AC3426" i="1"/>
  <c r="AC2052" i="1"/>
  <c r="AC421" i="1"/>
  <c r="AC2664" i="1"/>
  <c r="AC2459" i="1"/>
  <c r="AC712" i="1"/>
  <c r="AC3451" i="1"/>
  <c r="AC647" i="1"/>
  <c r="AC1331" i="1"/>
  <c r="AC1595" i="1"/>
  <c r="AC841" i="1"/>
  <c r="AC626" i="1"/>
  <c r="AC4683" i="1"/>
  <c r="AC2398" i="1"/>
  <c r="AC4757" i="1"/>
  <c r="AC2224" i="1"/>
  <c r="AC1086" i="1"/>
  <c r="AC1521" i="1"/>
  <c r="AC2266" i="1"/>
  <c r="AC2663" i="1"/>
  <c r="AC870" i="1"/>
  <c r="AC2943" i="1"/>
  <c r="AC5449" i="1"/>
  <c r="AC2683" i="1"/>
  <c r="AC579" i="1"/>
  <c r="AC1493" i="1"/>
  <c r="AC1649" i="1"/>
  <c r="AC2184" i="1"/>
  <c r="AC740" i="1"/>
  <c r="AC5066" i="1"/>
  <c r="AC4321" i="1"/>
  <c r="AC2507" i="1"/>
  <c r="AC2102" i="1"/>
  <c r="AC966" i="1"/>
  <c r="AC2716" i="1"/>
  <c r="AC1717" i="1"/>
  <c r="AC5625" i="1"/>
  <c r="AC3994" i="1"/>
  <c r="AC4787" i="1"/>
  <c r="AC2984" i="1"/>
  <c r="AC1393" i="1"/>
  <c r="AC2988" i="1"/>
  <c r="AC2272" i="1"/>
  <c r="AC2741" i="1"/>
  <c r="AC4426" i="1"/>
  <c r="AC3047" i="1"/>
  <c r="AC4620" i="1"/>
  <c r="AC5042" i="1"/>
  <c r="AC4345" i="1"/>
  <c r="AC1173" i="1"/>
  <c r="AC1745" i="1"/>
  <c r="AC5777" i="1"/>
  <c r="AC3173" i="1"/>
  <c r="AC4544" i="1"/>
  <c r="AC4199" i="1"/>
  <c r="AC1596" i="1"/>
  <c r="AC4593" i="1"/>
  <c r="AC3179" i="1"/>
  <c r="AC3569" i="1"/>
  <c r="AC3796" i="1"/>
  <c r="AC739" i="1"/>
  <c r="AC2589" i="1"/>
  <c r="AC1186" i="1"/>
  <c r="AC2261" i="1"/>
  <c r="AC973" i="1"/>
  <c r="AC5115" i="1"/>
  <c r="AC2387" i="1"/>
  <c r="AC1872" i="1"/>
  <c r="AC3635" i="1"/>
  <c r="AC1567" i="1"/>
  <c r="AC959" i="1"/>
  <c r="AC2631" i="1"/>
  <c r="AC4300" i="1"/>
  <c r="AC2641" i="1"/>
  <c r="AC2532" i="1"/>
  <c r="AC4419" i="1"/>
  <c r="AC4701" i="1"/>
  <c r="AC1266" i="1"/>
  <c r="AC2542" i="1"/>
  <c r="AC6246" i="1"/>
  <c r="AC4351" i="1"/>
  <c r="AC5643" i="1"/>
  <c r="AC6194" i="1"/>
  <c r="AC2787" i="1"/>
  <c r="AC1492" i="1"/>
  <c r="AC4751" i="1"/>
  <c r="AC2763" i="1"/>
  <c r="AC5351" i="1"/>
  <c r="AC4927" i="1"/>
  <c r="AC5507" i="1"/>
  <c r="AC6211" i="1"/>
  <c r="AC4815" i="1"/>
  <c r="AC2751" i="1"/>
  <c r="AC2443" i="1"/>
  <c r="AC5983" i="1"/>
  <c r="AC5570" i="1"/>
  <c r="AC6122" i="1"/>
  <c r="AC6245" i="1"/>
  <c r="AC2058" i="1"/>
  <c r="AC3270" i="1"/>
  <c r="AC2514" i="1"/>
  <c r="AC2457" i="1"/>
  <c r="AC3961" i="1"/>
  <c r="AC2479" i="1"/>
  <c r="AC6183" i="1"/>
  <c r="AC3678" i="1"/>
  <c r="AC5639" i="1"/>
  <c r="AC6139" i="1"/>
  <c r="AC3083" i="1"/>
  <c r="AC2692" i="1"/>
  <c r="AC3033" i="1"/>
  <c r="AC2998" i="1"/>
  <c r="AC5748" i="1"/>
  <c r="AC1774" i="1"/>
  <c r="AC3505" i="1"/>
  <c r="AC6095" i="1"/>
  <c r="AC1941" i="1"/>
  <c r="AC5047" i="1"/>
  <c r="AC4675" i="1"/>
  <c r="AC5250" i="1"/>
  <c r="AC2909" i="1"/>
  <c r="AC1422" i="1"/>
  <c r="AC51" i="1"/>
  <c r="AC2548" i="1"/>
  <c r="AC2049" i="1"/>
  <c r="AC5455" i="1"/>
  <c r="AC2172" i="1"/>
  <c r="AC1949" i="1"/>
  <c r="AC1439" i="1"/>
  <c r="AC1454" i="1"/>
  <c r="AC5791" i="1"/>
  <c r="AC3160" i="1"/>
  <c r="AC5092" i="1"/>
  <c r="AC5930" i="1"/>
  <c r="AC2513" i="1"/>
  <c r="AC3570" i="1"/>
  <c r="AC5059" i="1"/>
  <c r="AC2876" i="1"/>
  <c r="AC2284" i="1"/>
  <c r="AC1670" i="1"/>
  <c r="AC1726" i="1"/>
  <c r="AC3819" i="1"/>
  <c r="AC2369" i="1"/>
  <c r="AC5994" i="1"/>
  <c r="AC3247" i="1"/>
  <c r="AC1982" i="1"/>
  <c r="AC4894" i="1"/>
  <c r="AC3433" i="1"/>
  <c r="AC5641" i="1"/>
  <c r="AC827" i="1"/>
  <c r="AC1654" i="1"/>
  <c r="AC5991" i="1"/>
  <c r="AC4394" i="1"/>
  <c r="AC3001" i="1"/>
  <c r="AC4920" i="1"/>
  <c r="AC5406" i="1"/>
  <c r="AC1966" i="1"/>
  <c r="AC663" i="1"/>
  <c r="AC693" i="1"/>
  <c r="AC4838" i="1"/>
  <c r="AC397" i="1"/>
  <c r="AC6081" i="1"/>
  <c r="AC2505" i="1"/>
  <c r="AC2064" i="1"/>
  <c r="AC5771" i="1"/>
  <c r="AC6075" i="1"/>
  <c r="AC5799" i="1"/>
  <c r="AC1455" i="1"/>
  <c r="AC545" i="1"/>
  <c r="AC899" i="1"/>
  <c r="AC1433" i="1"/>
  <c r="AC627" i="1"/>
  <c r="AC1116" i="1"/>
  <c r="AC2037" i="1"/>
  <c r="AC5399" i="1"/>
  <c r="AC3020" i="1"/>
  <c r="AC1038" i="1"/>
  <c r="AC6152" i="1"/>
  <c r="AC2269" i="1"/>
  <c r="AC3485" i="1"/>
  <c r="AC486" i="1"/>
  <c r="AC624" i="1"/>
  <c r="AC655" i="1"/>
  <c r="AC6101" i="1"/>
  <c r="AC3766" i="1"/>
  <c r="AC5313" i="1"/>
  <c r="AC1350" i="1"/>
  <c r="AC6100" i="1"/>
  <c r="AC752" i="1"/>
  <c r="AC4176" i="1"/>
  <c r="AC4810" i="1"/>
  <c r="AC430" i="1"/>
  <c r="AC1701" i="1"/>
  <c r="AC3319" i="1"/>
  <c r="AC3437" i="1"/>
  <c r="AC3409" i="1"/>
  <c r="AC4498" i="1"/>
  <c r="AC2555" i="1"/>
  <c r="AC2689" i="1"/>
  <c r="AC2770" i="1"/>
  <c r="AC3778" i="1"/>
  <c r="AC1034" i="1"/>
  <c r="AC665" i="1"/>
  <c r="AC1529" i="1"/>
  <c r="AC1981" i="1"/>
  <c r="AC5855" i="1"/>
  <c r="AC820" i="1"/>
  <c r="AC1593" i="1"/>
  <c r="AC515" i="1"/>
  <c r="AC4467" i="1"/>
  <c r="AC6112" i="1"/>
  <c r="AC1299" i="1"/>
  <c r="AC4324" i="1"/>
  <c r="AC2416" i="1"/>
  <c r="AC3012" i="1"/>
  <c r="AC2257" i="1"/>
  <c r="AC1672" i="1"/>
  <c r="AC6244" i="1"/>
  <c r="AC2373" i="1"/>
  <c r="AC3093" i="1"/>
  <c r="AC3346" i="1"/>
  <c r="AC575" i="1"/>
  <c r="AC6200" i="1"/>
  <c r="AC1927" i="1"/>
  <c r="AC2899" i="1"/>
  <c r="AC3302" i="1"/>
  <c r="AC4140" i="1"/>
  <c r="AC785" i="1"/>
  <c r="AC1001" i="1"/>
  <c r="AC6026" i="1"/>
  <c r="AC1022" i="1"/>
  <c r="AC1399" i="1"/>
  <c r="AC1198" i="1"/>
  <c r="AC2181" i="1"/>
  <c r="AC6229" i="1"/>
  <c r="AC1374" i="1"/>
  <c r="AC1570" i="1"/>
  <c r="AC2517" i="1"/>
  <c r="AC3170" i="1"/>
  <c r="AC6065" i="1"/>
  <c r="AC582" i="1"/>
  <c r="AC597" i="1"/>
  <c r="AC1958" i="1"/>
  <c r="AC1546" i="1"/>
  <c r="AC6171" i="1"/>
  <c r="AC616" i="1"/>
  <c r="AC1408" i="1"/>
  <c r="AC6024" i="1"/>
  <c r="AC1440" i="1"/>
  <c r="AC941" i="1"/>
  <c r="AC544" i="1"/>
  <c r="AC606" i="1"/>
  <c r="AC4646" i="1"/>
  <c r="AC1705" i="1"/>
  <c r="AC829" i="1"/>
  <c r="AC384" i="1"/>
  <c r="AC6084" i="1"/>
  <c r="AC826" i="1"/>
  <c r="AC6243" i="1"/>
  <c r="AC798" i="1"/>
  <c r="AC6037" i="1"/>
  <c r="AC773" i="1"/>
  <c r="AC2036" i="1"/>
  <c r="AC5280" i="1"/>
  <c r="AC2477" i="1"/>
  <c r="AC2674" i="1"/>
  <c r="AC2177" i="1"/>
  <c r="AC6169" i="1"/>
  <c r="AC1648" i="1"/>
  <c r="AC1581" i="1"/>
  <c r="AC3507" i="1"/>
  <c r="AC3004" i="1"/>
  <c r="AC2544" i="1"/>
  <c r="AC5360" i="1"/>
  <c r="AC5574" i="1"/>
  <c r="AC2462" i="1"/>
  <c r="AC1911" i="1"/>
  <c r="AC2439" i="1"/>
  <c r="AC3561" i="1"/>
  <c r="AC2538" i="1"/>
  <c r="AC2817" i="1"/>
  <c r="AC6120" i="1"/>
  <c r="AC2850" i="1"/>
  <c r="AC2294" i="1"/>
  <c r="AC2378" i="1"/>
  <c r="AC2669" i="1"/>
  <c r="AC3417" i="1"/>
  <c r="AC2781" i="1"/>
  <c r="AC5796" i="1"/>
  <c r="AC3538" i="1"/>
  <c r="AC2198" i="1"/>
  <c r="AC2074" i="1"/>
  <c r="AC2776" i="1"/>
  <c r="AC2264" i="1"/>
  <c r="AC5258" i="1"/>
  <c r="AC5889" i="1"/>
  <c r="AC5034" i="1"/>
  <c r="AC1157" i="1"/>
  <c r="AC3223" i="1"/>
  <c r="AC4053" i="1"/>
  <c r="AC2695" i="1"/>
  <c r="AC6072" i="1"/>
  <c r="AC5861" i="1"/>
  <c r="AC5513" i="1"/>
  <c r="AC1152" i="1"/>
  <c r="AC2999" i="1"/>
  <c r="AC3721" i="1"/>
  <c r="AC3578" i="1"/>
  <c r="AC3458" i="1"/>
  <c r="AC4948" i="1"/>
  <c r="AC2802" i="1"/>
  <c r="AC4901" i="1"/>
  <c r="AC1897" i="1"/>
  <c r="AC4797" i="1"/>
  <c r="AC4380" i="1"/>
  <c r="AC2310" i="1"/>
  <c r="AC4367" i="1"/>
  <c r="AC2273" i="1"/>
  <c r="AC2309" i="1"/>
  <c r="AC3044" i="1"/>
  <c r="AC4184" i="1"/>
  <c r="AC4045" i="1"/>
  <c r="AC6208" i="1"/>
  <c r="AC1733" i="1"/>
  <c r="AC2348" i="1"/>
  <c r="AC2115" i="1"/>
  <c r="AC5557" i="1"/>
  <c r="AC6221" i="1"/>
  <c r="AC4284" i="1"/>
  <c r="AC1319" i="1"/>
  <c r="AC2523" i="1"/>
  <c r="AC3232" i="1"/>
  <c r="AC5662" i="1"/>
  <c r="AC2160" i="1"/>
  <c r="AC1520" i="1"/>
  <c r="AC4576" i="1"/>
  <c r="AC5087" i="1"/>
  <c r="AC6077" i="1"/>
  <c r="AC2101" i="1"/>
  <c r="AC5465" i="1"/>
  <c r="AC2359" i="1"/>
  <c r="AC6014" i="1"/>
  <c r="AC3653" i="1"/>
  <c r="AC3222" i="1"/>
  <c r="AC659" i="1"/>
  <c r="AC4517" i="1"/>
  <c r="AC6071" i="1"/>
  <c r="AC2537" i="1"/>
  <c r="AC2920" i="1"/>
  <c r="AC5990" i="1"/>
  <c r="AC3656" i="1"/>
  <c r="AC2811" i="1"/>
  <c r="AC2330" i="1"/>
  <c r="AC3577" i="1"/>
  <c r="AC3205" i="1"/>
  <c r="AC1970" i="1"/>
  <c r="AC5146" i="1"/>
  <c r="AC4121" i="1"/>
  <c r="AC2014" i="1"/>
  <c r="AC3975" i="1"/>
  <c r="AC3972" i="1"/>
  <c r="AC3477" i="1"/>
  <c r="AC1127" i="1"/>
  <c r="AC1176" i="1"/>
  <c r="AC4274" i="1"/>
  <c r="AC2888" i="1"/>
  <c r="AC3625" i="1"/>
  <c r="AC3227" i="1"/>
  <c r="AC5063" i="1"/>
  <c r="AC5883" i="1"/>
  <c r="AC4519" i="1"/>
  <c r="AC2602" i="1"/>
  <c r="AC3165" i="1"/>
  <c r="AC4341" i="1"/>
  <c r="AC2114" i="1"/>
  <c r="AC2769" i="1"/>
  <c r="AC2755" i="1"/>
  <c r="AC1890" i="1"/>
  <c r="AC2936" i="1"/>
  <c r="AC2559" i="1"/>
  <c r="AC1359" i="1"/>
  <c r="AC3941" i="1"/>
  <c r="AC6168" i="1"/>
  <c r="AC3709" i="1"/>
  <c r="AC2887" i="1"/>
  <c r="AC790" i="1"/>
  <c r="AC3254" i="1"/>
  <c r="AC3374" i="1"/>
  <c r="AC3090" i="1"/>
  <c r="AC3894" i="1"/>
  <c r="AC1988" i="1"/>
  <c r="AC2550" i="1"/>
  <c r="AC2501" i="1"/>
  <c r="AC2182" i="1"/>
  <c r="AC2469" i="1"/>
  <c r="AC2193" i="1"/>
  <c r="AC3056" i="1"/>
  <c r="AC5695" i="1"/>
  <c r="AC6231" i="1"/>
  <c r="AC5780" i="1"/>
  <c r="AC2438" i="1"/>
  <c r="AC1259" i="1"/>
  <c r="AC2304" i="1"/>
  <c r="AC4755" i="1"/>
  <c r="AC5749" i="1"/>
  <c r="AC6220" i="1"/>
  <c r="AC6239" i="1"/>
  <c r="AC1749" i="1"/>
  <c r="AC2096" i="1"/>
  <c r="AC4200" i="1"/>
  <c r="AC3585" i="1"/>
  <c r="AC4790" i="1"/>
  <c r="AC4139" i="1"/>
  <c r="AC4637" i="1"/>
  <c r="AC3025" i="1"/>
  <c r="AC4249" i="1"/>
  <c r="AC3950" i="1"/>
  <c r="AC4963" i="1"/>
  <c r="AC6242" i="1"/>
  <c r="AC3443" i="1"/>
  <c r="AC4824" i="1"/>
  <c r="AC1582" i="1"/>
  <c r="AC3830" i="1"/>
  <c r="AC5108" i="1"/>
  <c r="AC4101" i="1"/>
  <c r="AC4440" i="1"/>
  <c r="AC3072" i="1"/>
  <c r="AC4146" i="1"/>
  <c r="AC5050" i="1"/>
  <c r="AC3619" i="1"/>
  <c r="AC1732" i="1"/>
  <c r="AC1918" i="1"/>
  <c r="AC4937" i="1"/>
  <c r="AC3633" i="1"/>
  <c r="AC1829" i="1"/>
  <c r="AC2068" i="1"/>
  <c r="AC2917" i="1"/>
  <c r="AC5012" i="1"/>
  <c r="AC3333" i="1"/>
  <c r="AC1736" i="1"/>
  <c r="AC2595" i="1"/>
  <c r="AC4584" i="1"/>
  <c r="AC2724" i="1"/>
  <c r="AC4391" i="1"/>
  <c r="AC4750" i="1"/>
  <c r="AC3075" i="1"/>
  <c r="AC1823" i="1"/>
  <c r="AC3341" i="1"/>
  <c r="AC4181" i="1"/>
  <c r="AC4814" i="1"/>
  <c r="AC6106" i="1"/>
  <c r="AC1402" i="1"/>
  <c r="AC2291" i="1"/>
  <c r="AC3055" i="1"/>
  <c r="AC2293" i="1"/>
  <c r="AC3041" i="1"/>
  <c r="AC2196" i="1"/>
  <c r="AC4860" i="1"/>
  <c r="AC2667" i="1"/>
  <c r="AC2666" i="1"/>
  <c r="AC1821" i="1"/>
  <c r="AC2940" i="1"/>
  <c r="AC2976" i="1"/>
  <c r="AC1412" i="1"/>
  <c r="AC4318" i="1"/>
  <c r="AC3116" i="1"/>
  <c r="AC4539" i="1"/>
  <c r="AC5040" i="1"/>
  <c r="AC3414" i="1"/>
  <c r="AC3986" i="1"/>
  <c r="AC4645" i="1"/>
  <c r="AC3927" i="1"/>
  <c r="AC2665" i="1"/>
  <c r="AC5793" i="1"/>
  <c r="AC2928" i="1"/>
  <c r="AC3078" i="1"/>
  <c r="AC4017" i="1"/>
  <c r="AC3985" i="1"/>
  <c r="AC4210" i="1"/>
  <c r="AC3738" i="1"/>
  <c r="AC2338" i="1"/>
  <c r="AC3793" i="1"/>
  <c r="AC3445" i="1"/>
  <c r="AC2775" i="1"/>
  <c r="AC1033" i="1"/>
  <c r="AC3277" i="1"/>
  <c r="AC3110" i="1"/>
  <c r="AC1728" i="1"/>
  <c r="AC2956" i="1"/>
  <c r="AC3943" i="1"/>
  <c r="AC3816" i="1"/>
  <c r="AC4389" i="1"/>
  <c r="AC6234" i="1"/>
  <c r="AC3537" i="1"/>
  <c r="AC6038" i="1"/>
  <c r="AC2891" i="1"/>
  <c r="AC6237" i="1"/>
  <c r="AC2982" i="1"/>
  <c r="AC4443" i="1"/>
  <c r="AC3562" i="1"/>
  <c r="AC1866" i="1"/>
  <c r="AC2008" i="1"/>
  <c r="AC2171" i="1"/>
  <c r="AC2317" i="1"/>
  <c r="AC3098" i="1"/>
  <c r="AC2340" i="1"/>
  <c r="AC933" i="1"/>
  <c r="AC6141" i="1"/>
  <c r="AC3500" i="1"/>
  <c r="AC3249" i="1"/>
  <c r="AC1274" i="1"/>
  <c r="AC3930" i="1"/>
  <c r="AC821" i="1"/>
  <c r="AC3275" i="1"/>
  <c r="AC4720" i="1"/>
  <c r="AC2311" i="1"/>
  <c r="AC3667" i="1"/>
  <c r="AC3019" i="1"/>
  <c r="AC1786" i="1"/>
  <c r="AC1473" i="1"/>
  <c r="AC462" i="1"/>
  <c r="AC5013" i="1"/>
  <c r="AC4705" i="1"/>
  <c r="AC2626" i="1"/>
  <c r="AC837" i="1"/>
  <c r="AC6125" i="1"/>
  <c r="AC1115" i="1"/>
  <c r="AC279" i="1"/>
  <c r="AC598" i="1"/>
  <c r="AC335" i="1"/>
  <c r="AC495" i="1"/>
  <c r="AC145" i="1"/>
  <c r="AC69" i="1"/>
  <c r="AC1300" i="1"/>
  <c r="AC792" i="1"/>
  <c r="AC819" i="1"/>
  <c r="AC381" i="1"/>
  <c r="AC231" i="1"/>
  <c r="AC307" i="1"/>
  <c r="AC449" i="1"/>
  <c r="AC516" i="1"/>
  <c r="AC3043" i="1"/>
  <c r="AC997" i="1"/>
  <c r="AC3610" i="1"/>
  <c r="AC565" i="1"/>
  <c r="AC369" i="1"/>
  <c r="AC5494" i="1"/>
  <c r="AC5546" i="1"/>
  <c r="AC330" i="1"/>
  <c r="AC360" i="1"/>
  <c r="AC641" i="1"/>
  <c r="AC182" i="1"/>
  <c r="AC170" i="1"/>
  <c r="AC1571" i="1"/>
  <c r="AC5893" i="1"/>
  <c r="AC344" i="1"/>
  <c r="AC165" i="1"/>
  <c r="AC112" i="1"/>
  <c r="AC703" i="1"/>
  <c r="AC4520" i="1"/>
  <c r="AC607" i="1"/>
  <c r="AC963" i="1"/>
  <c r="AC540" i="1"/>
  <c r="AC39" i="1"/>
  <c r="AC1087" i="1"/>
  <c r="AC2592" i="1"/>
  <c r="AC419" i="1"/>
  <c r="AC3322" i="1"/>
  <c r="AC2646" i="1"/>
  <c r="AC4392" i="1"/>
  <c r="AC4159" i="1"/>
  <c r="AC955" i="1"/>
  <c r="AC3471" i="1"/>
  <c r="AC1233" i="1"/>
  <c r="AC3016" i="1"/>
  <c r="AC1694" i="1"/>
  <c r="AC2808" i="1"/>
  <c r="AC1227" i="1"/>
  <c r="AC4651" i="1"/>
  <c r="AC4060" i="1"/>
  <c r="AC1588" i="1"/>
  <c r="AC2061" i="1"/>
  <c r="AC2585" i="1"/>
  <c r="AC1908" i="1"/>
  <c r="AC4033" i="1"/>
  <c r="AC3126" i="1"/>
  <c r="AC1904" i="1"/>
  <c r="AC4492" i="1"/>
  <c r="AC442" i="1"/>
  <c r="AC1076" i="1"/>
  <c r="AC5630" i="1"/>
  <c r="AC1190" i="1"/>
  <c r="AC2375" i="1"/>
  <c r="AC1846" i="1"/>
  <c r="AC928" i="1"/>
  <c r="AC3086" i="1"/>
  <c r="AC622" i="1"/>
  <c r="AC3283" i="1"/>
  <c r="AC633" i="1"/>
  <c r="AC4609" i="1"/>
  <c r="AC5485" i="1"/>
  <c r="AC385" i="1"/>
  <c r="AC2533" i="1"/>
  <c r="AC1052" i="1"/>
  <c r="AC4497" i="1"/>
  <c r="AC2091" i="1"/>
  <c r="AC1807" i="1"/>
  <c r="AC464" i="1"/>
  <c r="AC325" i="1"/>
  <c r="AC304" i="1"/>
  <c r="AC3027" i="1"/>
  <c r="AC59" i="1"/>
  <c r="AC60" i="1"/>
  <c r="AC271" i="1"/>
  <c r="AC229" i="1"/>
  <c r="AC5409" i="1"/>
  <c r="AC3076" i="1"/>
  <c r="AC260" i="1"/>
  <c r="AC341" i="1"/>
  <c r="AC2209" i="1"/>
  <c r="AC2875" i="1"/>
  <c r="AC234" i="1"/>
  <c r="AC1625" i="1"/>
  <c r="AC2965" i="1"/>
  <c r="AC2315" i="1"/>
  <c r="AC198" i="1"/>
  <c r="AC1837" i="1"/>
  <c r="AC394" i="1"/>
  <c r="AC200" i="1"/>
  <c r="AC3473" i="1"/>
  <c r="AC4673" i="1"/>
  <c r="AC1338" i="1"/>
  <c r="AC1522" i="1"/>
  <c r="AC636" i="1"/>
  <c r="AC1239" i="1"/>
  <c r="AC967" i="1"/>
  <c r="AC395" i="1"/>
  <c r="AC3185" i="1"/>
  <c r="AC4872" i="1"/>
  <c r="AC809" i="1"/>
  <c r="AC987" i="1"/>
  <c r="AC324" i="1"/>
  <c r="AC2371" i="1"/>
  <c r="AC3253" i="1"/>
  <c r="AC3785" i="1"/>
  <c r="AC1205" i="1"/>
  <c r="AC1658" i="1"/>
  <c r="AC1990" i="1"/>
  <c r="AC2437" i="1"/>
  <c r="AC311" i="1"/>
  <c r="AC3554" i="1"/>
  <c r="AC2245" i="1"/>
  <c r="AC904" i="1"/>
  <c r="AC4254" i="1"/>
  <c r="AC1390" i="1"/>
  <c r="AC4152" i="1"/>
  <c r="AC2185" i="1"/>
  <c r="AC2095" i="1"/>
  <c r="AC241" i="1"/>
  <c r="AC323" i="1"/>
  <c r="AC351" i="1"/>
  <c r="AC76" i="1"/>
  <c r="AC2682" i="1"/>
  <c r="AC2197" i="1"/>
  <c r="AC895" i="1"/>
  <c r="AC3393" i="1"/>
  <c r="AC2271" i="1"/>
  <c r="AC5526" i="1"/>
  <c r="AC87" i="1"/>
  <c r="AC1143" i="1"/>
  <c r="AC580" i="1"/>
  <c r="AC130" i="1"/>
  <c r="AC1151" i="1"/>
  <c r="AC425" i="1"/>
  <c r="AC2029" i="1"/>
  <c r="AC277" i="1"/>
  <c r="AC5995" i="1"/>
  <c r="AC73" i="1"/>
  <c r="AC222" i="1"/>
  <c r="AC2588" i="1"/>
  <c r="AC510" i="1"/>
  <c r="AC835" i="1"/>
  <c r="AC172" i="1"/>
  <c r="AC383" i="1"/>
  <c r="AC5798" i="1"/>
  <c r="AC238" i="1"/>
  <c r="AC218" i="1"/>
  <c r="AC175" i="1"/>
  <c r="AC1037" i="1"/>
  <c r="AC77" i="1"/>
  <c r="AC5972" i="1"/>
  <c r="AC190" i="1"/>
  <c r="AC6133" i="1"/>
  <c r="AC1226" i="1"/>
  <c r="AC898" i="1"/>
  <c r="AC254" i="1"/>
  <c r="AC82" i="1"/>
  <c r="AC757" i="1"/>
  <c r="AC422" i="1"/>
  <c r="AC113" i="1"/>
  <c r="AC1251" i="1"/>
  <c r="AC85" i="1"/>
  <c r="AC309" i="1"/>
  <c r="AC141" i="1"/>
  <c r="AC396" i="1"/>
  <c r="AC137" i="1"/>
  <c r="AC236" i="1"/>
  <c r="AC596" i="1"/>
  <c r="AC2194" i="1"/>
  <c r="AC156" i="1"/>
  <c r="AC903" i="1"/>
  <c r="AC1463" i="1"/>
  <c r="AC501" i="1"/>
  <c r="AC4826" i="1"/>
  <c r="AC1284" i="1"/>
  <c r="AC844" i="1"/>
  <c r="AC2285" i="1"/>
  <c r="AC205" i="1"/>
  <c r="AC2710" i="1"/>
  <c r="AC1316" i="1"/>
  <c r="AC93" i="1"/>
  <c r="AC1483" i="1"/>
  <c r="AC4716" i="1"/>
  <c r="AC2754" i="1"/>
  <c r="AC3510" i="1"/>
  <c r="AC2024" i="1"/>
  <c r="AC5098" i="1"/>
  <c r="AC352" i="1"/>
  <c r="AC803" i="1"/>
  <c r="AC2633" i="1"/>
  <c r="AC299" i="1"/>
  <c r="AC150" i="1"/>
  <c r="AC88" i="1"/>
  <c r="AC196" i="1"/>
  <c r="AC83" i="1"/>
  <c r="AC3990" i="1"/>
  <c r="AC5547" i="1"/>
  <c r="AC1386" i="1"/>
  <c r="AC3491" i="1"/>
  <c r="AC1669" i="1"/>
  <c r="AC3651" i="1"/>
  <c r="AC2915" i="1"/>
  <c r="AC1845" i="1"/>
  <c r="AC5297" i="1"/>
  <c r="AC3726" i="1"/>
  <c r="AC653" i="1"/>
  <c r="AC1539" i="1"/>
  <c r="AC332" i="1"/>
  <c r="AC649" i="1"/>
  <c r="AC467" i="1"/>
  <c r="AC1092" i="1"/>
  <c r="AC731" i="1"/>
  <c r="AC2546" i="1"/>
  <c r="AC2816" i="1"/>
  <c r="AC3108" i="1"/>
  <c r="AC759" i="1"/>
  <c r="AC3488" i="1"/>
  <c r="AC674" i="1"/>
  <c r="AC3704" i="1"/>
  <c r="AC1934" i="1"/>
  <c r="AC1280" i="1"/>
  <c r="AC2434" i="1"/>
  <c r="AC1878" i="1"/>
  <c r="AC5544" i="1"/>
  <c r="AC5072" i="1"/>
  <c r="AC2655" i="1"/>
  <c r="AC5522" i="1"/>
  <c r="AC2804" i="1"/>
  <c r="AC3039" i="1"/>
  <c r="AC3694" i="1"/>
  <c r="AC5240" i="1"/>
  <c r="AC1680" i="1"/>
  <c r="AC2208" i="1"/>
  <c r="AC4197" i="1"/>
  <c r="AC3404" i="1"/>
  <c r="AC2162" i="1"/>
  <c r="AC2066" i="1"/>
  <c r="AC3527" i="1"/>
  <c r="AC1488" i="1"/>
  <c r="AC1130" i="1"/>
  <c r="AC533" i="1"/>
  <c r="AC1366" i="1"/>
  <c r="AC297" i="1"/>
  <c r="AC524" i="1"/>
  <c r="AC2440" i="1"/>
  <c r="AC619" i="1"/>
  <c r="AC408" i="1"/>
  <c r="AC114" i="1"/>
  <c r="AC875" i="1"/>
  <c r="AC873" i="1"/>
  <c r="AC505" i="1"/>
  <c r="AC2148" i="1"/>
  <c r="AC971" i="1"/>
  <c r="AC2414" i="1"/>
  <c r="AC1706" i="1"/>
  <c r="AC507" i="1"/>
  <c r="AC4368" i="1"/>
</calcChain>
</file>

<file path=xl/sharedStrings.xml><?xml version="1.0" encoding="utf-8"?>
<sst xmlns="http://schemas.openxmlformats.org/spreadsheetml/2006/main" count="11852" uniqueCount="5460">
  <si>
    <t>2020-6-20164</t>
  </si>
  <si>
    <t>2019-6-19078</t>
  </si>
  <si>
    <t>2019-6-19014</t>
  </si>
  <si>
    <t>2020-6-20139</t>
  </si>
  <si>
    <t>2019-6-19193</t>
  </si>
  <si>
    <t>2020-6-20242</t>
  </si>
  <si>
    <t>2020-6-20244</t>
  </si>
  <si>
    <t>18-6-140</t>
  </si>
  <si>
    <t>18-6-318</t>
  </si>
  <si>
    <t>2019-6-19037</t>
  </si>
  <si>
    <t>18-6-243</t>
  </si>
  <si>
    <t>2019-6-19196</t>
  </si>
  <si>
    <t>18-6-148</t>
  </si>
  <si>
    <t>2019-6-19089</t>
  </si>
  <si>
    <t>2019-6-19053</t>
  </si>
  <si>
    <t>2020-6-20030</t>
  </si>
  <si>
    <t>2020-6-20160</t>
  </si>
  <si>
    <t>18-6-109</t>
  </si>
  <si>
    <t>2020-6-20007</t>
  </si>
  <si>
    <t>2020-6-20141</t>
  </si>
  <si>
    <t>2019-6-19120</t>
  </si>
  <si>
    <t>2020-6-20293</t>
  </si>
  <si>
    <t>2020-6-20202</t>
  </si>
  <si>
    <t>2020-6-20168</t>
  </si>
  <si>
    <t>2019-6-19215</t>
  </si>
  <si>
    <t>2020-6-20170</t>
  </si>
  <si>
    <t>2020-6-20162</t>
  </si>
  <si>
    <t>18-6-096</t>
  </si>
  <si>
    <t>2020-6-20001</t>
  </si>
  <si>
    <t>2020-6-20148</t>
  </si>
  <si>
    <t>2020-6-20322</t>
  </si>
  <si>
    <t>2020-6-20330</t>
  </si>
  <si>
    <t>2019-6-19146</t>
  </si>
  <si>
    <t>2019-6-19357</t>
  </si>
  <si>
    <t>2020-6-20334</t>
  </si>
  <si>
    <t>2019-6-19079</t>
  </si>
  <si>
    <t>2020-6-20039</t>
  </si>
  <si>
    <t>2020-6-20219</t>
  </si>
  <si>
    <t>2020-6-20378</t>
  </si>
  <si>
    <t>2020-6-20121</t>
  </si>
  <si>
    <t>2020-6-20029</t>
  </si>
  <si>
    <t>2019-6-19031</t>
  </si>
  <si>
    <t>2019-6-19013</t>
  </si>
  <si>
    <t>2019-6-19115</t>
  </si>
  <si>
    <t>2019-6-19166</t>
  </si>
  <si>
    <t>2019-6-19277</t>
  </si>
  <si>
    <t>18-6-206</t>
  </si>
  <si>
    <t>2020-6-20400</t>
  </si>
  <si>
    <t>2020-6-20179</t>
  </si>
  <si>
    <t>2019-6-19189</t>
  </si>
  <si>
    <t>18-6-039</t>
  </si>
  <si>
    <t>2019-6-19050</t>
  </si>
  <si>
    <t>2020-6-20392</t>
  </si>
  <si>
    <t>2019-6-19042</t>
  </si>
  <si>
    <t>2019-6-19038</t>
  </si>
  <si>
    <t>2019-6-19191</t>
  </si>
  <si>
    <t>18-6-290</t>
  </si>
  <si>
    <t xml:space="preserve">2021-6-47
</t>
  </si>
  <si>
    <t>18-6-319</t>
  </si>
  <si>
    <t>2020-6-20054</t>
  </si>
  <si>
    <t>18-6-312</t>
  </si>
  <si>
    <t>18-6-282</t>
  </si>
  <si>
    <t>2020-6-20181</t>
  </si>
  <si>
    <t xml:space="preserve">2021-6-13
</t>
  </si>
  <si>
    <t>18-6-001</t>
  </si>
  <si>
    <t xml:space="preserve">2021-6-37
</t>
  </si>
  <si>
    <t>18-6-314</t>
  </si>
  <si>
    <t>2019-6-19247</t>
  </si>
  <si>
    <t>2021-6-193</t>
  </si>
  <si>
    <t>18-6-275</t>
  </si>
  <si>
    <t>2020-6-20382</t>
  </si>
  <si>
    <t>2020-6-20324</t>
  </si>
  <si>
    <t>18-6-170</t>
  </si>
  <si>
    <t>2020-6-20112</t>
  </si>
  <si>
    <t>2020-6-20345</t>
  </si>
  <si>
    <t>2019-6-19264</t>
  </si>
  <si>
    <t>2019-6-19278</t>
  </si>
  <si>
    <t>2021-6-140</t>
  </si>
  <si>
    <t>18-6-240</t>
  </si>
  <si>
    <t>2019-6-19114</t>
  </si>
  <si>
    <t>2019-6-19075</t>
  </si>
  <si>
    <t>2021-6-276</t>
  </si>
  <si>
    <t xml:space="preserve">2021-6-68
</t>
  </si>
  <si>
    <t>2020-6-20367</t>
  </si>
  <si>
    <t xml:space="preserve">2021-6-69
</t>
  </si>
  <si>
    <t>2020-6-20185</t>
  </si>
  <si>
    <t>2019-6-19200</t>
  </si>
  <si>
    <t>18-6-069</t>
  </si>
  <si>
    <t>18-6-158</t>
  </si>
  <si>
    <t xml:space="preserve">2021-6-3
</t>
  </si>
  <si>
    <t>18-6-262</t>
  </si>
  <si>
    <t>2021-6-412</t>
  </si>
  <si>
    <t xml:space="preserve">2021-6-35
</t>
  </si>
  <si>
    <t>2020-6-20208</t>
  </si>
  <si>
    <t>2019-6-19228</t>
  </si>
  <si>
    <t>18-6-198</t>
  </si>
  <si>
    <t>2019-6-19160</t>
  </si>
  <si>
    <t>18-6-133</t>
  </si>
  <si>
    <t>18-6-235</t>
  </si>
  <si>
    <t>2019-6-19045</t>
  </si>
  <si>
    <t>18-6-094</t>
  </si>
  <si>
    <t>2021-6-338</t>
  </si>
  <si>
    <t>18-6-193</t>
  </si>
  <si>
    <t>18-6-249</t>
  </si>
  <si>
    <t>18-6-199</t>
  </si>
  <si>
    <t>18-6-260</t>
  </si>
  <si>
    <t>18-6-234</t>
  </si>
  <si>
    <t>2019-6-19348</t>
  </si>
  <si>
    <t>2019-6-19027</t>
  </si>
  <si>
    <t>18-6-196</t>
  </si>
  <si>
    <t>2021-6-98</t>
  </si>
  <si>
    <t>18-6-345</t>
  </si>
  <si>
    <t>18-6-194</t>
  </si>
  <si>
    <t>2021-6-197</t>
  </si>
  <si>
    <t>18-6-228</t>
  </si>
  <si>
    <t>18-6-204</t>
  </si>
  <si>
    <t>18-6-211</t>
  </si>
  <si>
    <t>18-6-287</t>
  </si>
  <si>
    <t>18-6-265</t>
  </si>
  <si>
    <t>2019-6-19162</t>
  </si>
  <si>
    <t>18-6-342</t>
  </si>
  <si>
    <t>2019-6-19003</t>
  </si>
  <si>
    <t>18-6-185</t>
  </si>
  <si>
    <t>18-6-251</t>
  </si>
  <si>
    <t>2020-6-20145</t>
  </si>
  <si>
    <t>2021-6-95</t>
  </si>
  <si>
    <t>2020-6-20172</t>
  </si>
  <si>
    <t>2020-6-20091</t>
  </si>
  <si>
    <t>2019-6-19163</t>
  </si>
  <si>
    <t>2019-6-19157</t>
  </si>
  <si>
    <t>18-6-214</t>
  </si>
  <si>
    <t>18-6-223</t>
  </si>
  <si>
    <t>2019-6-19011</t>
  </si>
  <si>
    <t>18-6-241</t>
  </si>
  <si>
    <t>2021-6-173</t>
  </si>
  <si>
    <t>18-6-205</t>
  </si>
  <si>
    <t>2021-6-236</t>
  </si>
  <si>
    <t>18-6-313</t>
  </si>
  <si>
    <t>2020-6-20264</t>
  </si>
  <si>
    <t>2020-6-20189</t>
  </si>
  <si>
    <t>18-6-293</t>
  </si>
  <si>
    <t>2019-6-19052</t>
  </si>
  <si>
    <t>2019-6-19190</t>
  </si>
  <si>
    <t>2019-6-19036</t>
  </si>
  <si>
    <t>2019-6-19016</t>
  </si>
  <si>
    <t>18-6-239</t>
  </si>
  <si>
    <t>18-6-334</t>
  </si>
  <si>
    <t>2020-6-20291</t>
  </si>
  <si>
    <t>2019-6-19308</t>
  </si>
  <si>
    <t>2019-6-19012</t>
  </si>
  <si>
    <t>2019-6-19109</t>
  </si>
  <si>
    <t xml:space="preserve">2021-6-1
</t>
  </si>
  <si>
    <t>2019-6-19232</t>
  </si>
  <si>
    <t>2020-6-20478</t>
  </si>
  <si>
    <t>18-6-208</t>
  </si>
  <si>
    <t>18-6-278</t>
  </si>
  <si>
    <t>2019-6-19023</t>
  </si>
  <si>
    <t>18-6-329</t>
  </si>
  <si>
    <t>2020-6-20161</t>
  </si>
  <si>
    <t>2019-6-19086</t>
  </si>
  <si>
    <t>18-6-279</t>
  </si>
  <si>
    <t>2019-6-19057</t>
  </si>
  <si>
    <t>2020-8-55</t>
  </si>
  <si>
    <t>18-6-222</t>
  </si>
  <si>
    <t>2019-6-19090</t>
  </si>
  <si>
    <t>2021-6-190</t>
  </si>
  <si>
    <t>2021-6-317</t>
  </si>
  <si>
    <t>2019-6-19183</t>
  </si>
  <si>
    <t xml:space="preserve">2021-6-39
</t>
  </si>
  <si>
    <t>2019-6-19188</t>
  </si>
  <si>
    <t>18-6-303</t>
  </si>
  <si>
    <t>2021-6-303</t>
  </si>
  <si>
    <t>2019-6-19064</t>
  </si>
  <si>
    <t xml:space="preserve">2021-6-84
</t>
  </si>
  <si>
    <t>2020-6-20239</t>
  </si>
  <si>
    <t>18-6-219</t>
  </si>
  <si>
    <t>2020-6-20342</t>
  </si>
  <si>
    <t>2019-6-19043</t>
  </si>
  <si>
    <t>18-6-200</t>
  </si>
  <si>
    <t>2019-6-19025</t>
  </si>
  <si>
    <t xml:space="preserve">2021-6-42
</t>
  </si>
  <si>
    <t>2021-6-200</t>
  </si>
  <si>
    <t>2021-6-212</t>
  </si>
  <si>
    <t>2019-6-19159</t>
  </si>
  <si>
    <t>19-6-19428</t>
  </si>
  <si>
    <t>2020-6-20083</t>
  </si>
  <si>
    <t>18-6-247</t>
  </si>
  <si>
    <t>2019-6-19225</t>
  </si>
  <si>
    <t>2019-6-19141</t>
  </si>
  <si>
    <t>2019-6-19041</t>
  </si>
  <si>
    <t>2019-6-19029</t>
  </si>
  <si>
    <t>2020-6-20220</t>
  </si>
  <si>
    <t>18-6-237</t>
  </si>
  <si>
    <t>2020-6-20311</t>
  </si>
  <si>
    <t>18-6-343</t>
  </si>
  <si>
    <t>18-6-215</t>
  </si>
  <si>
    <t>2019-6-19224</t>
  </si>
  <si>
    <t>18-6-263</t>
  </si>
  <si>
    <t>2020-6-20286</t>
  </si>
  <si>
    <t xml:space="preserve">2021-6-48
</t>
  </si>
  <si>
    <t xml:space="preserve">2021-6-70
</t>
  </si>
  <si>
    <t>2019-6-19005</t>
  </si>
  <si>
    <t>2019-6-19019</t>
  </si>
  <si>
    <t>2019-6-19032</t>
  </si>
  <si>
    <t>2021-6-186</t>
  </si>
  <si>
    <t>18-6-179</t>
  </si>
  <si>
    <t xml:space="preserve">2021-6-12
</t>
  </si>
  <si>
    <t>2020-6-20358</t>
  </si>
  <si>
    <t>2019-6-19164</t>
  </si>
  <si>
    <t>18-6-212</t>
  </si>
  <si>
    <t>2020-6-20214</t>
  </si>
  <si>
    <t>2021-6-168</t>
  </si>
  <si>
    <t>18-6-218</t>
  </si>
  <si>
    <t>2019-6-19047</t>
  </si>
  <si>
    <t>18-6-299</t>
  </si>
  <si>
    <t>18-6-327</t>
  </si>
  <si>
    <t>2019-6-19070</t>
  </si>
  <si>
    <t>2020-6-20243</t>
  </si>
  <si>
    <t>18-6-226</t>
  </si>
  <si>
    <t>18-6-242</t>
  </si>
  <si>
    <t>2019-6-19110</t>
  </si>
  <si>
    <t>18-6-326</t>
  </si>
  <si>
    <t>2020-6-20006</t>
  </si>
  <si>
    <t>18-6-335</t>
  </si>
  <si>
    <t>18-6-258</t>
  </si>
  <si>
    <t>18-6-309</t>
  </si>
  <si>
    <t>2019-6-19281</t>
  </si>
  <si>
    <t>2019-6-19058</t>
  </si>
  <si>
    <t>2019-6-19060</t>
  </si>
  <si>
    <t>2020-6-20071</t>
  </si>
  <si>
    <t xml:space="preserve">2021-6-33
</t>
  </si>
  <si>
    <t>18-6-276</t>
  </si>
  <si>
    <t>2019-6-19132</t>
  </si>
  <si>
    <t>2021-6-99</t>
  </si>
  <si>
    <t>2019-6-19054</t>
  </si>
  <si>
    <t>2019-6-19221</t>
  </si>
  <si>
    <t>2019-6-19066</t>
  </si>
  <si>
    <t>2020-6-20359</t>
  </si>
  <si>
    <t>2019-6-19135</t>
  </si>
  <si>
    <t>2020-6-20225</t>
  </si>
  <si>
    <t xml:space="preserve">2021-6-5
</t>
  </si>
  <si>
    <t>2020-6-20380</t>
  </si>
  <si>
    <t xml:space="preserve">2021-6-40
</t>
  </si>
  <si>
    <t>2020-6-20114</t>
  </si>
  <si>
    <t>2020-6-20360</t>
  </si>
  <si>
    <t>2020-6-20365</t>
  </si>
  <si>
    <t>2019-6-19008</t>
  </si>
  <si>
    <t xml:space="preserve">2021-6-76
</t>
  </si>
  <si>
    <t>2019-6-19007</t>
  </si>
  <si>
    <t>2019-6-19044</t>
  </si>
  <si>
    <t xml:space="preserve">2021-6-21
</t>
  </si>
  <si>
    <t>2021-6-306</t>
  </si>
  <si>
    <t>2021-6-316</t>
  </si>
  <si>
    <t>18-6-304</t>
  </si>
  <si>
    <t xml:space="preserve">2021-6-41
</t>
  </si>
  <si>
    <t>18-6-076</t>
  </si>
  <si>
    <t>2019-6-19076</t>
  </si>
  <si>
    <t>2019-6-19203</t>
  </si>
  <si>
    <t>2020-6-20248</t>
  </si>
  <si>
    <t>2020-6-20163</t>
  </si>
  <si>
    <t>18-6-128</t>
  </si>
  <si>
    <t>2020-6-20066</t>
  </si>
  <si>
    <t>2021-6-295</t>
  </si>
  <si>
    <t>2021-6-114</t>
  </si>
  <si>
    <t>18-6-296</t>
  </si>
  <si>
    <t>18-6-301</t>
  </si>
  <si>
    <t>18-6-283</t>
  </si>
  <si>
    <t>2019-6-19061</t>
  </si>
  <si>
    <t>18-6-190</t>
  </si>
  <si>
    <t>2020-6-20317</t>
  </si>
  <si>
    <t>18-6-328</t>
  </si>
  <si>
    <t xml:space="preserve">2021-6-67
</t>
  </si>
  <si>
    <t>2021-6-430</t>
  </si>
  <si>
    <t>18-6-089</t>
  </si>
  <si>
    <t>2019-6-19009</t>
  </si>
  <si>
    <t>18-6-325</t>
  </si>
  <si>
    <t>2020-6-20073</t>
  </si>
  <si>
    <t xml:space="preserve">2021-6-24
</t>
  </si>
  <si>
    <t xml:space="preserve">2021-6-73
</t>
  </si>
  <si>
    <t>2021-6-93</t>
  </si>
  <si>
    <t>18-6-129</t>
  </si>
  <si>
    <t>18-6-238</t>
  </si>
  <si>
    <t>19-6-390</t>
  </si>
  <si>
    <t>18-6-266</t>
  </si>
  <si>
    <t xml:space="preserve">2021-6-44
</t>
  </si>
  <si>
    <t>18-6-284</t>
  </si>
  <si>
    <t xml:space="preserve">2019-6-19336 </t>
  </si>
  <si>
    <t>2019-6-19126</t>
  </si>
  <si>
    <t>18-6-305</t>
  </si>
  <si>
    <t>2020-6-20272</t>
  </si>
  <si>
    <t xml:space="preserve">2021-6-66
</t>
  </si>
  <si>
    <t>2019-6-19107</t>
  </si>
  <si>
    <t>2021-6-167</t>
  </si>
  <si>
    <t>2019-6-19139</t>
  </si>
  <si>
    <t>2019-6-19087</t>
  </si>
  <si>
    <t>2019-6-19181</t>
  </si>
  <si>
    <t>18-6-220</t>
  </si>
  <si>
    <t>18-6-048</t>
  </si>
  <si>
    <t>2020-6-20383</t>
  </si>
  <si>
    <t>2019-6-19004</t>
  </si>
  <si>
    <t>2021-6-266</t>
  </si>
  <si>
    <t xml:space="preserve">2021-6-65
</t>
  </si>
  <si>
    <t>18-6-253</t>
  </si>
  <si>
    <t>18-6-009</t>
  </si>
  <si>
    <t>2019-6-19094</t>
  </si>
  <si>
    <t>2019-6-19316</t>
  </si>
  <si>
    <t>2021-6-511</t>
  </si>
  <si>
    <t xml:space="preserve">2021-6-38
</t>
  </si>
  <si>
    <t>2020-6-20235</t>
  </si>
  <si>
    <t>2021-6-182</t>
  </si>
  <si>
    <t>2021-6-406</t>
  </si>
  <si>
    <t>2020-6-20339</t>
  </si>
  <si>
    <t>2019-6-19033</t>
  </si>
  <si>
    <t>2020-6-20240</t>
  </si>
  <si>
    <t xml:space="preserve">2021-6-10
</t>
  </si>
  <si>
    <t>2019-6-19194</t>
  </si>
  <si>
    <t>2020-6-20280</t>
  </si>
  <si>
    <t>18-6-008</t>
  </si>
  <si>
    <t>2020-6-20055</t>
  </si>
  <si>
    <t>2021-6-192</t>
  </si>
  <si>
    <t>2020-6-20221</t>
  </si>
  <si>
    <t>2020-6-20133</t>
  </si>
  <si>
    <t xml:space="preserve">2021-6-86
</t>
  </si>
  <si>
    <t>2018-6-375</t>
  </si>
  <si>
    <t>18-6-045</t>
  </si>
  <si>
    <t>2020-6-20224</t>
  </si>
  <si>
    <t>2021-6-277</t>
  </si>
  <si>
    <t>2019-6-19219</t>
  </si>
  <si>
    <t>2020-6-20154</t>
  </si>
  <si>
    <t>2020-6-20366</t>
  </si>
  <si>
    <t>2020-6-20144</t>
  </si>
  <si>
    <t>2020-6-20247</t>
  </si>
  <si>
    <t>2020-6-20357</t>
  </si>
  <si>
    <t>18-6-056</t>
  </si>
  <si>
    <t>2020-6-20068</t>
  </si>
  <si>
    <t>2020-6-20287</t>
  </si>
  <si>
    <t>18-6-192</t>
  </si>
  <si>
    <t>2020-6-20352</t>
  </si>
  <si>
    <t>18-6-207</t>
  </si>
  <si>
    <t>18-6-165</t>
  </si>
  <si>
    <t>2021-6-308</t>
  </si>
  <si>
    <t>2021-6-404</t>
  </si>
  <si>
    <t>2019-6-19106</t>
  </si>
  <si>
    <t xml:space="preserve">2021-6-8
</t>
  </si>
  <si>
    <t>2020-6-20350</t>
  </si>
  <si>
    <t>2020-6-20271</t>
  </si>
  <si>
    <t>2019-6-19074</t>
  </si>
  <si>
    <t>2021-6-386</t>
  </si>
  <si>
    <t>2021-6-389</t>
  </si>
  <si>
    <t>2019-6-19301</t>
  </si>
  <si>
    <t xml:space="preserve">2021-6-77
</t>
  </si>
  <si>
    <t>18-6-209</t>
  </si>
  <si>
    <t>18-6-252</t>
  </si>
  <si>
    <t>2020-6-20200</t>
  </si>
  <si>
    <t>2020-6-20038</t>
  </si>
  <si>
    <t>18-6-057</t>
  </si>
  <si>
    <t>18-6-259</t>
  </si>
  <si>
    <t>2021-6-102</t>
  </si>
  <si>
    <t>2020-6-20329</t>
  </si>
  <si>
    <t>2021-6-165</t>
  </si>
  <si>
    <t>2020-6-20142</t>
  </si>
  <si>
    <t xml:space="preserve">2021-6-54
</t>
  </si>
  <si>
    <t>2019-6-19140</t>
  </si>
  <si>
    <t>18-6-116</t>
  </si>
  <si>
    <t>18-6-271</t>
  </si>
  <si>
    <t>2020-6-20113</t>
  </si>
  <si>
    <t>2020-6-20111</t>
  </si>
  <si>
    <t>18-6-281</t>
  </si>
  <si>
    <t xml:space="preserve">2021-6-55
</t>
  </si>
  <si>
    <t xml:space="preserve">2021-6-71
</t>
  </si>
  <si>
    <t>2019-6-19171</t>
  </si>
  <si>
    <t>2021-6-407</t>
  </si>
  <si>
    <t>2020-6-20013</t>
  </si>
  <si>
    <t>2021-6-379</t>
  </si>
  <si>
    <t>2019-6-19091</t>
  </si>
  <si>
    <t>2020-6-20316</t>
  </si>
  <si>
    <t>2021-6-262</t>
  </si>
  <si>
    <t>2021-6-318</t>
  </si>
  <si>
    <t>2020-6-20418</t>
  </si>
  <si>
    <t>18-6-233</t>
  </si>
  <si>
    <t>18-6-135</t>
  </si>
  <si>
    <t>18-6-102</t>
  </si>
  <si>
    <t>2019-6-19092</t>
  </si>
  <si>
    <t>2021-6-185</t>
  </si>
  <si>
    <t>2019-6-19096</t>
  </si>
  <si>
    <t>2021-6-189</t>
  </si>
  <si>
    <t>18-6-155</t>
  </si>
  <si>
    <t>2019-6-19195</t>
  </si>
  <si>
    <t>2020-6-20370</t>
  </si>
  <si>
    <t>18-6-104</t>
  </si>
  <si>
    <t>2019-6-19068</t>
  </si>
  <si>
    <t>18-6-257</t>
  </si>
  <si>
    <t>18-6-090</t>
  </si>
  <si>
    <t>2019-6-19210</t>
  </si>
  <si>
    <t>2020-6-20156</t>
  </si>
  <si>
    <t>2021-6-270</t>
  </si>
  <si>
    <t>2020-6-20254</t>
  </si>
  <si>
    <t>2021-6-111</t>
  </si>
  <si>
    <t>2020-6-20100</t>
  </si>
  <si>
    <t>2021-6-107</t>
  </si>
  <si>
    <t>18-6-131</t>
  </si>
  <si>
    <t xml:space="preserve">2021-6-29
</t>
  </si>
  <si>
    <t>2020-6-20372</t>
  </si>
  <si>
    <t>2020-6-20107</t>
  </si>
  <si>
    <t xml:space="preserve">2021-6-46
</t>
  </si>
  <si>
    <t xml:space="preserve">2021-6-87
</t>
  </si>
  <si>
    <t>2019-6-19136</t>
  </si>
  <si>
    <t>2020-6-20355</t>
  </si>
  <si>
    <t>2021-6-183</t>
  </si>
  <si>
    <t>18-6-197</t>
  </si>
  <si>
    <t>2019-6-19105</t>
  </si>
  <si>
    <t>2019-6-19049</t>
  </si>
  <si>
    <t>2021-6-272</t>
  </si>
  <si>
    <t>2020-6-20368</t>
  </si>
  <si>
    <t>2019-6-19063</t>
  </si>
  <si>
    <t>18-6-100</t>
  </si>
  <si>
    <t>2021-6-275</t>
  </si>
  <si>
    <t>2019-6-19097</t>
  </si>
  <si>
    <t>2020-6-20341</t>
  </si>
  <si>
    <t>2021-6-291</t>
  </si>
  <si>
    <t>2020-6-20245</t>
  </si>
  <si>
    <t>2020-6-20188</t>
  </si>
  <si>
    <t>2021-6-243</t>
  </si>
  <si>
    <t>2021-6-362</t>
  </si>
  <si>
    <t>2019-6-19152</t>
  </si>
  <si>
    <t xml:space="preserve">2021-6-56
</t>
  </si>
  <si>
    <t>18-6-032</t>
  </si>
  <si>
    <t>2021-6-353</t>
  </si>
  <si>
    <t>2020-6-20391</t>
  </si>
  <si>
    <t>2020-6-20252</t>
  </si>
  <si>
    <t>2020-6-20302</t>
  </si>
  <si>
    <t>2021-6-358</t>
  </si>
  <si>
    <t>2020-6-20398</t>
  </si>
  <si>
    <t>2019-6-19305</t>
  </si>
  <si>
    <t>18-6-264</t>
  </si>
  <si>
    <t>2020-6-20217</t>
  </si>
  <si>
    <t>2020-6-20314</t>
  </si>
  <si>
    <t>2020-6-20198</t>
  </si>
  <si>
    <t xml:space="preserve">2021-6-18
</t>
  </si>
  <si>
    <t>2019-6-19229</t>
  </si>
  <si>
    <t>2020-6-20475</t>
  </si>
  <si>
    <t>18-6-333</t>
  </si>
  <si>
    <t xml:space="preserve">2021-6-9
</t>
  </si>
  <si>
    <t>2021-6-247</t>
  </si>
  <si>
    <t>18-6-016</t>
  </si>
  <si>
    <t>2021-6-273</t>
  </si>
  <si>
    <t>2019-6-19130</t>
  </si>
  <si>
    <t>18-6-225</t>
  </si>
  <si>
    <t>2020-6-20041</t>
  </si>
  <si>
    <t>2020-6-20327</t>
  </si>
  <si>
    <t>2021-6-131</t>
  </si>
  <si>
    <t>2019-6-19321</t>
  </si>
  <si>
    <t>2020-6-20236</t>
  </si>
  <si>
    <t>2021-6-381</t>
  </si>
  <si>
    <t>2019-6-19170</t>
  </si>
  <si>
    <t>2019-6-19062</t>
  </si>
  <si>
    <t>2021-6-369</t>
  </si>
  <si>
    <t>2020-6-20259</t>
  </si>
  <si>
    <t xml:space="preserve">2021-6-16
</t>
  </si>
  <si>
    <t>18-6-004</t>
  </si>
  <si>
    <t>2021-6-377</t>
  </si>
  <si>
    <t>2021-6-135</t>
  </si>
  <si>
    <t>2021-6-211</t>
  </si>
  <si>
    <t>2020-6-20413</t>
  </si>
  <si>
    <t>2020-6-20396</t>
  </si>
  <si>
    <t>2021-6-238</t>
  </si>
  <si>
    <t>2020-6-20442</t>
  </si>
  <si>
    <t>18-6-308</t>
  </si>
  <si>
    <t>18-6-053</t>
  </si>
  <si>
    <t>2020-6-20047</t>
  </si>
  <si>
    <t>2019-6-19161</t>
  </si>
  <si>
    <t>18-6-172</t>
  </si>
  <si>
    <t>2020-6-20122</t>
  </si>
  <si>
    <t>2020-6-20411</t>
  </si>
  <si>
    <t>18-6-028</t>
  </si>
  <si>
    <t>2021-6-325</t>
  </si>
  <si>
    <t>2021-6-101</t>
  </si>
  <si>
    <t>2020-6-20385</t>
  </si>
  <si>
    <t>18-6-348</t>
  </si>
  <si>
    <t>2021-6-416</t>
  </si>
  <si>
    <t>18-6-317</t>
  </si>
  <si>
    <t xml:space="preserve">2021-6-74
</t>
  </si>
  <si>
    <t>2021-6-188</t>
  </si>
  <si>
    <t>2021-6-222</t>
  </si>
  <si>
    <t>2021-6-305</t>
  </si>
  <si>
    <t>2021-6-403</t>
  </si>
  <si>
    <t>2021-6-215</t>
  </si>
  <si>
    <t>2020-6-20277</t>
  </si>
  <si>
    <t>2021-6-304</t>
  </si>
  <si>
    <t>2020-6-20309</t>
  </si>
  <si>
    <t>2021-6-216</t>
  </si>
  <si>
    <t>2021-6-300</t>
  </si>
  <si>
    <t>2019-6-19021</t>
  </si>
  <si>
    <t>2020-6-20267</t>
  </si>
  <si>
    <t>2021-6-124</t>
  </si>
  <si>
    <t>18-6-350</t>
  </si>
  <si>
    <t>2020-6-20241</t>
  </si>
  <si>
    <t>18-6-105</t>
  </si>
  <si>
    <t>2020-6-20394</t>
  </si>
  <si>
    <t>2021-6-159</t>
  </si>
  <si>
    <t>2020-6-20015</t>
  </si>
  <si>
    <t>2020-6-20273</t>
  </si>
  <si>
    <t>2020-6-20143</t>
  </si>
  <si>
    <t>2020-6-20340</t>
  </si>
  <si>
    <t>2021-6-340</t>
  </si>
  <si>
    <t>2021-6-324</t>
  </si>
  <si>
    <t>2020-6-20193</t>
  </si>
  <si>
    <t>2020-6-20278</t>
  </si>
  <si>
    <t>2021-6-214</t>
  </si>
  <si>
    <t>18-6-341</t>
  </si>
  <si>
    <t>2019-6-19122</t>
  </si>
  <si>
    <t>2021-6-153</t>
  </si>
  <si>
    <t>2020-6-20246</t>
  </si>
  <si>
    <t>2020-6-20375</t>
  </si>
  <si>
    <t>18-6-013</t>
  </si>
  <si>
    <t>18-6-106</t>
  </si>
  <si>
    <t>2021-6-383</t>
  </si>
  <si>
    <t>2019-6-19084</t>
  </si>
  <si>
    <t>2019-6-19223</t>
  </si>
  <si>
    <t>2020-6-20064</t>
  </si>
  <si>
    <t>2021-6-345</t>
  </si>
  <si>
    <t>18-6-141</t>
  </si>
  <si>
    <t>2019-6-19220</t>
  </si>
  <si>
    <t>2020-6-20165</t>
  </si>
  <si>
    <t>2020-6-20048</t>
  </si>
  <si>
    <t xml:space="preserve">2021-6-72
</t>
  </si>
  <si>
    <t xml:space="preserve">2021-6-17
</t>
  </si>
  <si>
    <t>18-6-272</t>
  </si>
  <si>
    <t>2021-6-130</t>
  </si>
  <si>
    <t>18-6-286</t>
  </si>
  <si>
    <t>2020-6-20060</t>
  </si>
  <si>
    <t>2020-6-20268</t>
  </si>
  <si>
    <t>2020-6-20087</t>
  </si>
  <si>
    <t>2019-6-19202</t>
  </si>
  <si>
    <t>2021-6-293</t>
  </si>
  <si>
    <t>2019-6-19059</t>
  </si>
  <si>
    <t>2019-6-19197</t>
  </si>
  <si>
    <t>18-6-126</t>
  </si>
  <si>
    <t xml:space="preserve">2021-6-36
</t>
  </si>
  <si>
    <t>18-6-178</t>
  </si>
  <si>
    <t>2021-6-360</t>
  </si>
  <si>
    <t>2020-6-20387</t>
  </si>
  <si>
    <t>2019-6-19209</t>
  </si>
  <si>
    <t>2020-6-20384</t>
  </si>
  <si>
    <t>2021-6-108</t>
  </si>
  <si>
    <t>2021-6-213</t>
  </si>
  <si>
    <t>18-6-201</t>
  </si>
  <si>
    <t>2021-6-315</t>
  </si>
  <si>
    <t>2020-6-20178</t>
  </si>
  <si>
    <t>2020-6-20402</t>
  </si>
  <si>
    <t>2021-6-279</t>
  </si>
  <si>
    <t>2020-6-20231</t>
  </si>
  <si>
    <t>18-6-052</t>
  </si>
  <si>
    <t>2020-6-20045</t>
  </si>
  <si>
    <t>2021-6-302</t>
  </si>
  <si>
    <t>2020-6-20085</t>
  </si>
  <si>
    <t xml:space="preserve">2021-6-26
</t>
  </si>
  <si>
    <t>2020-6-20012</t>
  </si>
  <si>
    <t>2020-6-20128</t>
  </si>
  <si>
    <t>2020-6-20376</t>
  </si>
  <si>
    <t>2020-6-20377</t>
  </si>
  <si>
    <t>18-6-339</t>
  </si>
  <si>
    <t>2020-6-20416</t>
  </si>
  <si>
    <t xml:space="preserve">2021-6-90
</t>
  </si>
  <si>
    <t>2020-6-20303</t>
  </si>
  <si>
    <t>2020-6-20362</t>
  </si>
  <si>
    <t>2019-6-19002</t>
  </si>
  <si>
    <t>18-6-274</t>
  </si>
  <si>
    <t>2020-6-20361</t>
  </si>
  <si>
    <t>2021-6-350</t>
  </si>
  <si>
    <t>2021-6-405</t>
  </si>
  <si>
    <t xml:space="preserve">2021-6-79
</t>
  </si>
  <si>
    <t>2021-6-385</t>
  </si>
  <si>
    <t>2020-6-20094</t>
  </si>
  <si>
    <t>2021-6-106</t>
  </si>
  <si>
    <t>2021-6-268</t>
  </si>
  <si>
    <t>2021-6-134</t>
  </si>
  <si>
    <t>18-6-114</t>
  </si>
  <si>
    <t>2021-6-327</t>
  </si>
  <si>
    <t>2020-6-20206</t>
  </si>
  <si>
    <t>2019-6-19100</t>
  </si>
  <si>
    <t>2020-6-20042</t>
  </si>
  <si>
    <t xml:space="preserve">2021-6-11
</t>
  </si>
  <si>
    <t>18-6-084</t>
  </si>
  <si>
    <t>2020-6-20052</t>
  </si>
  <si>
    <t>2020-6-20183</t>
  </si>
  <si>
    <t>2021-6-187</t>
  </si>
  <si>
    <t>18-6-137</t>
  </si>
  <si>
    <t>2020-6-20174</t>
  </si>
  <si>
    <t>2019-6-19329</t>
  </si>
  <si>
    <t>2020-6-20321</t>
  </si>
  <si>
    <t>2021-6-129</t>
  </si>
  <si>
    <t>2020-6-20388</t>
  </si>
  <si>
    <t xml:space="preserve">2021-6-61
</t>
  </si>
  <si>
    <t xml:space="preserve">2021-6-92
</t>
  </si>
  <si>
    <t>2020-6-20249</t>
  </si>
  <si>
    <t>2021-6-286</t>
  </si>
  <si>
    <t xml:space="preserve">2021-6-23
</t>
  </si>
  <si>
    <t>18-6-007</t>
  </si>
  <si>
    <t>2020-6-20266</t>
  </si>
  <si>
    <t>18-6-161</t>
  </si>
  <si>
    <t>2020-6-20167</t>
  </si>
  <si>
    <t xml:space="preserve">2021-6-32
</t>
  </si>
  <si>
    <t>2019-6-19165</t>
  </si>
  <si>
    <t>18-6-443</t>
  </si>
  <si>
    <t>18-6-095</t>
  </si>
  <si>
    <t>2020-6-20125</t>
  </si>
  <si>
    <t>2021-6-347</t>
  </si>
  <si>
    <t>2019-6-19313</t>
  </si>
  <si>
    <t>18-6-023</t>
  </si>
  <si>
    <t>2020-6-20126</t>
  </si>
  <si>
    <t>2020-6-20226</t>
  </si>
  <si>
    <t>2020-6-20056</t>
  </si>
  <si>
    <t>2021-6-184</t>
  </si>
  <si>
    <t>2021-6-195</t>
  </si>
  <si>
    <t>2020-6-20204</t>
  </si>
  <si>
    <t>2020-6-20040</t>
  </si>
  <si>
    <t>2020-6-20131</t>
  </si>
  <si>
    <t>2020-6-20123</t>
  </si>
  <si>
    <t>2021-6-118</t>
  </si>
  <si>
    <t>2020-6-20353</t>
  </si>
  <si>
    <t>2021-6-126</t>
  </si>
  <si>
    <t>2020-6-20218</t>
  </si>
  <si>
    <t>2020-6-20067</t>
  </si>
  <si>
    <t>2019-6-19211</t>
  </si>
  <si>
    <t>2021-6-172</t>
  </si>
  <si>
    <t>2021-6-105</t>
  </si>
  <si>
    <t>2020-6-20110</t>
  </si>
  <si>
    <t>2019-6-19252</t>
  </si>
  <si>
    <t>18-6-330</t>
  </si>
  <si>
    <t>2020-6-20285</t>
  </si>
  <si>
    <t>2020-6-20082</t>
  </si>
  <si>
    <t>2020-6-20332</t>
  </si>
  <si>
    <t>2021-6-357</t>
  </si>
  <si>
    <t>2021-6-309</t>
  </si>
  <si>
    <t>2019-6-19239</t>
  </si>
  <si>
    <t xml:space="preserve">2021-6-57
</t>
  </si>
  <si>
    <t>2019-8-197</t>
  </si>
  <si>
    <t>2021-6-321</t>
  </si>
  <si>
    <t>2020-6-20171</t>
  </si>
  <si>
    <t>2020-6-20301</t>
  </si>
  <si>
    <t>18-6-289</t>
  </si>
  <si>
    <t>18-6-112</t>
  </si>
  <si>
    <t>2019-6-19039</t>
  </si>
  <si>
    <t xml:space="preserve">2021-6-51
</t>
  </si>
  <si>
    <t>2021-6-337</t>
  </si>
  <si>
    <t xml:space="preserve">2021-6-83
</t>
  </si>
  <si>
    <t>2021-6-94</t>
  </si>
  <si>
    <t>2019-6-19156</t>
  </si>
  <si>
    <t>2020-6-20227</t>
  </si>
  <si>
    <t>2019-6-19337</t>
  </si>
  <si>
    <t>2020-6-20406</t>
  </si>
  <si>
    <t>2019-6-19322</t>
  </si>
  <si>
    <t>2021-6-160</t>
  </si>
  <si>
    <t xml:space="preserve">2021-6-28
</t>
  </si>
  <si>
    <t>2020-6-20046</t>
  </si>
  <si>
    <t>2020-6-20191</t>
  </si>
  <si>
    <t>2020-6-20099</t>
  </si>
  <si>
    <t>18-6-040</t>
  </si>
  <si>
    <t>2020-6-20260</t>
  </si>
  <si>
    <t>18-6-195</t>
  </si>
  <si>
    <t>18-6-163</t>
  </si>
  <si>
    <t xml:space="preserve">2021-6-60
</t>
  </si>
  <si>
    <t>2020-6-20195</t>
  </si>
  <si>
    <t>2020-6-20044</t>
  </si>
  <si>
    <t>2020-6-20203</t>
  </si>
  <si>
    <t>18-6-150</t>
  </si>
  <si>
    <t>2021-6-469</t>
  </si>
  <si>
    <t>2020-6-20395</t>
  </si>
  <si>
    <t>18-6-268</t>
  </si>
  <si>
    <t>2021-6-298</t>
  </si>
  <si>
    <t>2020-6-466</t>
  </si>
  <si>
    <t>2019-6-19205</t>
  </si>
  <si>
    <t xml:space="preserve">2021-6-27
</t>
  </si>
  <si>
    <t>18-6-038</t>
  </si>
  <si>
    <t>18-6-168</t>
  </si>
  <si>
    <t>2019-6-19080</t>
  </si>
  <si>
    <t>18-6-256</t>
  </si>
  <si>
    <t>2020-6-20117</t>
  </si>
  <si>
    <t>18-6-073</t>
  </si>
  <si>
    <t>2021-6-267</t>
  </si>
  <si>
    <t>2021-6-359</t>
  </si>
  <si>
    <t>2020-6-20063</t>
  </si>
  <si>
    <t>2020-6-20197</t>
  </si>
  <si>
    <t>18-6-029</t>
  </si>
  <si>
    <t>2020-6-20215</t>
  </si>
  <si>
    <t>2021-6-205</t>
  </si>
  <si>
    <t>18-6-139</t>
  </si>
  <si>
    <t>2020-6-20037</t>
  </si>
  <si>
    <t>2019-6-19300</t>
  </si>
  <si>
    <t>2021-6-355</t>
  </si>
  <si>
    <t>2021-6-366</t>
  </si>
  <si>
    <t>2019-6-19158</t>
  </si>
  <si>
    <t>2020-6-20016</t>
  </si>
  <si>
    <t>2021-6-390</t>
  </si>
  <si>
    <t xml:space="preserve">2021-6-49
</t>
  </si>
  <si>
    <t>2021-6-365</t>
  </si>
  <si>
    <t>2019-6-19291</t>
  </si>
  <si>
    <t>2021-6-288</t>
  </si>
  <si>
    <t>2021-6-344</t>
  </si>
  <si>
    <t xml:space="preserve">2021-6-91
</t>
  </si>
  <si>
    <t>2021-6-328</t>
  </si>
  <si>
    <t>2019-6-19168</t>
  </si>
  <si>
    <t>18-6-173</t>
  </si>
  <si>
    <t>2020-6-20230</t>
  </si>
  <si>
    <t>2021-6-233</t>
  </si>
  <si>
    <t>2020-6-20008</t>
  </si>
  <si>
    <t>2020-6-20223</t>
  </si>
  <si>
    <t>2021-6-364</t>
  </si>
  <si>
    <t>2020-6-20166</t>
  </si>
  <si>
    <t>2021-6-408</t>
  </si>
  <si>
    <t>2020-6-20306</t>
  </si>
  <si>
    <t xml:space="preserve">2021-6-30
</t>
  </si>
  <si>
    <t>18-6-087</t>
  </si>
  <si>
    <t>2020-6-20057</t>
  </si>
  <si>
    <t>2020-6-20232</t>
  </si>
  <si>
    <t>2021-6-296</t>
  </si>
  <si>
    <t>18-6-077</t>
  </si>
  <si>
    <t>2020-6-20354</t>
  </si>
  <si>
    <t>2021-6-424</t>
  </si>
  <si>
    <t>2021-6-410</t>
  </si>
  <si>
    <t>2020-6-20371</t>
  </si>
  <si>
    <t>2021-6-125</t>
  </si>
  <si>
    <t>2021-6-307</t>
  </si>
  <si>
    <t>2020-6-20228</t>
  </si>
  <si>
    <t xml:space="preserve">2021-6-20
</t>
  </si>
  <si>
    <t xml:space="preserve">2021-6-43
</t>
  </si>
  <si>
    <t>2021-6-155</t>
  </si>
  <si>
    <t>2021-6-206</t>
  </si>
  <si>
    <t>2021-6-209</t>
  </si>
  <si>
    <t>2020-6-20177</t>
  </si>
  <si>
    <t>2020-6-20209</t>
  </si>
  <si>
    <t>18-6-027</t>
  </si>
  <si>
    <t xml:space="preserve">2021-6-25
</t>
  </si>
  <si>
    <t>2019-6-19151</t>
  </si>
  <si>
    <t>18-6-115</t>
  </si>
  <si>
    <t>2021-6-284</t>
  </si>
  <si>
    <t>2020-6-20134</t>
  </si>
  <si>
    <t>2020-6-20473</t>
  </si>
  <si>
    <t>2021-6-392</t>
  </si>
  <si>
    <t>2020-6-20109</t>
  </si>
  <si>
    <t>2020-6-20318</t>
  </si>
  <si>
    <t>2020-6-20393</t>
  </si>
  <si>
    <t xml:space="preserve">2021-6-4
</t>
  </si>
  <si>
    <t>2021-6-285</t>
  </si>
  <si>
    <t>2021-6-219</t>
  </si>
  <si>
    <t>2019-6-19303</t>
  </si>
  <si>
    <t>2020-6-20262</t>
  </si>
  <si>
    <t>2020-6-20284</t>
  </si>
  <si>
    <t>2020-6-20261</t>
  </si>
  <si>
    <t>2020-6-20275</t>
  </si>
  <si>
    <t>18-6-091</t>
  </si>
  <si>
    <t>2019-6-19330</t>
  </si>
  <si>
    <t xml:space="preserve">2021-6-75
</t>
  </si>
  <si>
    <t>18-6-337</t>
  </si>
  <si>
    <t>18-6-047</t>
  </si>
  <si>
    <t>2020-6-20088</t>
  </si>
  <si>
    <t>2020-6-20010</t>
  </si>
  <si>
    <t>2020-6-20369</t>
  </si>
  <si>
    <t>2020-6-20403</t>
  </si>
  <si>
    <t>18-6-119</t>
  </si>
  <si>
    <t>2020-6-20005</t>
  </si>
  <si>
    <t>2019-6-19144</t>
  </si>
  <si>
    <t>2021-6-341</t>
  </si>
  <si>
    <t>2021-6-176</t>
  </si>
  <si>
    <t>2020-6-20169</t>
  </si>
  <si>
    <t>2020-6-20180</t>
  </si>
  <si>
    <t>18-6-132</t>
  </si>
  <si>
    <t>2021-6-301</t>
  </si>
  <si>
    <t xml:space="preserve">2021-6-62
</t>
  </si>
  <si>
    <t>2021-6-384</t>
  </si>
  <si>
    <t>2020-6-20138</t>
  </si>
  <si>
    <t>2021-6-127</t>
  </si>
  <si>
    <t>2021-6-378</t>
  </si>
  <si>
    <t>2020-6-20078</t>
  </si>
  <si>
    <t>2021-6-162</t>
  </si>
  <si>
    <t>2020-6-20194</t>
  </si>
  <si>
    <t>18-6-248</t>
  </si>
  <si>
    <t>2019-6-19244</t>
  </si>
  <si>
    <t>2021-6-393</t>
  </si>
  <si>
    <t>2020-6-20279</t>
  </si>
  <si>
    <t>18-6-280</t>
  </si>
  <si>
    <t>2020-6-20407</t>
  </si>
  <si>
    <t>2020-6-20308</t>
  </si>
  <si>
    <t>2020-6-20210</t>
  </si>
  <si>
    <t xml:space="preserve">2021-6-78
</t>
  </si>
  <si>
    <t xml:space="preserve">2021-6-85
</t>
  </si>
  <si>
    <t>2019-6-19017</t>
  </si>
  <si>
    <t>2020-6-20216</t>
  </si>
  <si>
    <t>2020-6-20175</t>
  </si>
  <si>
    <t>2018-8-157</t>
  </si>
  <si>
    <t>2021-6-333</t>
  </si>
  <si>
    <t>2019-6-19309</t>
  </si>
  <si>
    <t>2020-6-20009</t>
  </si>
  <si>
    <t>2020-6-20011</t>
  </si>
  <si>
    <t>2021-6-148</t>
  </si>
  <si>
    <t>2019-6-19317</t>
  </si>
  <si>
    <t>2019-6-19124</t>
  </si>
  <si>
    <t>2020-6-20256</t>
  </si>
  <si>
    <t>18-6-167</t>
  </si>
  <si>
    <t>2021-6-227</t>
  </si>
  <si>
    <t>2021-6-218</t>
  </si>
  <si>
    <t>2020-6-20059</t>
  </si>
  <si>
    <t>2021-6-310</t>
  </si>
  <si>
    <t>2021-6-178</t>
  </si>
  <si>
    <t>2020-6-20014</t>
  </si>
  <si>
    <t>2021-6-204</t>
  </si>
  <si>
    <t>2021-6-280</t>
  </si>
  <si>
    <t xml:space="preserve">2021-6-7
</t>
  </si>
  <si>
    <t>2020-6-20347</t>
  </si>
  <si>
    <t>2020-6-20346</t>
  </si>
  <si>
    <t>2021-6-146</t>
  </si>
  <si>
    <t>2019-6-19332</t>
  </si>
  <si>
    <t>2020-6-20050</t>
  </si>
  <si>
    <t>2021-6-282</t>
  </si>
  <si>
    <t>2021-6-425</t>
  </si>
  <si>
    <t>2021-6-196</t>
  </si>
  <si>
    <t>2021-6-132</t>
  </si>
  <si>
    <t>18-6-111</t>
  </si>
  <si>
    <t>18-6-098</t>
  </si>
  <si>
    <t>2020-6-20297</t>
  </si>
  <si>
    <t>18-6-060</t>
  </si>
  <si>
    <t>2020-6-20152</t>
  </si>
  <si>
    <t>2019-6-19226</t>
  </si>
  <si>
    <t>2020-6-20190</t>
  </si>
  <si>
    <t>2019-6-19245</t>
  </si>
  <si>
    <t>2020-6-20257</t>
  </si>
  <si>
    <t>2019-6-19148</t>
  </si>
  <si>
    <t>2021-6-396</t>
  </si>
  <si>
    <t>2021-6-103</t>
  </si>
  <si>
    <t>2019-6-19169</t>
  </si>
  <si>
    <t>2020-6-20337</t>
  </si>
  <si>
    <t>2021-6-254</t>
  </si>
  <si>
    <t>18-6-041</t>
  </si>
  <si>
    <t>18-6-086</t>
  </si>
  <si>
    <t>2021-6-138</t>
  </si>
  <si>
    <t>2021-6-191</t>
  </si>
  <si>
    <t>2019-6-19327</t>
  </si>
  <si>
    <t>2020-6-20127</t>
  </si>
  <si>
    <t>18-6-078</t>
  </si>
  <si>
    <t>2021-6-198</t>
  </si>
  <si>
    <t>2020-6-20033</t>
  </si>
  <si>
    <t>2021-6-363</t>
  </si>
  <si>
    <t>2021-6-248</t>
  </si>
  <si>
    <t>2021-6-226</t>
  </si>
  <si>
    <t>2020-6-20408</t>
  </si>
  <si>
    <t>18-6-273</t>
  </si>
  <si>
    <t>2021-6-177</t>
  </si>
  <si>
    <t>2019-6-19248</t>
  </si>
  <si>
    <t>18-6-117</t>
  </si>
  <si>
    <t>2021-6-314</t>
  </si>
  <si>
    <t>2020-6-20025</t>
  </si>
  <si>
    <t>2019-6-19112</t>
  </si>
  <si>
    <t>2021-6-128</t>
  </si>
  <si>
    <t>2021-6-158</t>
  </si>
  <si>
    <t>2021-6-161</t>
  </si>
  <si>
    <t>2019-6-19328</t>
  </si>
  <si>
    <t>2021-6-199</t>
  </si>
  <si>
    <t>2020-6-20299</t>
  </si>
  <si>
    <t>2019-6-19274</t>
  </si>
  <si>
    <t>18-6-020</t>
  </si>
  <si>
    <t>2021-6-329</t>
  </si>
  <si>
    <t>2020-6-20253</t>
  </si>
  <si>
    <t>2019-6-19304</t>
  </si>
  <si>
    <t>2021-6-289</t>
  </si>
  <si>
    <t>2020-6-20251</t>
  </si>
  <si>
    <t>18-6-079</t>
  </si>
  <si>
    <t>2021-6-415</t>
  </si>
  <si>
    <t>2020-6-20002</t>
  </si>
  <si>
    <t>2021-6-259</t>
  </si>
  <si>
    <t>2019-6-19098</t>
  </si>
  <si>
    <t>18-6-044</t>
  </si>
  <si>
    <t>18-6-024</t>
  </si>
  <si>
    <t>2020-6-20417</t>
  </si>
  <si>
    <t xml:space="preserve">2021-6-82
</t>
  </si>
  <si>
    <t>2020-6-20250</t>
  </si>
  <si>
    <t>2020-6-20307</t>
  </si>
  <si>
    <t>2021-6-269</t>
  </si>
  <si>
    <t>2020-6-20290</t>
  </si>
  <si>
    <t>2020-6-20310</t>
  </si>
  <si>
    <t>2021-6-354</t>
  </si>
  <si>
    <t>2020-6-20062</t>
  </si>
  <si>
    <t>2020-6-20338</t>
  </si>
  <si>
    <t>2020-6-20102</t>
  </si>
  <si>
    <t>2020-6-20135</t>
  </si>
  <si>
    <t>2019-6-19113</t>
  </si>
  <si>
    <t>2019-6-19279</t>
  </si>
  <si>
    <t>2020-6-20017</t>
  </si>
  <si>
    <t>2020-6-20132</t>
  </si>
  <si>
    <t>18-6-261</t>
  </si>
  <si>
    <t>2019-6-19240</t>
  </si>
  <si>
    <t>2021-6-96</t>
  </si>
  <si>
    <t xml:space="preserve">2021-6-31
</t>
  </si>
  <si>
    <t>2020-6-20024</t>
  </si>
  <si>
    <t>2020-6-20187</t>
  </si>
  <si>
    <t>2019-6-19241</t>
  </si>
  <si>
    <t>18-6-176</t>
  </si>
  <si>
    <t>2021-6-119</t>
  </si>
  <si>
    <t>2019-6-19311</t>
  </si>
  <si>
    <t>2021-6-174</t>
  </si>
  <si>
    <t>2019-6-19081</t>
  </si>
  <si>
    <t>2021-6-311</t>
  </si>
  <si>
    <t>2020-6-20295</t>
  </si>
  <si>
    <t>2021-6-281</t>
  </si>
  <si>
    <t xml:space="preserve">2021-6-89
</t>
  </si>
  <si>
    <t>2019-6-19111</t>
  </si>
  <si>
    <t>2019-6-19172</t>
  </si>
  <si>
    <t>2021-6-418</t>
  </si>
  <si>
    <t>2019-6-19261</t>
  </si>
  <si>
    <t>2021-6-221</t>
  </si>
  <si>
    <t>2021-6-210</t>
  </si>
  <si>
    <t>2019-6-19353</t>
  </si>
  <si>
    <t>2020-6-20292</t>
  </si>
  <si>
    <t>2019-6-19265</t>
  </si>
  <si>
    <t>2020-6-20441</t>
  </si>
  <si>
    <t>2020-6-20274</t>
  </si>
  <si>
    <t>2020-6-20003</t>
  </si>
  <si>
    <t>2020-6-20401</t>
  </si>
  <si>
    <t>2019-6-19273</t>
  </si>
  <si>
    <t>2021-6-400</t>
  </si>
  <si>
    <t>2020-6-20320</t>
  </si>
  <si>
    <t>18-6-068</t>
  </si>
  <si>
    <t>2021-6-297</t>
  </si>
  <si>
    <t>2021-6-375</t>
  </si>
  <si>
    <t>2019-6-19314</t>
  </si>
  <si>
    <t>2021-6-120</t>
  </si>
  <si>
    <t>2019-6-19173</t>
  </si>
  <si>
    <t>2021-6-208</t>
  </si>
  <si>
    <t>2020-6-20176</t>
  </si>
  <si>
    <t xml:space="preserve">2021-6-53
</t>
  </si>
  <si>
    <t>2021-6-332</t>
  </si>
  <si>
    <t>2019-6-19267</t>
  </si>
  <si>
    <t>2019-6-19237</t>
  </si>
  <si>
    <t>2020-6-20282</t>
  </si>
  <si>
    <t>2019-6-19182</t>
  </si>
  <si>
    <t>2021-6-246</t>
  </si>
  <si>
    <t>2021-6-156</t>
  </si>
  <si>
    <t xml:space="preserve">2021-6-58
</t>
  </si>
  <si>
    <t>2019-6-19242</t>
  </si>
  <si>
    <t>2020-6-20137</t>
  </si>
  <si>
    <t>2019-6-19253</t>
  </si>
  <si>
    <t>2021-6-399</t>
  </si>
  <si>
    <t xml:space="preserve">2021-6-14
</t>
  </si>
  <si>
    <t>2019-6-19325</t>
  </si>
  <si>
    <t>2020-6-20074</t>
  </si>
  <si>
    <t>2019-6-19186</t>
  </si>
  <si>
    <t>2021-6-170</t>
  </si>
  <si>
    <t>2021-6-260</t>
  </si>
  <si>
    <t>2021-6-409</t>
  </si>
  <si>
    <t>2019-6-19280</t>
  </si>
  <si>
    <t>2021-6-112</t>
  </si>
  <si>
    <t>18-4-040</t>
  </si>
  <si>
    <t>2020-6-20192</t>
  </si>
  <si>
    <t>2020-6-20096</t>
  </si>
  <si>
    <t>2019-6-19283</t>
  </si>
  <si>
    <t>2021-6-356</t>
  </si>
  <si>
    <t>2021-6-104</t>
  </si>
  <si>
    <t>2021-6-387</t>
  </si>
  <si>
    <t>2021-6-142</t>
  </si>
  <si>
    <t>2020-6-20173</t>
  </si>
  <si>
    <t>2021-6-319</t>
  </si>
  <si>
    <t xml:space="preserve">2021-6-2
</t>
  </si>
  <si>
    <t>2020-6-20205</t>
  </si>
  <si>
    <t>2021-6-141</t>
  </si>
  <si>
    <t>2019-6-19339</t>
  </si>
  <si>
    <t>2020-6-20344</t>
  </si>
  <si>
    <t>18-6-018</t>
  </si>
  <si>
    <t>18-6-033</t>
  </si>
  <si>
    <t>2020-6-20304</t>
  </si>
  <si>
    <t>2020-6-20077</t>
  </si>
  <si>
    <t>2020-6-20136</t>
  </si>
  <si>
    <t>2021-6-241</t>
  </si>
  <si>
    <t>18-6-277</t>
  </si>
  <si>
    <t>2021-6-423</t>
  </si>
  <si>
    <t>2021-6-397</t>
  </si>
  <si>
    <t>2020-6-20298</t>
  </si>
  <si>
    <t>18-6-216</t>
  </si>
  <si>
    <t>2019-6-19349</t>
  </si>
  <si>
    <t>2021-6-229</t>
  </si>
  <si>
    <t>2019-6-19243</t>
  </si>
  <si>
    <t>2020-6-20020</t>
  </si>
  <si>
    <t>2021-6-421</t>
  </si>
  <si>
    <t>2021-6-225</t>
  </si>
  <si>
    <t>18-6-101</t>
  </si>
  <si>
    <t>2019-6-19315</t>
  </si>
  <si>
    <t>2020-6-20364</t>
  </si>
  <si>
    <t>2021-6-251</t>
  </si>
  <si>
    <t>2020-6-20097</t>
  </si>
  <si>
    <t>2020-6-20076</t>
  </si>
  <si>
    <t>2019-6-19288</t>
  </si>
  <si>
    <t>2021-6-122</t>
  </si>
  <si>
    <t>2020-6-20300</t>
  </si>
  <si>
    <t>18-6-130</t>
  </si>
  <si>
    <t>2019-6-19263</t>
  </si>
  <si>
    <t>2019-6-19262</t>
  </si>
  <si>
    <t>2021-6-136</t>
  </si>
  <si>
    <t>2021-6-367</t>
  </si>
  <si>
    <t>2021-6-154</t>
  </si>
  <si>
    <t>2021-6-330</t>
  </si>
  <si>
    <t>2019-6-19346</t>
  </si>
  <si>
    <t>18-6-230</t>
  </si>
  <si>
    <t>2020-6-20027</t>
  </si>
  <si>
    <t>2020-6-20276</t>
  </si>
  <si>
    <t>2020-6-20146</t>
  </si>
  <si>
    <t>2021-6-217</t>
  </si>
  <si>
    <t>18-6-297</t>
  </si>
  <si>
    <t>2021-6-372</t>
  </si>
  <si>
    <t>2021-6-163</t>
  </si>
  <si>
    <t>2021-6-312</t>
  </si>
  <si>
    <t>2019-6-19334</t>
  </si>
  <si>
    <t>2019-6-19342</t>
  </si>
  <si>
    <t>2021-6-401</t>
  </si>
  <si>
    <t>2019-6-19175</t>
  </si>
  <si>
    <t>2019-6-19138</t>
  </si>
  <si>
    <t xml:space="preserve">2021-6-59
</t>
  </si>
  <si>
    <t>2019-6-19331</t>
  </si>
  <si>
    <t>2021-6-164</t>
  </si>
  <si>
    <t>18-6-010</t>
  </si>
  <si>
    <t>2021-6-420</t>
  </si>
  <si>
    <t>2021-6-133</t>
  </si>
  <si>
    <t>2019-6-19222</t>
  </si>
  <si>
    <t>2021-6-245</t>
  </si>
  <si>
    <t>2021-6-411</t>
  </si>
  <si>
    <t>2020-6-20233</t>
  </si>
  <si>
    <t>18-6-213</t>
  </si>
  <si>
    <t>2021-6-373</t>
  </si>
  <si>
    <t>2020-6-20373</t>
  </si>
  <si>
    <t xml:space="preserve">2021-6-63
</t>
  </si>
  <si>
    <t xml:space="preserve">2021-6-45
</t>
  </si>
  <si>
    <t>2021-6-391</t>
  </si>
  <si>
    <t>2019-6-19198</t>
  </si>
  <si>
    <t>2020-6-20315</t>
  </si>
  <si>
    <t>2021-6-201</t>
  </si>
  <si>
    <t>2020-6-20348</t>
  </si>
  <si>
    <t>2021-6-175</t>
  </si>
  <si>
    <t>2021-6-113</t>
  </si>
  <si>
    <t>2019-6-19307</t>
  </si>
  <si>
    <t>2019-6-19310</t>
  </si>
  <si>
    <t>2021-6-402</t>
  </si>
  <si>
    <t>2020-6-20019</t>
  </si>
  <si>
    <t>2021-6-137</t>
  </si>
  <si>
    <t>2021-6-256</t>
  </si>
  <si>
    <t>18-6-153</t>
  </si>
  <si>
    <t>2020-6-20072</t>
  </si>
  <si>
    <t>2020-6-20069</t>
  </si>
  <si>
    <t>2019-6-19338</t>
  </si>
  <si>
    <t>2021-6-166</t>
  </si>
  <si>
    <t>2021-6-180</t>
  </si>
  <si>
    <t>2021-6-244</t>
  </si>
  <si>
    <t>18-6-349</t>
  </si>
  <si>
    <t>2019-6-19251</t>
  </si>
  <si>
    <t>2021-6-169</t>
  </si>
  <si>
    <t>2021-6-278</t>
  </si>
  <si>
    <t>2021-6-346</t>
  </si>
  <si>
    <t>2020-6-20476</t>
  </si>
  <si>
    <t>2021-6-398</t>
  </si>
  <si>
    <t>2020-6-20120</t>
  </si>
  <si>
    <t>2020-6-20151</t>
  </si>
  <si>
    <t>18-6-143</t>
  </si>
  <si>
    <t>2021-6-368</t>
  </si>
  <si>
    <t>2019-6-19318</t>
  </si>
  <si>
    <t>2021-6-253</t>
  </si>
  <si>
    <t>20-3-414</t>
  </si>
  <si>
    <t>2021-6-394</t>
  </si>
  <si>
    <t>2019-6-19116</t>
  </si>
  <si>
    <t>2020-6-20061</t>
  </si>
  <si>
    <t>2020-6-20305</t>
  </si>
  <si>
    <t>2021-6-240</t>
  </si>
  <si>
    <t>2019-6-19119</t>
  </si>
  <si>
    <t>2021-6-261</t>
  </si>
  <si>
    <t>18-6-120</t>
  </si>
  <si>
    <t>2021-6-413</t>
  </si>
  <si>
    <t>2019-6-19177</t>
  </si>
  <si>
    <t>2021-6-234</t>
  </si>
  <si>
    <t>2020-6-20124</t>
  </si>
  <si>
    <t>2021-6-110</t>
  </si>
  <si>
    <t>18-6-035</t>
  </si>
  <si>
    <t>2021-6-252</t>
  </si>
  <si>
    <t>18-6-346</t>
  </si>
  <si>
    <t>2021-6-157</t>
  </si>
  <si>
    <t>2021-6-348</t>
  </si>
  <si>
    <t>2019-6-19335</t>
  </si>
  <si>
    <t>2021-6-258</t>
  </si>
  <si>
    <t>18-6-138</t>
  </si>
  <si>
    <t>2020-6-20026</t>
  </si>
  <si>
    <t>2019-6-19333</t>
  </si>
  <si>
    <t>2020-6-20130</t>
  </si>
  <si>
    <t>2019-6-19246</t>
  </si>
  <si>
    <t>18-6-080</t>
  </si>
  <si>
    <t>2019-6-19302</t>
  </si>
  <si>
    <t>2021-6-203</t>
  </si>
  <si>
    <t xml:space="preserve">2021-6-6
</t>
  </si>
  <si>
    <t>2019-6-19142</t>
  </si>
  <si>
    <t>2021-6-422</t>
  </si>
  <si>
    <t>2020-6-20021</t>
  </si>
  <si>
    <t>18-6-061</t>
  </si>
  <si>
    <t>2021-6-274</t>
  </si>
  <si>
    <t>2020-6-20119</t>
  </si>
  <si>
    <t>2021-6-115</t>
  </si>
  <si>
    <t>2020-6-20328</t>
  </si>
  <si>
    <t>2020-6-20116</t>
  </si>
  <si>
    <t>2021-6-150</t>
  </si>
  <si>
    <t>2021-6-223</t>
  </si>
  <si>
    <t>2021-6-426</t>
  </si>
  <si>
    <t>2019-6-19217</t>
  </si>
  <si>
    <t>2020-6-20349</t>
  </si>
  <si>
    <t>2020-6-20034</t>
  </si>
  <si>
    <t>18-6-072</t>
  </si>
  <si>
    <t>18-6-082</t>
  </si>
  <si>
    <t>2021-6-239</t>
  </si>
  <si>
    <t>2021-6-143</t>
  </si>
  <si>
    <t>2021-6-374</t>
  </si>
  <si>
    <t>2019-6-19271</t>
  </si>
  <si>
    <t>2019-6-19145</t>
  </si>
  <si>
    <t>2021-6-323</t>
  </si>
  <si>
    <t>2021-6-326</t>
  </si>
  <si>
    <t>2021-6-287</t>
  </si>
  <si>
    <t>2019-6-19147</t>
  </si>
  <si>
    <t>2020-6-20065</t>
  </si>
  <si>
    <t>2020-6-20018</t>
  </si>
  <si>
    <t>2020-6-20269</t>
  </si>
  <si>
    <t>2021-6-207</t>
  </si>
  <si>
    <t>18-6-042</t>
  </si>
  <si>
    <t>2019-6-19269</t>
  </si>
  <si>
    <t>2020-6-20351</t>
  </si>
  <si>
    <t>2019-6-19312</t>
  </si>
  <si>
    <t>2020-6-20098</t>
  </si>
  <si>
    <t>2021-6-395</t>
  </si>
  <si>
    <t>2020-6-20313</t>
  </si>
  <si>
    <t>2021-6-220</t>
  </si>
  <si>
    <t>18-6-019</t>
  </si>
  <si>
    <t>2021-6-271</t>
  </si>
  <si>
    <t>2021-6-334</t>
  </si>
  <si>
    <t>18-6-074</t>
  </si>
  <si>
    <t>18-6-351</t>
  </si>
  <si>
    <t>2021-6-242</t>
  </si>
  <si>
    <t>2019-6-19207</t>
  </si>
  <si>
    <t>2021-6-468</t>
  </si>
  <si>
    <t>2021-6-179</t>
  </si>
  <si>
    <t>2019-6-19055</t>
  </si>
  <si>
    <t>2021-6-361</t>
  </si>
  <si>
    <t xml:space="preserve">2021-6-88
</t>
  </si>
  <si>
    <t>18-6-005</t>
  </si>
  <si>
    <t>2020-6-464</t>
  </si>
  <si>
    <t xml:space="preserve">2021-6-50
</t>
  </si>
  <si>
    <t>18-6-058</t>
  </si>
  <si>
    <t>2019-6-19123</t>
  </si>
  <si>
    <t>2021-6-100</t>
  </si>
  <si>
    <t>2019-6-19347</t>
  </si>
  <si>
    <t>2019-6-19260</t>
  </si>
  <si>
    <t xml:space="preserve">2021-6-81
</t>
  </si>
  <si>
    <t>2020-6-20093</t>
  </si>
  <si>
    <t>2021-6-121</t>
  </si>
  <si>
    <t>2019-6-19282</t>
  </si>
  <si>
    <t>2020-6-20333</t>
  </si>
  <si>
    <t>2021-6-232</t>
  </si>
  <si>
    <t>18-6-127</t>
  </si>
  <si>
    <t>2020-6-20031</t>
  </si>
  <si>
    <t xml:space="preserve">2021-6-52
</t>
  </si>
  <si>
    <t>2021-6-335</t>
  </si>
  <si>
    <t>2019-6-19250</t>
  </si>
  <si>
    <t>18-6-121</t>
  </si>
  <si>
    <t>2021-6-264</t>
  </si>
  <si>
    <t>2020-6-20118</t>
  </si>
  <si>
    <t>2019-6-19323</t>
  </si>
  <si>
    <t>2019-6-19184</t>
  </si>
  <si>
    <t>2021-6-224</t>
  </si>
  <si>
    <t>17-6-020</t>
  </si>
  <si>
    <t>2021-6-249</t>
  </si>
  <si>
    <t>2020-6-20149</t>
  </si>
  <si>
    <t>2019-6-19218</t>
  </si>
  <si>
    <t>2021-6-194</t>
  </si>
  <si>
    <t xml:space="preserve">2021-6-64
</t>
  </si>
  <si>
    <t>2019-6-19234</t>
  </si>
  <si>
    <t>2020-6-20147</t>
  </si>
  <si>
    <t>2019-6-19287</t>
  </si>
  <si>
    <t>2019-6-19214</t>
  </si>
  <si>
    <t>2021-6-371</t>
  </si>
  <si>
    <t>18-6-108</t>
  </si>
  <si>
    <t>2021-6-230</t>
  </si>
  <si>
    <t>2019-6-19266</t>
  </si>
  <si>
    <t>2020-6-20150</t>
  </si>
  <si>
    <t>2019-6-19290</t>
  </si>
  <si>
    <t>2021-6-257</t>
  </si>
  <si>
    <t>18-6-250</t>
  </si>
  <si>
    <t>2021-6-322</t>
  </si>
  <si>
    <t>2021-6-237</t>
  </si>
  <si>
    <t>2021-6-116</t>
  </si>
  <si>
    <t>2020-6-20155</t>
  </si>
  <si>
    <t>2021-6-202</t>
  </si>
  <si>
    <t>18-6-064</t>
  </si>
  <si>
    <t>18-6-012</t>
  </si>
  <si>
    <t>2021-6-231</t>
  </si>
  <si>
    <t>2019-6-19352</t>
  </si>
  <si>
    <t>18-6-031</t>
  </si>
  <si>
    <t>2020-6-20414</t>
  </si>
  <si>
    <t xml:space="preserve">2021-6-22
</t>
  </si>
  <si>
    <t>2021-6-144</t>
  </si>
  <si>
    <t>2019-6-19275</t>
  </si>
  <si>
    <t>2020-6-20086</t>
  </si>
  <si>
    <t>18-6-063</t>
  </si>
  <si>
    <t>2020-6-20103</t>
  </si>
  <si>
    <t>2021-6-250</t>
  </si>
  <si>
    <t>18-6-306</t>
  </si>
  <si>
    <t>18-6-124</t>
  </si>
  <si>
    <t>2019-6-19356</t>
  </si>
  <si>
    <t>2021-6-352</t>
  </si>
  <si>
    <t>2020-6-20080</t>
  </si>
  <si>
    <t>2019-6-19268</t>
  </si>
  <si>
    <t>2019-6-19306</t>
  </si>
  <si>
    <t>20-5-013</t>
  </si>
  <si>
    <t>2019-6-19259</t>
  </si>
  <si>
    <t>2021-6-149</t>
  </si>
  <si>
    <t>18-6-175</t>
  </si>
  <si>
    <t>2020-6-20159</t>
  </si>
  <si>
    <t>2020-6-20477</t>
  </si>
  <si>
    <t>2021-6-343</t>
  </si>
  <si>
    <t>2021-6-228</t>
  </si>
  <si>
    <t>2020-6-20390</t>
  </si>
  <si>
    <t>2021-6-349</t>
  </si>
  <si>
    <t>2019-6-19180</t>
  </si>
  <si>
    <t>2021-6-351</t>
  </si>
  <si>
    <t>2021-6-419</t>
  </si>
  <si>
    <t>18-6-118</t>
  </si>
  <si>
    <t>2020-6-20196</t>
  </si>
  <si>
    <t>2020-6-20238</t>
  </si>
  <si>
    <t>2021-6-331</t>
  </si>
  <si>
    <t>18-6-221</t>
  </si>
  <si>
    <t>2021-6-292</t>
  </si>
  <si>
    <t>2019-6-19178</t>
  </si>
  <si>
    <t>2019-6-19231</t>
  </si>
  <si>
    <t>2019-6-19006</t>
  </si>
  <si>
    <t>2020-6-20229</t>
  </si>
  <si>
    <t>2021-6-388</t>
  </si>
  <si>
    <t>2020-6-20325</t>
  </si>
  <si>
    <t>2021-6-376</t>
  </si>
  <si>
    <t xml:space="preserve">2021-6-19
</t>
  </si>
  <si>
    <t>16-3-215</t>
  </si>
  <si>
    <t>2021-6-427</t>
  </si>
  <si>
    <t>2020-6-20108</t>
  </si>
  <si>
    <t>2021-6-294</t>
  </si>
  <si>
    <t>2019-6-19257</t>
  </si>
  <si>
    <t>2020-6-20386</t>
  </si>
  <si>
    <t>18-6-254</t>
  </si>
  <si>
    <t>17-6-055</t>
  </si>
  <si>
    <t>2020-6-20158</t>
  </si>
  <si>
    <t>2021-6-139</t>
  </si>
  <si>
    <t>18-6-110</t>
  </si>
  <si>
    <t>17-6-141</t>
  </si>
  <si>
    <t>2020-6-20326</t>
  </si>
  <si>
    <t>2021-6-370</t>
  </si>
  <si>
    <t>2021-6-147</t>
  </si>
  <si>
    <t>2019-6-19249</t>
  </si>
  <si>
    <t>2021-6-263</t>
  </si>
  <si>
    <t>2019-6-19343</t>
  </si>
  <si>
    <t>2020-6-20075</t>
  </si>
  <si>
    <t>18-6-034</t>
  </si>
  <si>
    <t>2020-6-20213</t>
  </si>
  <si>
    <t>2019-6-19289</t>
  </si>
  <si>
    <t>18-6-157</t>
  </si>
  <si>
    <t>2021-6-339</t>
  </si>
  <si>
    <t>18-6-125</t>
  </si>
  <si>
    <t>2019-6-19235</t>
  </si>
  <si>
    <t>18-6-159</t>
  </si>
  <si>
    <t>2020-6-20106</t>
  </si>
  <si>
    <t>2020-6-510</t>
  </si>
  <si>
    <t>18-6-288</t>
  </si>
  <si>
    <t>2021-6-465</t>
  </si>
  <si>
    <t>2021-6-429</t>
  </si>
  <si>
    <t xml:space="preserve">2021-6-80
</t>
  </si>
  <si>
    <t>18-6-051</t>
  </si>
  <si>
    <t>2020-6-20049</t>
  </si>
  <si>
    <t>2021-6-428</t>
  </si>
  <si>
    <t>1953/РиСО/2020</t>
  </si>
  <si>
    <t>2019-6-19212</t>
  </si>
  <si>
    <t>18-6-049</t>
  </si>
  <si>
    <t>2021-6-467</t>
  </si>
  <si>
    <t>2019-6-19320</t>
  </si>
  <si>
    <t>18-6-088</t>
  </si>
  <si>
    <t>2021-6-181</t>
  </si>
  <si>
    <t>2020-6-20182</t>
  </si>
  <si>
    <t>2019-6-19192</t>
  </si>
  <si>
    <t>2019-6-19208</t>
  </si>
  <si>
    <t>2021-6-342</t>
  </si>
  <si>
    <t>2019-6-19154</t>
  </si>
  <si>
    <t>2020-6-20153</t>
  </si>
  <si>
    <t>2020-6-20409</t>
  </si>
  <si>
    <t>2021-6-380</t>
  </si>
  <si>
    <t>2021-6-414</t>
  </si>
  <si>
    <t>2020-6-20028</t>
  </si>
  <si>
    <t>2021-6-283</t>
  </si>
  <si>
    <t>2021-6-336</t>
  </si>
  <si>
    <t>2020-6-20140</t>
  </si>
  <si>
    <t>2021-6-320</t>
  </si>
  <si>
    <t>2020-6-20343</t>
  </si>
  <si>
    <t>18-6-217</t>
  </si>
  <si>
    <t>2021-6-514</t>
  </si>
  <si>
    <t>2020-6-20381</t>
  </si>
  <si>
    <t>18-6-059</t>
  </si>
  <si>
    <t>2021-6-515</t>
  </si>
  <si>
    <t>2019-6-19324</t>
  </si>
  <si>
    <t>2021-6-512</t>
  </si>
  <si>
    <t>2019-6-19099</t>
  </si>
  <si>
    <t>17-6-015</t>
  </si>
  <si>
    <t>2020-6-20079</t>
  </si>
  <si>
    <t>2019-6-19238</t>
  </si>
  <si>
    <t>2019-6-19233</t>
  </si>
  <si>
    <t>ОБ19-758</t>
  </si>
  <si>
    <t>2020-6-20234</t>
  </si>
  <si>
    <t>2020-6-20089</t>
  </si>
  <si>
    <t>2019-6-19067</t>
  </si>
  <si>
    <t>2019-6-19121</t>
  </si>
  <si>
    <t>2019-6-19071</t>
  </si>
  <si>
    <t>2021-6-151</t>
  </si>
  <si>
    <t>2019-6-19001</t>
  </si>
  <si>
    <t>2019-6-19104</t>
  </si>
  <si>
    <t>2020-6-20081</t>
  </si>
  <si>
    <t>2020-6-20157</t>
  </si>
  <si>
    <t>2020-6-20405</t>
  </si>
  <si>
    <t>2019-6-19137</t>
  </si>
  <si>
    <t>2020-6-20374</t>
  </si>
  <si>
    <t>2020-6-20104</t>
  </si>
  <si>
    <t>2019-6-19285</t>
  </si>
  <si>
    <t>19-3-295</t>
  </si>
  <si>
    <t>2019-6-19073</t>
  </si>
  <si>
    <t>2019-6-19350</t>
  </si>
  <si>
    <t>18-6-015</t>
  </si>
  <si>
    <t>2019-6-19167</t>
  </si>
  <si>
    <t>2019-6-19174</t>
  </si>
  <si>
    <t>2021-6-235</t>
  </si>
  <si>
    <t>2019-6-19134</t>
  </si>
  <si>
    <t>2019-6-19319</t>
  </si>
  <si>
    <t>2020-6-20281</t>
  </si>
  <si>
    <t>2020-6-20211</t>
  </si>
  <si>
    <t>18-6-026</t>
  </si>
  <si>
    <t>2020-6-20331</t>
  </si>
  <si>
    <t>2021-6-470</t>
  </si>
  <si>
    <t>2019-6-19088</t>
  </si>
  <si>
    <t>18-6-123</t>
  </si>
  <si>
    <t>2021-6-417</t>
  </si>
  <si>
    <t>2021-6-109</t>
  </si>
  <si>
    <t>2019-6-19176</t>
  </si>
  <si>
    <t>2020-6-20022</t>
  </si>
  <si>
    <t>2020-6-20212</t>
  </si>
  <si>
    <t>2019-6-19101</t>
  </si>
  <si>
    <t>18-6-136</t>
  </si>
  <si>
    <t>2019-6-19295</t>
  </si>
  <si>
    <t>2019-6-19020</t>
  </si>
  <si>
    <t>18-6-149</t>
  </si>
  <si>
    <t>2019-6-19129</t>
  </si>
  <si>
    <t>2020-6-20201</t>
  </si>
  <si>
    <t>18-6-070</t>
  </si>
  <si>
    <t>2019-6-20478</t>
  </si>
  <si>
    <t>2020-6-20129</t>
  </si>
  <si>
    <t>2019-6-19103</t>
  </si>
  <si>
    <t>2020-6-20053</t>
  </si>
  <si>
    <t>2021-6-145</t>
  </si>
  <si>
    <t>2021-6-152</t>
  </si>
  <si>
    <t>2019-6-19072</t>
  </si>
  <si>
    <t>2019-6-19270</t>
  </si>
  <si>
    <t>2019-6-19292</t>
  </si>
  <si>
    <t>2021-6-255</t>
  </si>
  <si>
    <t>2019-6-19051</t>
  </si>
  <si>
    <t>2019-6-19127</t>
  </si>
  <si>
    <t>18-6-006</t>
  </si>
  <si>
    <t>19-6-19425</t>
  </si>
  <si>
    <t>2019-6-19028</t>
  </si>
  <si>
    <t>2020-6-20472</t>
  </si>
  <si>
    <t>2019-8-182</t>
  </si>
  <si>
    <t>ФБТ</t>
  </si>
  <si>
    <t>2018-8-110</t>
  </si>
  <si>
    <t>2018-8-126</t>
  </si>
  <si>
    <t>2019-8-94</t>
  </si>
  <si>
    <t>2019-8-187</t>
  </si>
  <si>
    <t>17-8-156</t>
  </si>
  <si>
    <t>2018-8-99</t>
  </si>
  <si>
    <t>2018-8-103</t>
  </si>
  <si>
    <t>2019-8-113</t>
  </si>
  <si>
    <t>17-8-026</t>
  </si>
  <si>
    <t>2020-8-193</t>
  </si>
  <si>
    <t>2018-8-69</t>
  </si>
  <si>
    <t>2019-8-165</t>
  </si>
  <si>
    <t>2021-8-210119</t>
  </si>
  <si>
    <t>2021-8-210359</t>
  </si>
  <si>
    <t>2020-8-161</t>
  </si>
  <si>
    <t>2021-8-210291</t>
  </si>
  <si>
    <t>2019-8-162</t>
  </si>
  <si>
    <t>17-8-013</t>
  </si>
  <si>
    <t>2021-8-210222</t>
  </si>
  <si>
    <t>2020-8-174</t>
  </si>
  <si>
    <t>2020-8-227</t>
  </si>
  <si>
    <t>2019-8-183</t>
  </si>
  <si>
    <t>2020-8-45</t>
  </si>
  <si>
    <t>2020-8-40</t>
  </si>
  <si>
    <t>2021-8-210321</t>
  </si>
  <si>
    <t>2021-8-210057</t>
  </si>
  <si>
    <t>2019-8-158</t>
  </si>
  <si>
    <t>17-8-077</t>
  </si>
  <si>
    <t>2018-8-15</t>
  </si>
  <si>
    <t>17-8-095</t>
  </si>
  <si>
    <t>2019-8-28</t>
  </si>
  <si>
    <t>2021-8-210374</t>
  </si>
  <si>
    <t>2020-8-24</t>
  </si>
  <si>
    <t>2019-8-107</t>
  </si>
  <si>
    <t>2020-8-78</t>
  </si>
  <si>
    <t>2019-8-51</t>
  </si>
  <si>
    <t>2020-8-116</t>
  </si>
  <si>
    <t>17-8-044</t>
  </si>
  <si>
    <t>2019-8-171</t>
  </si>
  <si>
    <t>2019-8-134</t>
  </si>
  <si>
    <t>2021-8-210001</t>
  </si>
  <si>
    <t>2018-8-33</t>
  </si>
  <si>
    <t>2021-8-210172</t>
  </si>
  <si>
    <t>2018-8-2</t>
  </si>
  <si>
    <t>2020-8-73</t>
  </si>
  <si>
    <t>2020-8-110</t>
  </si>
  <si>
    <t>2020-8-5</t>
  </si>
  <si>
    <t>2020-8-90</t>
  </si>
  <si>
    <t>2021-8-210183</t>
  </si>
  <si>
    <t>2021-8-210128</t>
  </si>
  <si>
    <t>2019-8-172</t>
  </si>
  <si>
    <t>17-8-186</t>
  </si>
  <si>
    <t>2020-8-32</t>
  </si>
  <si>
    <t>2018-8-45</t>
  </si>
  <si>
    <t>17-8-010</t>
  </si>
  <si>
    <t>2018-8-165</t>
  </si>
  <si>
    <t>2021-8-210200</t>
  </si>
  <si>
    <t>2019-8-199</t>
  </si>
  <si>
    <t>2021-8-210102</t>
  </si>
  <si>
    <t>2021-8-210169</t>
  </si>
  <si>
    <t>2021-8-210055</t>
  </si>
  <si>
    <t>2020-8-202</t>
  </si>
  <si>
    <t>17-8-130</t>
  </si>
  <si>
    <t>17-8-159</t>
  </si>
  <si>
    <t>17-8-132</t>
  </si>
  <si>
    <t>2020-8-1</t>
  </si>
  <si>
    <t>2021-8-210251</t>
  </si>
  <si>
    <t>2021-8-210120</t>
  </si>
  <si>
    <t>2021-8-210159</t>
  </si>
  <si>
    <t>17-8-005</t>
  </si>
  <si>
    <t>17-8-120</t>
  </si>
  <si>
    <t>2021-8-210066</t>
  </si>
  <si>
    <t>17-8-136</t>
  </si>
  <si>
    <t>2021-8-210293</t>
  </si>
  <si>
    <t>17-8-126</t>
  </si>
  <si>
    <t>2019-8-116</t>
  </si>
  <si>
    <t>2020-8-103</t>
  </si>
  <si>
    <t>2021-8-210176</t>
  </si>
  <si>
    <t>17-8-129</t>
  </si>
  <si>
    <t>2018-8-4</t>
  </si>
  <si>
    <t>2019-8-90</t>
  </si>
  <si>
    <t>2018-8-10</t>
  </si>
  <si>
    <t>17-8-024</t>
  </si>
  <si>
    <t>2021-8-210228</t>
  </si>
  <si>
    <t>17-8-107</t>
  </si>
  <si>
    <t>2019-8-169</t>
  </si>
  <si>
    <t>2020-8-219</t>
  </si>
  <si>
    <t>17-8-055</t>
  </si>
  <si>
    <t>2019-8-166</t>
  </si>
  <si>
    <t>2018-8-175</t>
  </si>
  <si>
    <t>2020-8-135</t>
  </si>
  <si>
    <t>2018-8-77</t>
  </si>
  <si>
    <t>2018-8-67</t>
  </si>
  <si>
    <t>2020-8-180</t>
  </si>
  <si>
    <t>2020-8-12</t>
  </si>
  <si>
    <t>2021-8-210268</t>
  </si>
  <si>
    <t>17-8-006</t>
  </si>
  <si>
    <t>17-8-009</t>
  </si>
  <si>
    <t>17-8-162</t>
  </si>
  <si>
    <t>2021-8-210005</t>
  </si>
  <si>
    <t>17-8-176</t>
  </si>
  <si>
    <t>17-8-056</t>
  </si>
  <si>
    <t>2021-8-210294</t>
  </si>
  <si>
    <t>17-8-179</t>
  </si>
  <si>
    <t>17-8-111</t>
  </si>
  <si>
    <t>2018-8-17</t>
  </si>
  <si>
    <t>17-8-175</t>
  </si>
  <si>
    <t>2018-8-97</t>
  </si>
  <si>
    <t>17-8-040</t>
  </si>
  <si>
    <t>2021-8-210161</t>
  </si>
  <si>
    <t>17-8-149</t>
  </si>
  <si>
    <t>2020-8-185</t>
  </si>
  <si>
    <t>2020-8-181</t>
  </si>
  <si>
    <t>2020-8-13</t>
  </si>
  <si>
    <t>2020-8-23</t>
  </si>
  <si>
    <t>17-8-034</t>
  </si>
  <si>
    <t>17-8-163</t>
  </si>
  <si>
    <t>2018-8-73</t>
  </si>
  <si>
    <t>2019-8-46</t>
  </si>
  <si>
    <t>2019-8-39</t>
  </si>
  <si>
    <t>2021-8-210243</t>
  </si>
  <si>
    <t>2020-8-146</t>
  </si>
  <si>
    <t>2018-8-81</t>
  </si>
  <si>
    <t>2020-8-276</t>
  </si>
  <si>
    <t>2021-8-210058</t>
  </si>
  <si>
    <t>2021-8-210229</t>
  </si>
  <si>
    <t>2021-8-210056</t>
  </si>
  <si>
    <t>2019-8-201</t>
  </si>
  <si>
    <t>17-8-194</t>
  </si>
  <si>
    <t>2018-8-71</t>
  </si>
  <si>
    <t>2018-8-96</t>
  </si>
  <si>
    <t>2021-8-210042</t>
  </si>
  <si>
    <t>2021-8-210088</t>
  </si>
  <si>
    <t>2021-8-210303</t>
  </si>
  <si>
    <t>2020-8-86</t>
  </si>
  <si>
    <t>17-8-150</t>
  </si>
  <si>
    <t>2019-8-22</t>
  </si>
  <si>
    <t>2018-8-80</t>
  </si>
  <si>
    <t>2018-8-64</t>
  </si>
  <si>
    <t>17-8-190</t>
  </si>
  <si>
    <t>17-8-188</t>
  </si>
  <si>
    <t>2020-8-58</t>
  </si>
  <si>
    <t>2021-8-210322</t>
  </si>
  <si>
    <t>2020-8-184</t>
  </si>
  <si>
    <t>2020-8-22</t>
  </si>
  <si>
    <t>2021-8-210142</t>
  </si>
  <si>
    <t>2020-8-172</t>
  </si>
  <si>
    <t>2020-8-226</t>
  </si>
  <si>
    <t>2021-8-210084</t>
  </si>
  <si>
    <t>2021-8-210010</t>
  </si>
  <si>
    <t>17-8-007</t>
  </si>
  <si>
    <t>17-8-164</t>
  </si>
  <si>
    <t>2021-8-210308</t>
  </si>
  <si>
    <t>2018-8-125</t>
  </si>
  <si>
    <t>2018-8-180</t>
  </si>
  <si>
    <t>2019-8-62</t>
  </si>
  <si>
    <t>2019-8-186</t>
  </si>
  <si>
    <t>2018-8-11</t>
  </si>
  <si>
    <t>17-8-189</t>
  </si>
  <si>
    <t>2021-8-210238</t>
  </si>
  <si>
    <t>2018-8-78</t>
  </si>
  <si>
    <t>2021-8-210079</t>
  </si>
  <si>
    <t>Г3-133-20</t>
  </si>
  <si>
    <t>2020-8-125</t>
  </si>
  <si>
    <t>17-8-184</t>
  </si>
  <si>
    <t>2020-8-92</t>
  </si>
  <si>
    <t>2021-8-210341</t>
  </si>
  <si>
    <t>2019-8-24</t>
  </si>
  <si>
    <t>2019-8-157</t>
  </si>
  <si>
    <t>2018-8-66</t>
  </si>
  <si>
    <t>17-8-032</t>
  </si>
  <si>
    <t>2020-8-178</t>
  </si>
  <si>
    <t>17-8-008</t>
  </si>
  <si>
    <t>2020-8-167</t>
  </si>
  <si>
    <t>2019-8-19</t>
  </si>
  <si>
    <t>2021-8-210085</t>
  </si>
  <si>
    <t>17-8-083</t>
  </si>
  <si>
    <t>2018-8-174</t>
  </si>
  <si>
    <t>2021-8-210087</t>
  </si>
  <si>
    <t>2021-8-210302</t>
  </si>
  <si>
    <t>2021-8-210054</t>
  </si>
  <si>
    <t>2018-8-63</t>
  </si>
  <si>
    <t>2021-8-210187</t>
  </si>
  <si>
    <t>17-8-171</t>
  </si>
  <si>
    <t>2019-8-138</t>
  </si>
  <si>
    <t>2018-8-12</t>
  </si>
  <si>
    <t>17-8-169</t>
  </si>
  <si>
    <t>2021-8-210063</t>
  </si>
  <si>
    <t>2021-8-210325</t>
  </si>
  <si>
    <t>2020-8-201</t>
  </si>
  <si>
    <t>17-8-177</t>
  </si>
  <si>
    <t>2020-8-65</t>
  </si>
  <si>
    <t>2020-8-247</t>
  </si>
  <si>
    <t>2020-8-15</t>
  </si>
  <si>
    <t>2021-8-210232</t>
  </si>
  <si>
    <t>2021-8-210118</t>
  </si>
  <si>
    <t>2021-8-210189</t>
  </si>
  <si>
    <t>2020-8-4</t>
  </si>
  <si>
    <t>2020-8-200</t>
  </si>
  <si>
    <t>2018-83</t>
  </si>
  <si>
    <t>2019-8-57</t>
  </si>
  <si>
    <t>2021-8-210049</t>
  </si>
  <si>
    <t>2018-8-136</t>
  </si>
  <si>
    <t>2021-8-210108</t>
  </si>
  <si>
    <t>2020-8-3</t>
  </si>
  <si>
    <t>2021-8-210082</t>
  </si>
  <si>
    <t>17-8-153</t>
  </si>
  <si>
    <t>2020-8-208</t>
  </si>
  <si>
    <t>2020-8-49</t>
  </si>
  <si>
    <t>17-8-266</t>
  </si>
  <si>
    <t>2019-8-21</t>
  </si>
  <si>
    <t>2018-8-5</t>
  </si>
  <si>
    <t>2020-8-176</t>
  </si>
  <si>
    <t>2021-8-210086</t>
  </si>
  <si>
    <t>2021-8-210198</t>
  </si>
  <si>
    <t>2020-8-173</t>
  </si>
  <si>
    <t>2019-8-25</t>
  </si>
  <si>
    <t>2020-8-25</t>
  </si>
  <si>
    <t>2018-8-18</t>
  </si>
  <si>
    <t>2020-8-111</t>
  </si>
  <si>
    <t>2020-8-225</t>
  </si>
  <si>
    <t>2021-8-210337</t>
  </si>
  <si>
    <t>2020-8-171</t>
  </si>
  <si>
    <t>2021-8-210350</t>
  </si>
  <si>
    <t>17-8-050</t>
  </si>
  <si>
    <t>2021-8-210225</t>
  </si>
  <si>
    <t>17-8-014</t>
  </si>
  <si>
    <t>2021-8-210020</t>
  </si>
  <si>
    <t>2019-8-173</t>
  </si>
  <si>
    <t>2021-8-210093</t>
  </si>
  <si>
    <t>2021-8-210092</t>
  </si>
  <si>
    <t>2021-8-210171</t>
  </si>
  <si>
    <t>2021-8-210077</t>
  </si>
  <si>
    <t>2018-8-19</t>
  </si>
  <si>
    <t>2021-8-210160</t>
  </si>
  <si>
    <t>2021-8-210074</t>
  </si>
  <si>
    <t>2018-8-100</t>
  </si>
  <si>
    <t>2021-8-210181</t>
  </si>
  <si>
    <t>2021-8-210324</t>
  </si>
  <si>
    <t>2021-8-210083</t>
  </si>
  <si>
    <t>2018-8-65</t>
  </si>
  <si>
    <t>2019-8-38</t>
  </si>
  <si>
    <t>2020-8-234</t>
  </si>
  <si>
    <t>2021-8-210110</t>
  </si>
  <si>
    <t>2021-8-210366</t>
  </si>
  <si>
    <t>2021-8-210231</t>
  </si>
  <si>
    <t>2021-8-210298</t>
  </si>
  <si>
    <t>2021-8-210003</t>
  </si>
  <si>
    <t>2021-8-210192</t>
  </si>
  <si>
    <t>17-8-067</t>
  </si>
  <si>
    <t>2021-8-210329</t>
  </si>
  <si>
    <t>2021-8-210130</t>
  </si>
  <si>
    <t>2019-8-153</t>
  </si>
  <si>
    <t>2021-8-210296</t>
  </si>
  <si>
    <t>17-8-155</t>
  </si>
  <si>
    <t>2018-8-8</t>
  </si>
  <si>
    <t>2021-8-210330</t>
  </si>
  <si>
    <t>2021-8-210026</t>
  </si>
  <si>
    <t>2020-8-7</t>
  </si>
  <si>
    <t>2020-8-17</t>
  </si>
  <si>
    <t>2020-8-41</t>
  </si>
  <si>
    <t>17-8-181</t>
  </si>
  <si>
    <t>2021-8-210116</t>
  </si>
  <si>
    <t>2019-8-77</t>
  </si>
  <si>
    <t>2020-8-89</t>
  </si>
  <si>
    <t>2019-8-13</t>
  </si>
  <si>
    <t>2021-8-210080</t>
  </si>
  <si>
    <t>2021-8-210070</t>
  </si>
  <si>
    <t>2021-8-210236</t>
  </si>
  <si>
    <t>2021-8-210156</t>
  </si>
  <si>
    <t>2018-8-109</t>
  </si>
  <si>
    <t>2021-8-210061</t>
  </si>
  <si>
    <t>2018-8-41</t>
  </si>
  <si>
    <t>2020-8-179</t>
  </si>
  <si>
    <t>17-8-001</t>
  </si>
  <si>
    <t>17-8-037</t>
  </si>
  <si>
    <t>2020-8-27</t>
  </si>
  <si>
    <t>17-8-185</t>
  </si>
  <si>
    <t>2021-8-210233</t>
  </si>
  <si>
    <t>2020-8-34</t>
  </si>
  <si>
    <t>2021-8-210143</t>
  </si>
  <si>
    <t>2018-8-43</t>
  </si>
  <si>
    <t>17-8-036</t>
  </si>
  <si>
    <t>17-8-049</t>
  </si>
  <si>
    <t>2021-8-210170</t>
  </si>
  <si>
    <t>2018-8-88</t>
  </si>
  <si>
    <t>2021-8-210257</t>
  </si>
  <si>
    <t>2021-8-210078</t>
  </si>
  <si>
    <t>2021-8-210011</t>
  </si>
  <si>
    <t>17-8-112</t>
  </si>
  <si>
    <t>2021-8-210059</t>
  </si>
  <si>
    <t>17-8-003</t>
  </si>
  <si>
    <t>2020-8-63</t>
  </si>
  <si>
    <t>2021-8-210062</t>
  </si>
  <si>
    <t>17-8-333</t>
  </si>
  <si>
    <t>2021-8-210139</t>
  </si>
  <si>
    <t>17-8-166</t>
  </si>
  <si>
    <t>2020-8-241</t>
  </si>
  <si>
    <t>2021-8-210343</t>
  </si>
  <si>
    <t>2018-8-79</t>
  </si>
  <si>
    <t>2018-8-47</t>
  </si>
  <si>
    <t>2021-8-210247</t>
  </si>
  <si>
    <t>2021-8-210245</t>
  </si>
  <si>
    <t>2020-8-21</t>
  </si>
  <si>
    <t>2020-8-188</t>
  </si>
  <si>
    <t>2021-8-210346</t>
  </si>
  <si>
    <t>2019-8-133</t>
  </si>
  <si>
    <t>2020-8-177</t>
  </si>
  <si>
    <t>2020-8-175</t>
  </si>
  <si>
    <t>2018-8-159</t>
  </si>
  <si>
    <t>2019-8-190</t>
  </si>
  <si>
    <t>2021-8-210014</t>
  </si>
  <si>
    <t>2021-8-210030</t>
  </si>
  <si>
    <t>2021-8-210202</t>
  </si>
  <si>
    <t>2021-8-210292</t>
  </si>
  <si>
    <t>2021-8-210199</t>
  </si>
  <si>
    <t>2021-8-210027</t>
  </si>
  <si>
    <t>2021-8-210244</t>
  </si>
  <si>
    <t>2021-8-210362</t>
  </si>
  <si>
    <t>2020-8-79</t>
  </si>
  <si>
    <t>2020-8-57</t>
  </si>
  <si>
    <t>17-8-183</t>
  </si>
  <si>
    <t>2018-8-317</t>
  </si>
  <si>
    <t>2021-8-210299</t>
  </si>
  <si>
    <t>17-8-178</t>
  </si>
  <si>
    <t>2020-8-42</t>
  </si>
  <si>
    <t>2021-8-210163</t>
  </si>
  <si>
    <t>1+1</t>
  </si>
  <si>
    <t>2021-8-210107</t>
  </si>
  <si>
    <t>2021-8-210240</t>
  </si>
  <si>
    <t>2021-8-210263</t>
  </si>
  <si>
    <t>2018-8-117</t>
  </si>
  <si>
    <t>2018-8-9</t>
  </si>
  <si>
    <t>17-8-268</t>
  </si>
  <si>
    <t>2018-8-138</t>
  </si>
  <si>
    <t>17-8-152</t>
  </si>
  <si>
    <t>2021-8-210138</t>
  </si>
  <si>
    <t>2021-8-210242</t>
  </si>
  <si>
    <t>2021-8-210290</t>
  </si>
  <si>
    <t>2018-8-30</t>
  </si>
  <si>
    <t>2021-8-210173</t>
  </si>
  <si>
    <t>2018-8-76</t>
  </si>
  <si>
    <t>2021-8-210069</t>
  </si>
  <si>
    <t>2019-8-125</t>
  </si>
  <si>
    <t>2020-8-70</t>
  </si>
  <si>
    <t>2021-8-210260</t>
  </si>
  <si>
    <t>2021-8-210033</t>
  </si>
  <si>
    <t>2021-8-210002</t>
  </si>
  <si>
    <t>2020-8-212</t>
  </si>
  <si>
    <t>2021-8-210210</t>
  </si>
  <si>
    <t>2019-8-156</t>
  </si>
  <si>
    <t>2020-8-140</t>
  </si>
  <si>
    <t>2020-8-18</t>
  </si>
  <si>
    <t>2020-8-59</t>
  </si>
  <si>
    <t>2021-8-210226</t>
  </si>
  <si>
    <t>2021-8-210004</t>
  </si>
  <si>
    <t>2020-8-117</t>
  </si>
  <si>
    <t>2019-8-36</t>
  </si>
  <si>
    <t>2021-8-210218</t>
  </si>
  <si>
    <t>2020-8-183</t>
  </si>
  <si>
    <t>2020-8-94</t>
  </si>
  <si>
    <t>2021-8-210340</t>
  </si>
  <si>
    <t>2019-8-178</t>
  </si>
  <si>
    <t>2021-8-210311</t>
  </si>
  <si>
    <t>2018-8-28</t>
  </si>
  <si>
    <t>2020-8-33</t>
  </si>
  <si>
    <t>2021-8-210320</t>
  </si>
  <si>
    <t>2021-8-210177</t>
  </si>
  <si>
    <t>2021-8-210234</t>
  </si>
  <si>
    <t>2018-8-75</t>
  </si>
  <si>
    <t>2021-8-210094</t>
  </si>
  <si>
    <t>2019-8-23</t>
  </si>
  <si>
    <t>2020-8-8</t>
  </si>
  <si>
    <t>2019-8-194</t>
  </si>
  <si>
    <t>2021-8-210035</t>
  </si>
  <si>
    <t>2019-8-9</t>
  </si>
  <si>
    <t>17-8-080</t>
  </si>
  <si>
    <t>2021-8-210051</t>
  </si>
  <si>
    <t>2020-8-141</t>
  </si>
  <si>
    <t>2021-8-210267</t>
  </si>
  <si>
    <t>2018-8-95</t>
  </si>
  <si>
    <t>2021-8-210258</t>
  </si>
  <si>
    <t>2019-8-205</t>
  </si>
  <si>
    <t>2021-8-210323</t>
  </si>
  <si>
    <t>2020-8-53</t>
  </si>
  <si>
    <t>2020-8-240</t>
  </si>
  <si>
    <t>17-8-052</t>
  </si>
  <si>
    <t>2018-8-122</t>
  </si>
  <si>
    <t>2018-8-29</t>
  </si>
  <si>
    <t>2021-8-210122</t>
  </si>
  <si>
    <t>17-8-094</t>
  </si>
  <si>
    <t>2019-8-20</t>
  </si>
  <si>
    <t>2020-8-205</t>
  </si>
  <si>
    <t>2020-8-54</t>
  </si>
  <si>
    <t>2021-8-210215</t>
  </si>
  <si>
    <t>2021-8-210259</t>
  </si>
  <si>
    <t>2021-8-210306</t>
  </si>
  <si>
    <t>2021-8-210031</t>
  </si>
  <si>
    <t>2021-8-210081</t>
  </si>
  <si>
    <t>2019-8-70</t>
  </si>
  <si>
    <t>2021-8-210221</t>
  </si>
  <si>
    <t>2021-8-210349</t>
  </si>
  <si>
    <t>2019-8-163</t>
  </si>
  <si>
    <t>2018-8-54</t>
  </si>
  <si>
    <t>2021-8-210103</t>
  </si>
  <si>
    <t>2019-8-198</t>
  </si>
  <si>
    <t>2019-8-115</t>
  </si>
  <si>
    <t>2018-8-106</t>
  </si>
  <si>
    <t>2018-8-206</t>
  </si>
  <si>
    <t>2021-8-210008</t>
  </si>
  <si>
    <t>2021-8-210007</t>
  </si>
  <si>
    <t>2019-8-59</t>
  </si>
  <si>
    <t>2021-8-210149</t>
  </si>
  <si>
    <t>2021-8-210214</t>
  </si>
  <si>
    <t>2018-8-156</t>
  </si>
  <si>
    <t>2021-8-210326</t>
  </si>
  <si>
    <t>2018-8-328</t>
  </si>
  <si>
    <t>2018-8-152</t>
  </si>
  <si>
    <t>2021-8-210288</t>
  </si>
  <si>
    <t>2021-8-210136</t>
  </si>
  <si>
    <t>2019-8-35</t>
  </si>
  <si>
    <t>2018-8-178</t>
  </si>
  <si>
    <t>2021-8-2021</t>
  </si>
  <si>
    <t>2021-8-210148</t>
  </si>
  <si>
    <t>2021-8-210328</t>
  </si>
  <si>
    <t>2018-8-209</t>
  </si>
  <si>
    <t>2021-8-210211</t>
  </si>
  <si>
    <t>2021-8-210029</t>
  </si>
  <si>
    <t>164420</t>
  </si>
  <si>
    <t>2021-8-210125</t>
  </si>
  <si>
    <t>2020-8-235</t>
  </si>
  <si>
    <t>2021-8-210345</t>
  </si>
  <si>
    <t>17-8-088</t>
  </si>
  <si>
    <t>2021-8-210224</t>
  </si>
  <si>
    <t>2018-8-213</t>
  </si>
  <si>
    <t>2021-8-210351</t>
  </si>
  <si>
    <t>2021-8-210180</t>
  </si>
  <si>
    <t>2021-8-210239</t>
  </si>
  <si>
    <t>2021-8-210203</t>
  </si>
  <si>
    <t>17-8-133</t>
  </si>
  <si>
    <t>2021-8-210016</t>
  </si>
  <si>
    <t>2020-8-43</t>
  </si>
  <si>
    <t>2018-8-36</t>
  </si>
  <si>
    <t>2020-8-286</t>
  </si>
  <si>
    <t>2018-8-46</t>
  </si>
  <si>
    <t>2021-8-210097</t>
  </si>
  <si>
    <t>2020-8-195</t>
  </si>
  <si>
    <t>2019-8-200</t>
  </si>
  <si>
    <t>2021-8-210216</t>
  </si>
  <si>
    <t>2019-8-17</t>
  </si>
  <si>
    <t>2021-8-210174</t>
  </si>
  <si>
    <t>2021-8-210006</t>
  </si>
  <si>
    <t>2019-8-193</t>
  </si>
  <si>
    <t>2018-8-201</t>
  </si>
  <si>
    <t>2019-8-329</t>
  </si>
  <si>
    <t>17-8-151</t>
  </si>
  <si>
    <t>2020-8-214</t>
  </si>
  <si>
    <t>2021-8-210100</t>
  </si>
  <si>
    <t>2018-8-129</t>
  </si>
  <si>
    <t>2021-8-210044</t>
  </si>
  <si>
    <t>2021-8-210101</t>
  </si>
  <si>
    <t>2021-8-210141</t>
  </si>
  <si>
    <t>2021-8-210279</t>
  </si>
  <si>
    <t>2021-8-210048</t>
  </si>
  <si>
    <t>2019-8-336</t>
  </si>
  <si>
    <t>17-8-160</t>
  </si>
  <si>
    <t>2019-8-203</t>
  </si>
  <si>
    <t>2021-8-210095</t>
  </si>
  <si>
    <t>2019-8-40</t>
  </si>
  <si>
    <t>17-8-041</t>
  </si>
  <si>
    <t>2021-8-210032</t>
  </si>
  <si>
    <t>17-8-027</t>
  </si>
  <si>
    <t>2020-8-56</t>
  </si>
  <si>
    <t>2021-8-210037</t>
  </si>
  <si>
    <t>2020-8-16</t>
  </si>
  <si>
    <t>17-8-084</t>
  </si>
  <si>
    <t>2021-8-210064</t>
  </si>
  <si>
    <t>2020-8-182</t>
  </si>
  <si>
    <t>2020-8-169</t>
  </si>
  <si>
    <t>2021-8-210361</t>
  </si>
  <si>
    <t>2018-8-195</t>
  </si>
  <si>
    <t>2020-8-95</t>
  </si>
  <si>
    <t>2021-8-210052</t>
  </si>
  <si>
    <t>2019-8-96</t>
  </si>
  <si>
    <t>2018-8-150</t>
  </si>
  <si>
    <t>2020-8-6</t>
  </si>
  <si>
    <t>2021-8-210090</t>
  </si>
  <si>
    <t>17-8-031</t>
  </si>
  <si>
    <t>2020-8-64</t>
  </si>
  <si>
    <t>2018-8-198</t>
  </si>
  <si>
    <t>2019-8-34</t>
  </si>
  <si>
    <t>17-8-140</t>
  </si>
  <si>
    <t>2018-8-72</t>
  </si>
  <si>
    <t>2020-8-122</t>
  </si>
  <si>
    <t>2019-8-185</t>
  </si>
  <si>
    <t>2020-8-191</t>
  </si>
  <si>
    <t>2018-8-104</t>
  </si>
  <si>
    <t>2019-8-179</t>
  </si>
  <si>
    <t>2020-8-2</t>
  </si>
  <si>
    <t>2021-8-210205</t>
  </si>
  <si>
    <t>2021-8-210034</t>
  </si>
  <si>
    <t>2021-8-210071</t>
  </si>
  <si>
    <t>2019-8-164</t>
  </si>
  <si>
    <t>2020-8-168</t>
  </si>
  <si>
    <t>2021-8-210235</t>
  </si>
  <si>
    <t>2018-8-105</t>
  </si>
  <si>
    <t>2020-8-126</t>
  </si>
  <si>
    <t>2018-8-13</t>
  </si>
  <si>
    <t>2021-8-210104</t>
  </si>
  <si>
    <t>2020-8-108</t>
  </si>
  <si>
    <t>2020-8-152</t>
  </si>
  <si>
    <t>2021-8-210089</t>
  </si>
  <si>
    <t>2021-8-210227</t>
  </si>
  <si>
    <t>2021-8-210065</t>
  </si>
  <si>
    <t>2018-8-74</t>
  </si>
  <si>
    <t>2020-8-139</t>
  </si>
  <si>
    <t>2019-8-76</t>
  </si>
  <si>
    <t>2021-8-210208</t>
  </si>
  <si>
    <t>2020-8-83</t>
  </si>
  <si>
    <t>2020-8-187</t>
  </si>
  <si>
    <t>2018-8-90</t>
  </si>
  <si>
    <t>2021-8-210375</t>
  </si>
  <si>
    <t>2021-8-210150</t>
  </si>
  <si>
    <t>2020-8-36</t>
  </si>
  <si>
    <t>2020-8-307</t>
  </si>
  <si>
    <t>2020-8-142</t>
  </si>
  <si>
    <t>2018-8-56</t>
  </si>
  <si>
    <t>2021-8-210098</t>
  </si>
  <si>
    <t>17-8-165</t>
  </si>
  <si>
    <t>2021-8-210076</t>
  </si>
  <si>
    <t>2021-8-210072</t>
  </si>
  <si>
    <t>2021-8-210053</t>
  </si>
  <si>
    <t>2019-8-84</t>
  </si>
  <si>
    <t>203-20/043</t>
  </si>
  <si>
    <t>2021-8-210357</t>
  </si>
  <si>
    <t>2021-8-210266</t>
  </si>
  <si>
    <t>2021-8-210105</t>
  </si>
  <si>
    <t>2021-8-210022</t>
  </si>
  <si>
    <t>2018-8-185</t>
  </si>
  <si>
    <t>2021-8-210304</t>
  </si>
  <si>
    <t>2021-8-210135</t>
  </si>
  <si>
    <t>2021-8-210179</t>
  </si>
  <si>
    <t>2021-8-210315</t>
  </si>
  <si>
    <t>2021-8-210333</t>
  </si>
  <si>
    <t>2019-8-191</t>
  </si>
  <si>
    <t>2021-8-210338</t>
  </si>
  <si>
    <t>2020-8-87</t>
  </si>
  <si>
    <t>2020-8-99</t>
  </si>
  <si>
    <t>17-8-030</t>
  </si>
  <si>
    <t>2020-8-19</t>
  </si>
  <si>
    <t>2021-8-210201</t>
  </si>
  <si>
    <t>2021-8-210144</t>
  </si>
  <si>
    <t>2018-8-27</t>
  </si>
  <si>
    <t>2019-8-63</t>
  </si>
  <si>
    <t>2020-8-246</t>
  </si>
  <si>
    <t>2019-8-117</t>
  </si>
  <si>
    <t>2020-8-82</t>
  </si>
  <si>
    <t>2021-8-210207</t>
  </si>
  <si>
    <t>2021-8-210261</t>
  </si>
  <si>
    <t>2021-8-210045</t>
  </si>
  <si>
    <t>2019-8-167</t>
  </si>
  <si>
    <t>2021-8-210018</t>
  </si>
  <si>
    <t>2020-8-149</t>
  </si>
  <si>
    <t>17-8-068</t>
  </si>
  <si>
    <t>2021-8-210280</t>
  </si>
  <si>
    <t>2018-8-154</t>
  </si>
  <si>
    <t>2021-8-210164</t>
  </si>
  <si>
    <t>2020-8-129</t>
  </si>
  <si>
    <t>2019-8-86</t>
  </si>
  <si>
    <t>2021-8-210109</t>
  </si>
  <si>
    <t>2019-8-202</t>
  </si>
  <si>
    <t>2021-8-210121</t>
  </si>
  <si>
    <t>2020-8-52</t>
  </si>
  <si>
    <t>2021-8-210013</t>
  </si>
  <si>
    <t>2018-8-183</t>
  </si>
  <si>
    <t>17-8-137</t>
  </si>
  <si>
    <t>2020-8-96</t>
  </si>
  <si>
    <t>2021-8-210300</t>
  </si>
  <si>
    <t>2020-8-151</t>
  </si>
  <si>
    <t>2019-8-207</t>
  </si>
  <si>
    <t>2018-8-58</t>
  </si>
  <si>
    <t>2021-8-210155</t>
  </si>
  <si>
    <t>2020-8-26</t>
  </si>
  <si>
    <t>17-8-174</t>
  </si>
  <si>
    <t>2020-8-218</t>
  </si>
  <si>
    <t>2021-8-210368</t>
  </si>
  <si>
    <t>2021-8-210012</t>
  </si>
  <si>
    <t>2021-8-210158</t>
  </si>
  <si>
    <t>2021-8-210372</t>
  </si>
  <si>
    <t>2021-8-210353</t>
  </si>
  <si>
    <t>2021-8-210040</t>
  </si>
  <si>
    <t>2021-8-210099</t>
  </si>
  <si>
    <t>2018-8-190</t>
  </si>
  <si>
    <t>2021-8-210140</t>
  </si>
  <si>
    <t>2020-8-69</t>
  </si>
  <si>
    <t>2018-8-92</t>
  </si>
  <si>
    <t>2018-8-168</t>
  </si>
  <si>
    <t>2018-8-127</t>
  </si>
  <si>
    <t>2021-8-210331</t>
  </si>
  <si>
    <t>2020-8-14</t>
  </si>
  <si>
    <t>2021-8-210115</t>
  </si>
  <si>
    <t>2019-8-8</t>
  </si>
  <si>
    <t>2021-8-210146</t>
  </si>
  <si>
    <t>3.17-66</t>
  </si>
  <si>
    <t>17-8-091</t>
  </si>
  <si>
    <t>2021-8-210209</t>
  </si>
  <si>
    <t>17-8-100</t>
  </si>
  <si>
    <t>2020-8-50</t>
  </si>
  <si>
    <t>2021-8-210185</t>
  </si>
  <si>
    <t>17-8-082</t>
  </si>
  <si>
    <t>2021-8-210067</t>
  </si>
  <si>
    <t>2021-8-210230</t>
  </si>
  <si>
    <t>2021-8-210332</t>
  </si>
  <si>
    <t>2019-8-16</t>
  </si>
  <si>
    <t>2021-8-210252</t>
  </si>
  <si>
    <t>17-8-141</t>
  </si>
  <si>
    <t>2019-8-99</t>
  </si>
  <si>
    <t>2021-8-210073</t>
  </si>
  <si>
    <t>17-8-098</t>
  </si>
  <si>
    <t>2021-8-210182</t>
  </si>
  <si>
    <t>2019-8-103</t>
  </si>
  <si>
    <t>2021-8-210212</t>
  </si>
  <si>
    <t>2021-8-210278</t>
  </si>
  <si>
    <t>17-8-105</t>
  </si>
  <si>
    <t>2019-8-195</t>
  </si>
  <si>
    <t>2020-8-88</t>
  </si>
  <si>
    <t>2021-8-210358</t>
  </si>
  <si>
    <t>2019-8-15</t>
  </si>
  <si>
    <t>2018-8-7</t>
  </si>
  <si>
    <t>2020-8-11</t>
  </si>
  <si>
    <t>2020-8-245</t>
  </si>
  <si>
    <t>2021-8-210152</t>
  </si>
  <si>
    <t>2021-8-210175</t>
  </si>
  <si>
    <t>2021-8-210317</t>
  </si>
  <si>
    <t>2021-8-210310</t>
  </si>
  <si>
    <t>2019-8-6</t>
  </si>
  <si>
    <t>2021-8-210188</t>
  </si>
  <si>
    <t>2021-8-210145</t>
  </si>
  <si>
    <t>2018-8-82</t>
  </si>
  <si>
    <t>2018-8-112</t>
  </si>
  <si>
    <t>2021-8-210272</t>
  </si>
  <si>
    <t>2021-8-210305</t>
  </si>
  <si>
    <t>2021-8-210112</t>
  </si>
  <si>
    <t>2021-8-210370</t>
  </si>
  <si>
    <t>2021-8-210309</t>
  </si>
  <si>
    <t>2021-8-210041</t>
  </si>
  <si>
    <t>17-8-092</t>
  </si>
  <si>
    <t>2021-8-210348</t>
  </si>
  <si>
    <t>17-8-047</t>
  </si>
  <si>
    <t>2021-8-210151</t>
  </si>
  <si>
    <t>2020-8-158</t>
  </si>
  <si>
    <t>2021-8-210050</t>
  </si>
  <si>
    <t>2021-8-210157</t>
  </si>
  <si>
    <t>2018-8-167</t>
  </si>
  <si>
    <t>2020-8-166</t>
  </si>
  <si>
    <t>2019-8-12</t>
  </si>
  <si>
    <t>2018-8-153</t>
  </si>
  <si>
    <t>2021-8-210024</t>
  </si>
  <si>
    <t>2018-8-203</t>
  </si>
  <si>
    <t>2018-8-177</t>
  </si>
  <si>
    <t>2021-8-210043</t>
  </si>
  <si>
    <t>2021-8-210344</t>
  </si>
  <si>
    <t>2021-8-210363</t>
  </si>
  <si>
    <t>2018-8-59</t>
  </si>
  <si>
    <t>2021-8-210114</t>
  </si>
  <si>
    <t>2021-8-210015</t>
  </si>
  <si>
    <t>2020-8-236</t>
  </si>
  <si>
    <t>2019-8-78</t>
  </si>
  <si>
    <t>2021-8-210154</t>
  </si>
  <si>
    <t>2021-8-210255</t>
  </si>
  <si>
    <t>2019-8-87</t>
  </si>
  <si>
    <t>2021-8-210167</t>
  </si>
  <si>
    <t>2021-8-210312</t>
  </si>
  <si>
    <t>2021-8-210283</t>
  </si>
  <si>
    <t>2021-8-210178</t>
  </si>
  <si>
    <t>2019-8-112</t>
  </si>
  <si>
    <t>2021-8-210017</t>
  </si>
  <si>
    <t>17-8-336</t>
  </si>
  <si>
    <t>2021-8-210091</t>
  </si>
  <si>
    <t>2021-8-210184</t>
  </si>
  <si>
    <t>2021-8-210036</t>
  </si>
  <si>
    <t>2020-8-244</t>
  </si>
  <si>
    <t>17-8-172</t>
  </si>
  <si>
    <t>2021-8-210147</t>
  </si>
  <si>
    <t>2020-8-39</t>
  </si>
  <si>
    <t>2020-8-190</t>
  </si>
  <si>
    <t>2021-8-210194</t>
  </si>
  <si>
    <t>2021-8-210197</t>
  </si>
  <si>
    <t>2019-8-58</t>
  </si>
  <si>
    <t>2021-8-210248</t>
  </si>
  <si>
    <t>2020-8-119</t>
  </si>
  <si>
    <t>2018-8-114</t>
  </si>
  <si>
    <t>2020-8-242</t>
  </si>
  <si>
    <t>17-8-139</t>
  </si>
  <si>
    <t>2020-8-76</t>
  </si>
  <si>
    <t>2021-8-210281</t>
  </si>
  <si>
    <t>2021-8-210191</t>
  </si>
  <si>
    <t>2021-8-210204</t>
  </si>
  <si>
    <t>2021-8-210284</t>
  </si>
  <si>
    <t>17-8-167</t>
  </si>
  <si>
    <t>2021-8-210360</t>
  </si>
  <si>
    <t>2021-8-210282</t>
  </si>
  <si>
    <t>2021-8-210106</t>
  </si>
  <si>
    <t>2020-8-196</t>
  </si>
  <si>
    <t>2021-8-210307</t>
  </si>
  <si>
    <t>2021-8-210153</t>
  </si>
  <si>
    <t>2019-8-72</t>
  </si>
  <si>
    <t>2020-8-136</t>
  </si>
  <si>
    <t>17-8-061</t>
  </si>
  <si>
    <t>17-8-042</t>
  </si>
  <si>
    <t>2021-8-210217</t>
  </si>
  <si>
    <t>2018-8-141</t>
  </si>
  <si>
    <t>2021-8-210023</t>
  </si>
  <si>
    <t>2021-8-210354</t>
  </si>
  <si>
    <t>2021-8-210206</t>
  </si>
  <si>
    <t>17-8-033</t>
  </si>
  <si>
    <t>2018-8-149</t>
  </si>
  <si>
    <t>2018-8-132</t>
  </si>
  <si>
    <t>17-8-074</t>
  </si>
  <si>
    <t>2021-8-210193</t>
  </si>
  <si>
    <t>17-8-018</t>
  </si>
  <si>
    <t>2019-8-31</t>
  </si>
  <si>
    <t>2021-8-210352</t>
  </si>
  <si>
    <t>2019-8-56</t>
  </si>
  <si>
    <t>2021-8-210314</t>
  </si>
  <si>
    <t>17-8-142</t>
  </si>
  <si>
    <t>2020-8-223</t>
  </si>
  <si>
    <t>164310</t>
  </si>
  <si>
    <t>2020-8-231</t>
  </si>
  <si>
    <t>2020-8-104</t>
  </si>
  <si>
    <t>2021-8-210137</t>
  </si>
  <si>
    <t>2020-8-319</t>
  </si>
  <si>
    <t>2021-8-210019</t>
  </si>
  <si>
    <t>2021-8-210223</t>
  </si>
  <si>
    <t>2019-8-272</t>
  </si>
  <si>
    <t>2018-8-197</t>
  </si>
  <si>
    <t>2019-8-343</t>
  </si>
  <si>
    <t>2019-8-168</t>
  </si>
  <si>
    <t>2020-8-309</t>
  </si>
  <si>
    <t>2018-8-164</t>
  </si>
  <si>
    <t>2021-8-210186</t>
  </si>
  <si>
    <t>2018-8-23</t>
  </si>
  <si>
    <t>2018-8-120</t>
  </si>
  <si>
    <t>2020-8-81</t>
  </si>
  <si>
    <t>2021-8-210356</t>
  </si>
  <si>
    <t>2018-8-199</t>
  </si>
  <si>
    <t>2020-8-217</t>
  </si>
  <si>
    <t>2021-8-210262</t>
  </si>
  <si>
    <t>2021-8-210376</t>
  </si>
  <si>
    <t>2019-8-42</t>
  </si>
  <si>
    <t>2020-8-127</t>
  </si>
  <si>
    <t>2019-8-208</t>
  </si>
  <si>
    <t>17-8-064</t>
  </si>
  <si>
    <t>2021-8-210275</t>
  </si>
  <si>
    <t>2018-8-145</t>
  </si>
  <si>
    <t>2020-8-157</t>
  </si>
  <si>
    <t>2020-8-243</t>
  </si>
  <si>
    <t>2021-8-210129</t>
  </si>
  <si>
    <t>2018-8-130</t>
  </si>
  <si>
    <t>2021-8-210123</t>
  </si>
  <si>
    <t>2020-8-66</t>
  </si>
  <si>
    <t>2020-8-130</t>
  </si>
  <si>
    <t>2018-8-102</t>
  </si>
  <si>
    <t>2021-8-210289</t>
  </si>
  <si>
    <t>2021-8-210025</t>
  </si>
  <si>
    <t>2019-8-136</t>
  </si>
  <si>
    <t>17-8-116</t>
  </si>
  <si>
    <t>17-8-059</t>
  </si>
  <si>
    <t>2020-8-131</t>
  </si>
  <si>
    <t>2019-8-177</t>
  </si>
  <si>
    <t>2018-8-293</t>
  </si>
  <si>
    <t>2020-8-71</t>
  </si>
  <si>
    <t>2020-8-311</t>
  </si>
  <si>
    <t>2019-8-109</t>
  </si>
  <si>
    <t>17-8-065</t>
  </si>
  <si>
    <t>2018-8-51</t>
  </si>
  <si>
    <t>2021-8-210162</t>
  </si>
  <si>
    <t>2021-8-210166</t>
  </si>
  <si>
    <t>17-8-070</t>
  </si>
  <si>
    <t>2019-8-41</t>
  </si>
  <si>
    <t>2020-8-150</t>
  </si>
  <si>
    <t>2021-8-210131</t>
  </si>
  <si>
    <t>2020-8-216</t>
  </si>
  <si>
    <t>2018-8-42</t>
  </si>
  <si>
    <t>2020-8-100</t>
  </si>
  <si>
    <t>2018-8-20</t>
  </si>
  <si>
    <t>2019-8-337</t>
  </si>
  <si>
    <t>2021-8-210168</t>
  </si>
  <si>
    <t>17-8-023</t>
  </si>
  <si>
    <t>2020-8-120</t>
  </si>
  <si>
    <t>17-8-145</t>
  </si>
  <si>
    <t>2021-8-210039</t>
  </si>
  <si>
    <t>2019-8-44</t>
  </si>
  <si>
    <t>2021-8-210213</t>
  </si>
  <si>
    <t>2021-8-210277</t>
  </si>
  <si>
    <t>2019-8-81</t>
  </si>
  <si>
    <t>2021-8-210318</t>
  </si>
  <si>
    <t>2021-8-210301</t>
  </si>
  <si>
    <t>2021-8-210319</t>
  </si>
  <si>
    <t>2020-8-143</t>
  </si>
  <si>
    <t>2021-8-210377</t>
  </si>
  <si>
    <t>2021-8-210249</t>
  </si>
  <si>
    <t>2020-8-224</t>
  </si>
  <si>
    <t>2019-8-338</t>
  </si>
  <si>
    <t>2021-8-210271</t>
  </si>
  <si>
    <t>2020-8-186</t>
  </si>
  <si>
    <t>2019-8-118</t>
  </si>
  <si>
    <t>2019-8-18</t>
  </si>
  <si>
    <t>2019-8-74</t>
  </si>
  <si>
    <t>17-8-147</t>
  </si>
  <si>
    <t>2021-8-210219</t>
  </si>
  <si>
    <t>2018-8-158</t>
  </si>
  <si>
    <t>2021-8-210190</t>
  </si>
  <si>
    <t>2020-8-28</t>
  </si>
  <si>
    <t>2018-8-133</t>
  </si>
  <si>
    <t>17-8-085</t>
  </si>
  <si>
    <t>2019-8-192</t>
  </si>
  <si>
    <t>2021-8-210111</t>
  </si>
  <si>
    <t>2020-8-160</t>
  </si>
  <si>
    <t>17-8-076</t>
  </si>
  <si>
    <t>2019-8-123</t>
  </si>
  <si>
    <t>2018-8-31</t>
  </si>
  <si>
    <t>2019-8-11</t>
  </si>
  <si>
    <t>2018-8-191</t>
  </si>
  <si>
    <t>2021-8-210113</t>
  </si>
  <si>
    <t>2020-8-61</t>
  </si>
  <si>
    <t>2018-8-181</t>
  </si>
  <si>
    <t>2021-8-210342</t>
  </si>
  <si>
    <t>2019-8-108</t>
  </si>
  <si>
    <t>2021-8-210132</t>
  </si>
  <si>
    <t>2021-8-210295</t>
  </si>
  <si>
    <t>2020-8-213</t>
  </si>
  <si>
    <t>164286</t>
  </si>
  <si>
    <t>2020-8-105</t>
  </si>
  <si>
    <t>17-8-087</t>
  </si>
  <si>
    <t>2021-8-210117</t>
  </si>
  <si>
    <t>2021-8-210134</t>
  </si>
  <si>
    <t>2021-8-210270</t>
  </si>
  <si>
    <t>2021-8-210336</t>
  </si>
  <si>
    <t>17-8-110</t>
  </si>
  <si>
    <t>2020-8-156</t>
  </si>
  <si>
    <t>2019-8-206</t>
  </si>
  <si>
    <t>2021-8-210060</t>
  </si>
  <si>
    <t>2021-8-210335</t>
  </si>
  <si>
    <t>2021-8-210250</t>
  </si>
  <si>
    <t>2020-8-48</t>
  </si>
  <si>
    <t>2020-8-154</t>
  </si>
  <si>
    <t>2019-8-71</t>
  </si>
  <si>
    <t>2020-8-38</t>
  </si>
  <si>
    <t>17-8-124</t>
  </si>
  <si>
    <t>17-8-060</t>
  </si>
  <si>
    <t>17-8-078</t>
  </si>
  <si>
    <t>2020-8-107</t>
  </si>
  <si>
    <t>2021-8-210365</t>
  </si>
  <si>
    <t>2020-8-29</t>
  </si>
  <si>
    <t>2019-8-50</t>
  </si>
  <si>
    <t>17-8-058</t>
  </si>
  <si>
    <t>17-8-125</t>
  </si>
  <si>
    <t>2018-8-189</t>
  </si>
  <si>
    <t>2020-8-215</t>
  </si>
  <si>
    <t>2020-8-60</t>
  </si>
  <si>
    <t>2019-8-119</t>
  </si>
  <si>
    <t>2018-8-135</t>
  </si>
  <si>
    <t>2018-8-39</t>
  </si>
  <si>
    <t>2019-8-1</t>
  </si>
  <si>
    <t>2021-8-210347</t>
  </si>
  <si>
    <t>17-8-106</t>
  </si>
  <si>
    <t>2021-8-210276</t>
  </si>
  <si>
    <t>2021-8-210327</t>
  </si>
  <si>
    <t>164271</t>
  </si>
  <si>
    <t>2019-8-176</t>
  </si>
  <si>
    <t>2021-8-210297</t>
  </si>
  <si>
    <t>2020-8-292</t>
  </si>
  <si>
    <t>2021-8-210241</t>
  </si>
  <si>
    <t>2018-8-137</t>
  </si>
  <si>
    <t>2020-8-294</t>
  </si>
  <si>
    <t>2020-8-164</t>
  </si>
  <si>
    <t>2019-8-209</t>
  </si>
  <si>
    <t>2018-8-194</t>
  </si>
  <si>
    <t>2019-8-66</t>
  </si>
  <si>
    <t>2019-8-142</t>
  </si>
  <si>
    <t>2021-8-210265</t>
  </si>
  <si>
    <t>2019-8-147</t>
  </si>
  <si>
    <t>2021-8-210256</t>
  </si>
  <si>
    <t>2018-8-93</t>
  </si>
  <si>
    <t>2019-8-333</t>
  </si>
  <si>
    <t>2020-8-137</t>
  </si>
  <si>
    <t>2018-8-128</t>
  </si>
  <si>
    <t>2019-8-105</t>
  </si>
  <si>
    <t>2020-8-159</t>
  </si>
  <si>
    <t>2019-8-159</t>
  </si>
  <si>
    <t>2019-8-52</t>
  </si>
  <si>
    <t>2021-8-210253</t>
  </si>
  <si>
    <t>2021-8-210195</t>
  </si>
  <si>
    <t>17-8-079</t>
  </si>
  <si>
    <t>2019-8-61</t>
  </si>
  <si>
    <t>2021-8-210316</t>
  </si>
  <si>
    <t>2019-8-73</t>
  </si>
  <si>
    <t>2019-8-93</t>
  </si>
  <si>
    <t>2021-8-210274</t>
  </si>
  <si>
    <t>2019-8-181</t>
  </si>
  <si>
    <t>2019-8-80</t>
  </si>
  <si>
    <t>2019-8-91</t>
  </si>
  <si>
    <t>2019-8-60</t>
  </si>
  <si>
    <t>2021-8-210334</t>
  </si>
  <si>
    <t>2018-8-208</t>
  </si>
  <si>
    <t>2021-8-210124</t>
  </si>
  <si>
    <t>2020-8-10</t>
  </si>
  <si>
    <t>2019-8-114</t>
  </si>
  <si>
    <t>2021-8-210367</t>
  </si>
  <si>
    <t>17-8-081</t>
  </si>
  <si>
    <t>2020-8-321</t>
  </si>
  <si>
    <t>2021-8-210165</t>
  </si>
  <si>
    <t>2021-8-210133</t>
  </si>
  <si>
    <t>2020-8-106</t>
  </si>
  <si>
    <t>2020-8-209</t>
  </si>
  <si>
    <t>17-8-075</t>
  </si>
  <si>
    <t>17-8-219</t>
  </si>
  <si>
    <t>2019-8-102</t>
  </si>
  <si>
    <t>2018-8-248</t>
  </si>
  <si>
    <t>2021-8-210371</t>
  </si>
  <si>
    <t>2019-8-131</t>
  </si>
  <si>
    <t>17-8-062</t>
  </si>
  <si>
    <t>2019-8-65</t>
  </si>
  <si>
    <t>17-8-250</t>
  </si>
  <si>
    <t>17-8-017</t>
  </si>
  <si>
    <t>2020-8-220</t>
  </si>
  <si>
    <t>2021-8-210355</t>
  </si>
  <si>
    <t>17-8-011</t>
  </si>
  <si>
    <t>2021-8-210264</t>
  </si>
  <si>
    <t>2021-8-210373</t>
  </si>
  <si>
    <t>2020-8-85</t>
  </si>
  <si>
    <t>2018-8-70</t>
  </si>
  <si>
    <t>2018-8-107</t>
  </si>
  <si>
    <t>2018-8-34</t>
  </si>
  <si>
    <t>2021-8-210127</t>
  </si>
  <si>
    <t>2020-8-9</t>
  </si>
  <si>
    <t>2018-8-169</t>
  </si>
  <si>
    <t>2020-8-44</t>
  </si>
  <si>
    <t>2018-8-173</t>
  </si>
  <si>
    <t>2020-8-20</t>
  </si>
  <si>
    <t>2021-8-210126</t>
  </si>
  <si>
    <t>2020-8-165</t>
  </si>
  <si>
    <t>2021-8-210287</t>
  </si>
  <si>
    <t>2021-8-210285</t>
  </si>
  <si>
    <t>2018-8-193</t>
  </si>
  <si>
    <t>2021-8-210038</t>
  </si>
  <si>
    <t>2019-8-212</t>
  </si>
  <si>
    <t>2018-8-116</t>
  </si>
  <si>
    <t>2019-8-145</t>
  </si>
  <si>
    <t>2020-8-118</t>
  </si>
  <si>
    <t>2018-8-44</t>
  </si>
  <si>
    <t>2018-8-52</t>
  </si>
  <si>
    <t>2021-8-210313</t>
  </si>
  <si>
    <t>2018-8-57</t>
  </si>
  <si>
    <t>2021-8-210237</t>
  </si>
  <si>
    <t>2020-8-46</t>
  </si>
  <si>
    <t>2021-8-210364</t>
  </si>
  <si>
    <t>2019-8-211</t>
  </si>
  <si>
    <t>2021-8-210339</t>
  </si>
  <si>
    <t>17-8-046</t>
  </si>
  <si>
    <t>2020-8-113</t>
  </si>
  <si>
    <t>2020-8-134</t>
  </si>
  <si>
    <t>2019-8-174</t>
  </si>
  <si>
    <t>2021-8-210196</t>
  </si>
  <si>
    <t>2021-8-210046</t>
  </si>
  <si>
    <t>2019-8-106</t>
  </si>
  <si>
    <t>2018-8-200</t>
  </si>
  <si>
    <t>2021-8-210246</t>
  </si>
  <si>
    <t>2021-8-210009</t>
  </si>
  <si>
    <t>2021-8-210021</t>
  </si>
  <si>
    <t>2021-8-210273</t>
  </si>
  <si>
    <t>2021-8-210369</t>
  </si>
  <si>
    <t>2018-8-179</t>
  </si>
  <si>
    <t>2020-8-80</t>
  </si>
  <si>
    <t>2021-8-210254</t>
  </si>
  <si>
    <t>164410</t>
  </si>
  <si>
    <t>17-8-002</t>
  </si>
  <si>
    <t>17-8-012</t>
  </si>
  <si>
    <t>17-8-025</t>
  </si>
  <si>
    <t>17-8-117</t>
  </si>
  <si>
    <t>2018-8-162</t>
  </si>
  <si>
    <t>2018-8-176</t>
  </si>
  <si>
    <t>2018-8-68</t>
  </si>
  <si>
    <t>2019-8-344</t>
  </si>
  <si>
    <t>2020-8-232</t>
  </si>
  <si>
    <t>2021-8-210075</t>
  </si>
  <si>
    <t>2021-8-210096</t>
  </si>
  <si>
    <t>2021-8-210220</t>
  </si>
  <si>
    <t>19-2-133</t>
  </si>
  <si>
    <t>ФГМУ</t>
  </si>
  <si>
    <t>19-2-149</t>
  </si>
  <si>
    <t>19-2-209</t>
  </si>
  <si>
    <t>20-2-200</t>
  </si>
  <si>
    <t>20-2-205</t>
  </si>
  <si>
    <t>18-2-810</t>
  </si>
  <si>
    <t>18-2-884</t>
  </si>
  <si>
    <t>2021-2-324</t>
  </si>
  <si>
    <t>18-2-111</t>
  </si>
  <si>
    <t>19-2-187</t>
  </si>
  <si>
    <t>20-2-044</t>
  </si>
  <si>
    <t>20-2-193</t>
  </si>
  <si>
    <t>19-2-051</t>
  </si>
  <si>
    <t>18-2-888</t>
  </si>
  <si>
    <t>20-2-020</t>
  </si>
  <si>
    <t>2021-2-171</t>
  </si>
  <si>
    <t>2021-2-48</t>
  </si>
  <si>
    <t>19-2-064</t>
  </si>
  <si>
    <t>20-2-087</t>
  </si>
  <si>
    <t>19-2-192</t>
  </si>
  <si>
    <t>20-2-189</t>
  </si>
  <si>
    <t>20-2-055</t>
  </si>
  <si>
    <t>20-2-012</t>
  </si>
  <si>
    <t>20-2-126</t>
  </si>
  <si>
    <t>20-2-208</t>
  </si>
  <si>
    <t>19-2-100</t>
  </si>
  <si>
    <t>19-2-164</t>
  </si>
  <si>
    <t>20-2-008</t>
  </si>
  <si>
    <t>2021-2-185</t>
  </si>
  <si>
    <t>2021-2-89</t>
  </si>
  <si>
    <t>19-2-154</t>
  </si>
  <si>
    <t>2021-2-179</t>
  </si>
  <si>
    <t>19-2-102</t>
  </si>
  <si>
    <t>2021-2-99</t>
  </si>
  <si>
    <t>20-2-122</t>
  </si>
  <si>
    <t>2021-2-323</t>
  </si>
  <si>
    <t>2021-2-24</t>
  </si>
  <si>
    <t>2021-2-112</t>
  </si>
  <si>
    <t>2021-2-23</t>
  </si>
  <si>
    <t>18-2-761</t>
  </si>
  <si>
    <t>20-2-188</t>
  </si>
  <si>
    <t>2021-2-104</t>
  </si>
  <si>
    <t>18-2-780</t>
  </si>
  <si>
    <t>20-2-195</t>
  </si>
  <si>
    <t>19-2-095</t>
  </si>
  <si>
    <t>2021-2-29</t>
  </si>
  <si>
    <t>19-2-015</t>
  </si>
  <si>
    <t>19-2-103</t>
  </si>
  <si>
    <t>2021-2-331</t>
  </si>
  <si>
    <t>18-2-929</t>
  </si>
  <si>
    <t>18-2-755</t>
  </si>
  <si>
    <t>2021-2-31</t>
  </si>
  <si>
    <t>2021-2-174</t>
  </si>
  <si>
    <t>2021-2-46</t>
  </si>
  <si>
    <t>19-2-130</t>
  </si>
  <si>
    <t>19-2-101</t>
  </si>
  <si>
    <t>2021-2-161</t>
  </si>
  <si>
    <t>2021-2-76</t>
  </si>
  <si>
    <t>20-2-086</t>
  </si>
  <si>
    <t>19-2-331</t>
  </si>
  <si>
    <t>20-2-071</t>
  </si>
  <si>
    <t>2021-2-140</t>
  </si>
  <si>
    <t>18-2-838</t>
  </si>
  <si>
    <t>20-2-120</t>
  </si>
  <si>
    <t>2021-2-13</t>
  </si>
  <si>
    <t>20-2-219</t>
  </si>
  <si>
    <t>18-2-872</t>
  </si>
  <si>
    <t>2021-2-182</t>
  </si>
  <si>
    <t>2021-2-47</t>
  </si>
  <si>
    <t>2021-2-261</t>
  </si>
  <si>
    <t>2021-2-51</t>
  </si>
  <si>
    <t>19-2-049</t>
  </si>
  <si>
    <t>19-2-183</t>
  </si>
  <si>
    <t>2021-2-204</t>
  </si>
  <si>
    <t>20-2-154</t>
  </si>
  <si>
    <t>2021-2-339</t>
  </si>
  <si>
    <t>2021-2-205</t>
  </si>
  <si>
    <t>18-2-895</t>
  </si>
  <si>
    <t>20-2-220</t>
  </si>
  <si>
    <t>2021-2-61</t>
  </si>
  <si>
    <t>19-2-085</t>
  </si>
  <si>
    <t>2021-2-136</t>
  </si>
  <si>
    <t>2021-2-166</t>
  </si>
  <si>
    <t>2021-2-122</t>
  </si>
  <si>
    <t>20-2-107</t>
  </si>
  <si>
    <t>2021-2-1</t>
  </si>
  <si>
    <t>18-2-767</t>
  </si>
  <si>
    <t>18-2-844</t>
  </si>
  <si>
    <t>2021-2-246</t>
  </si>
  <si>
    <t>20-2-140</t>
  </si>
  <si>
    <t>2021-2-41</t>
  </si>
  <si>
    <t>2021-2-83</t>
  </si>
  <si>
    <t>18-2-764</t>
  </si>
  <si>
    <t>2021-2-355</t>
  </si>
  <si>
    <t>2021-2-18</t>
  </si>
  <si>
    <t>2021-2-141</t>
  </si>
  <si>
    <t>20-2-040</t>
  </si>
  <si>
    <t>20-2-227</t>
  </si>
  <si>
    <t>20-2-300</t>
  </si>
  <si>
    <t>20-2-041</t>
  </si>
  <si>
    <t>2021-2-151</t>
  </si>
  <si>
    <t>20-2-191</t>
  </si>
  <si>
    <t>2021-2-159</t>
  </si>
  <si>
    <t>2021-2-10</t>
  </si>
  <si>
    <t>20-2-134</t>
  </si>
  <si>
    <t>2021-2-295</t>
  </si>
  <si>
    <t>2021-2-65</t>
  </si>
  <si>
    <t>18-2-756</t>
  </si>
  <si>
    <t>2021-2-37</t>
  </si>
  <si>
    <t>20-2-068</t>
  </si>
  <si>
    <t>2021-2-152</t>
  </si>
  <si>
    <t>20-2-142</t>
  </si>
  <si>
    <t>20-2-022</t>
  </si>
  <si>
    <t>19-2-205</t>
  </si>
  <si>
    <t>20-2-216</t>
  </si>
  <si>
    <t>2021-2-56</t>
  </si>
  <si>
    <t>20-2-454</t>
  </si>
  <si>
    <t>18-2-856</t>
  </si>
  <si>
    <t>2021-2-322</t>
  </si>
  <si>
    <t>20-2-061</t>
  </si>
  <si>
    <t>2021-2-19</t>
  </si>
  <si>
    <t>20-2-038</t>
  </si>
  <si>
    <t>2021-2-30</t>
  </si>
  <si>
    <t>18-2-863</t>
  </si>
  <si>
    <t>2021-2-145</t>
  </si>
  <si>
    <t>20-2-010</t>
  </si>
  <si>
    <t>2021-2-73</t>
  </si>
  <si>
    <t>2021-2-341</t>
  </si>
  <si>
    <t>20-2-065</t>
  </si>
  <si>
    <t>2021-2-169</t>
  </si>
  <si>
    <t>20-2-043</t>
  </si>
  <si>
    <t>2021-2-197</t>
  </si>
  <si>
    <t>2021-2-68</t>
  </si>
  <si>
    <t>2021-2-5</t>
  </si>
  <si>
    <t>19-2-110</t>
  </si>
  <si>
    <t>18-2-885</t>
  </si>
  <si>
    <t>2021-2-26</t>
  </si>
  <si>
    <t>2021-2-66</t>
  </si>
  <si>
    <t>20-2-075</t>
  </si>
  <si>
    <t>20-2-090</t>
  </si>
  <si>
    <t>18-2-903</t>
  </si>
  <si>
    <t>19-2-150</t>
  </si>
  <si>
    <t>2021-2-338</t>
  </si>
  <si>
    <t>19-2-179</t>
  </si>
  <si>
    <t>19-2-207</t>
  </si>
  <si>
    <t>20-2-013</t>
  </si>
  <si>
    <t>18-2-881</t>
  </si>
  <si>
    <t>2021-2-22</t>
  </si>
  <si>
    <t>2021-2-92</t>
  </si>
  <si>
    <t>2021-2-325</t>
  </si>
  <si>
    <t>20-2-073</t>
  </si>
  <si>
    <t>18-2-846</t>
  </si>
  <si>
    <t>18-2-835</t>
  </si>
  <si>
    <t>19-2-408</t>
  </si>
  <si>
    <t>20-2-021</t>
  </si>
  <si>
    <t>20-2-121</t>
  </si>
  <si>
    <t>19-2-089</t>
  </si>
  <si>
    <t>2021-2-270</t>
  </si>
  <si>
    <t>19-2-054</t>
  </si>
  <si>
    <t>2021-2-6</t>
  </si>
  <si>
    <t>20-2-062</t>
  </si>
  <si>
    <t>18-2-926</t>
  </si>
  <si>
    <t>20-2-128</t>
  </si>
  <si>
    <t>18-2-766</t>
  </si>
  <si>
    <t>19-2-204</t>
  </si>
  <si>
    <t>18-2-850</t>
  </si>
  <si>
    <t>18-2-861</t>
  </si>
  <si>
    <t>18-2-886</t>
  </si>
  <si>
    <t>18-2-879</t>
  </si>
  <si>
    <t>20-2-197</t>
  </si>
  <si>
    <t>19-2-046</t>
  </si>
  <si>
    <t>19-2-202</t>
  </si>
  <si>
    <t>18-2-852</t>
  </si>
  <si>
    <t>2021-2-114</t>
  </si>
  <si>
    <t>19-2-060</t>
  </si>
  <si>
    <t>2021-2-153</t>
  </si>
  <si>
    <t>2021-2-215</t>
  </si>
  <si>
    <t>18-2-849</t>
  </si>
  <si>
    <t>19-2-014</t>
  </si>
  <si>
    <t>20-2-114</t>
  </si>
  <si>
    <t>18-2-898</t>
  </si>
  <si>
    <t>18-2-916</t>
  </si>
  <si>
    <t>2021-2-154</t>
  </si>
  <si>
    <t>20-2-054</t>
  </si>
  <si>
    <t>19-2-075</t>
  </si>
  <si>
    <t>18-2-876</t>
  </si>
  <si>
    <t>2021-2-45</t>
  </si>
  <si>
    <t>19-2-435</t>
  </si>
  <si>
    <t>18-2-911</t>
  </si>
  <si>
    <t>19-2-022</t>
  </si>
  <si>
    <t>19-2-084</t>
  </si>
  <si>
    <t>18-2-760</t>
  </si>
  <si>
    <t>20-2-069</t>
  </si>
  <si>
    <t>20-2-109</t>
  </si>
  <si>
    <t>19-2-076</t>
  </si>
  <si>
    <t>19-2-070</t>
  </si>
  <si>
    <t>2021-2-95</t>
  </si>
  <si>
    <t>20-2-031</t>
  </si>
  <si>
    <t>2021-2-39</t>
  </si>
  <si>
    <t>2021-2-128</t>
  </si>
  <si>
    <t>20-2-058</t>
  </si>
  <si>
    <t>2021-2-87</t>
  </si>
  <si>
    <t>18-2-871</t>
  </si>
  <si>
    <t>18-2-907</t>
  </si>
  <si>
    <t>20-2-141</t>
  </si>
  <si>
    <t>2021-2-216</t>
  </si>
  <si>
    <t>19-2-091</t>
  </si>
  <si>
    <t>19-2-122</t>
  </si>
  <si>
    <t>18-2-754</t>
  </si>
  <si>
    <t>20-2-456</t>
  </si>
  <si>
    <t>19-2-067</t>
  </si>
  <si>
    <t>2021-2-57</t>
  </si>
  <si>
    <t>2021-2-278</t>
  </si>
  <si>
    <t>18-2-770</t>
  </si>
  <si>
    <t>20-2-042</t>
  </si>
  <si>
    <t>19-2-061</t>
  </si>
  <si>
    <t>2021-2-90</t>
  </si>
  <si>
    <t>19-2-861</t>
  </si>
  <si>
    <t>2021-2-25</t>
  </si>
  <si>
    <t>2021-2-212</t>
  </si>
  <si>
    <t>2021-2-200</t>
  </si>
  <si>
    <t>2021-2-164</t>
  </si>
  <si>
    <t>2021-2-237</t>
  </si>
  <si>
    <t>2021-2-44</t>
  </si>
  <si>
    <t>20-2-030</t>
  </si>
  <si>
    <t>2021-2-33</t>
  </si>
  <si>
    <t>18-2-859</t>
  </si>
  <si>
    <t>19-2-195</t>
  </si>
  <si>
    <t>2021-2-117</t>
  </si>
  <si>
    <t>20-2-218</t>
  </si>
  <si>
    <t>2021-2-27</t>
  </si>
  <si>
    <t>18-2-014</t>
  </si>
  <si>
    <t>20-2-078</t>
  </si>
  <si>
    <t>18-2-822</t>
  </si>
  <si>
    <t>2021-2-9</t>
  </si>
  <si>
    <t>18-2116</t>
  </si>
  <si>
    <t>2021-2-7</t>
  </si>
  <si>
    <t>2021-2-2</t>
  </si>
  <si>
    <t>18-2-069</t>
  </si>
  <si>
    <t>19-2-079</t>
  </si>
  <si>
    <t>19-2-115</t>
  </si>
  <si>
    <t>19-2-178</t>
  </si>
  <si>
    <t>2021-2-107</t>
  </si>
  <si>
    <t>18-2-848</t>
  </si>
  <si>
    <t>18-2-858</t>
  </si>
  <si>
    <t>20-2-070</t>
  </si>
  <si>
    <t>2021-2-510</t>
  </si>
  <si>
    <t>18-2-866</t>
  </si>
  <si>
    <t>19-2-176</t>
  </si>
  <si>
    <t>18-2-110</t>
  </si>
  <si>
    <t>18-2-840</t>
  </si>
  <si>
    <t>18-2-865</t>
  </si>
  <si>
    <t>2021-2-32</t>
  </si>
  <si>
    <t>19-2-118</t>
  </si>
  <si>
    <t>19-2-184</t>
  </si>
  <si>
    <t>18-2-862</t>
  </si>
  <si>
    <t>20-2-049</t>
  </si>
  <si>
    <t>2021-2-34</t>
  </si>
  <si>
    <t>2021-2-129</t>
  </si>
  <si>
    <t>2021-2-150</t>
  </si>
  <si>
    <t>19-2-197</t>
  </si>
  <si>
    <t>2021-2-42</t>
  </si>
  <si>
    <t>18-2-853</t>
  </si>
  <si>
    <t>20-2-144</t>
  </si>
  <si>
    <t>19-2-071</t>
  </si>
  <si>
    <t>2021-2-59</t>
  </si>
  <si>
    <t>18-2-784</t>
  </si>
  <si>
    <t>19-2-092</t>
  </si>
  <si>
    <t>18-2-759</t>
  </si>
  <si>
    <t>18-2-882</t>
  </si>
  <si>
    <t>20-2-011</t>
  </si>
  <si>
    <t>19-2-011</t>
  </si>
  <si>
    <t>19-2-182</t>
  </si>
  <si>
    <t>19-2-059</t>
  </si>
  <si>
    <t>2021-2-221</t>
  </si>
  <si>
    <t>19-2-002</t>
  </si>
  <si>
    <t xml:space="preserve">      ФГМУ</t>
  </si>
  <si>
    <t>20-2-176</t>
  </si>
  <si>
    <t>18-2-817</t>
  </si>
  <si>
    <t>19-2-312</t>
  </si>
  <si>
    <t>19-2-125</t>
  </si>
  <si>
    <t>19-2-165</t>
  </si>
  <si>
    <t>2021-2-269</t>
  </si>
  <si>
    <t>2021-2-337</t>
  </si>
  <si>
    <t>18-2-783</t>
  </si>
  <si>
    <t>19-2-169</t>
  </si>
  <si>
    <t>2021-2-49</t>
  </si>
  <si>
    <t>2021-2-170</t>
  </si>
  <si>
    <t>2021-2-177</t>
  </si>
  <si>
    <t>20-2-104</t>
  </si>
  <si>
    <t>18-2-777</t>
  </si>
  <si>
    <t>2021-2-17</t>
  </si>
  <si>
    <t>2021-2-308</t>
  </si>
  <si>
    <t>20-2-171</t>
  </si>
  <si>
    <t>19-2-170</t>
  </si>
  <si>
    <t>2021-2-97</t>
  </si>
  <si>
    <t>20-2-446</t>
  </si>
  <si>
    <t>20-2-085</t>
  </si>
  <si>
    <t>2021-2-11</t>
  </si>
  <si>
    <t>2021-2-77</t>
  </si>
  <si>
    <t>18-2-773</t>
  </si>
  <si>
    <t>20-2-014</t>
  </si>
  <si>
    <t>20-2-583</t>
  </si>
  <si>
    <t>19-2-127</t>
  </si>
  <si>
    <t>18-2-768</t>
  </si>
  <si>
    <t>19-2-023</t>
  </si>
  <si>
    <t>2021-2-187</t>
  </si>
  <si>
    <t>2021-2-120</t>
  </si>
  <si>
    <t>2021-2-121</t>
  </si>
  <si>
    <t>19-2-117</t>
  </si>
  <si>
    <t>18-2-824</t>
  </si>
  <si>
    <t>2021-2-69</t>
  </si>
  <si>
    <t>2021-2-93</t>
  </si>
  <si>
    <t>19-2-030</t>
  </si>
  <si>
    <t>2021-2-330</t>
  </si>
  <si>
    <t>2021-2-96</t>
  </si>
  <si>
    <t>2021-2-106</t>
  </si>
  <si>
    <t>18-2-171</t>
  </si>
  <si>
    <t>20-2-166</t>
  </si>
  <si>
    <t>2021-2-36</t>
  </si>
  <si>
    <t>19-2-172</t>
  </si>
  <si>
    <t>2021-2-102</t>
  </si>
  <si>
    <t>2021-2-351</t>
  </si>
  <si>
    <t>18 -2-775</t>
  </si>
  <si>
    <t>18-2-786</t>
  </si>
  <si>
    <t>2021-2-103</t>
  </si>
  <si>
    <t>2021-2-195</t>
  </si>
  <si>
    <t>2021-2-291</t>
  </si>
  <si>
    <t>20-2-100</t>
  </si>
  <si>
    <t>18-2-928</t>
  </si>
  <si>
    <t>2021-2-55</t>
  </si>
  <si>
    <t>2021-2-64</t>
  </si>
  <si>
    <t>2021-2-266</t>
  </si>
  <si>
    <t>20-2-565</t>
  </si>
  <si>
    <t>20-2-094</t>
  </si>
  <si>
    <t>20-2-151</t>
  </si>
  <si>
    <t>20-2-161</t>
  </si>
  <si>
    <t>19-2-166</t>
  </si>
  <si>
    <t>2021-2-60</t>
  </si>
  <si>
    <t>18-2-877</t>
  </si>
  <si>
    <t>2021-2-146</t>
  </si>
  <si>
    <t>18-2-239</t>
  </si>
  <si>
    <t>18-2-896</t>
  </si>
  <si>
    <t>19-2-174</t>
  </si>
  <si>
    <t>2021-2-35</t>
  </si>
  <si>
    <t>2021-2-343</t>
  </si>
  <si>
    <t>18-2-120</t>
  </si>
  <si>
    <t>18-2-912</t>
  </si>
  <si>
    <t>2021-2-101</t>
  </si>
  <si>
    <t>2021-2-213</t>
  </si>
  <si>
    <t>19-2-159</t>
  </si>
  <si>
    <t>2021-2-192</t>
  </si>
  <si>
    <t>20-2-162</t>
  </si>
  <si>
    <t>19-2-028</t>
  </si>
  <si>
    <t>19-2-057</t>
  </si>
  <si>
    <t>2021-2-277</t>
  </si>
  <si>
    <t>2021-2-28</t>
  </si>
  <si>
    <t>2021-2-62</t>
  </si>
  <si>
    <t>2021-2-313</t>
  </si>
  <si>
    <t>19-2-019</t>
  </si>
  <si>
    <t>2021-2-334</t>
  </si>
  <si>
    <t>18-2-809</t>
  </si>
  <si>
    <t>20-2-460</t>
  </si>
  <si>
    <t>2021-2-292</t>
  </si>
  <si>
    <t>2021-2-38</t>
  </si>
  <si>
    <t>20-2-074</t>
  </si>
  <si>
    <t>19-2-068</t>
  </si>
  <si>
    <t>18-2-762</t>
  </si>
  <si>
    <t>18-2-833</t>
  </si>
  <si>
    <t>18-2-873</t>
  </si>
  <si>
    <t>2021-2-84</t>
  </si>
  <si>
    <t>2021-2-247</t>
  </si>
  <si>
    <t>18-2-800</t>
  </si>
  <si>
    <t>18-2-805</t>
  </si>
  <si>
    <t>20-2-093</t>
  </si>
  <si>
    <t>20-2-459</t>
  </si>
  <si>
    <t>2021-2-194</t>
  </si>
  <si>
    <t>2021-2-67</t>
  </si>
  <si>
    <t>2021-2-79</t>
  </si>
  <si>
    <t>18-2-819</t>
  </si>
  <si>
    <t>19-2-171</t>
  </si>
  <si>
    <t>2021-2-118</t>
  </si>
  <si>
    <t>18-2-752</t>
  </si>
  <si>
    <t>20-2-156</t>
  </si>
  <si>
    <t>19-2-341</t>
  </si>
  <si>
    <t>19-2-163</t>
  </si>
  <si>
    <t>2021-2-157</t>
  </si>
  <si>
    <t>2021-2-111</t>
  </si>
  <si>
    <t>2021-2-126</t>
  </si>
  <si>
    <t>2021-2-119</t>
  </si>
  <si>
    <t>20-2-036</t>
  </si>
  <si>
    <t>2021-2-85</t>
  </si>
  <si>
    <t>18-2-917</t>
  </si>
  <si>
    <t>20-2-127</t>
  </si>
  <si>
    <t>2021-2-307</t>
  </si>
  <si>
    <t>2021-2-342</t>
  </si>
  <si>
    <t>2021-2-188</t>
  </si>
  <si>
    <t>2021-2-189</t>
  </si>
  <si>
    <t>20-2-170</t>
  </si>
  <si>
    <t>19-2-098</t>
  </si>
  <si>
    <t>19-2-190</t>
  </si>
  <si>
    <t>2021-2-235</t>
  </si>
  <si>
    <t>2021-2-148</t>
  </si>
  <si>
    <t>19-2-066</t>
  </si>
  <si>
    <t>2021-2-15</t>
  </si>
  <si>
    <t>2021-2-319</t>
  </si>
  <si>
    <t>18-2-921</t>
  </si>
  <si>
    <t>20-2-072</t>
  </si>
  <si>
    <t>19-2-148</t>
  </si>
  <si>
    <t>2021-2-109</t>
  </si>
  <si>
    <t>18-2-792</t>
  </si>
  <si>
    <t>18-2-832</t>
  </si>
  <si>
    <t>18-2-925</t>
  </si>
  <si>
    <t>19-2-105</t>
  </si>
  <si>
    <t>2021-2-156</t>
  </si>
  <si>
    <t>20-2-129</t>
  </si>
  <si>
    <t>2021-2-43</t>
  </si>
  <si>
    <t>2021-2-219</t>
  </si>
  <si>
    <t>18-2-842</t>
  </si>
  <si>
    <t>20-2-196</t>
  </si>
  <si>
    <t>2021-2-137</t>
  </si>
  <si>
    <t>18-2-827</t>
  </si>
  <si>
    <t>2021-2-167</t>
  </si>
  <si>
    <t>18-2-121</t>
  </si>
  <si>
    <t>2021-2-253</t>
  </si>
  <si>
    <t>19-2-077</t>
  </si>
  <si>
    <t>19-2-173</t>
  </si>
  <si>
    <t>18-2-763</t>
  </si>
  <si>
    <t>2021-2-309</t>
  </si>
  <si>
    <t>20-2-095</t>
  </si>
  <si>
    <t>20-2-027</t>
  </si>
  <si>
    <t>19-2-109</t>
  </si>
  <si>
    <t>19-2-201</t>
  </si>
  <si>
    <t>18-2-807</t>
  </si>
  <si>
    <t>2021-2-199</t>
  </si>
  <si>
    <t>19-2-058</t>
  </si>
  <si>
    <t>19-2-189</t>
  </si>
  <si>
    <t>2021-2-8</t>
  </si>
  <si>
    <t>20-2-016</t>
  </si>
  <si>
    <t>19-2-078</t>
  </si>
  <si>
    <t>18-2-880</t>
  </si>
  <si>
    <t>20-2-149</t>
  </si>
  <si>
    <t>2021-2-50</t>
  </si>
  <si>
    <t>18-2-825</t>
  </si>
  <si>
    <t>19-2-349</t>
  </si>
  <si>
    <t>19-2-869</t>
  </si>
  <si>
    <t>19-2-200</t>
  </si>
  <si>
    <t>2021-2-175</t>
  </si>
  <si>
    <t>18-2-815</t>
  </si>
  <si>
    <t>20-2-052</t>
  </si>
  <si>
    <t>20-2-179</t>
  </si>
  <si>
    <t>19-2-136</t>
  </si>
  <si>
    <t>20-2-449</t>
  </si>
  <si>
    <t>2021-2-163</t>
  </si>
  <si>
    <t>18-2-889</t>
  </si>
  <si>
    <t>18-2-779</t>
  </si>
  <si>
    <t>19-2-021</t>
  </si>
  <si>
    <t>19-2-052</t>
  </si>
  <si>
    <t>20-2-181</t>
  </si>
  <si>
    <t>2021-2-78</t>
  </si>
  <si>
    <t>2021-2-72</t>
  </si>
  <si>
    <t>18-2-785</t>
  </si>
  <si>
    <t>19-2-081</t>
  </si>
  <si>
    <t>19-2-446</t>
  </si>
  <si>
    <t>19-2-094</t>
  </si>
  <si>
    <t>19-2-570</t>
  </si>
  <si>
    <t>20-2-182</t>
  </si>
  <si>
    <t>18-2-782</t>
  </si>
  <si>
    <t>2021-2-149</t>
  </si>
  <si>
    <t>19-2-146</t>
  </si>
  <si>
    <t>2021-2-81</t>
  </si>
  <si>
    <t>18-2-823</t>
  </si>
  <si>
    <t>19-2-400</t>
  </si>
  <si>
    <t>2021-2-52</t>
  </si>
  <si>
    <t>2021-2-332</t>
  </si>
  <si>
    <t>2021-2-294</t>
  </si>
  <si>
    <t>2021-2-306</t>
  </si>
  <si>
    <t>18-2-904</t>
  </si>
  <si>
    <t>2021-2-147</t>
  </si>
  <si>
    <t>20-2-118</t>
  </si>
  <si>
    <t>2021-2-184</t>
  </si>
  <si>
    <t>20-2-113</t>
  </si>
  <si>
    <t>20-2-198</t>
  </si>
  <si>
    <t>2021-2-100</t>
  </si>
  <si>
    <t>2021-2-299</t>
  </si>
  <si>
    <t>2021-2-300</t>
  </si>
  <si>
    <t>18-2-812</t>
  </si>
  <si>
    <t>2021-2-336</t>
  </si>
  <si>
    <t>2021-2-63</t>
  </si>
  <si>
    <t>2021-2-293</t>
  </si>
  <si>
    <t>18-2-837</t>
  </si>
  <si>
    <t>19-2-041</t>
  </si>
  <si>
    <t>19-2-196</t>
  </si>
  <si>
    <t>18-2-883</t>
  </si>
  <si>
    <t>18-2-890</t>
  </si>
  <si>
    <t>20-2-076</t>
  </si>
  <si>
    <t>2021-2-16</t>
  </si>
  <si>
    <t>2021-2-317</t>
  </si>
  <si>
    <t>2021-2-14</t>
  </si>
  <si>
    <t>2021-2-123</t>
  </si>
  <si>
    <t>2021-2-286</t>
  </si>
  <si>
    <t>2021-2-158</t>
  </si>
  <si>
    <t>20-2-002</t>
  </si>
  <si>
    <t>2021-2-139</t>
  </si>
  <si>
    <t>18-2-272</t>
  </si>
  <si>
    <t>2021-2-134</t>
  </si>
  <si>
    <t>2021-2-224</t>
  </si>
  <si>
    <t>18-2-758</t>
  </si>
  <si>
    <t>20-2-004</t>
  </si>
  <si>
    <t>18-2-801</t>
  </si>
  <si>
    <t>18-2-847</t>
  </si>
  <si>
    <t>18-2-878</t>
  </si>
  <si>
    <t>2021-2-176</t>
  </si>
  <si>
    <t>2021-2-236</t>
  </si>
  <si>
    <t>2021-2-135</t>
  </si>
  <si>
    <t>20-2-015</t>
  </si>
  <si>
    <t>2021-2-181</t>
  </si>
  <si>
    <t>20-2-183</t>
  </si>
  <si>
    <t>20-2-224</t>
  </si>
  <si>
    <t>2021-2-191</t>
  </si>
  <si>
    <t>20-2-003</t>
  </si>
  <si>
    <t>2021-2-183</t>
  </si>
  <si>
    <t>19-2-010</t>
  </si>
  <si>
    <t>2021-2-3</t>
  </si>
  <si>
    <t>2021-2-287</t>
  </si>
  <si>
    <t>19-2-325</t>
  </si>
  <si>
    <t>18-2-808</t>
  </si>
  <si>
    <t>18-2-875</t>
  </si>
  <si>
    <t>18-2-891</t>
  </si>
  <si>
    <t>2021-2-241</t>
  </si>
  <si>
    <t>19-2-038</t>
  </si>
  <si>
    <t>2021-2-344</t>
  </si>
  <si>
    <t>2021-2-328</t>
  </si>
  <si>
    <t>18-2-115</t>
  </si>
  <si>
    <t>18-2-022</t>
  </si>
  <si>
    <t>2021-2-255</t>
  </si>
  <si>
    <t>2021-2-310</t>
  </si>
  <si>
    <t>18-2-804</t>
  </si>
  <si>
    <t>19-2-106</t>
  </si>
  <si>
    <t>2021-2-142</t>
  </si>
  <si>
    <t>19-2-437</t>
  </si>
  <si>
    <t>2021-2-74</t>
  </si>
  <si>
    <t>18-2-769</t>
  </si>
  <si>
    <t>18-2-864</t>
  </si>
  <si>
    <t>18-2-870</t>
  </si>
  <si>
    <t>20-2-178</t>
  </si>
  <si>
    <t>20-2-222</t>
  </si>
  <si>
    <t>2021-2-86</t>
  </si>
  <si>
    <t>2021-2-240</t>
  </si>
  <si>
    <t>2021-2-263</t>
  </si>
  <si>
    <t>20-2-153</t>
  </si>
  <si>
    <t>20-2-582</t>
  </si>
  <si>
    <t>2021-2-138</t>
  </si>
  <si>
    <t>2021-2-267</t>
  </si>
  <si>
    <t>2021-2-206</t>
  </si>
  <si>
    <t>18-2-919</t>
  </si>
  <si>
    <t>19-2-107</t>
  </si>
  <si>
    <t>19-2-004</t>
  </si>
  <si>
    <t>2021-2-21</t>
  </si>
  <si>
    <t>2021-2-186</t>
  </si>
  <si>
    <t>20-2-202</t>
  </si>
  <si>
    <t>19-2-005</t>
  </si>
  <si>
    <t>19-2-188</t>
  </si>
  <si>
    <t>2021-2-214</t>
  </si>
  <si>
    <t>2021-2-273</t>
  </si>
  <si>
    <t>2021-2-283</t>
  </si>
  <si>
    <t>20-2-045</t>
  </si>
  <si>
    <t>2021-2-252</t>
  </si>
  <si>
    <t>18-2-012</t>
  </si>
  <si>
    <t>2021-2-80</t>
  </si>
  <si>
    <t>19-2-114</t>
  </si>
  <si>
    <t>2021-2-70</t>
  </si>
  <si>
    <t>18-2-793</t>
  </si>
  <si>
    <t>20-2-175</t>
  </si>
  <si>
    <t>19-2-069</t>
  </si>
  <si>
    <t>20-2-450</t>
  </si>
  <si>
    <t>18-2-924</t>
  </si>
  <si>
    <t>2021-2-130</t>
  </si>
  <si>
    <t>2021-2-296</t>
  </si>
  <si>
    <t>2021-2-320</t>
  </si>
  <si>
    <t>20-2-173</t>
  </si>
  <si>
    <t>18-2-821</t>
  </si>
  <si>
    <t>18-2-798</t>
  </si>
  <si>
    <t>2021-2-248</t>
  </si>
  <si>
    <t>2021-2-217</t>
  </si>
  <si>
    <t>20-2-213</t>
  </si>
  <si>
    <t>18-2-112</t>
  </si>
  <si>
    <t>20-2-017</t>
  </si>
  <si>
    <t>19-2-141</t>
  </si>
  <si>
    <t>2021-2-155</t>
  </si>
  <si>
    <t>2021-2-211</t>
  </si>
  <si>
    <t>18-2-868</t>
  </si>
  <si>
    <t>2021-2-125</t>
  </si>
  <si>
    <t>20-2-192</t>
  </si>
  <si>
    <t>2021-2-133</t>
  </si>
  <si>
    <t>19-2-073</t>
  </si>
  <si>
    <t>18-2-828</t>
  </si>
  <si>
    <t>20-2-139</t>
  </si>
  <si>
    <t>20-2-131</t>
  </si>
  <si>
    <t>2021-2-265</t>
  </si>
  <si>
    <t>20-2-302</t>
  </si>
  <si>
    <t>2021-2-162</t>
  </si>
  <si>
    <t>2021-2-268</t>
  </si>
  <si>
    <t>2021-2-12</t>
  </si>
  <si>
    <t>2021-2-282</t>
  </si>
  <si>
    <t>20-2-457</t>
  </si>
  <si>
    <t>2021-2-280</t>
  </si>
  <si>
    <t>2021-2-131</t>
  </si>
  <si>
    <t>20-2-184</t>
  </si>
  <si>
    <t>17-8-045</t>
  </si>
  <si>
    <t>18-2-059</t>
  </si>
  <si>
    <t>20-2-123</t>
  </si>
  <si>
    <t>18-2-006</t>
  </si>
  <si>
    <t>2021-2-281</t>
  </si>
  <si>
    <t>2021-2-315</t>
  </si>
  <si>
    <t>19-2-055</t>
  </si>
  <si>
    <t>20-2-091</t>
  </si>
  <si>
    <t>2021-2-132</t>
  </si>
  <si>
    <t>2021-2-301</t>
  </si>
  <si>
    <t>18-2-076</t>
  </si>
  <si>
    <t>2021-2-201</t>
  </si>
  <si>
    <t>20-2-023</t>
  </si>
  <si>
    <t>2021-2-222</t>
  </si>
  <si>
    <t>18-2-799</t>
  </si>
  <si>
    <t>18-2-899</t>
  </si>
  <si>
    <t>20-2-001</t>
  </si>
  <si>
    <t>2021-2-250</t>
  </si>
  <si>
    <t>20-2-174</t>
  </si>
  <si>
    <t>20-2-006</t>
  </si>
  <si>
    <t>20-2-007</t>
  </si>
  <si>
    <t>2021-2-190</t>
  </si>
  <si>
    <t>18-2-123</t>
  </si>
  <si>
    <t>2021-2-321</t>
  </si>
  <si>
    <t>2021-2-225</t>
  </si>
  <si>
    <t>2021-2-304</t>
  </si>
  <si>
    <t>20-2-145</t>
  </si>
  <si>
    <t>20-2-194</t>
  </si>
  <si>
    <t>2021-2-94</t>
  </si>
  <si>
    <t>19-2-053</t>
  </si>
  <si>
    <t>20-2-057</t>
  </si>
  <si>
    <t>2021-2-143</t>
  </si>
  <si>
    <t>20-2-079</t>
  </si>
  <si>
    <t>2021-2-327</t>
  </si>
  <si>
    <t>2021-2-88</t>
  </si>
  <si>
    <t>2021-2-271</t>
  </si>
  <si>
    <t>2021-2-329</t>
  </si>
  <si>
    <t>18-2-806</t>
  </si>
  <si>
    <t>20-2-047</t>
  </si>
  <si>
    <t>18-2-854</t>
  </si>
  <si>
    <t>18-2-826</t>
  </si>
  <si>
    <t>19-2-044</t>
  </si>
  <si>
    <t>2021-2-144</t>
  </si>
  <si>
    <t>18-2-788</t>
  </si>
  <si>
    <t>19-2-020</t>
  </si>
  <si>
    <t>2021-2-243</t>
  </si>
  <si>
    <t>19-2-031</t>
  </si>
  <si>
    <t>2021-2-91</t>
  </si>
  <si>
    <t>19-2-056</t>
  </si>
  <si>
    <t>20-2-180</t>
  </si>
  <si>
    <t>20-2-096</t>
  </si>
  <si>
    <t>20-2-098</t>
  </si>
  <si>
    <t>2021-2-218</t>
  </si>
  <si>
    <t>19-2-144</t>
  </si>
  <si>
    <t>19-3-594</t>
  </si>
  <si>
    <t>19-2-191</t>
  </si>
  <si>
    <t>20-2-060</t>
  </si>
  <si>
    <t>20-2-157</t>
  </si>
  <si>
    <t>20-2-303</t>
  </si>
  <si>
    <t>19-2-185</t>
  </si>
  <si>
    <t>2021-2-298</t>
  </si>
  <si>
    <t>18-2-901</t>
  </si>
  <si>
    <t>2021-2-318</t>
  </si>
  <si>
    <t>2021-2-274</t>
  </si>
  <si>
    <t>20-2-009</t>
  </si>
  <si>
    <t>2021-2-40</t>
  </si>
  <si>
    <t>18-2-790</t>
  </si>
  <si>
    <t>2021-2-165</t>
  </si>
  <si>
    <t>18-2-778</t>
  </si>
  <si>
    <t>19-2-142</t>
  </si>
  <si>
    <t>2021-2-346</t>
  </si>
  <si>
    <t>19-2-036</t>
  </si>
  <si>
    <t>19-2-180</t>
  </si>
  <si>
    <t>2021-2-75</t>
  </si>
  <si>
    <t>18-2-034</t>
  </si>
  <si>
    <t>2021-2-276</t>
  </si>
  <si>
    <t>20-2-211</t>
  </si>
  <si>
    <t>18-2-874</t>
  </si>
  <si>
    <t>19-2-007</t>
  </si>
  <si>
    <t>19-2-043</t>
  </si>
  <si>
    <t>2021-2-272</t>
  </si>
  <si>
    <t>2021-2-124</t>
  </si>
  <si>
    <t>20-2-177</t>
  </si>
  <si>
    <t>20-2-103</t>
  </si>
  <si>
    <t>2021-2-53</t>
  </si>
  <si>
    <t>18-2-787</t>
  </si>
  <si>
    <t>19-2-086</t>
  </si>
  <si>
    <t>18-2-169</t>
  </si>
  <si>
    <t>2021-2-345</t>
  </si>
  <si>
    <t>20-2-187</t>
  </si>
  <si>
    <t>2021-2-198</t>
  </si>
  <si>
    <t>19-2-140</t>
  </si>
  <si>
    <t>2021-2-71</t>
  </si>
  <si>
    <t>19-2-471</t>
  </si>
  <si>
    <t>18-2-797</t>
  </si>
  <si>
    <t>20-2-083</t>
  </si>
  <si>
    <t>20-2-155</t>
  </si>
  <si>
    <t>19-2-333</t>
  </si>
  <si>
    <t>20-2-226</t>
  </si>
  <si>
    <t>20-2-584</t>
  </si>
  <si>
    <t>20-2-064</t>
  </si>
  <si>
    <t>18-2-013</t>
  </si>
  <si>
    <t>2021-2-254</t>
  </si>
  <si>
    <t>19-2-198</t>
  </si>
  <si>
    <t>2021-2-193</t>
  </si>
  <si>
    <t>20-2-092</t>
  </si>
  <si>
    <t>20-2-112</t>
  </si>
  <si>
    <t>2021-2-314</t>
  </si>
  <si>
    <t>20-2-212</t>
  </si>
  <si>
    <t>2021-2-229</t>
  </si>
  <si>
    <t>19-2-443</t>
  </si>
  <si>
    <t>19-2-175</t>
  </si>
  <si>
    <t>2021-2-333</t>
  </si>
  <si>
    <t>19-2-012</t>
  </si>
  <si>
    <t>18-2-927</t>
  </si>
  <si>
    <t>2021-2-227</t>
  </si>
  <si>
    <t>20-2-136</t>
  </si>
  <si>
    <t>18-2-067</t>
  </si>
  <si>
    <t>2021-2-316</t>
  </si>
  <si>
    <t>20-2-185</t>
  </si>
  <si>
    <t>20-2-190</t>
  </si>
  <si>
    <t>2021-2-233</t>
  </si>
  <si>
    <t>2021-2-264</t>
  </si>
  <si>
    <t>ОБ19-652</t>
  </si>
  <si>
    <t>20-2-033</t>
  </si>
  <si>
    <t>19-2-587</t>
  </si>
  <si>
    <t>2021-2-311</t>
  </si>
  <si>
    <t>2021-2-168</t>
  </si>
  <si>
    <t>18-2-829</t>
  </si>
  <si>
    <t>19-2-429</t>
  </si>
  <si>
    <t>18-2-015</t>
  </si>
  <si>
    <t>2021-2-275</t>
  </si>
  <si>
    <t>20-2-210</t>
  </si>
  <si>
    <t>2021-2-256</t>
  </si>
  <si>
    <t>18-2-090</t>
  </si>
  <si>
    <t>20-2-147</t>
  </si>
  <si>
    <t>20-2-150</t>
  </si>
  <si>
    <t>18-2-831</t>
  </si>
  <si>
    <t>19-2-062</t>
  </si>
  <si>
    <t>20-2-019</t>
  </si>
  <si>
    <t>20-2-050</t>
  </si>
  <si>
    <t>2021-2-127</t>
  </si>
  <si>
    <t>18-2-910</t>
  </si>
  <si>
    <t>19-2-138</t>
  </si>
  <si>
    <t>18-2-781</t>
  </si>
  <si>
    <t>19-2-153</t>
  </si>
  <si>
    <t>19-2-194</t>
  </si>
  <si>
    <t>2021-2-288</t>
  </si>
  <si>
    <t>18-2-906</t>
  </si>
  <si>
    <t>2021-2-113</t>
  </si>
  <si>
    <t>2021-2-209</t>
  </si>
  <si>
    <t>20-2-025</t>
  </si>
  <si>
    <t>2021-2-312</t>
  </si>
  <si>
    <t>20-2-032</t>
  </si>
  <si>
    <t>2021-2-58</t>
  </si>
  <si>
    <t>20-2-110</t>
  </si>
  <si>
    <t>2021-2-244</t>
  </si>
  <si>
    <t>20-2-116</t>
  </si>
  <si>
    <t>20-2-458</t>
  </si>
  <si>
    <t>2021-2-249</t>
  </si>
  <si>
    <t>2021-2-262</t>
  </si>
  <si>
    <t>20-2-101</t>
  </si>
  <si>
    <t>20-2-124</t>
  </si>
  <si>
    <t>20-2-209</t>
  </si>
  <si>
    <t>20-2-099</t>
  </si>
  <si>
    <t>20-2-077</t>
  </si>
  <si>
    <t>2021-2-54</t>
  </si>
  <si>
    <t>20-2-048</t>
  </si>
  <si>
    <t>2021-2-223</t>
  </si>
  <si>
    <t>19-2-026</t>
  </si>
  <si>
    <t>19-2-199</t>
  </si>
  <si>
    <t>20-2-215</t>
  </si>
  <si>
    <t>20-2-158</t>
  </si>
  <si>
    <t>19-2-866</t>
  </si>
  <si>
    <t>2021-2-348</t>
  </si>
  <si>
    <t>18-2-173</t>
  </si>
  <si>
    <t>20-2-102</t>
  </si>
  <si>
    <t>20-2-084</t>
  </si>
  <si>
    <t>20-2-143</t>
  </si>
  <si>
    <t>2021-2-210</t>
  </si>
  <si>
    <t>19-2-074</t>
  </si>
  <si>
    <t>2021-2-196</t>
  </si>
  <si>
    <t>18-2-174</t>
  </si>
  <si>
    <t>2021-2-226</t>
  </si>
  <si>
    <t>2021-2-303</t>
  </si>
  <si>
    <t>19-8-466</t>
  </si>
  <si>
    <t>20-2-301</t>
  </si>
  <si>
    <t>18-2-124</t>
  </si>
  <si>
    <t>20-2-133</t>
  </si>
  <si>
    <t>20-2-029</t>
  </si>
  <si>
    <t>2021-2-245</t>
  </si>
  <si>
    <t>19-2-128</t>
  </si>
  <si>
    <t>19-2-337</t>
  </si>
  <si>
    <t>18-2-795</t>
  </si>
  <si>
    <t>20-2-108</t>
  </si>
  <si>
    <t>2021-2-335</t>
  </si>
  <si>
    <t>2021-2-82</t>
  </si>
  <si>
    <t>2021-2-302</t>
  </si>
  <si>
    <t>19-2-145</t>
  </si>
  <si>
    <t>20-2-024</t>
  </si>
  <si>
    <t>20-2-163</t>
  </si>
  <si>
    <t>18-2-839</t>
  </si>
  <si>
    <t>20-2-046</t>
  </si>
  <si>
    <t>2021-2-285</t>
  </si>
  <si>
    <t>20-2-111</t>
  </si>
  <si>
    <t>20-2-229</t>
  </si>
  <si>
    <t>20-2-199</t>
  </si>
  <si>
    <t>19-2-208</t>
  </si>
  <si>
    <t>19-2-157</t>
  </si>
  <si>
    <t>2021-2-180</t>
  </si>
  <si>
    <t>19-2-042</t>
  </si>
  <si>
    <t>20-2-067</t>
  </si>
  <si>
    <t>2021-2-257</t>
  </si>
  <si>
    <t>18-2-922</t>
  </si>
  <si>
    <t>20-2-119</t>
  </si>
  <si>
    <t>19-2-158</t>
  </si>
  <si>
    <t>19-2-167</t>
  </si>
  <si>
    <t>20-2-168</t>
  </si>
  <si>
    <t>19-2-065</t>
  </si>
  <si>
    <t>20-2-164</t>
  </si>
  <si>
    <t>19-2-351</t>
  </si>
  <si>
    <t>20-2-051</t>
  </si>
  <si>
    <t>19-2-047</t>
  </si>
  <si>
    <t>2021-2-220</t>
  </si>
  <si>
    <t>20-2-117</t>
  </si>
  <si>
    <t>18-2-753</t>
  </si>
  <si>
    <t>2021-2-279</t>
  </si>
  <si>
    <t>20-2-557</t>
  </si>
  <si>
    <t>19-2-867</t>
  </si>
  <si>
    <t>19-2-112</t>
  </si>
  <si>
    <t>2021-2-239</t>
  </si>
  <si>
    <t>19-2-037</t>
  </si>
  <si>
    <t>20-2-585</t>
  </si>
  <si>
    <t>20-2-579</t>
  </si>
  <si>
    <t>19-2-181</t>
  </si>
  <si>
    <t>2021-2-234</t>
  </si>
  <si>
    <t>18-2-923</t>
  </si>
  <si>
    <t>20-2-138</t>
  </si>
  <si>
    <t>19-2-097</t>
  </si>
  <si>
    <t>18-2-089</t>
  </si>
  <si>
    <t>20-2-186</t>
  </si>
  <si>
    <t>2021-2-347</t>
  </si>
  <si>
    <t>20-2-037</t>
  </si>
  <si>
    <t>20-2-223</t>
  </si>
  <si>
    <t>18-2-055</t>
  </si>
  <si>
    <t>2021-2-259</t>
  </si>
  <si>
    <t>20-2-495</t>
  </si>
  <si>
    <t>20-2-228</t>
  </si>
  <si>
    <t>20-2-580</t>
  </si>
  <si>
    <t>20-2-080</t>
  </si>
  <si>
    <t>18-2-843</t>
  </si>
  <si>
    <t>20-2-106</t>
  </si>
  <si>
    <t>18-2-086</t>
  </si>
  <si>
    <t>18-2-834</t>
  </si>
  <si>
    <t>20-2-039</t>
  </si>
  <si>
    <t>18-2-909</t>
  </si>
  <si>
    <t>2021-2-297</t>
  </si>
  <si>
    <t>19-2-135</t>
  </si>
  <si>
    <t>20-2-088</t>
  </si>
  <si>
    <t>19-2-024</t>
  </si>
  <si>
    <t>18-2-900</t>
  </si>
  <si>
    <t>20-2-206</t>
  </si>
  <si>
    <t>18-2-119</t>
  </si>
  <si>
    <t>18-2-117</t>
  </si>
  <si>
    <t>20-2-167</t>
  </si>
  <si>
    <t>20-2-053</t>
  </si>
  <si>
    <t>20-2-169</t>
  </si>
  <si>
    <t>20-2-531</t>
  </si>
  <si>
    <t>2021-2-228</t>
  </si>
  <si>
    <t>19-2-093</t>
  </si>
  <si>
    <t>20-2-137</t>
  </si>
  <si>
    <t>20-2-165</t>
  </si>
  <si>
    <t>18-2-930</t>
  </si>
  <si>
    <t>19-2-009</t>
  </si>
  <si>
    <t>20-2-723</t>
  </si>
  <si>
    <t>19-2-124</t>
  </si>
  <si>
    <t>19-2-132</t>
  </si>
  <si>
    <t>19-2-119</t>
  </si>
  <si>
    <t>19-2-431</t>
  </si>
  <si>
    <t>20-2-204</t>
  </si>
  <si>
    <t>19-2-016</t>
  </si>
  <si>
    <t>20-2-115</t>
  </si>
  <si>
    <t>2021-2-258</t>
  </si>
  <si>
    <t>20-2-035</t>
  </si>
  <si>
    <t>2021-2-251</t>
  </si>
  <si>
    <t>2021-2-340</t>
  </si>
  <si>
    <t>20-2-525</t>
  </si>
  <si>
    <t>18-2-914</t>
  </si>
  <si>
    <t>2021-2-260</t>
  </si>
  <si>
    <t>20-2-221</t>
  </si>
  <si>
    <t>19-2-003</t>
  </si>
  <si>
    <t>19-2-367</t>
  </si>
  <si>
    <t>18-8-303</t>
  </si>
  <si>
    <t>19-2-104</t>
  </si>
  <si>
    <t>18-2-860</t>
  </si>
  <si>
    <t>19-2-006</t>
  </si>
  <si>
    <t>20-2-152</t>
  </si>
  <si>
    <t>18-2-913</t>
  </si>
  <si>
    <t>18-2-857</t>
  </si>
  <si>
    <t>19-2-032</t>
  </si>
  <si>
    <t>18-2-855</t>
  </si>
  <si>
    <t>20-2-125</t>
  </si>
  <si>
    <t>20-2-225</t>
  </si>
  <si>
    <t>19-2-013</t>
  </si>
  <si>
    <t>20-2-132</t>
  </si>
  <si>
    <t>19-2-346</t>
  </si>
  <si>
    <t>19-2-342</t>
  </si>
  <si>
    <t>2021-2-207</t>
  </si>
  <si>
    <t>2021-2-238</t>
  </si>
  <si>
    <t>20-2-105</t>
  </si>
  <si>
    <t>2021-2-208</t>
  </si>
  <si>
    <t>20-2-135</t>
  </si>
  <si>
    <t>20-2-089</t>
  </si>
  <si>
    <t>20-5-236</t>
  </si>
  <si>
    <t>19-2-369</t>
  </si>
  <si>
    <t>19-2-421</t>
  </si>
  <si>
    <t>19-2-376</t>
  </si>
  <si>
    <t>19-2-186</t>
  </si>
  <si>
    <t>20-2-056</t>
  </si>
  <si>
    <t>19-2-162</t>
  </si>
  <si>
    <t>19-2-134</t>
  </si>
  <si>
    <t>19-2-310</t>
  </si>
  <si>
    <t>19-2-008</t>
  </si>
  <si>
    <t>18-2-897</t>
  </si>
  <si>
    <t>19-2-126</t>
  </si>
  <si>
    <t>19-2-327</t>
  </si>
  <si>
    <t>19-2-113</t>
  </si>
  <si>
    <t>19-2-382</t>
  </si>
  <si>
    <t>19-2-139</t>
  </si>
  <si>
    <t>21-2-514</t>
  </si>
  <si>
    <t>19-2-040</t>
  </si>
  <si>
    <t>19-2-137</t>
  </si>
  <si>
    <t>19-2-090</t>
  </si>
  <si>
    <t>2021-2-178</t>
  </si>
  <si>
    <t>19-2-345</t>
  </si>
  <si>
    <t>20-2-159</t>
  </si>
  <si>
    <t>20-2-586</t>
  </si>
  <si>
    <t>19-2-211</t>
  </si>
  <si>
    <t>19-2-193</t>
  </si>
  <si>
    <t>19-2-111</t>
  </si>
  <si>
    <t>19-2-329</t>
  </si>
  <si>
    <t>19-2-160</t>
  </si>
  <si>
    <t>20-2-160</t>
  </si>
  <si>
    <t>19-2-212</t>
  </si>
  <si>
    <t>20-2-081</t>
  </si>
  <si>
    <t>19-2-083</t>
  </si>
  <si>
    <t>19-2-206</t>
  </si>
  <si>
    <t>19-2-080</t>
  </si>
  <si>
    <t>19-2-155</t>
  </si>
  <si>
    <t>19-2-354</t>
  </si>
  <si>
    <t>19-2-039</t>
  </si>
  <si>
    <t>19-2-580</t>
  </si>
  <si>
    <t>19-2-088</t>
  </si>
  <si>
    <t>19-2-445</t>
  </si>
  <si>
    <t>19-2-120</t>
  </si>
  <si>
    <t>21-2-523</t>
  </si>
  <si>
    <t>19-2-018</t>
  </si>
  <si>
    <t>2021-2-284</t>
  </si>
  <si>
    <t>19-2-048</t>
  </si>
  <si>
    <t>2021-2-110</t>
  </si>
  <si>
    <t>20-2-558</t>
  </si>
  <si>
    <t>21-2-522</t>
  </si>
  <si>
    <t>20-2-063</t>
  </si>
  <si>
    <t>19-2-034</t>
  </si>
  <si>
    <t>19-2-315</t>
  </si>
  <si>
    <t>19-2-210</t>
  </si>
  <si>
    <t>18-2-802</t>
  </si>
  <si>
    <t>18-2-307</t>
  </si>
  <si>
    <t>18-2-308</t>
  </si>
  <si>
    <t>18-2-073</t>
  </si>
  <si>
    <t>18-5-005</t>
  </si>
  <si>
    <t>ФМОПИ</t>
  </si>
  <si>
    <t>19-5-137</t>
  </si>
  <si>
    <t>18-5-022</t>
  </si>
  <si>
    <t>18-5-097</t>
  </si>
  <si>
    <t>2019-5-141</t>
  </si>
  <si>
    <t>20-5-127</t>
  </si>
  <si>
    <t>18-7-012</t>
  </si>
  <si>
    <t>21-5-058</t>
  </si>
  <si>
    <t>2019-5-123</t>
  </si>
  <si>
    <t>2019-5-118</t>
  </si>
  <si>
    <t>20-5-191</t>
  </si>
  <si>
    <t>20-5-176</t>
  </si>
  <si>
    <t>2021-5-208</t>
  </si>
  <si>
    <t>2019-5-161</t>
  </si>
  <si>
    <t>20-5-134</t>
  </si>
  <si>
    <t>20-5-201</t>
  </si>
  <si>
    <t>20-5-053</t>
  </si>
  <si>
    <t>21-5-043</t>
  </si>
  <si>
    <t>19-5-181</t>
  </si>
  <si>
    <t>19-5-085</t>
  </si>
  <si>
    <t>21-5-083</t>
  </si>
  <si>
    <t>20-5-179</t>
  </si>
  <si>
    <t>19-5-089</t>
  </si>
  <si>
    <t>18-5-016</t>
  </si>
  <si>
    <t>20-5-196</t>
  </si>
  <si>
    <t>20-5-019</t>
  </si>
  <si>
    <t>18-7-024</t>
  </si>
  <si>
    <t>2021-5-216</t>
  </si>
  <si>
    <t>2021-5-239</t>
  </si>
  <si>
    <t>18-7-003</t>
  </si>
  <si>
    <t>20-5-006</t>
  </si>
  <si>
    <t>20-5-161</t>
  </si>
  <si>
    <t>19-5-034</t>
  </si>
  <si>
    <t>19-5-065</t>
  </si>
  <si>
    <t>21-5-097</t>
  </si>
  <si>
    <t>20-5-077</t>
  </si>
  <si>
    <t>19-5-028</t>
  </si>
  <si>
    <t>21-5-036</t>
  </si>
  <si>
    <t>21-5-004</t>
  </si>
  <si>
    <t>19-5-175</t>
  </si>
  <si>
    <t>19-5-131</t>
  </si>
  <si>
    <t>20-5-002</t>
  </si>
  <si>
    <t>21-5-087</t>
  </si>
  <si>
    <t>20-5-102</t>
  </si>
  <si>
    <t>18-5-073</t>
  </si>
  <si>
    <t>18-5-010</t>
  </si>
  <si>
    <t>20-5-052</t>
  </si>
  <si>
    <t>2021-5-246</t>
  </si>
  <si>
    <t>20-5-009</t>
  </si>
  <si>
    <t>20-5-049</t>
  </si>
  <si>
    <t>20-5-206</t>
  </si>
  <si>
    <t>20-5-188</t>
  </si>
  <si>
    <t>20-5-033</t>
  </si>
  <si>
    <t>18-5-006</t>
  </si>
  <si>
    <t>19-5-176</t>
  </si>
  <si>
    <t>19-5-007</t>
  </si>
  <si>
    <t>19-5-050</t>
  </si>
  <si>
    <t>20-5-054</t>
  </si>
  <si>
    <t>20-5-130</t>
  </si>
  <si>
    <t>19-5-099</t>
  </si>
  <si>
    <t>2019-5-140</t>
  </si>
  <si>
    <t>20-5-034</t>
  </si>
  <si>
    <t>19-5-056</t>
  </si>
  <si>
    <t>19-5-048</t>
  </si>
  <si>
    <t>19-5-033</t>
  </si>
  <si>
    <t>2019-5-170</t>
  </si>
  <si>
    <t>19-5-002</t>
  </si>
  <si>
    <t>20-5-156</t>
  </si>
  <si>
    <t>20-5-096</t>
  </si>
  <si>
    <t>20-5-042</t>
  </si>
  <si>
    <t>19-5-112</t>
  </si>
  <si>
    <t>20-5-090</t>
  </si>
  <si>
    <t>20-5-181</t>
  </si>
  <si>
    <t>20-5-003</t>
  </si>
  <si>
    <t>20-5-112</t>
  </si>
  <si>
    <t>20-5-039</t>
  </si>
  <si>
    <t>18-7-037</t>
  </si>
  <si>
    <t>20-5-044</t>
  </si>
  <si>
    <t>2021-5-188</t>
  </si>
  <si>
    <t>2021-5-240</t>
  </si>
  <si>
    <t>18-7-050</t>
  </si>
  <si>
    <t>21-5-027</t>
  </si>
  <si>
    <t>20-5-180</t>
  </si>
  <si>
    <t>20-5-004</t>
  </si>
  <si>
    <t>21-5-141</t>
  </si>
  <si>
    <t>19-5-011</t>
  </si>
  <si>
    <t>19-5-097</t>
  </si>
  <si>
    <t>20-5-168</t>
  </si>
  <si>
    <t>18-5-063</t>
  </si>
  <si>
    <t>20-5-104</t>
  </si>
  <si>
    <t>19-5-001</t>
  </si>
  <si>
    <t>20-5-173</t>
  </si>
  <si>
    <t>21-5-016</t>
  </si>
  <si>
    <t>18-5-011</t>
  </si>
  <si>
    <t>20-5-088</t>
  </si>
  <si>
    <t>21-5-166</t>
  </si>
  <si>
    <t>20-5-120</t>
  </si>
  <si>
    <t>19-5-062</t>
  </si>
  <si>
    <t>19-5-098</t>
  </si>
  <si>
    <t>18-7-051</t>
  </si>
  <si>
    <t>20-5-129</t>
  </si>
  <si>
    <t>19-5-092</t>
  </si>
  <si>
    <t>20-5-071</t>
  </si>
  <si>
    <t>19-5-055</t>
  </si>
  <si>
    <t>19-5-144</t>
  </si>
  <si>
    <t>2021-5-197</t>
  </si>
  <si>
    <t>20-5-146</t>
  </si>
  <si>
    <t>19-5-031</t>
  </si>
  <si>
    <t>19-5-106</t>
  </si>
  <si>
    <t>20-5-142</t>
  </si>
  <si>
    <t>21-5-158</t>
  </si>
  <si>
    <t>18-7-047</t>
  </si>
  <si>
    <t>20-5-089</t>
  </si>
  <si>
    <t>19-5-179</t>
  </si>
  <si>
    <t>20-5-174</t>
  </si>
  <si>
    <t>2021-5-227</t>
  </si>
  <si>
    <t>20-5-093</t>
  </si>
  <si>
    <t>20-5-095</t>
  </si>
  <si>
    <t>20-5-200</t>
  </si>
  <si>
    <t>19-5-037</t>
  </si>
  <si>
    <t>21-5-165</t>
  </si>
  <si>
    <t>21-5-049</t>
  </si>
  <si>
    <t>2021-5-257</t>
  </si>
  <si>
    <t>2021-5-252</t>
  </si>
  <si>
    <t>18-5-076</t>
  </si>
  <si>
    <t>2021-5-182</t>
  </si>
  <si>
    <t>18-5-086</t>
  </si>
  <si>
    <t>20-5-040</t>
  </si>
  <si>
    <t>18-5-004</t>
  </si>
  <si>
    <t>20-5-035</t>
  </si>
  <si>
    <t>2021-5-200</t>
  </si>
  <si>
    <t>2021-5-222</t>
  </si>
  <si>
    <t>19-5-049</t>
  </si>
  <si>
    <t>20-5-205</t>
  </si>
  <si>
    <t>18-5-072</t>
  </si>
  <si>
    <t>21-2-050</t>
  </si>
  <si>
    <t>19-5-101</t>
  </si>
  <si>
    <t>20-5-118</t>
  </si>
  <si>
    <t>20-5-152</t>
  </si>
  <si>
    <t>20-5-186</t>
  </si>
  <si>
    <t>21-5-002</t>
  </si>
  <si>
    <t>18-7-049</t>
  </si>
  <si>
    <t>19-5-129</t>
  </si>
  <si>
    <t>20-5-116</t>
  </si>
  <si>
    <t>20-5-103</t>
  </si>
  <si>
    <t>20-5-132</t>
  </si>
  <si>
    <t>20-5-194</t>
  </si>
  <si>
    <t>2021-5-255</t>
  </si>
  <si>
    <t>19-5-078</t>
  </si>
  <si>
    <t>19-5-111</t>
  </si>
  <si>
    <t>21-5-082</t>
  </si>
  <si>
    <t>20-5-084</t>
  </si>
  <si>
    <t>2019-5-132</t>
  </si>
  <si>
    <t>20-5-203</t>
  </si>
  <si>
    <t>20-5-105</t>
  </si>
  <si>
    <t>19-5-114</t>
  </si>
  <si>
    <t>20-5-075</t>
  </si>
  <si>
    <t>20-5-189</t>
  </si>
  <si>
    <t>21-5-108</t>
  </si>
  <si>
    <t>21-5-075</t>
  </si>
  <si>
    <t>21-5-042</t>
  </si>
  <si>
    <t>18-7-035</t>
  </si>
  <si>
    <t>21-5-019</t>
  </si>
  <si>
    <t>20-5-083</t>
  </si>
  <si>
    <t>19-5-133</t>
  </si>
  <si>
    <t>20-5-114</t>
  </si>
  <si>
    <t>20-5-051</t>
  </si>
  <si>
    <t>21-5-099</t>
  </si>
  <si>
    <t>19-5-077</t>
  </si>
  <si>
    <t>20-5-184</t>
  </si>
  <si>
    <t>2021-5-192</t>
  </si>
  <si>
    <t>2019-5-136</t>
  </si>
  <si>
    <t>18-7-010</t>
  </si>
  <si>
    <t>2019-5-145</t>
  </si>
  <si>
    <t>21-5-044</t>
  </si>
  <si>
    <t>2021-5-177</t>
  </si>
  <si>
    <t>20-5-133</t>
  </si>
  <si>
    <t>18-5-079</t>
  </si>
  <si>
    <t>20-5-001</t>
  </si>
  <si>
    <t>2021-5-199</t>
  </si>
  <si>
    <t>2021-5-193</t>
  </si>
  <si>
    <t>19-5-158</t>
  </si>
  <si>
    <t>19-5-124</t>
  </si>
  <si>
    <t>20-5-187</t>
  </si>
  <si>
    <t>20-5-163</t>
  </si>
  <si>
    <t>19-5-093</t>
  </si>
  <si>
    <t>20-5-140</t>
  </si>
  <si>
    <t>19-5-010</t>
  </si>
  <si>
    <t>20-5-074</t>
  </si>
  <si>
    <t>21-5-007</t>
  </si>
  <si>
    <t>21-5-045</t>
  </si>
  <si>
    <t>19-5-027</t>
  </si>
  <si>
    <t>19-5-171</t>
  </si>
  <si>
    <t>19-5-047</t>
  </si>
  <si>
    <t>19-5-051</t>
  </si>
  <si>
    <t>2021-5-181</t>
  </si>
  <si>
    <t>19-5-100</t>
  </si>
  <si>
    <t>2021-5-175</t>
  </si>
  <si>
    <t>20-5-073</t>
  </si>
  <si>
    <t>2021-5-238</t>
  </si>
  <si>
    <t>20-5-145</t>
  </si>
  <si>
    <t>18-5-001</t>
  </si>
  <si>
    <t>20-5-193</t>
  </si>
  <si>
    <t>2021-5-250</t>
  </si>
  <si>
    <t>21-5-068</t>
  </si>
  <si>
    <t>19-5-074</t>
  </si>
  <si>
    <t>2021-5-256</t>
  </si>
  <si>
    <t>18-5-029</t>
  </si>
  <si>
    <t>19-5-046</t>
  </si>
  <si>
    <t>2019-5-149</t>
  </si>
  <si>
    <t>20-5-092</t>
  </si>
  <si>
    <t>19-5-043</t>
  </si>
  <si>
    <t>21-5-064</t>
  </si>
  <si>
    <t>21-5-028</t>
  </si>
  <si>
    <t>21-5-100</t>
  </si>
  <si>
    <t>21-5-161</t>
  </si>
  <si>
    <t>18-5-032</t>
  </si>
  <si>
    <t>20-5-109</t>
  </si>
  <si>
    <t>19-5-006</t>
  </si>
  <si>
    <t>2021-5-228</t>
  </si>
  <si>
    <t>21-5-031</t>
  </si>
  <si>
    <t>18-7-039</t>
  </si>
  <si>
    <t>18-5-081</t>
  </si>
  <si>
    <t>20-5-119</t>
  </si>
  <si>
    <t>19-5-095</t>
  </si>
  <si>
    <t>21-5-110</t>
  </si>
  <si>
    <t>19-5-109</t>
  </si>
  <si>
    <t>18-5-045</t>
  </si>
  <si>
    <t>20-5-183</t>
  </si>
  <si>
    <t>19-5-059</t>
  </si>
  <si>
    <t>19-5-180</t>
  </si>
  <si>
    <t>18-5-017</t>
  </si>
  <si>
    <t>2021-5-196</t>
  </si>
  <si>
    <t>19-5-087</t>
  </si>
  <si>
    <t>20-5-085</t>
  </si>
  <si>
    <t>20-5-131</t>
  </si>
  <si>
    <t>2021-5-172</t>
  </si>
  <si>
    <t>19-5-042</t>
  </si>
  <si>
    <t>18-5-027</t>
  </si>
  <si>
    <t>18-6-081</t>
  </si>
  <si>
    <t>21-5-096</t>
  </si>
  <si>
    <t>20-5-101</t>
  </si>
  <si>
    <t>21-5-154</t>
  </si>
  <si>
    <t>18-5-048</t>
  </si>
  <si>
    <t>20-5-126</t>
  </si>
  <si>
    <t>21-5-085</t>
  </si>
  <si>
    <t>21-5-115</t>
  </si>
  <si>
    <t>21-5-143</t>
  </si>
  <si>
    <t>20-5-036</t>
  </si>
  <si>
    <t>20-5-159</t>
  </si>
  <si>
    <t>19-5-104</t>
  </si>
  <si>
    <t>21-5-024</t>
  </si>
  <si>
    <t>20-5-046</t>
  </si>
  <si>
    <t>21-5-128</t>
  </si>
  <si>
    <t>18-7-022</t>
  </si>
  <si>
    <t>20-5-172</t>
  </si>
  <si>
    <t>2021-5-229</t>
  </si>
  <si>
    <t>19-5-038</t>
  </si>
  <si>
    <t>19-5-117</t>
  </si>
  <si>
    <t>2021-5-242</t>
  </si>
  <si>
    <t>21-5-073</t>
  </si>
  <si>
    <t>21-5-163</t>
  </si>
  <si>
    <t>18-5-071</t>
  </si>
  <si>
    <t>18-5-030</t>
  </si>
  <si>
    <t>2021-5-204</t>
  </si>
  <si>
    <t>2021-5-183</t>
  </si>
  <si>
    <t>2021-5-191</t>
  </si>
  <si>
    <t>21-5-011</t>
  </si>
  <si>
    <t>21-5-039</t>
  </si>
  <si>
    <t>19-5-045</t>
  </si>
  <si>
    <t>2021-5-203</t>
  </si>
  <si>
    <t>20-5-018</t>
  </si>
  <si>
    <t>20-5-162</t>
  </si>
  <si>
    <t>18-5-026</t>
  </si>
  <si>
    <t>21-5-081</t>
  </si>
  <si>
    <t>2021-5-244</t>
  </si>
  <si>
    <t>21-5-290</t>
  </si>
  <si>
    <t>21-5-033</t>
  </si>
  <si>
    <t>18-7-028</t>
  </si>
  <si>
    <t>18-5-007</t>
  </si>
  <si>
    <t>18-7-027</t>
  </si>
  <si>
    <t>20-5-137</t>
  </si>
  <si>
    <t>19-5-018</t>
  </si>
  <si>
    <t>18-7-046</t>
  </si>
  <si>
    <t>18-5-020</t>
  </si>
  <si>
    <t>19-5-057</t>
  </si>
  <si>
    <t>19-5-008</t>
  </si>
  <si>
    <t>21-5-155</t>
  </si>
  <si>
    <t>19-5-150</t>
  </si>
  <si>
    <t>20-5-128</t>
  </si>
  <si>
    <t>21-5-088</t>
  </si>
  <si>
    <t>21-5-101</t>
  </si>
  <si>
    <t>19-5-162</t>
  </si>
  <si>
    <t>2021-5-185</t>
  </si>
  <si>
    <t>19-5-075</t>
  </si>
  <si>
    <t>21-5-005</t>
  </si>
  <si>
    <t>18-5-091</t>
  </si>
  <si>
    <t>21-5-077</t>
  </si>
  <si>
    <t>21-5-130</t>
  </si>
  <si>
    <t>21-5-098</t>
  </si>
  <si>
    <t>17-7-003</t>
  </si>
  <si>
    <t>18-7-029</t>
  </si>
  <si>
    <t>21-5-035</t>
  </si>
  <si>
    <t>19-5-067</t>
  </si>
  <si>
    <t>2021-5-215</t>
  </si>
  <si>
    <t>19-5-228</t>
  </si>
  <si>
    <t>19-5-005</t>
  </si>
  <si>
    <t>21-5-012</t>
  </si>
  <si>
    <t>21-5-020</t>
  </si>
  <si>
    <t>21-5-149</t>
  </si>
  <si>
    <t>21-5-037</t>
  </si>
  <si>
    <t>18-7-001</t>
  </si>
  <si>
    <t>18-7-031</t>
  </si>
  <si>
    <t>19-5-025</t>
  </si>
  <si>
    <t>21-5-052</t>
  </si>
  <si>
    <t>20-5-064</t>
  </si>
  <si>
    <t>21-5-142</t>
  </si>
  <si>
    <t>21-5-046</t>
  </si>
  <si>
    <t>20-5-149</t>
  </si>
  <si>
    <t>18-5-042</t>
  </si>
  <si>
    <t>21-5-023</t>
  </si>
  <si>
    <t>18-5-052</t>
  </si>
  <si>
    <t>18-5-094</t>
  </si>
  <si>
    <t>2021-5-248</t>
  </si>
  <si>
    <t>20-5-153</t>
  </si>
  <si>
    <t>2021-5-234</t>
  </si>
  <si>
    <t>19-5-032</t>
  </si>
  <si>
    <t>20-5-110</t>
  </si>
  <si>
    <t>21-5-070</t>
  </si>
  <si>
    <t>19-5-178</t>
  </si>
  <si>
    <t>19-5-073</t>
  </si>
  <si>
    <t>2021-5-174</t>
  </si>
  <si>
    <t>20-5-147</t>
  </si>
  <si>
    <t>21-5-093</t>
  </si>
  <si>
    <t>21-5-104</t>
  </si>
  <si>
    <t>20-5-108</t>
  </si>
  <si>
    <t>19-5-003</t>
  </si>
  <si>
    <t>18-5-047</t>
  </si>
  <si>
    <t>19-5-069</t>
  </si>
  <si>
    <t>2021-5-254</t>
  </si>
  <si>
    <t>20-5-121</t>
  </si>
  <si>
    <t>20-5-171</t>
  </si>
  <si>
    <t>21-5-148</t>
  </si>
  <si>
    <t>18-5-049</t>
  </si>
  <si>
    <t>20-5-150</t>
  </si>
  <si>
    <t>2019-5-173</t>
  </si>
  <si>
    <t>18-5-023</t>
  </si>
  <si>
    <t>21-5-013</t>
  </si>
  <si>
    <t>20-5-148</t>
  </si>
  <si>
    <t>18-5-060</t>
  </si>
  <si>
    <t>21-5-167</t>
  </si>
  <si>
    <t>20-5-136</t>
  </si>
  <si>
    <t>18-5-062</t>
  </si>
  <si>
    <t>20-5-122</t>
  </si>
  <si>
    <t>2021-5-214</t>
  </si>
  <si>
    <t>18-5-092</t>
  </si>
  <si>
    <t>18-5-035</t>
  </si>
  <si>
    <t>18-5-075</t>
  </si>
  <si>
    <t>18-5-053</t>
  </si>
  <si>
    <t>21-5-091</t>
  </si>
  <si>
    <t>21-5-152</t>
  </si>
  <si>
    <t>18-5-024</t>
  </si>
  <si>
    <t>18-7-008</t>
  </si>
  <si>
    <t>19-5-066</t>
  </si>
  <si>
    <t>18-7-016</t>
  </si>
  <si>
    <t>20-5-029</t>
  </si>
  <si>
    <t>18-5-058</t>
  </si>
  <si>
    <t>2021-5-206</t>
  </si>
  <si>
    <t>19-5-070</t>
  </si>
  <si>
    <t>20-5-094</t>
  </si>
  <si>
    <t>19-5-064</t>
  </si>
  <si>
    <t>18-5-128</t>
  </si>
  <si>
    <t>19-5-044</t>
  </si>
  <si>
    <t>18-5-064</t>
  </si>
  <si>
    <t>21-5-072</t>
  </si>
  <si>
    <t>21-5-080</t>
  </si>
  <si>
    <t>18-5-050</t>
  </si>
  <si>
    <t>20-5-247</t>
  </si>
  <si>
    <t>2021-5-211</t>
  </si>
  <si>
    <t>2021-5-230</t>
  </si>
  <si>
    <t>19-5-108</t>
  </si>
  <si>
    <t>2021-5-209</t>
  </si>
  <si>
    <t>18-7-043</t>
  </si>
  <si>
    <t>20-5-151</t>
  </si>
  <si>
    <t>18-5-070</t>
  </si>
  <si>
    <t>18-5-056</t>
  </si>
  <si>
    <t>18-7-040</t>
  </si>
  <si>
    <t>2019-5-128</t>
  </si>
  <si>
    <t>21-5-160</t>
  </si>
  <si>
    <t>21-5-022</t>
  </si>
  <si>
    <t>19-5-142</t>
  </si>
  <si>
    <t>19-5-163</t>
  </si>
  <si>
    <t>20-5-266</t>
  </si>
  <si>
    <t>18-5-089</t>
  </si>
  <si>
    <t>2021-5-184</t>
  </si>
  <si>
    <t>19-5-013</t>
  </si>
  <si>
    <t>20-5-005</t>
  </si>
  <si>
    <t>2021-5-189</t>
  </si>
  <si>
    <t>20-5-204</t>
  </si>
  <si>
    <t>19-5-082</t>
  </si>
  <si>
    <t>2021-5-195</t>
  </si>
  <si>
    <t>21-5-053</t>
  </si>
  <si>
    <t>20-5-154</t>
  </si>
  <si>
    <t>20-5-141</t>
  </si>
  <si>
    <t>2021-5-212</t>
  </si>
  <si>
    <t>20-5-143</t>
  </si>
  <si>
    <t>18-5-019</t>
  </si>
  <si>
    <t>18-5-039</t>
  </si>
  <si>
    <t>18-7-030</t>
  </si>
  <si>
    <t>21-5-138</t>
  </si>
  <si>
    <t>19-5-072</t>
  </si>
  <si>
    <t>18-5-066</t>
  </si>
  <si>
    <t>2021-5-258</t>
  </si>
  <si>
    <t>21-5-159</t>
  </si>
  <si>
    <t>2021-5-201</t>
  </si>
  <si>
    <t>21-5-162</t>
  </si>
  <si>
    <t>2021-5-232</t>
  </si>
  <si>
    <t>18-5-015</t>
  </si>
  <si>
    <t>21-5-001</t>
  </si>
  <si>
    <t>21-5-060</t>
  </si>
  <si>
    <t>21-5-030</t>
  </si>
  <si>
    <t>2021-5-221</t>
  </si>
  <si>
    <t>19-5-080</t>
  </si>
  <si>
    <t>20-5-164</t>
  </si>
  <si>
    <t>21-5-067</t>
  </si>
  <si>
    <t>21-5-095</t>
  </si>
  <si>
    <t>21-5-003</t>
  </si>
  <si>
    <t>21-5-123</t>
  </si>
  <si>
    <t>20-5-170</t>
  </si>
  <si>
    <t>20-5-087</t>
  </si>
  <si>
    <t>19-5-039</t>
  </si>
  <si>
    <t>19-5-012</t>
  </si>
  <si>
    <t>19-5-026</t>
  </si>
  <si>
    <t>21-5-040</t>
  </si>
  <si>
    <t>18-7-005</t>
  </si>
  <si>
    <t>2021-5-176</t>
  </si>
  <si>
    <t>18-5-082</t>
  </si>
  <si>
    <t>19-5-105</t>
  </si>
  <si>
    <t>21-5-122</t>
  </si>
  <si>
    <t>19-5-135</t>
  </si>
  <si>
    <t>18-7-025</t>
  </si>
  <si>
    <t>2021-5-220</t>
  </si>
  <si>
    <t>18-7-014</t>
  </si>
  <si>
    <t>19-5-091</t>
  </si>
  <si>
    <t>2021-5-202</t>
  </si>
  <si>
    <t>2021-5-263</t>
  </si>
  <si>
    <t>2021-5-190</t>
  </si>
  <si>
    <t>20-5-072</t>
  </si>
  <si>
    <t>21-5-047</t>
  </si>
  <si>
    <t>2021-5-173</t>
  </si>
  <si>
    <t>2021-5-180</t>
  </si>
  <si>
    <t>19-5-110</t>
  </si>
  <si>
    <t>21-5-134</t>
  </si>
  <si>
    <t>18-5-061</t>
  </si>
  <si>
    <t>21-5-131</t>
  </si>
  <si>
    <t>21-5-121</t>
  </si>
  <si>
    <t>2021-5-245</t>
  </si>
  <si>
    <t>19-5-102</t>
  </si>
  <si>
    <t>19-5-053</t>
  </si>
  <si>
    <t>20-5-081</t>
  </si>
  <si>
    <t>18-5-057</t>
  </si>
  <si>
    <t>18-5-051</t>
  </si>
  <si>
    <t>18-5-096</t>
  </si>
  <si>
    <t>18-5-028</t>
  </si>
  <si>
    <t>20-5-111</t>
  </si>
  <si>
    <t>18-5-100</t>
  </si>
  <si>
    <t>21-5-015</t>
  </si>
  <si>
    <t>19-5-174</t>
  </si>
  <si>
    <t>18-5-090</t>
  </si>
  <si>
    <t>20-5-057</t>
  </si>
  <si>
    <t>19-5-127</t>
  </si>
  <si>
    <t>18-5-036</t>
  </si>
  <si>
    <t>18-5-131</t>
  </si>
  <si>
    <t>17-7-001</t>
  </si>
  <si>
    <t>18-7-044</t>
  </si>
  <si>
    <t>20-5-243</t>
  </si>
  <si>
    <t>21-5-010</t>
  </si>
  <si>
    <t>18-5-033</t>
  </si>
  <si>
    <t>21-5-156</t>
  </si>
  <si>
    <t>18-5-127</t>
  </si>
  <si>
    <t>21-5-094</t>
  </si>
  <si>
    <t>2021-5-186</t>
  </si>
  <si>
    <t>20-5-058</t>
  </si>
  <si>
    <t>20-5-259</t>
  </si>
  <si>
    <t>20-5-069</t>
  </si>
  <si>
    <t>21-5-057</t>
  </si>
  <si>
    <t>19-5-159</t>
  </si>
  <si>
    <t>20-5-062</t>
  </si>
  <si>
    <t>18-7-048</t>
  </si>
  <si>
    <t>19-5-058</t>
  </si>
  <si>
    <t>21-5-112</t>
  </si>
  <si>
    <t>20-5-155</t>
  </si>
  <si>
    <t>19-5-122</t>
  </si>
  <si>
    <t>18-7-017</t>
  </si>
  <si>
    <t>18-7-038</t>
  </si>
  <si>
    <t>19-5-113</t>
  </si>
  <si>
    <t>19-5-071</t>
  </si>
  <si>
    <t>21-5-032</t>
  </si>
  <si>
    <t>21-5-118</t>
  </si>
  <si>
    <t>2021-5-253</t>
  </si>
  <si>
    <t>2021-5-223</t>
  </si>
  <si>
    <t>18-5-013</t>
  </si>
  <si>
    <t>18-7-002</t>
  </si>
  <si>
    <t>20-5-185</t>
  </si>
  <si>
    <t>20-5-264</t>
  </si>
  <si>
    <t>21-5-079</t>
  </si>
  <si>
    <t>18-7-011</t>
  </si>
  <si>
    <t>18-5-054</t>
  </si>
  <si>
    <t>21-5-078</t>
  </si>
  <si>
    <t>19-5-061</t>
  </si>
  <si>
    <t>21-5-103</t>
  </si>
  <si>
    <t>21-5-157</t>
  </si>
  <si>
    <t>20-5-086</t>
  </si>
  <si>
    <t>2019-5-119</t>
  </si>
  <si>
    <t>18-7-009</t>
  </si>
  <si>
    <t>21-5-106</t>
  </si>
  <si>
    <t>2021-5-233</t>
  </si>
  <si>
    <t>2021-5-207</t>
  </si>
  <si>
    <t>2021-5-217</t>
  </si>
  <si>
    <t>18-7-041</t>
  </si>
  <si>
    <t>20-5-244</t>
  </si>
  <si>
    <t>18-5-085</t>
  </si>
  <si>
    <t>20-5-010</t>
  </si>
  <si>
    <t>21-5-150</t>
  </si>
  <si>
    <t>19-5-035</t>
  </si>
  <si>
    <t>21-5-034</t>
  </si>
  <si>
    <t>2019-5-172</t>
  </si>
  <si>
    <t>20-5-031</t>
  </si>
  <si>
    <t>20-5-182</t>
  </si>
  <si>
    <t>19-5-166</t>
  </si>
  <si>
    <t>21-5-006</t>
  </si>
  <si>
    <t>20-5-190</t>
  </si>
  <si>
    <t>2021-5-210</t>
  </si>
  <si>
    <t>18-7-026</t>
  </si>
  <si>
    <t>20-5-067</t>
  </si>
  <si>
    <t>21-5-132</t>
  </si>
  <si>
    <t>2021-5-213</t>
  </si>
  <si>
    <t>20-5-157</t>
  </si>
  <si>
    <t>20-5-050</t>
  </si>
  <si>
    <t>18-5-080</t>
  </si>
  <si>
    <t>19-5-021</t>
  </si>
  <si>
    <t>21-5-048</t>
  </si>
  <si>
    <t>20-5-165</t>
  </si>
  <si>
    <t>21-5-135</t>
  </si>
  <si>
    <t>2019-5-160</t>
  </si>
  <si>
    <t>18-5-012</t>
  </si>
  <si>
    <t>21-5-136</t>
  </si>
  <si>
    <t>18-5-125</t>
  </si>
  <si>
    <t>19-5-020</t>
  </si>
  <si>
    <t>18-5-046</t>
  </si>
  <si>
    <t>21-5-065</t>
  </si>
  <si>
    <t>20-5-260</t>
  </si>
  <si>
    <t>2021-5-237</t>
  </si>
  <si>
    <t>21-5-066</t>
  </si>
  <si>
    <t>21-5-107</t>
  </si>
  <si>
    <t>21-5-126</t>
  </si>
  <si>
    <t>2019-5-134</t>
  </si>
  <si>
    <t>21-5-147</t>
  </si>
  <si>
    <t>21-5-041</t>
  </si>
  <si>
    <t>21-5-144</t>
  </si>
  <si>
    <t>20-5-135</t>
  </si>
  <si>
    <t>21-5-084</t>
  </si>
  <si>
    <t>18-5-031</t>
  </si>
  <si>
    <t>20-5-100</t>
  </si>
  <si>
    <t>21-5-116</t>
  </si>
  <si>
    <t>21-5-038</t>
  </si>
  <si>
    <t>21-5-009</t>
  </si>
  <si>
    <t>19-5-079</t>
  </si>
  <si>
    <t>21-5-133</t>
  </si>
  <si>
    <t>18-5-077</t>
  </si>
  <si>
    <t>20-5-175</t>
  </si>
  <si>
    <t>20-5-060</t>
  </si>
  <si>
    <t>21-5-089</t>
  </si>
  <si>
    <t>18-5-068</t>
  </si>
  <si>
    <t>19-5-169</t>
  </si>
  <si>
    <t>2021-5-226</t>
  </si>
  <si>
    <t>21-5-063</t>
  </si>
  <si>
    <t>2021-5-249</t>
  </si>
  <si>
    <t>20-5-020</t>
  </si>
  <si>
    <t>21-5-054</t>
  </si>
  <si>
    <t>20-5-014</t>
  </si>
  <si>
    <t>21-5-129</t>
  </si>
  <si>
    <t>2021-5-178</t>
  </si>
  <si>
    <t>2021-5-170</t>
  </si>
  <si>
    <t>21-5-114</t>
  </si>
  <si>
    <t>2021-5-225</t>
  </si>
  <si>
    <t>20-5-138</t>
  </si>
  <si>
    <t>21-5-125</t>
  </si>
  <si>
    <t>2021-5-187</t>
  </si>
  <si>
    <t>2019-5-177</t>
  </si>
  <si>
    <t>21-5-105</t>
  </si>
  <si>
    <t>21-5-014</t>
  </si>
  <si>
    <t>18-5-129</t>
  </si>
  <si>
    <t>21-5-071</t>
  </si>
  <si>
    <t>20-5-192</t>
  </si>
  <si>
    <t>18-5-043</t>
  </si>
  <si>
    <t>19-5-167</t>
  </si>
  <si>
    <t>18-5-098</t>
  </si>
  <si>
    <t>21-5-124</t>
  </si>
  <si>
    <t>19-5-155</t>
  </si>
  <si>
    <t>20-5-115</t>
  </si>
  <si>
    <t>21-5-102</t>
  </si>
  <si>
    <t>2021-5-262</t>
  </si>
  <si>
    <t>18-7-034</t>
  </si>
  <si>
    <t>21-5-069</t>
  </si>
  <si>
    <t>18-5-025</t>
  </si>
  <si>
    <t>21-5-120</t>
  </si>
  <si>
    <t>18-5-065</t>
  </si>
  <si>
    <t>21-5-146</t>
  </si>
  <si>
    <t>19-5-151</t>
  </si>
  <si>
    <t>21-5-051</t>
  </si>
  <si>
    <t>2021-5-231</t>
  </si>
  <si>
    <t>21-5-090</t>
  </si>
  <si>
    <t>20-5-258</t>
  </si>
  <si>
    <t>21-5-056</t>
  </si>
  <si>
    <t>18-5-095</t>
  </si>
  <si>
    <t>20-5-078</t>
  </si>
  <si>
    <t>19-5-088</t>
  </si>
  <si>
    <t>2021-5-236</t>
  </si>
  <si>
    <t>21-5-139</t>
  </si>
  <si>
    <t>19-5-156</t>
  </si>
  <si>
    <t>21-5-289</t>
  </si>
  <si>
    <t>21-5-017</t>
  </si>
  <si>
    <t>18-5-018</t>
  </si>
  <si>
    <t>19-5-060</t>
  </si>
  <si>
    <t>20-5-160</t>
  </si>
  <si>
    <t>2021-5-179</t>
  </si>
  <si>
    <t>21-5-109</t>
  </si>
  <si>
    <t>20-5-048</t>
  </si>
  <si>
    <t>21-5-029</t>
  </si>
  <si>
    <t>21-5-119</t>
  </si>
  <si>
    <t>21-5-117</t>
  </si>
  <si>
    <t>19-5-040</t>
  </si>
  <si>
    <t>21-5-062</t>
  </si>
  <si>
    <t>20-5-267</t>
  </si>
  <si>
    <t>19-5-107</t>
  </si>
  <si>
    <t>2019-5-152</t>
  </si>
  <si>
    <t>2021-5-251</t>
  </si>
  <si>
    <t>21-5-164</t>
  </si>
  <si>
    <t>21-5-021</t>
  </si>
  <si>
    <t>21-5-127</t>
  </si>
  <si>
    <t>20-5-030</t>
  </si>
  <si>
    <t>21-5-293</t>
  </si>
  <si>
    <t>21-5-298</t>
  </si>
  <si>
    <t>17-7-007</t>
  </si>
  <si>
    <t>21-5-303</t>
  </si>
  <si>
    <t>2021-5-218</t>
  </si>
  <si>
    <t>20-5-197</t>
  </si>
  <si>
    <t>18-5-041</t>
  </si>
  <si>
    <t>19-5-030</t>
  </si>
  <si>
    <t>2019-5-138</t>
  </si>
  <si>
    <t>21-5-295</t>
  </si>
  <si>
    <t>21-5-074</t>
  </si>
  <si>
    <t>21-5-111</t>
  </si>
  <si>
    <t>18-5-124</t>
  </si>
  <si>
    <t>18-5-014</t>
  </si>
  <si>
    <t>2021-5-261</t>
  </si>
  <si>
    <t>20-5-166</t>
  </si>
  <si>
    <t>18-5-078</t>
  </si>
  <si>
    <t>2021-5-224</t>
  </si>
  <si>
    <t>21-5-025</t>
  </si>
  <si>
    <t>20-5-016</t>
  </si>
  <si>
    <t>20-5-199</t>
  </si>
  <si>
    <t>21-5-026</t>
  </si>
  <si>
    <t>21-5-151</t>
  </si>
  <si>
    <t>18-5-021</t>
  </si>
  <si>
    <t>18-7-006</t>
  </si>
  <si>
    <t>20-5-070</t>
  </si>
  <si>
    <t>20-5-043</t>
  </si>
  <si>
    <t>2021-5-241</t>
  </si>
  <si>
    <t>21-5-292</t>
  </si>
  <si>
    <t>19-5-083</t>
  </si>
  <si>
    <t>20-5-037</t>
  </si>
  <si>
    <t>2021-5-205</t>
  </si>
  <si>
    <t>19-5-041</t>
  </si>
  <si>
    <t>20-5-032</t>
  </si>
  <si>
    <t>20-5-055</t>
  </si>
  <si>
    <t>20-5-022</t>
  </si>
  <si>
    <t>20-5-059</t>
  </si>
  <si>
    <t>18-5-087</t>
  </si>
  <si>
    <t>2019-5-130</t>
  </si>
  <si>
    <t>21-5-008</t>
  </si>
  <si>
    <t>21-5-061</t>
  </si>
  <si>
    <t>21-5-092</t>
  </si>
  <si>
    <t>21-5-145</t>
  </si>
  <si>
    <t>20-5-091</t>
  </si>
  <si>
    <t>20-5-079</t>
  </si>
  <si>
    <t>19-5-022</t>
  </si>
  <si>
    <t>21-5-304</t>
  </si>
  <si>
    <t>21-5-288</t>
  </si>
  <si>
    <t>18-5-169</t>
  </si>
  <si>
    <t>18-5-009</t>
  </si>
  <si>
    <t>20-5-242</t>
  </si>
  <si>
    <t>21-5-294</t>
  </si>
  <si>
    <t>21-5-296</t>
  </si>
  <si>
    <t>20-5-239</t>
  </si>
  <si>
    <t>2021-5-171</t>
  </si>
  <si>
    <t>18-7-033</t>
  </si>
  <si>
    <t>2019-5-125</t>
  </si>
  <si>
    <t>17-7-018</t>
  </si>
  <si>
    <t>2019-5-168</t>
  </si>
  <si>
    <t>21-3-240</t>
  </si>
  <si>
    <t>ФЭФ</t>
  </si>
  <si>
    <t>21-3-241</t>
  </si>
  <si>
    <t>21-3-242</t>
  </si>
  <si>
    <t>21-3-243</t>
  </si>
  <si>
    <t>21-3-244</t>
  </si>
  <si>
    <t>21-3-245</t>
  </si>
  <si>
    <t>21-3-246</t>
  </si>
  <si>
    <t>21-3-652</t>
  </si>
  <si>
    <t>21-3-247</t>
  </si>
  <si>
    <t>21-3-248</t>
  </si>
  <si>
    <t>21-3-250</t>
  </si>
  <si>
    <t>21-3-654</t>
  </si>
  <si>
    <t>21-3-251</t>
  </si>
  <si>
    <t>21-3-254</t>
  </si>
  <si>
    <t>21-3-255</t>
  </si>
  <si>
    <t>21-3-257</t>
  </si>
  <si>
    <t>21-3-259</t>
  </si>
  <si>
    <t>21-3-260</t>
  </si>
  <si>
    <t>21-3-261</t>
  </si>
  <si>
    <t>21-3-262</t>
  </si>
  <si>
    <t>21-3-263</t>
  </si>
  <si>
    <t>21-3-264</t>
  </si>
  <si>
    <t>21-3-265</t>
  </si>
  <si>
    <t>21-3-266</t>
  </si>
  <si>
    <t>21-3-267</t>
  </si>
  <si>
    <t>21-3-268</t>
  </si>
  <si>
    <t>21-3-269</t>
  </si>
  <si>
    <t>21-3-270</t>
  </si>
  <si>
    <t>21-3-271</t>
  </si>
  <si>
    <t>21-3-272</t>
  </si>
  <si>
    <t>21-3-653</t>
  </si>
  <si>
    <t>21-3-273</t>
  </si>
  <si>
    <t>21-3-274</t>
  </si>
  <si>
    <t>21-3-275</t>
  </si>
  <si>
    <t>21-3-276</t>
  </si>
  <si>
    <t>21-3-277</t>
  </si>
  <si>
    <t>21-3-278</t>
  </si>
  <si>
    <t>21-3-279</t>
  </si>
  <si>
    <t>21-3-280</t>
  </si>
  <si>
    <t>21-3-281</t>
  </si>
  <si>
    <t>21-3-282</t>
  </si>
  <si>
    <t>20-3-142</t>
  </si>
  <si>
    <t>21-3-283</t>
  </si>
  <si>
    <t>21-3-284</t>
  </si>
  <si>
    <t>21-3-285</t>
  </si>
  <si>
    <t>21-3-286</t>
  </si>
  <si>
    <t>21-3-287</t>
  </si>
  <si>
    <t>21-3-288</t>
  </si>
  <si>
    <t>21-3-289</t>
  </si>
  <si>
    <t>21-3-290</t>
  </si>
  <si>
    <t>21-3-291</t>
  </si>
  <si>
    <t>21-3-292</t>
  </si>
  <si>
    <t>21-3-293</t>
  </si>
  <si>
    <t>21-3-294</t>
  </si>
  <si>
    <t>21-3-295</t>
  </si>
  <si>
    <t>21-3-296</t>
  </si>
  <si>
    <t>21-3-297</t>
  </si>
  <si>
    <t>21-3-298</t>
  </si>
  <si>
    <t>21-3-299</t>
  </si>
  <si>
    <t>21-3-300</t>
  </si>
  <si>
    <t>21-3-301</t>
  </si>
  <si>
    <t>21-3-303</t>
  </si>
  <si>
    <t>21-3-304</t>
  </si>
  <si>
    <t>21-3-305</t>
  </si>
  <si>
    <t>21-3-306</t>
  </si>
  <si>
    <t>21-3-307</t>
  </si>
  <si>
    <t>21-3-308</t>
  </si>
  <si>
    <t>21-3-309</t>
  </si>
  <si>
    <t>21-3-310</t>
  </si>
  <si>
    <t>21-3-312</t>
  </si>
  <si>
    <t>21-3-313</t>
  </si>
  <si>
    <t>21-3-314</t>
  </si>
  <si>
    <t>21-3-315</t>
  </si>
  <si>
    <t>21-3-316</t>
  </si>
  <si>
    <t>21-3-317</t>
  </si>
  <si>
    <t>21-3-318</t>
  </si>
  <si>
    <t>21-3-319</t>
  </si>
  <si>
    <t>21-3-321</t>
  </si>
  <si>
    <t>21-3-322</t>
  </si>
  <si>
    <t>21-3-323</t>
  </si>
  <si>
    <t>21-3-325</t>
  </si>
  <si>
    <t>21-3-326</t>
  </si>
  <si>
    <t>21-3-327</t>
  </si>
  <si>
    <t>21-3-328</t>
  </si>
  <si>
    <t>21-3-330</t>
  </si>
  <si>
    <t>21-3-655</t>
  </si>
  <si>
    <t>21-3-331</t>
  </si>
  <si>
    <t>21-3-333</t>
  </si>
  <si>
    <t>21-3-334</t>
  </si>
  <si>
    <t>21-3-335</t>
  </si>
  <si>
    <t>21-3-336</t>
  </si>
  <si>
    <t>21-3-337</t>
  </si>
  <si>
    <t>21-3-338</t>
  </si>
  <si>
    <t>21-3-339</t>
  </si>
  <si>
    <t>21-3-340</t>
  </si>
  <si>
    <t>21-3-341</t>
  </si>
  <si>
    <t>21-3-342</t>
  </si>
  <si>
    <t>21-3-343</t>
  </si>
  <si>
    <t>21-3-344</t>
  </si>
  <si>
    <t>21-3-345</t>
  </si>
  <si>
    <t>21-3-346</t>
  </si>
  <si>
    <t>21-3-347</t>
  </si>
  <si>
    <t>21-3-348</t>
  </si>
  <si>
    <t>21-3-349</t>
  </si>
  <si>
    <t>21-3-350</t>
  </si>
  <si>
    <t>21-3-351</t>
  </si>
  <si>
    <t>21-3-352</t>
  </si>
  <si>
    <t>21-3-354</t>
  </si>
  <si>
    <t>21-3-355</t>
  </si>
  <si>
    <t>21-3-356</t>
  </si>
  <si>
    <t>21-3-357</t>
  </si>
  <si>
    <t>21-3-358</t>
  </si>
  <si>
    <t>21-3-409</t>
  </si>
  <si>
    <t>21-3-359</t>
  </si>
  <si>
    <t>21-3-360</t>
  </si>
  <si>
    <t>21-3-361</t>
  </si>
  <si>
    <t>21-3-362</t>
  </si>
  <si>
    <t>21-3-363</t>
  </si>
  <si>
    <t>21-3-364</t>
  </si>
  <si>
    <t>21-3-365</t>
  </si>
  <si>
    <t>21-3-366</t>
  </si>
  <si>
    <t>21-3-367</t>
  </si>
  <si>
    <t>21-3-368</t>
  </si>
  <si>
    <t>21-3-369</t>
  </si>
  <si>
    <t>21-3-370</t>
  </si>
  <si>
    <t>21-3-258</t>
  </si>
  <si>
    <t>21-3-371</t>
  </si>
  <si>
    <t>21-3-656</t>
  </si>
  <si>
    <t>21-3-372</t>
  </si>
  <si>
    <t>21-3-373</t>
  </si>
  <si>
    <t>21-3-374</t>
  </si>
  <si>
    <t>21-3-376</t>
  </si>
  <si>
    <t>21-3-377</t>
  </si>
  <si>
    <t>21-3-378</t>
  </si>
  <si>
    <t>21-3-379</t>
  </si>
  <si>
    <t>21-3-380</t>
  </si>
  <si>
    <t>21-3-381</t>
  </si>
  <si>
    <t>21-3-382</t>
  </si>
  <si>
    <t>21-3-383</t>
  </si>
  <si>
    <t>21-3-384</t>
  </si>
  <si>
    <t>21-3-385</t>
  </si>
  <si>
    <t>21-3-386</t>
  </si>
  <si>
    <t>21-3-387</t>
  </si>
  <si>
    <t>21-3-388</t>
  </si>
  <si>
    <t>21-3-389</t>
  </si>
  <si>
    <t>21-3-390</t>
  </si>
  <si>
    <t>21-3-391</t>
  </si>
  <si>
    <t>21-3-392</t>
  </si>
  <si>
    <t>21-3-393</t>
  </si>
  <si>
    <t>21-3-394</t>
  </si>
  <si>
    <t>21-3-395</t>
  </si>
  <si>
    <t>21-3-396</t>
  </si>
  <si>
    <t>21-3-397</t>
  </si>
  <si>
    <t>21-3-399</t>
  </si>
  <si>
    <t>21-3-400</t>
  </si>
  <si>
    <t>21-3-402</t>
  </si>
  <si>
    <t>21-3-403</t>
  </si>
  <si>
    <t>21-3-404</t>
  </si>
  <si>
    <t>21-3-405</t>
  </si>
  <si>
    <t>21-3-406</t>
  </si>
  <si>
    <t>21-3-407</t>
  </si>
  <si>
    <t>21-3-408</t>
  </si>
  <si>
    <t>21-3-410</t>
  </si>
  <si>
    <t>21-3-411</t>
  </si>
  <si>
    <t>21-3-412</t>
  </si>
  <si>
    <t>21-3-413</t>
  </si>
  <si>
    <t>21-3-414</t>
  </si>
  <si>
    <t>21-3-415</t>
  </si>
  <si>
    <t>21-3-416</t>
  </si>
  <si>
    <t>21-3-417</t>
  </si>
  <si>
    <t>21-3-418</t>
  </si>
  <si>
    <t>21-3-419</t>
  </si>
  <si>
    <t>21-3-420</t>
  </si>
  <si>
    <t>21-3-421</t>
  </si>
  <si>
    <t>21-3-422</t>
  </si>
  <si>
    <t>21-3-423</t>
  </si>
  <si>
    <t>21-3-424</t>
  </si>
  <si>
    <t>21-3-425</t>
  </si>
  <si>
    <t>21-3-426</t>
  </si>
  <si>
    <t>21-3-427</t>
  </si>
  <si>
    <t>21-3-428</t>
  </si>
  <si>
    <t>21-3-429</t>
  </si>
  <si>
    <t>21-3-430</t>
  </si>
  <si>
    <t>21-3-432</t>
  </si>
  <si>
    <t>21-3-433</t>
  </si>
  <si>
    <t>21-3-434</t>
  </si>
  <si>
    <t>21-3-435</t>
  </si>
  <si>
    <t>21-3-436</t>
  </si>
  <si>
    <t>21-3-437</t>
  </si>
  <si>
    <t>21-3-438</t>
  </si>
  <si>
    <t>21-3-439</t>
  </si>
  <si>
    <t>21-3-440</t>
  </si>
  <si>
    <t>21-3-442</t>
  </si>
  <si>
    <t>21-3-444</t>
  </si>
  <si>
    <t>21-3-445</t>
  </si>
  <si>
    <t>21-3-447</t>
  </si>
  <si>
    <t>21-3-448</t>
  </si>
  <si>
    <t>21-3-449</t>
  </si>
  <si>
    <t>21-3-451</t>
  </si>
  <si>
    <t>21-3-452</t>
  </si>
  <si>
    <t>21-3-453</t>
  </si>
  <si>
    <t>21-3-455</t>
  </si>
  <si>
    <t>21-3-456</t>
  </si>
  <si>
    <t>21-3-457</t>
  </si>
  <si>
    <t>21-3-458</t>
  </si>
  <si>
    <t>21-3-460</t>
  </si>
  <si>
    <t>21-3-461</t>
  </si>
  <si>
    <t>21-3-462</t>
  </si>
  <si>
    <t>21-3-463</t>
  </si>
  <si>
    <t>20-3-005</t>
  </si>
  <si>
    <t>20-3-016</t>
  </si>
  <si>
    <t>20-3-046</t>
  </si>
  <si>
    <t>20-3-047</t>
  </si>
  <si>
    <t>20-3-056</t>
  </si>
  <si>
    <t>20-3-073</t>
  </si>
  <si>
    <t>20-3-076</t>
  </si>
  <si>
    <t>20-3-087</t>
  </si>
  <si>
    <t>20-3-095</t>
  </si>
  <si>
    <t>20-3-472</t>
  </si>
  <si>
    <t>20-3-130</t>
  </si>
  <si>
    <t>21-3-739</t>
  </si>
  <si>
    <t>20-3-164</t>
  </si>
  <si>
    <t>20-3-170</t>
  </si>
  <si>
    <t>20-3-171</t>
  </si>
  <si>
    <t>20-3-172</t>
  </si>
  <si>
    <t>20-3-174</t>
  </si>
  <si>
    <t>20-3-205</t>
  </si>
  <si>
    <t>20-3-207</t>
  </si>
  <si>
    <t>20-3-216</t>
  </si>
  <si>
    <t>20-3-230</t>
  </si>
  <si>
    <t>20-3-249</t>
  </si>
  <si>
    <t>20-3-254</t>
  </si>
  <si>
    <t>20-3-270</t>
  </si>
  <si>
    <t>20-3-282</t>
  </si>
  <si>
    <t>20-3-474</t>
  </si>
  <si>
    <t>20-3-290</t>
  </si>
  <si>
    <t>20-3-298</t>
  </si>
  <si>
    <t>20-3-305</t>
  </si>
  <si>
    <t>20-3-012</t>
  </si>
  <si>
    <t>20-3-049</t>
  </si>
  <si>
    <t>20-3-089</t>
  </si>
  <si>
    <t>20-3-096</t>
  </si>
  <si>
    <t>20-3-105</t>
  </si>
  <si>
    <t>20-3-109</t>
  </si>
  <si>
    <t>20-3-115</t>
  </si>
  <si>
    <t>20-3-126</t>
  </si>
  <si>
    <t>20-3-127</t>
  </si>
  <si>
    <t>20-3-134</t>
  </si>
  <si>
    <t>20-3-168</t>
  </si>
  <si>
    <t>20-3-188</t>
  </si>
  <si>
    <t>20-3-202</t>
  </si>
  <si>
    <t>20-3-211</t>
  </si>
  <si>
    <t>20-3-226</t>
  </si>
  <si>
    <t>20-3-231</t>
  </si>
  <si>
    <t>20-3-245</t>
  </si>
  <si>
    <t>20-3-250</t>
  </si>
  <si>
    <t>20-3-258</t>
  </si>
  <si>
    <t>20-3-273</t>
  </si>
  <si>
    <t>20-3-276</t>
  </si>
  <si>
    <t>20-3-291</t>
  </si>
  <si>
    <t>20-3-294</t>
  </si>
  <si>
    <t>20-3-297</t>
  </si>
  <si>
    <t>20-3-017</t>
  </si>
  <si>
    <t>20-3-020</t>
  </si>
  <si>
    <t>20-3-024</t>
  </si>
  <si>
    <t>20-3-026</t>
  </si>
  <si>
    <t>20-3-033</t>
  </si>
  <si>
    <t>20-3-034</t>
  </si>
  <si>
    <t>20-3-054</t>
  </si>
  <si>
    <t>20-3-057</t>
  </si>
  <si>
    <t>20-3-060</t>
  </si>
  <si>
    <t>20-3-067</t>
  </si>
  <si>
    <t>20-3-079</t>
  </si>
  <si>
    <t>20-3-083</t>
  </si>
  <si>
    <t>20-3-098</t>
  </si>
  <si>
    <t>20-3-104</t>
  </si>
  <si>
    <t>20-3-128</t>
  </si>
  <si>
    <t>20-3-139</t>
  </si>
  <si>
    <t>20-3-147</t>
  </si>
  <si>
    <t>20-3-175</t>
  </si>
  <si>
    <t>20-3-179</t>
  </si>
  <si>
    <t>20-3-655</t>
  </si>
  <si>
    <t>20-3-212</t>
  </si>
  <si>
    <t>20-3-236</t>
  </si>
  <si>
    <t>20-3-239</t>
  </si>
  <si>
    <t>20-3-243</t>
  </si>
  <si>
    <t>20-3-284</t>
  </si>
  <si>
    <t>20-3-288</t>
  </si>
  <si>
    <t>20-3-304</t>
  </si>
  <si>
    <t>19-3-004</t>
  </si>
  <si>
    <t>19-3-008</t>
  </si>
  <si>
    <t>19-3-007</t>
  </si>
  <si>
    <t>19-3-012</t>
  </si>
  <si>
    <t>19-3-013</t>
  </si>
  <si>
    <t>19-3-014</t>
  </si>
  <si>
    <t>19-3-015</t>
  </si>
  <si>
    <t>19-3-019</t>
  </si>
  <si>
    <t>19-3-021</t>
  </si>
  <si>
    <t>19-3-326</t>
  </si>
  <si>
    <t>19-3-024</t>
  </si>
  <si>
    <t>19-3-028</t>
  </si>
  <si>
    <t>19-3-029</t>
  </si>
  <si>
    <t>19-3-031</t>
  </si>
  <si>
    <t>19-3-033</t>
  </si>
  <si>
    <t>19-3-034</t>
  </si>
  <si>
    <t>19-3-039</t>
  </si>
  <si>
    <t>19-3-040</t>
  </si>
  <si>
    <t>19-3-043</t>
  </si>
  <si>
    <t>19-3-044</t>
  </si>
  <si>
    <t>19-3-048</t>
  </si>
  <si>
    <t>20-3-480</t>
  </si>
  <si>
    <t>19-3-053</t>
  </si>
  <si>
    <t>19-3-059</t>
  </si>
  <si>
    <t>19-3-002</t>
  </si>
  <si>
    <t xml:space="preserve">ФЭФ </t>
  </si>
  <si>
    <t>19-3-003</t>
  </si>
  <si>
    <t>19-3-005</t>
  </si>
  <si>
    <t>19-3-006</t>
  </si>
  <si>
    <t>19-3-009</t>
  </si>
  <si>
    <t>19-3-010</t>
  </si>
  <si>
    <t>19-3-011</t>
  </si>
  <si>
    <t>19-3-016</t>
  </si>
  <si>
    <t>19-3-020</t>
  </si>
  <si>
    <t>19-3-023</t>
  </si>
  <si>
    <t>20-3-492</t>
  </si>
  <si>
    <t>19-3-027</t>
  </si>
  <si>
    <t>19-3-032</t>
  </si>
  <si>
    <t>19-3-035</t>
  </si>
  <si>
    <t>19-3-036</t>
  </si>
  <si>
    <t>19-3-038</t>
  </si>
  <si>
    <t>19-3-041</t>
  </si>
  <si>
    <t>19-3-045</t>
  </si>
  <si>
    <t>19-3-047</t>
  </si>
  <si>
    <t>19-3-049</t>
  </si>
  <si>
    <t>19-3-052</t>
  </si>
  <si>
    <t>19-3-054</t>
  </si>
  <si>
    <t>19-3-055</t>
  </si>
  <si>
    <t>19-3-057</t>
  </si>
  <si>
    <t>19-3-058</t>
  </si>
  <si>
    <t>19-3-060</t>
  </si>
  <si>
    <t>18-3-022</t>
  </si>
  <si>
    <t>18-3-027</t>
  </si>
  <si>
    <t>18-3-264</t>
  </si>
  <si>
    <t>18-3-011</t>
  </si>
  <si>
    <t>18-3-017</t>
  </si>
  <si>
    <t>18-3-005</t>
  </si>
  <si>
    <t>18-3-006</t>
  </si>
  <si>
    <t>18-3-040</t>
  </si>
  <si>
    <t>18-3-265</t>
  </si>
  <si>
    <t>18-3-012</t>
  </si>
  <si>
    <t>18-3-007</t>
  </si>
  <si>
    <t>18-3-024</t>
  </si>
  <si>
    <t>18-3-032</t>
  </si>
  <si>
    <t>18-3-038</t>
  </si>
  <si>
    <t>18-3-016</t>
  </si>
  <si>
    <t>18-3-015</t>
  </si>
  <si>
    <t>18-3-003</t>
  </si>
  <si>
    <t>18-3-042</t>
  </si>
  <si>
    <t>18-3-031</t>
  </si>
  <si>
    <t>18-3-013</t>
  </si>
  <si>
    <t>18-3-008</t>
  </si>
  <si>
    <t>18-3-021</t>
  </si>
  <si>
    <t>18-3-039</t>
  </si>
  <si>
    <t>18-3-043</t>
  </si>
  <si>
    <t>18-3-014</t>
  </si>
  <si>
    <t>18-3-094</t>
  </si>
  <si>
    <t>18-3-004</t>
  </si>
  <si>
    <t>18-3-047</t>
  </si>
  <si>
    <t>18-3-018</t>
  </si>
  <si>
    <t>18-3-002</t>
  </si>
  <si>
    <t>18-3-010</t>
  </si>
  <si>
    <t>19-3-064</t>
  </si>
  <si>
    <t>19-3-074</t>
  </si>
  <si>
    <t>19-3-083</t>
  </si>
  <si>
    <t>19-3-087</t>
  </si>
  <si>
    <t>19-3-091</t>
  </si>
  <si>
    <t>19-3-107</t>
  </si>
  <si>
    <t>19-3-110</t>
  </si>
  <si>
    <t>19-3-111</t>
  </si>
  <si>
    <t>19-3-112</t>
  </si>
  <si>
    <t>19-3-128</t>
  </si>
  <si>
    <t>19-3-130</t>
  </si>
  <si>
    <t>19-2-368</t>
  </si>
  <si>
    <t>19-3-134</t>
  </si>
  <si>
    <t>19-3-138</t>
  </si>
  <si>
    <t>19-3-142</t>
  </si>
  <si>
    <t>19-3-149</t>
  </si>
  <si>
    <t>19-3-154</t>
  </si>
  <si>
    <t>17-3-028</t>
  </si>
  <si>
    <t>19-3-159</t>
  </si>
  <si>
    <t>19-3-164</t>
  </si>
  <si>
    <t>19-3-170</t>
  </si>
  <si>
    <t>19-3-172</t>
  </si>
  <si>
    <t>19-3-178</t>
  </si>
  <si>
    <t>19-3-184</t>
  </si>
  <si>
    <t>19-3-067</t>
  </si>
  <si>
    <t>19-3-072</t>
  </si>
  <si>
    <t>19-3-081</t>
  </si>
  <si>
    <t>19-3-084</t>
  </si>
  <si>
    <t>19-3-086</t>
  </si>
  <si>
    <t>19-3-088</t>
  </si>
  <si>
    <t>19-3-100</t>
  </si>
  <si>
    <t>19-3-106</t>
  </si>
  <si>
    <t>19-3-113</t>
  </si>
  <si>
    <t>19-3-115</t>
  </si>
  <si>
    <t>19-3-118</t>
  </si>
  <si>
    <t>19-3-119</t>
  </si>
  <si>
    <t>19-3-123</t>
  </si>
  <si>
    <t>19-3-129</t>
  </si>
  <si>
    <t>19-3-137</t>
  </si>
  <si>
    <t>19-3-139</t>
  </si>
  <si>
    <t>19-3-148</t>
  </si>
  <si>
    <t>19-3-153</t>
  </si>
  <si>
    <t>20-3-487</t>
  </si>
  <si>
    <t>19-3-181</t>
  </si>
  <si>
    <t>20-3-488</t>
  </si>
  <si>
    <t>19-3-187</t>
  </si>
  <si>
    <t>19-3-190</t>
  </si>
  <si>
    <t>19-3-193</t>
  </si>
  <si>
    <t>19-3-195</t>
  </si>
  <si>
    <t>19-3-197</t>
  </si>
  <si>
    <t>19-3-198</t>
  </si>
  <si>
    <t>19-3-063</t>
  </si>
  <si>
    <t>19-3-065</t>
  </si>
  <si>
    <t>19-3-069</t>
  </si>
  <si>
    <t>19-3-075</t>
  </si>
  <si>
    <t>19-3-076</t>
  </si>
  <si>
    <t>19-3-077</t>
  </si>
  <si>
    <t>19-3-089</t>
  </si>
  <si>
    <t>19-3-090</t>
  </si>
  <si>
    <t>19-3-093</t>
  </si>
  <si>
    <t>19-3-098</t>
  </si>
  <si>
    <t>19-3-099</t>
  </si>
  <si>
    <t>19-3-101</t>
  </si>
  <si>
    <t>19-3-105</t>
  </si>
  <si>
    <t>19-3-108</t>
  </si>
  <si>
    <t>19-3-026</t>
  </si>
  <si>
    <t>19-3-120</t>
  </si>
  <si>
    <t>19-3-121</t>
  </si>
  <si>
    <t>19-3-131</t>
  </si>
  <si>
    <t>19-3-140</t>
  </si>
  <si>
    <t>19-3-151</t>
  </si>
  <si>
    <t>19-3-152</t>
  </si>
  <si>
    <t>19-3-155</t>
  </si>
  <si>
    <t>19-3-167</t>
  </si>
  <si>
    <t>19-3-176</t>
  </si>
  <si>
    <t>19-3-177</t>
  </si>
  <si>
    <t>19-3-182</t>
  </si>
  <si>
    <t>19-3-183</t>
  </si>
  <si>
    <t>19-3-196</t>
  </si>
  <si>
    <t>19-3-061</t>
  </si>
  <si>
    <t>19-3-062</t>
  </si>
  <si>
    <t>19-3-085</t>
  </si>
  <si>
    <t>19-3-092</t>
  </si>
  <si>
    <t>19-3-096</t>
  </si>
  <si>
    <t>19-3-103</t>
  </si>
  <si>
    <t>19-3-104</t>
  </si>
  <si>
    <t>19-3-109</t>
  </si>
  <si>
    <t>19-3-160</t>
  </si>
  <si>
    <t>19-3-125</t>
  </si>
  <si>
    <t>19-3-126</t>
  </si>
  <si>
    <t>19-3-127</t>
  </si>
  <si>
    <t>19-3-135</t>
  </si>
  <si>
    <t>19-3-386</t>
  </si>
  <si>
    <t>19-3-141</t>
  </si>
  <si>
    <t>19-3-150</t>
  </si>
  <si>
    <t>19-3-156</t>
  </si>
  <si>
    <t>19-3-157</t>
  </si>
  <si>
    <t>19-3-161</t>
  </si>
  <si>
    <t>19-3-162</t>
  </si>
  <si>
    <t>19-3-163</t>
  </si>
  <si>
    <t>19-3-166</t>
  </si>
  <si>
    <t>19-3-185</t>
  </si>
  <si>
    <t>19-3-188</t>
  </si>
  <si>
    <t>19-3-189</t>
  </si>
  <si>
    <t>19-3-324</t>
  </si>
  <si>
    <t>19-3-325</t>
  </si>
  <si>
    <t>19-3-191</t>
  </si>
  <si>
    <t>19-2-868</t>
  </si>
  <si>
    <t>19-3-194</t>
  </si>
  <si>
    <t>19-3-201</t>
  </si>
  <si>
    <t>18-3-109</t>
  </si>
  <si>
    <t>18-3-110</t>
  </si>
  <si>
    <t>18-3-119</t>
  </si>
  <si>
    <t>18-3-267</t>
  </si>
  <si>
    <t>18-3-501</t>
  </si>
  <si>
    <t>18-3-058</t>
  </si>
  <si>
    <t>18-3-053</t>
  </si>
  <si>
    <t>18-3-113</t>
  </si>
  <si>
    <t>18-3-064</t>
  </si>
  <si>
    <t>18-3-065</t>
  </si>
  <si>
    <t>18-3-107</t>
  </si>
  <si>
    <t>18-3-051</t>
  </si>
  <si>
    <t>18-3-101</t>
  </si>
  <si>
    <t>18-3-104</t>
  </si>
  <si>
    <t>18-3-056</t>
  </si>
  <si>
    <t>18-3-115</t>
  </si>
  <si>
    <t>18-3-049</t>
  </si>
  <si>
    <t>18-3-085</t>
  </si>
  <si>
    <t>18-3-108</t>
  </si>
  <si>
    <t>18-3-089</t>
  </si>
  <si>
    <t>18-3-057</t>
  </si>
  <si>
    <t>18-3-097</t>
  </si>
  <si>
    <t>18-3-096</t>
  </si>
  <si>
    <t>18-3-120</t>
  </si>
  <si>
    <t>18-3-052</t>
  </si>
  <si>
    <t>18-3-102</t>
  </si>
  <si>
    <t>18-3-070</t>
  </si>
  <si>
    <t>18-3-112</t>
  </si>
  <si>
    <t>18-3-061</t>
  </si>
  <si>
    <t>18-3-078</t>
  </si>
  <si>
    <t>18-3-059</t>
  </si>
  <si>
    <t>19-3-378</t>
  </si>
  <si>
    <t>18-3-063</t>
  </si>
  <si>
    <t>19-3-595</t>
  </si>
  <si>
    <t>18-3-105</t>
  </si>
  <si>
    <t>18-3-050</t>
  </si>
  <si>
    <t>18-3-068</t>
  </si>
  <si>
    <t>17-3-277</t>
  </si>
  <si>
    <t>18-3-098</t>
  </si>
  <si>
    <t>2018-8-91</t>
  </si>
  <si>
    <t>18-3-067</t>
  </si>
  <si>
    <t>19-3-413</t>
  </si>
  <si>
    <t>18-3-079</t>
  </si>
  <si>
    <t>18-3-048</t>
  </si>
  <si>
    <t>18-3-093</t>
  </si>
  <si>
    <t>19-3-407</t>
  </si>
  <si>
    <t>18-3-055</t>
  </si>
  <si>
    <t>18-3-505</t>
  </si>
  <si>
    <t>18-3-075</t>
  </si>
  <si>
    <t>18-3-506</t>
  </si>
  <si>
    <t>18-3-054</t>
  </si>
  <si>
    <t>20-3-515</t>
  </si>
  <si>
    <t>19-3-208</t>
  </si>
  <si>
    <t>19-3-211</t>
  </si>
  <si>
    <t>19-3-213</t>
  </si>
  <si>
    <t>19-3-221</t>
  </si>
  <si>
    <t>19-3-246</t>
  </si>
  <si>
    <t>19-3-252</t>
  </si>
  <si>
    <t>20-3-483</t>
  </si>
  <si>
    <t>19-3-263</t>
  </si>
  <si>
    <t>20-3-484</t>
  </si>
  <si>
    <t>19-3-270</t>
  </si>
  <si>
    <t>19-3-272</t>
  </si>
  <si>
    <t>19-3-276</t>
  </si>
  <si>
    <t>19-3-278</t>
  </si>
  <si>
    <t>19-3-279</t>
  </si>
  <si>
    <t>19-3-281</t>
  </si>
  <si>
    <t>19-3-284</t>
  </si>
  <si>
    <t>19-3-287</t>
  </si>
  <si>
    <t>19-3-289</t>
  </si>
  <si>
    <t>19-3-294</t>
  </si>
  <si>
    <t>19-3-387</t>
  </si>
  <si>
    <t>19-3-300</t>
  </si>
  <si>
    <t>19-3-301</t>
  </si>
  <si>
    <t>17-6-227</t>
  </si>
  <si>
    <t>19-3-302</t>
  </si>
  <si>
    <t>19-3-303</t>
  </si>
  <si>
    <t>19-3-307</t>
  </si>
  <si>
    <t>19-3-308</t>
  </si>
  <si>
    <t>19-3-312</t>
  </si>
  <si>
    <t>19-3-313</t>
  </si>
  <si>
    <t>19-3-316</t>
  </si>
  <si>
    <t>19-3-203</t>
  </si>
  <si>
    <t>19-3-204</t>
  </si>
  <si>
    <t>19-3-207</t>
  </si>
  <si>
    <t>19-3-210</t>
  </si>
  <si>
    <t>19-3-215</t>
  </si>
  <si>
    <t>19-3-217</t>
  </si>
  <si>
    <t>19-3-222</t>
  </si>
  <si>
    <t>19-3-225</t>
  </si>
  <si>
    <t>19-3-229</t>
  </si>
  <si>
    <t>19-3-232</t>
  </si>
  <si>
    <t>19-3-240</t>
  </si>
  <si>
    <t>19-3-242</t>
  </si>
  <si>
    <t>19-3-248</t>
  </si>
  <si>
    <t>19-3-323</t>
  </si>
  <si>
    <t>19-3-255</t>
  </si>
  <si>
    <t>19-3-257</t>
  </si>
  <si>
    <t>19-3-258</t>
  </si>
  <si>
    <t>19-3-264</t>
  </si>
  <si>
    <t>19-3-267</t>
  </si>
  <si>
    <t>19-3-273</t>
  </si>
  <si>
    <t>19-3-282</t>
  </si>
  <si>
    <t>19-3-283</t>
  </si>
  <si>
    <t>17-3-230</t>
  </si>
  <si>
    <t>19-3-298</t>
  </si>
  <si>
    <t>19-3-299</t>
  </si>
  <si>
    <t>19-3-304</t>
  </si>
  <si>
    <t>19-3-322</t>
  </si>
  <si>
    <t>19-3-388</t>
  </si>
  <si>
    <t>19-3-318</t>
  </si>
  <si>
    <t>19-3-319</t>
  </si>
  <si>
    <t>19-3-205</t>
  </si>
  <si>
    <t>19003-ЭиФ</t>
  </si>
  <si>
    <t>19-3-477</t>
  </si>
  <si>
    <t>21-3-759</t>
  </si>
  <si>
    <t>19-3-209</t>
  </si>
  <si>
    <t>19-3-231</t>
  </si>
  <si>
    <t>19-3-239</t>
  </si>
  <si>
    <t>19-3-251</t>
  </si>
  <si>
    <t>19-3-262</t>
  </si>
  <si>
    <t>19-3-268</t>
  </si>
  <si>
    <t>19-3-269</t>
  </si>
  <si>
    <t>19-3-285</t>
  </si>
  <si>
    <t>19-3-291</t>
  </si>
  <si>
    <t>19-3-292</t>
  </si>
  <si>
    <t>19-3-265</t>
  </si>
  <si>
    <t>19-3-305</t>
  </si>
  <si>
    <t>19-3-306</t>
  </si>
  <si>
    <t>19-3-310</t>
  </si>
  <si>
    <t>19-3-311</t>
  </si>
  <si>
    <t>19-3-314</t>
  </si>
  <si>
    <t>19-3-389</t>
  </si>
  <si>
    <t>19-3-320</t>
  </si>
  <si>
    <t>18-3-229</t>
  </si>
  <si>
    <t>18-3-208</t>
  </si>
  <si>
    <t>18-3-203</t>
  </si>
  <si>
    <t>18-3-214</t>
  </si>
  <si>
    <t>18-3-180</t>
  </si>
  <si>
    <t>18-3-130</t>
  </si>
  <si>
    <t>18-3-153</t>
  </si>
  <si>
    <t>18-3-135</t>
  </si>
  <si>
    <t>18-3-272</t>
  </si>
  <si>
    <t>18-3-186</t>
  </si>
  <si>
    <t>18-3-209</t>
  </si>
  <si>
    <t>18-3-206</t>
  </si>
  <si>
    <t>18-3-204</t>
  </si>
  <si>
    <t>19-3-464</t>
  </si>
  <si>
    <t>17-3-232</t>
  </si>
  <si>
    <t>18-3-273</t>
  </si>
  <si>
    <t>18-3-152</t>
  </si>
  <si>
    <t>18-3-230</t>
  </si>
  <si>
    <t>18-3-172</t>
  </si>
  <si>
    <t>18-3-163</t>
  </si>
  <si>
    <t>18-3-220</t>
  </si>
  <si>
    <t>18-3-139</t>
  </si>
  <si>
    <t>18-3-156</t>
  </si>
  <si>
    <t>18-3-233</t>
  </si>
  <si>
    <t>18-3-187</t>
  </si>
  <si>
    <t>18-3-225</t>
  </si>
  <si>
    <t>18-3-269</t>
  </si>
  <si>
    <t>18-3-164</t>
  </si>
  <si>
    <t>17-3-178</t>
  </si>
  <si>
    <t>17-3-188</t>
  </si>
  <si>
    <t>18-3-131</t>
  </si>
  <si>
    <t>18-3-161</t>
  </si>
  <si>
    <t>18-3-218</t>
  </si>
  <si>
    <t>18-3-228</t>
  </si>
  <si>
    <t>18-3-271</t>
  </si>
  <si>
    <t>18-3-191</t>
  </si>
  <si>
    <t>2018-8-144</t>
  </si>
  <si>
    <t>18-3-516</t>
  </si>
  <si>
    <t>18-3-221</t>
  </si>
  <si>
    <t>18-3-215</t>
  </si>
  <si>
    <t>18-3-224</t>
  </si>
  <si>
    <t>18-3-211</t>
  </si>
  <si>
    <t>18-3-227</t>
  </si>
  <si>
    <t>18-3-195</t>
  </si>
  <si>
    <t>18-3-196</t>
  </si>
  <si>
    <t>18-3-184</t>
  </si>
  <si>
    <t>18-3-176</t>
  </si>
  <si>
    <t>18-3-165</t>
  </si>
  <si>
    <t>18-3-226</t>
  </si>
  <si>
    <t>18-3-158</t>
  </si>
  <si>
    <t>18-3-294</t>
  </si>
  <si>
    <t>18-3-133</t>
  </si>
  <si>
    <t>19-3-463</t>
  </si>
  <si>
    <t>18-3-219</t>
  </si>
  <si>
    <t>18-3-144</t>
  </si>
  <si>
    <t>18-3-216</t>
  </si>
  <si>
    <t>18-3-232</t>
  </si>
  <si>
    <t>18-3-154</t>
  </si>
  <si>
    <t>18-3-205</t>
  </si>
  <si>
    <t>18-3-141</t>
  </si>
  <si>
    <t>18-3-148</t>
  </si>
  <si>
    <t>18-3-217</t>
  </si>
  <si>
    <t>18-3-174</t>
  </si>
  <si>
    <t>18-3-137</t>
  </si>
  <si>
    <t>18-3-231</t>
  </si>
  <si>
    <t>18-3-162</t>
  </si>
  <si>
    <t>18-3-155</t>
  </si>
  <si>
    <t>18-3-197</t>
  </si>
  <si>
    <t>2018-8-288</t>
  </si>
  <si>
    <t>18-3-138</t>
  </si>
  <si>
    <t>18-3-179</t>
  </si>
  <si>
    <t>18-3-185</t>
  </si>
  <si>
    <t>18-3-189</t>
  </si>
  <si>
    <t>18-3-201</t>
  </si>
  <si>
    <t>18-3-207</t>
  </si>
  <si>
    <t>18-3-222</t>
  </si>
  <si>
    <t>17-3-199</t>
  </si>
  <si>
    <t>18-3-270</t>
  </si>
  <si>
    <t>18-3-159</t>
  </si>
  <si>
    <t>18-3-223</t>
  </si>
  <si>
    <t>18-3-198</t>
  </si>
  <si>
    <t>18-3-143</t>
  </si>
  <si>
    <t>18-3-202</t>
  </si>
  <si>
    <t>18-3-274</t>
  </si>
  <si>
    <t>18-3-210</t>
  </si>
  <si>
    <t>18-3-194</t>
  </si>
  <si>
    <t>18-3-127</t>
  </si>
  <si>
    <t>21-3-464</t>
  </si>
  <si>
    <t>21-3-465</t>
  </si>
  <si>
    <t>21-3-466</t>
  </si>
  <si>
    <t>21-3-467</t>
  </si>
  <si>
    <t>21-3-469</t>
  </si>
  <si>
    <t>21-3-578</t>
  </si>
  <si>
    <t>21-3-470</t>
  </si>
  <si>
    <t>21-3-471</t>
  </si>
  <si>
    <t>21-3-472</t>
  </si>
  <si>
    <t>21-3-473</t>
  </si>
  <si>
    <t>21-3-474</t>
  </si>
  <si>
    <t>21-3-586</t>
  </si>
  <si>
    <t>21-3-475</t>
  </si>
  <si>
    <t>21-3-476</t>
  </si>
  <si>
    <t>21-3-477</t>
  </si>
  <si>
    <t>21-3-478</t>
  </si>
  <si>
    <t>21-3-479</t>
  </si>
  <si>
    <t>21-3-480</t>
  </si>
  <si>
    <t>21-3-481</t>
  </si>
  <si>
    <t>21-3-482</t>
  </si>
  <si>
    <t>21-3-483</t>
  </si>
  <si>
    <t>21-3-484</t>
  </si>
  <si>
    <t>21-3-485</t>
  </si>
  <si>
    <t>21-3-486</t>
  </si>
  <si>
    <t>21-3-487</t>
  </si>
  <si>
    <t>21-3-659</t>
  </si>
  <si>
    <t>21-3-488</t>
  </si>
  <si>
    <t>21-3-489</t>
  </si>
  <si>
    <t>21-3-490</t>
  </si>
  <si>
    <t>21-3-491</t>
  </si>
  <si>
    <t>21-3-492</t>
  </si>
  <si>
    <t>21-3-493</t>
  </si>
  <si>
    <t>21-3-522</t>
  </si>
  <si>
    <t>21-3-494</t>
  </si>
  <si>
    <t>21-3-495</t>
  </si>
  <si>
    <t>21-3-496</t>
  </si>
  <si>
    <t>21-3-497</t>
  </si>
  <si>
    <t>21-3-498</t>
  </si>
  <si>
    <t>21-3-499</t>
  </si>
  <si>
    <t>21-3-500</t>
  </si>
  <si>
    <t>21-3-501</t>
  </si>
  <si>
    <t>21-3-502</t>
  </si>
  <si>
    <t>21-3-503</t>
  </si>
  <si>
    <t>21-3-504</t>
  </si>
  <si>
    <t>21-3-505</t>
  </si>
  <si>
    <t>21-3-506</t>
  </si>
  <si>
    <t>21-3-507</t>
  </si>
  <si>
    <t>21-3-508</t>
  </si>
  <si>
    <t>21-3-614</t>
  </si>
  <si>
    <t>23-3-621</t>
  </si>
  <si>
    <t>23-3-541</t>
  </si>
  <si>
    <t>21-3-510</t>
  </si>
  <si>
    <t>21-3-511</t>
  </si>
  <si>
    <t>21-3-512</t>
  </si>
  <si>
    <t>21-3-513</t>
  </si>
  <si>
    <t>21-3-514</t>
  </si>
  <si>
    <t>21-3-515</t>
  </si>
  <si>
    <t>21-3-516</t>
  </si>
  <si>
    <t>21-3-517</t>
  </si>
  <si>
    <t>21-3-518</t>
  </si>
  <si>
    <t>21-3-519</t>
  </si>
  <si>
    <t>21-3-601</t>
  </si>
  <si>
    <t>21-3-520</t>
  </si>
  <si>
    <t>21-3-521</t>
  </si>
  <si>
    <t>21-3-523</t>
  </si>
  <si>
    <t>21-3-524</t>
  </si>
  <si>
    <t>21-3-525</t>
  </si>
  <si>
    <t>21-3-527</t>
  </si>
  <si>
    <t>21-3-528</t>
  </si>
  <si>
    <t>21-3-660</t>
  </si>
  <si>
    <t>21-3-529</t>
  </si>
  <si>
    <t>21-3-530</t>
  </si>
  <si>
    <t>21-3-531</t>
  </si>
  <si>
    <t>21-3-532</t>
  </si>
  <si>
    <t>21-3-533</t>
  </si>
  <si>
    <t>21-3-534</t>
  </si>
  <si>
    <t>21-3-535</t>
  </si>
  <si>
    <t>21-3-539</t>
  </si>
  <si>
    <t>21-3-540</t>
  </si>
  <si>
    <t>21-3-542</t>
  </si>
  <si>
    <t>21-3-543</t>
  </si>
  <si>
    <t>21-3-544</t>
  </si>
  <si>
    <t>21-3-545</t>
  </si>
  <si>
    <t>3-21-546</t>
  </si>
  <si>
    <t>3-21-547</t>
  </si>
  <si>
    <t>3-21-548</t>
  </si>
  <si>
    <t>3-21-549</t>
  </si>
  <si>
    <t>3-21-550</t>
  </si>
  <si>
    <t>3-21-552</t>
  </si>
  <si>
    <t>3-21-553</t>
  </si>
  <si>
    <t>3-21-554</t>
  </si>
  <si>
    <t>3-21-555</t>
  </si>
  <si>
    <t>3-21-556</t>
  </si>
  <si>
    <t>3-21-557</t>
  </si>
  <si>
    <t>3-21-559</t>
  </si>
  <si>
    <t>3-21-560</t>
  </si>
  <si>
    <t>3-21-561</t>
  </si>
  <si>
    <t>3-21-562</t>
  </si>
  <si>
    <t>3-21-563</t>
  </si>
  <si>
    <t>3-21-564</t>
  </si>
  <si>
    <t>3-21-566</t>
  </si>
  <si>
    <t>3-21-568</t>
  </si>
  <si>
    <t>3-21-569</t>
  </si>
  <si>
    <t>3-21-570</t>
  </si>
  <si>
    <t>3-21-571</t>
  </si>
  <si>
    <t>21-3-572</t>
  </si>
  <si>
    <t>21-3-573</t>
  </si>
  <si>
    <t>21-3-574</t>
  </si>
  <si>
    <t>21-3-575</t>
  </si>
  <si>
    <t>21-3-576</t>
  </si>
  <si>
    <t>21-3-577</t>
  </si>
  <si>
    <t>21-3-579</t>
  </si>
  <si>
    <t>21-3-580</t>
  </si>
  <si>
    <t>21-3-581</t>
  </si>
  <si>
    <t>21-3-583</t>
  </si>
  <si>
    <t>21-3-584</t>
  </si>
  <si>
    <t>21-3-585</t>
  </si>
  <si>
    <t>21-3-587</t>
  </si>
  <si>
    <t>21-3-588</t>
  </si>
  <si>
    <t>21-3-589</t>
  </si>
  <si>
    <t>21-3-590</t>
  </si>
  <si>
    <t>21-3-591</t>
  </si>
  <si>
    <t>21-3-592</t>
  </si>
  <si>
    <t>21-3-593</t>
  </si>
  <si>
    <t>21-3-594</t>
  </si>
  <si>
    <t>21-3-595</t>
  </si>
  <si>
    <t>21-3-596</t>
  </si>
  <si>
    <t>21-3-597</t>
  </si>
  <si>
    <t>21-3-598</t>
  </si>
  <si>
    <t>21-3-599</t>
  </si>
  <si>
    <t>21-3-600</t>
  </si>
  <si>
    <t>21-3-602</t>
  </si>
  <si>
    <t>21-3-603</t>
  </si>
  <si>
    <t>21-3-604</t>
  </si>
  <si>
    <t>21-3-605</t>
  </si>
  <si>
    <t>21-3-607</t>
  </si>
  <si>
    <t>21-3-608</t>
  </si>
  <si>
    <t>21-3-609</t>
  </si>
  <si>
    <t>21-3-610</t>
  </si>
  <si>
    <t>21-3-611</t>
  </si>
  <si>
    <t>21-3-612</t>
  </si>
  <si>
    <t>21-3-615</t>
  </si>
  <si>
    <t>21-3-616</t>
  </si>
  <si>
    <t>21-3-617</t>
  </si>
  <si>
    <t>21-3-618</t>
  </si>
  <si>
    <t>21-3-619</t>
  </si>
  <si>
    <t>21-3-620</t>
  </si>
  <si>
    <t>21-3-622</t>
  </si>
  <si>
    <t>21-3-623</t>
  </si>
  <si>
    <t>21-3-625</t>
  </si>
  <si>
    <t>21-3-651</t>
  </si>
  <si>
    <t>21-3-626</t>
  </si>
  <si>
    <t>21-3-627</t>
  </si>
  <si>
    <t>21-3-628</t>
  </si>
  <si>
    <t>21-3-629</t>
  </si>
  <si>
    <t>21-3-630</t>
  </si>
  <si>
    <t>21-3-631</t>
  </si>
  <si>
    <t>21-3-632</t>
  </si>
  <si>
    <t>21-3-633</t>
  </si>
  <si>
    <t>21-3-634</t>
  </si>
  <si>
    <t>21-3-658</t>
  </si>
  <si>
    <t>21-3-635</t>
  </si>
  <si>
    <t>21-3-636</t>
  </si>
  <si>
    <t>21-3-638</t>
  </si>
  <si>
    <t>21-3-639</t>
  </si>
  <si>
    <t>21-3-640</t>
  </si>
  <si>
    <t>21-3-641</t>
  </si>
  <si>
    <t>21-3-582</t>
  </si>
  <si>
    <t>21-3-642</t>
  </si>
  <si>
    <t>21-3-643</t>
  </si>
  <si>
    <t>21-3-644</t>
  </si>
  <si>
    <t>21-3-645</t>
  </si>
  <si>
    <t>21-3-646</t>
  </si>
  <si>
    <t>21-3-647</t>
  </si>
  <si>
    <t>21-3-648</t>
  </si>
  <si>
    <t>21-3-649</t>
  </si>
  <si>
    <t>21-3-650</t>
  </si>
  <si>
    <t>20-3-318</t>
  </si>
  <si>
    <t>20-3-322</t>
  </si>
  <si>
    <t>20-3-647</t>
  </si>
  <si>
    <t>19-3-234</t>
  </si>
  <si>
    <t>20-3-331</t>
  </si>
  <si>
    <t>23-3-340</t>
  </si>
  <si>
    <t>20-3-344</t>
  </si>
  <si>
    <t>20-3-345</t>
  </si>
  <si>
    <t>20-3-346</t>
  </si>
  <si>
    <t>20-3-358</t>
  </si>
  <si>
    <t>20-3-369</t>
  </si>
  <si>
    <t>20-3-370</t>
  </si>
  <si>
    <t>20-3-379</t>
  </si>
  <si>
    <t>20-3-385</t>
  </si>
  <si>
    <t>20-3-654</t>
  </si>
  <si>
    <t>20-3-394</t>
  </si>
  <si>
    <t>20-3-395</t>
  </si>
  <si>
    <t>20-3-516</t>
  </si>
  <si>
    <t>20-3-399</t>
  </si>
  <si>
    <t>20-3-403</t>
  </si>
  <si>
    <t>20-3-645</t>
  </si>
  <si>
    <t>20-3-405</t>
  </si>
  <si>
    <t>20/176</t>
  </si>
  <si>
    <t>20-3-409</t>
  </si>
  <si>
    <t>20-3-411</t>
  </si>
  <si>
    <t>20-3-417</t>
  </si>
  <si>
    <t>20-3-420</t>
  </si>
  <si>
    <t>20-3-424</t>
  </si>
  <si>
    <t>20-3-306</t>
  </si>
  <si>
    <t>20-3-308</t>
  </si>
  <si>
    <t>20-3-311</t>
  </si>
  <si>
    <t>20-3-314</t>
  </si>
  <si>
    <t>20-3-320</t>
  </si>
  <si>
    <t>20-3-518</t>
  </si>
  <si>
    <t>20-3-324</t>
  </si>
  <si>
    <t>20-3-325</t>
  </si>
  <si>
    <t>20-3-347</t>
  </si>
  <si>
    <t>20-3-352</t>
  </si>
  <si>
    <t>20-3-519</t>
  </si>
  <si>
    <t>20-3-354</t>
  </si>
  <si>
    <t>20-3-356</t>
  </si>
  <si>
    <t>20-3-363</t>
  </si>
  <si>
    <t>20-3-373</t>
  </si>
  <si>
    <t>20-3-377</t>
  </si>
  <si>
    <t>20-3-383</t>
  </si>
  <si>
    <t>20-3-384</t>
  </si>
  <si>
    <t>20-3-389</t>
  </si>
  <si>
    <t>20-3-398</t>
  </si>
  <si>
    <t>20-3-400</t>
  </si>
  <si>
    <t>20-3-408</t>
  </si>
  <si>
    <t>20-3-410</t>
  </si>
  <si>
    <t>20-3-413</t>
  </si>
  <si>
    <t>20-3-426</t>
  </si>
  <si>
    <t>20-3-309</t>
  </si>
  <si>
    <t>20-3-310</t>
  </si>
  <si>
    <t>20-3-312</t>
  </si>
  <si>
    <t>20-3-316</t>
  </si>
  <si>
    <t>20-3-317</t>
  </si>
  <si>
    <t>20-3-323</t>
  </si>
  <si>
    <t>20-3-329</t>
  </si>
  <si>
    <t>20-3-338</t>
  </si>
  <si>
    <t>20-3-348</t>
  </si>
  <si>
    <t>20-3-353</t>
  </si>
  <si>
    <t>20-3-355</t>
  </si>
  <si>
    <t>20-3-361</t>
  </si>
  <si>
    <t>20-3-365</t>
  </si>
  <si>
    <t>20-3-371</t>
  </si>
  <si>
    <t>20-3-375</t>
  </si>
  <si>
    <t>20-3-388</t>
  </si>
  <si>
    <t>20-3-392</t>
  </si>
  <si>
    <t>20-3-393</t>
  </si>
  <si>
    <t>20-3-396</t>
  </si>
  <si>
    <t>20-3-402</t>
  </si>
  <si>
    <t>20-3-404</t>
  </si>
  <si>
    <t>20-3-406</t>
  </si>
  <si>
    <t>20-3-412</t>
  </si>
  <si>
    <t>20-3-416</t>
  </si>
  <si>
    <t>20-3-419</t>
  </si>
  <si>
    <t>20-3-421</t>
  </si>
  <si>
    <t>20-3-425</t>
  </si>
  <si>
    <t>20-3-427</t>
  </si>
  <si>
    <t>20-3-428</t>
  </si>
  <si>
    <t>20-3-307</t>
  </si>
  <si>
    <t>20-3-644</t>
  </si>
  <si>
    <t>20-3-315</t>
  </si>
  <si>
    <t>20-3-319</t>
  </si>
  <si>
    <t>20-3-321</t>
  </si>
  <si>
    <t>2020-8-68</t>
  </si>
  <si>
    <t>20-3-333</t>
  </si>
  <si>
    <t>20-3-336</t>
  </si>
  <si>
    <t>20-3-342</t>
  </si>
  <si>
    <t>20-3-343</t>
  </si>
  <si>
    <t>20-3-349</t>
  </si>
  <si>
    <t>20-3-350</t>
  </si>
  <si>
    <t>20-3-351</t>
  </si>
  <si>
    <t>2020-8-132</t>
  </si>
  <si>
    <t>20-3-357</t>
  </si>
  <si>
    <t>20-3-359</t>
  </si>
  <si>
    <t>19-3-579</t>
  </si>
  <si>
    <t>20-3-360</t>
  </si>
  <si>
    <t>20-3-362</t>
  </si>
  <si>
    <t>20-3-364</t>
  </si>
  <si>
    <t>20-3-367</t>
  </si>
  <si>
    <t>20-3-372</t>
  </si>
  <si>
    <t>20-3-378</t>
  </si>
  <si>
    <t>20-3-382</t>
  </si>
  <si>
    <t>20-3-390</t>
  </si>
  <si>
    <t>20-3-401</t>
  </si>
  <si>
    <t>20-3-407</t>
  </si>
  <si>
    <t>21-3-738</t>
  </si>
  <si>
    <t>20-3-422</t>
  </si>
  <si>
    <t>20-3-035</t>
  </si>
  <si>
    <t>20-3-058</t>
  </si>
  <si>
    <t>20-3-064</t>
  </si>
  <si>
    <t>20-3-075</t>
  </si>
  <si>
    <t>20-3-103</t>
  </si>
  <si>
    <t>20-3-106</t>
  </si>
  <si>
    <t>20-3-108</t>
  </si>
  <si>
    <t>20-3-111</t>
  </si>
  <si>
    <t>20-3-117</t>
  </si>
  <si>
    <t>20-3-120</t>
  </si>
  <si>
    <t>20-3-133</t>
  </si>
  <si>
    <t>20-3-136</t>
  </si>
  <si>
    <t>20-3-145</t>
  </si>
  <si>
    <t>20-3-150</t>
  </si>
  <si>
    <t>20-3-162</t>
  </si>
  <si>
    <t>20-3-192</t>
  </si>
  <si>
    <t>20-3-213</t>
  </si>
  <si>
    <t>21-3-740</t>
  </si>
  <si>
    <t>20-3-220</t>
  </si>
  <si>
    <t>20-3-224</t>
  </si>
  <si>
    <t>20-3-292</t>
  </si>
  <si>
    <t>20-3-477</t>
  </si>
  <si>
    <t>19-3-200</t>
  </si>
  <si>
    <t>20-3-022</t>
  </si>
  <si>
    <t>20-3-029</t>
  </si>
  <si>
    <t>20-3-039</t>
  </si>
  <si>
    <t>20-3-044</t>
  </si>
  <si>
    <t>20-3-050</t>
  </si>
  <si>
    <t>20-3-066</t>
  </si>
  <si>
    <t>20-3-082</t>
  </si>
  <si>
    <t>20-3-088</t>
  </si>
  <si>
    <t>20-3-094</t>
  </si>
  <si>
    <t>20-3-653</t>
  </si>
  <si>
    <t>21-3-761</t>
  </si>
  <si>
    <t>20-3-160</t>
  </si>
  <si>
    <t>20-3-169</t>
  </si>
  <si>
    <t>20-3-186</t>
  </si>
  <si>
    <t>20-3-189</t>
  </si>
  <si>
    <t>20-3-210</t>
  </si>
  <si>
    <t>20-3-215</t>
  </si>
  <si>
    <t>20-3-227</t>
  </si>
  <si>
    <t>20-3-261</t>
  </si>
  <si>
    <t>20-3-266</t>
  </si>
  <si>
    <t>20-3-283</t>
  </si>
  <si>
    <t>20-3-299</t>
  </si>
  <si>
    <t>20-3-004</t>
  </si>
  <si>
    <t>20-3-036</t>
  </si>
  <si>
    <t>20-3-037</t>
  </si>
  <si>
    <t>20-3-042</t>
  </si>
  <si>
    <t>20-3-051</t>
  </si>
  <si>
    <t>20-3-065</t>
  </si>
  <si>
    <t>20-3-080</t>
  </si>
  <si>
    <t>20-3-478</t>
  </si>
  <si>
    <t>20-3-093</t>
  </si>
  <si>
    <t>20-5-041</t>
  </si>
  <si>
    <t>20-3-123</t>
  </si>
  <si>
    <t>20-3-135</t>
  </si>
  <si>
    <t>20-3-146</t>
  </si>
  <si>
    <t>2019-8-111</t>
  </si>
  <si>
    <t>20-3-161</t>
  </si>
  <si>
    <t>21-3-730</t>
  </si>
  <si>
    <t>20-3-200</t>
  </si>
  <si>
    <t>20-3-479</t>
  </si>
  <si>
    <t>20-3-229</t>
  </si>
  <si>
    <t>20-3-232</t>
  </si>
  <si>
    <t>20-3-242</t>
  </si>
  <si>
    <t>20-3-269</t>
  </si>
  <si>
    <t>20-3-281</t>
  </si>
  <si>
    <t>20-3-041</t>
  </si>
  <si>
    <t>20-3-052</t>
  </si>
  <si>
    <t>20-3-061</t>
  </si>
  <si>
    <t>20-3-069</t>
  </si>
  <si>
    <t>20-3-086</t>
  </si>
  <si>
    <t>20-3-090</t>
  </si>
  <si>
    <t>20-3-107</t>
  </si>
  <si>
    <t>20-3-110</t>
  </si>
  <si>
    <t>20-3-119</t>
  </si>
  <si>
    <t>20-3-124</t>
  </si>
  <si>
    <t>20-3-144</t>
  </si>
  <si>
    <t>20-3-153</t>
  </si>
  <si>
    <t>20-3-157</t>
  </si>
  <si>
    <t>20-3-158</t>
  </si>
  <si>
    <t>20-3-166</t>
  </si>
  <si>
    <t>20-3-185</t>
  </si>
  <si>
    <t>20-3-187</t>
  </si>
  <si>
    <t>20-3-198</t>
  </si>
  <si>
    <t>20-3-204</t>
  </si>
  <si>
    <t>20-3-208</t>
  </si>
  <si>
    <t>20-3-217</t>
  </si>
  <si>
    <t>20-3-223</t>
  </si>
  <si>
    <t>20-3-241</t>
  </si>
  <si>
    <t>20-3-248</t>
  </si>
  <si>
    <t>20-3-255</t>
  </si>
  <si>
    <t>20-3-267</t>
  </si>
  <si>
    <t>20-3-280</t>
  </si>
  <si>
    <t>20-3-289</t>
  </si>
  <si>
    <t>20-3-296</t>
  </si>
  <si>
    <t>20-3-010</t>
  </si>
  <si>
    <t>20-3-013</t>
  </si>
  <si>
    <t>20-3-027</t>
  </si>
  <si>
    <t>20-3-032</t>
  </si>
  <si>
    <t>20-3-048</t>
  </si>
  <si>
    <t>20-3-062</t>
  </si>
  <si>
    <t>20-3-084</t>
  </si>
  <si>
    <t>20-3-097</t>
  </si>
  <si>
    <t>20-3-101</t>
  </si>
  <si>
    <t>2020-8-91</t>
  </si>
  <si>
    <t>20-3-129</t>
  </si>
  <si>
    <t>20-3-151</t>
  </si>
  <si>
    <t>20-3-181</t>
  </si>
  <si>
    <t>20-3-191</t>
  </si>
  <si>
    <t>20-3-201</t>
  </si>
  <si>
    <t>20-3-203</t>
  </si>
  <si>
    <t>20-3-225</t>
  </si>
  <si>
    <t>20-3-228</t>
  </si>
  <si>
    <t>20-3-237</t>
  </si>
  <si>
    <t>20-3-240</t>
  </si>
  <si>
    <t>20-3-251</t>
  </si>
  <si>
    <t>20-3-252</t>
  </si>
  <si>
    <t>20-3-262</t>
  </si>
  <si>
    <t>20-3-264</t>
  </si>
  <si>
    <t>20-3-275</t>
  </si>
  <si>
    <t>20-3-285</t>
  </si>
  <si>
    <t>20-3-287</t>
  </si>
  <si>
    <t>21-3-731</t>
  </si>
  <si>
    <t>20-3-014</t>
  </si>
  <si>
    <t>20-3-489</t>
  </si>
  <si>
    <t>20-3-055</t>
  </si>
  <si>
    <t>20-3-063</t>
  </si>
  <si>
    <t>20-3-072</t>
  </si>
  <si>
    <t>20-3-077</t>
  </si>
  <si>
    <t>20-3-078</t>
  </si>
  <si>
    <t>20-3-102</t>
  </si>
  <si>
    <t>20-3-121</t>
  </si>
  <si>
    <t>20-3-143</t>
  </si>
  <si>
    <t>20-3-159</t>
  </si>
  <si>
    <t>20-3-163</t>
  </si>
  <si>
    <t>20-3-196</t>
  </si>
  <si>
    <t>20-3-199</t>
  </si>
  <si>
    <t>20-3-206</t>
  </si>
  <si>
    <t>20-3-221</t>
  </si>
  <si>
    <t>20-3-233</t>
  </si>
  <si>
    <t>20-3-256</t>
  </si>
  <si>
    <t>20-3-268</t>
  </si>
  <si>
    <t>20-3-271</t>
  </si>
  <si>
    <t>20-3-303</t>
  </si>
  <si>
    <t>20-3-002</t>
  </si>
  <si>
    <t>20-3-008</t>
  </si>
  <si>
    <t>20-3-009</t>
  </si>
  <si>
    <t>20-3-045</t>
  </si>
  <si>
    <t>21-3-734</t>
  </si>
  <si>
    <t>20-3-059</t>
  </si>
  <si>
    <t>20-3-070</t>
  </si>
  <si>
    <t>20-3-074</t>
  </si>
  <si>
    <t>20-3-652</t>
  </si>
  <si>
    <t>20-3-113</t>
  </si>
  <si>
    <t>20-3-114</t>
  </si>
  <si>
    <t>20-3-118</t>
  </si>
  <si>
    <t>20-3-131</t>
  </si>
  <si>
    <t>20-3-141</t>
  </si>
  <si>
    <t>20-3-149</t>
  </si>
  <si>
    <t>20-3-154</t>
  </si>
  <si>
    <t>20-3-176</t>
  </si>
  <si>
    <t>20-3-180</t>
  </si>
  <si>
    <t>20-3-190</t>
  </si>
  <si>
    <t>20-3-193</t>
  </si>
  <si>
    <t>20-3-222</t>
  </si>
  <si>
    <t>20-3-234</t>
  </si>
  <si>
    <t>20-3-253</t>
  </si>
  <si>
    <t>20-3-259</t>
  </si>
  <si>
    <t>20-3-263</t>
  </si>
  <si>
    <t>20-3-274</t>
  </si>
  <si>
    <t>20-3-279</t>
  </si>
  <si>
    <t>20-3-646</t>
  </si>
  <si>
    <t>21-3-002</t>
  </si>
  <si>
    <t>21-3-003</t>
  </si>
  <si>
    <t>21-3-005</t>
  </si>
  <si>
    <t>21-3-006</t>
  </si>
  <si>
    <t>21-3-007</t>
  </si>
  <si>
    <t>21-3-008</t>
  </si>
  <si>
    <t>21-3-009</t>
  </si>
  <si>
    <t>21-3-010</t>
  </si>
  <si>
    <t>21-3-011</t>
  </si>
  <si>
    <t>21-3-013</t>
  </si>
  <si>
    <t>21-3-014</t>
  </si>
  <si>
    <t>21-3-015</t>
  </si>
  <si>
    <t>21-3-016</t>
  </si>
  <si>
    <t>21-3-017</t>
  </si>
  <si>
    <t>21-3-018</t>
  </si>
  <si>
    <t>21-3-019</t>
  </si>
  <si>
    <t>21-3-020</t>
  </si>
  <si>
    <t>21-3-021</t>
  </si>
  <si>
    <t>21-3-022</t>
  </si>
  <si>
    <t>21-3-023</t>
  </si>
  <si>
    <t>21-3-024</t>
  </si>
  <si>
    <t>21-3-025</t>
  </si>
  <si>
    <t>21-3-026</t>
  </si>
  <si>
    <t>21-3-027</t>
  </si>
  <si>
    <t>21-3-028</t>
  </si>
  <si>
    <t>21-3-029</t>
  </si>
  <si>
    <t>21-3-150</t>
  </si>
  <si>
    <t>21-3-030</t>
  </si>
  <si>
    <t>21-3-031</t>
  </si>
  <si>
    <t>21-3-032</t>
  </si>
  <si>
    <t>21-3-033</t>
  </si>
  <si>
    <t>21-3-034</t>
  </si>
  <si>
    <t>21-3-035</t>
  </si>
  <si>
    <t>21-3-036</t>
  </si>
  <si>
    <t>21-3-037</t>
  </si>
  <si>
    <t>21-3-038</t>
  </si>
  <si>
    <t>21-3-039</t>
  </si>
  <si>
    <t>21-3-040</t>
  </si>
  <si>
    <t>21-3-041</t>
  </si>
  <si>
    <t>21-3-042</t>
  </si>
  <si>
    <t>21-3-043</t>
  </si>
  <si>
    <t>21-3-044</t>
  </si>
  <si>
    <t>21-3-045</t>
  </si>
  <si>
    <t>21-3-046</t>
  </si>
  <si>
    <t>21-3-047</t>
  </si>
  <si>
    <t>21-3-048</t>
  </si>
  <si>
    <t>21-3-049</t>
  </si>
  <si>
    <t>21-3-050</t>
  </si>
  <si>
    <t>21-3-051</t>
  </si>
  <si>
    <t>21-3-052</t>
  </si>
  <si>
    <t>21-3-053</t>
  </si>
  <si>
    <t>21-3-054</t>
  </si>
  <si>
    <t>21-3-055</t>
  </si>
  <si>
    <t>21-3-056</t>
  </si>
  <si>
    <t>21-3-057</t>
  </si>
  <si>
    <t>21-3-058</t>
  </si>
  <si>
    <t>21-3-059</t>
  </si>
  <si>
    <t>21-3-060</t>
  </si>
  <si>
    <t>21-3-061</t>
  </si>
  <si>
    <t>21--3-062</t>
  </si>
  <si>
    <t>21-3-063</t>
  </si>
  <si>
    <t>21-3-064</t>
  </si>
  <si>
    <t>21-3-065</t>
  </si>
  <si>
    <t>21-3-066</t>
  </si>
  <si>
    <t>21-3-067</t>
  </si>
  <si>
    <t>21-3-068</t>
  </si>
  <si>
    <t>21-3-069</t>
  </si>
  <si>
    <t>21-3-070</t>
  </si>
  <si>
    <t>21-3-071</t>
  </si>
  <si>
    <t>21-3-072</t>
  </si>
  <si>
    <t>21-3-073</t>
  </si>
  <si>
    <t>21-3-074</t>
  </si>
  <si>
    <t>21-3-075</t>
  </si>
  <si>
    <t>21-3-076</t>
  </si>
  <si>
    <t>21-3-077</t>
  </si>
  <si>
    <t>21-3-078</t>
  </si>
  <si>
    <t>21-3-079</t>
  </si>
  <si>
    <t>21-3-080</t>
  </si>
  <si>
    <t>21-3-081</t>
  </si>
  <si>
    <t>21-3-082</t>
  </si>
  <si>
    <t>21-3-083</t>
  </si>
  <si>
    <t>21-3-084</t>
  </si>
  <si>
    <t>21-3-085</t>
  </si>
  <si>
    <t>21-3-087</t>
  </si>
  <si>
    <t>21-3-088</t>
  </si>
  <si>
    <t>21-3-089</t>
  </si>
  <si>
    <t>21-3-091</t>
  </si>
  <si>
    <t>21-3-092</t>
  </si>
  <si>
    <t>21-3-094</t>
  </si>
  <si>
    <t>21-3-095</t>
  </si>
  <si>
    <t>21-3-096</t>
  </si>
  <si>
    <t>21-3-097</t>
  </si>
  <si>
    <t>21-3-098</t>
  </si>
  <si>
    <t>21-3-099</t>
  </si>
  <si>
    <t>21-3-100</t>
  </si>
  <si>
    <t>21-3-101</t>
  </si>
  <si>
    <t>21-3-102</t>
  </si>
  <si>
    <t>21-3-103</t>
  </si>
  <si>
    <t>21-3-104</t>
  </si>
  <si>
    <t>21-3-105</t>
  </si>
  <si>
    <t>21-3-106</t>
  </si>
  <si>
    <t>21-3-107</t>
  </si>
  <si>
    <t>21-3-108</t>
  </si>
  <si>
    <t>21-3-109</t>
  </si>
  <si>
    <t>21-3-111</t>
  </si>
  <si>
    <t>21-3-212</t>
  </si>
  <si>
    <t>21-3-213</t>
  </si>
  <si>
    <t>21-3-214</t>
  </si>
  <si>
    <t>21-3-215</t>
  </si>
  <si>
    <t>21-3-216</t>
  </si>
  <si>
    <t>21-3-217</t>
  </si>
  <si>
    <t>21-3-218</t>
  </si>
  <si>
    <t>21-3-219</t>
  </si>
  <si>
    <t>21-3-220</t>
  </si>
  <si>
    <t>21-3-121</t>
  </si>
  <si>
    <t>21-3-122</t>
  </si>
  <si>
    <t>21-3-124</t>
  </si>
  <si>
    <t>21-3-125</t>
  </si>
  <si>
    <t>21-3-126</t>
  </si>
  <si>
    <t>21-3-127</t>
  </si>
  <si>
    <t>21-3-128</t>
  </si>
  <si>
    <t>21-3-129</t>
  </si>
  <si>
    <t>21-3-130</t>
  </si>
  <si>
    <t>21-3-131</t>
  </si>
  <si>
    <t>21-3-132</t>
  </si>
  <si>
    <t>21-3-133</t>
  </si>
  <si>
    <t>21-3-134</t>
  </si>
  <si>
    <t>21-3-135</t>
  </si>
  <si>
    <t>21-3-136</t>
  </si>
  <si>
    <t>21-3-137</t>
  </si>
  <si>
    <t>21-3-138</t>
  </si>
  <si>
    <t>21-3-139</t>
  </si>
  <si>
    <t>21-3-140</t>
  </si>
  <si>
    <t>21-3-141</t>
  </si>
  <si>
    <t>21-3-142</t>
  </si>
  <si>
    <t>21-3-143</t>
  </si>
  <si>
    <t>21-3-144</t>
  </si>
  <si>
    <t>21-3-145</t>
  </si>
  <si>
    <t>21-3-146</t>
  </si>
  <si>
    <t>21-3-147</t>
  </si>
  <si>
    <t>21-3-148</t>
  </si>
  <si>
    <t>21-3-149</t>
  </si>
  <si>
    <t>21-3-151</t>
  </si>
  <si>
    <t>21-3-093</t>
  </si>
  <si>
    <t>21-3-152</t>
  </si>
  <si>
    <t>21-3-123</t>
  </si>
  <si>
    <t>21-3-154</t>
  </si>
  <si>
    <t>21-3-155</t>
  </si>
  <si>
    <t>21-3-156</t>
  </si>
  <si>
    <t>21-3-157</t>
  </si>
  <si>
    <t>21-3-158</t>
  </si>
  <si>
    <t>21-3-159</t>
  </si>
  <si>
    <t>21-3-160</t>
  </si>
  <si>
    <t>21-3-161</t>
  </si>
  <si>
    <t>21-3-162</t>
  </si>
  <si>
    <t>21-3-163</t>
  </si>
  <si>
    <t>21-3-165</t>
  </si>
  <si>
    <t>21-3-166</t>
  </si>
  <si>
    <t>21-3-167</t>
  </si>
  <si>
    <t>21-3-168</t>
  </si>
  <si>
    <t>21-3-169</t>
  </si>
  <si>
    <t>21-3-170</t>
  </si>
  <si>
    <t>21-3-172</t>
  </si>
  <si>
    <t>21-3-174</t>
  </si>
  <si>
    <t>21-3-175</t>
  </si>
  <si>
    <t>21-3-176</t>
  </si>
  <si>
    <t>21-3-177</t>
  </si>
  <si>
    <t>21-3-178</t>
  </si>
  <si>
    <t>21-3-180</t>
  </si>
  <si>
    <t>21-3-181</t>
  </si>
  <si>
    <t>21-3-182</t>
  </si>
  <si>
    <t>21-3-183</t>
  </si>
  <si>
    <t>21-3-184</t>
  </si>
  <si>
    <t>21-3-185</t>
  </si>
  <si>
    <t>21-3-186</t>
  </si>
  <si>
    <t>21-3-187</t>
  </si>
  <si>
    <t>21-3-188</t>
  </si>
  <si>
    <t>21-3-189</t>
  </si>
  <si>
    <t>21-3-190</t>
  </si>
  <si>
    <t>21-3-191</t>
  </si>
  <si>
    <t>21-3-192</t>
  </si>
  <si>
    <t>21-3-193</t>
  </si>
  <si>
    <t>21-3-195</t>
  </si>
  <si>
    <t>21-3-196</t>
  </si>
  <si>
    <t>21-3-197</t>
  </si>
  <si>
    <t>21-3-198</t>
  </si>
  <si>
    <t>21-3-199</t>
  </si>
  <si>
    <t>21-3-200</t>
  </si>
  <si>
    <t>21-3-201</t>
  </si>
  <si>
    <t>21-3-202</t>
  </si>
  <si>
    <t>21-3-203</t>
  </si>
  <si>
    <t>21-3-204</t>
  </si>
  <si>
    <t>21-3-205</t>
  </si>
  <si>
    <t>21-3-206</t>
  </si>
  <si>
    <t>21-3-207</t>
  </si>
  <si>
    <t>21-3-657</t>
  </si>
  <si>
    <t>21-3-208</t>
  </si>
  <si>
    <t>21-3-209</t>
  </si>
  <si>
    <t>21-3-210</t>
  </si>
  <si>
    <t>21-3-211</t>
  </si>
  <si>
    <t>21-3-221</t>
  </si>
  <si>
    <t>21-3-222</t>
  </si>
  <si>
    <t>21-3-223</t>
  </si>
  <si>
    <t>21-3-224</t>
  </si>
  <si>
    <t>21-3-225</t>
  </si>
  <si>
    <t>21-3-226</t>
  </si>
  <si>
    <t>21-3-227</t>
  </si>
  <si>
    <t>21-3-228</t>
  </si>
  <si>
    <t>21-3-229</t>
  </si>
  <si>
    <t>21-3-230</t>
  </si>
  <si>
    <t>21-3-231</t>
  </si>
  <si>
    <t>21-3-232</t>
  </si>
  <si>
    <t>21-3-233</t>
  </si>
  <si>
    <t>21-3-234</t>
  </si>
  <si>
    <t>21-3-235</t>
  </si>
  <si>
    <t>21-3-236</t>
  </si>
  <si>
    <t>21-3-237</t>
  </si>
  <si>
    <t>21-3-238</t>
  </si>
  <si>
    <t>21-3-239</t>
  </si>
  <si>
    <t>№ п/п</t>
  </si>
  <si>
    <t>№ студ.</t>
  </si>
  <si>
    <t>Факультет</t>
  </si>
  <si>
    <t>Критерии в соответствии с Методикой расчета</t>
  </si>
  <si>
    <t>Итоговый балл</t>
  </si>
  <si>
    <t>Научный показатель (согласно п.2 Методики)</t>
  </si>
  <si>
    <t>Культурно-творческий показатель (согласно п.4 Методики)</t>
  </si>
  <si>
    <t>Спортивный показатель                             (согласно п.5 Методики)</t>
  </si>
  <si>
    <t>Общественный показатель (согласно п.3 Методики)</t>
  </si>
  <si>
    <t>Бонус руководства                                       (согласно п.6.1 Методики)</t>
  </si>
  <si>
    <t>Штрафные баллы                                        (согласно п.6.2 Методики)</t>
  </si>
  <si>
    <t>Итог за год</t>
  </si>
  <si>
    <t>Участие в открытых лекциях,  доп.курсах и зарубежных стажировках (Таблица 1)</t>
  </si>
  <si>
    <t>Участи в предметных олимпиадах (Таблица 2)</t>
  </si>
  <si>
    <t>Итог</t>
  </si>
  <si>
    <t>Участие в научных конкурсах, грантах (Таблица 2)</t>
  </si>
  <si>
    <t>Выступления на научных конференциях; публикации (Таблица 3)</t>
  </si>
  <si>
    <t>Участие в работе творческих колективов Института (Таблица 4)</t>
  </si>
  <si>
    <t>Участие в организации культурно-творческой деятельности Института (Таблица 5)</t>
  </si>
  <si>
    <t>Выступления на культурно-творческих мероприятиях Института  (Таблица 6)</t>
  </si>
  <si>
    <t>Участие в спортивных командах и секциях (Таблица 4)</t>
  </si>
  <si>
    <t>Участие  (индивидуальное  и/или  в  составе  команды)  в  спортивных  соревнованиях (Таблица 7)</t>
  </si>
  <si>
    <t>Участие в составе сборных команд Института в соревнованиях по командным видам спорта (Таблица 8)</t>
  </si>
  <si>
    <t xml:space="preserve">Выполнение нормативов ГТО (Таблица 9) </t>
  </si>
  <si>
    <t>Показатель общественной нагрузки (Таблица 4.)</t>
  </si>
  <si>
    <t>Факультеты + Студенческие советы факультетов             (Таблица 5)</t>
  </si>
  <si>
    <t>Студенческий совет института, Комиссия по качеству образования (Таблица 5)</t>
  </si>
  <si>
    <t>Общественные объединения (Таблица 5)</t>
  </si>
  <si>
    <t>Участие  в организации и проведении мероприятий  (УРМС, УНР, УМС)                   (Таблица 5)</t>
  </si>
  <si>
    <t xml:space="preserve">Результат участия в конкурсных мероприятиях  (Таблица 6) </t>
  </si>
  <si>
    <t xml:space="preserve">Учебный показатель </t>
  </si>
  <si>
    <t>ФСТ</t>
  </si>
  <si>
    <t>ЮФ</t>
  </si>
  <si>
    <t>14+2</t>
  </si>
  <si>
    <t>21-3-558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</si>
</sst>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name val="Calibri"/>
      <charset val="1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ahoma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rgb="FF444444"/>
      <name val="Calibri"/>
      <family val="2"/>
      <charset val="1"/>
    </font>
    <font>
      <sz val="10"/>
      <color theme="1"/>
      <name val="Times New Roman"/>
      <family val="1"/>
    </font>
    <font>
      <b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Times New Roman"/>
      <family val="1"/>
    </font>
    <font>
      <b/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4AEFC"/>
        <bgColor indexed="64"/>
      </patternFill>
    </fill>
    <fill>
      <patternFill patternType="solid">
        <fgColor rgb="FFE7A4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rgb="FF000000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/>
    <xf numFmtId="0" fontId="2" fillId="0" borderId="0"/>
    <xf numFmtId="0" fontId="5" fillId="0" borderId="0"/>
    <xf numFmtId="0" fontId="7" fillId="0" borderId="0"/>
    <xf numFmtId="0" fontId="2" fillId="0" borderId="0"/>
    <xf numFmtId="0" fontId="5" fillId="0" borderId="0"/>
    <xf numFmtId="0" fontId="9" fillId="0" borderId="0"/>
    <xf numFmtId="0" fontId="10" fillId="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6" fillId="0" borderId="0"/>
    <xf numFmtId="0" fontId="17" fillId="0" borderId="0"/>
    <xf numFmtId="0" fontId="18" fillId="0" borderId="0"/>
    <xf numFmtId="0" fontId="8" fillId="0" borderId="0"/>
    <xf numFmtId="0" fontId="8" fillId="0" borderId="0"/>
    <xf numFmtId="0" fontId="18" fillId="0" borderId="0"/>
  </cellStyleXfs>
  <cellXfs count="226">
    <xf numFmtId="0" fontId="0" fillId="0" borderId="0" xfId="0"/>
    <xf numFmtId="0" fontId="3" fillId="0" borderId="0" xfId="0" applyFont="1"/>
    <xf numFmtId="2" fontId="3" fillId="0" borderId="0" xfId="0" applyNumberFormat="1" applyFont="1"/>
    <xf numFmtId="0" fontId="0" fillId="2" borderId="0" xfId="0" applyFill="1"/>
    <xf numFmtId="0" fontId="4" fillId="0" borderId="1" xfId="0" applyFont="1" applyBorder="1" applyAlignment="1">
      <alignment horizontal="left" vertical="center"/>
    </xf>
    <xf numFmtId="2" fontId="4" fillId="0" borderId="1" xfId="0" applyNumberFormat="1" applyFont="1" applyBorder="1" applyAlignment="1">
      <alignment horizontal="left" vertical="center"/>
    </xf>
    <xf numFmtId="2" fontId="4" fillId="4" borderId="1" xfId="0" applyNumberFormat="1" applyFont="1" applyFill="1" applyBorder="1" applyAlignment="1">
      <alignment horizontal="left" vertical="center"/>
    </xf>
    <xf numFmtId="2" fontId="4" fillId="2" borderId="1" xfId="0" applyNumberFormat="1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center"/>
    </xf>
    <xf numFmtId="0" fontId="4" fillId="5" borderId="1" xfId="0" applyFont="1" applyFill="1" applyBorder="1" applyAlignment="1">
      <alignment horizontal="left" vertical="center"/>
    </xf>
    <xf numFmtId="2" fontId="4" fillId="5" borderId="1" xfId="0" applyNumberFormat="1" applyFont="1" applyFill="1" applyBorder="1" applyAlignment="1">
      <alignment horizontal="left" vertical="center"/>
    </xf>
    <xf numFmtId="0" fontId="3" fillId="5" borderId="0" xfId="0" applyFont="1" applyFill="1"/>
    <xf numFmtId="0" fontId="11" fillId="0" borderId="1" xfId="0" applyFont="1" applyBorder="1" applyAlignment="1">
      <alignment horizontal="center" vertical="center" wrapText="1"/>
    </xf>
    <xf numFmtId="0" fontId="0" fillId="0" borderId="1" xfId="0" applyBorder="1"/>
    <xf numFmtId="0" fontId="13" fillId="0" borderId="1" xfId="0" applyFont="1" applyBorder="1" applyAlignment="1">
      <alignment horizontal="left"/>
    </xf>
    <xf numFmtId="0" fontId="14" fillId="7" borderId="1" xfId="0" applyFont="1" applyFill="1" applyBorder="1" applyAlignment="1">
      <alignment horizontal="left"/>
    </xf>
    <xf numFmtId="2" fontId="12" fillId="0" borderId="1" xfId="0" applyNumberFormat="1" applyFont="1" applyBorder="1" applyAlignment="1">
      <alignment horizontal="left" vertical="center"/>
    </xf>
    <xf numFmtId="2" fontId="12" fillId="4" borderId="1" xfId="0" applyNumberFormat="1" applyFont="1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2" fontId="12" fillId="5" borderId="1" xfId="0" applyNumberFormat="1" applyFont="1" applyFill="1" applyBorder="1" applyAlignment="1">
      <alignment horizontal="left" vertical="center"/>
    </xf>
    <xf numFmtId="0" fontId="6" fillId="0" borderId="1" xfId="13" applyFont="1" applyBorder="1" applyAlignment="1">
      <alignment horizontal="center"/>
    </xf>
    <xf numFmtId="0" fontId="6" fillId="0" borderId="1" xfId="16" applyFont="1" applyBorder="1" applyAlignment="1">
      <alignment horizontal="center" vertical="top"/>
    </xf>
    <xf numFmtId="0" fontId="6" fillId="5" borderId="1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 vertical="center" wrapText="1"/>
    </xf>
    <xf numFmtId="0" fontId="6" fillId="0" borderId="1" xfId="18" applyFont="1" applyBorder="1" applyAlignment="1">
      <alignment horizontal="center" vertical="top"/>
    </xf>
    <xf numFmtId="0" fontId="6" fillId="0" borderId="1" xfId="20" applyFont="1" applyBorder="1" applyAlignment="1">
      <alignment horizontal="center"/>
    </xf>
    <xf numFmtId="14" fontId="12" fillId="5" borderId="1" xfId="0" applyNumberFormat="1" applyFont="1" applyFill="1" applyBorder="1" applyAlignment="1">
      <alignment horizontal="center" wrapText="1"/>
    </xf>
    <xf numFmtId="0" fontId="6" fillId="0" borderId="1" xfId="22" applyFont="1" applyBorder="1" applyAlignment="1">
      <alignment horizontal="center" vertical="top"/>
    </xf>
    <xf numFmtId="0" fontId="12" fillId="5" borderId="1" xfId="0" applyFont="1" applyFill="1" applyBorder="1" applyAlignment="1">
      <alignment horizontal="center" wrapText="1"/>
    </xf>
    <xf numFmtId="0" fontId="12" fillId="0" borderId="1" xfId="0" applyFont="1" applyBorder="1"/>
    <xf numFmtId="0" fontId="12" fillId="0" borderId="1" xfId="0" applyFont="1" applyBorder="1" applyAlignment="1">
      <alignment horizontal="center" vertical="top" wrapText="1"/>
    </xf>
    <xf numFmtId="0" fontId="12" fillId="0" borderId="1" xfId="37" applyFont="1" applyBorder="1" applyAlignment="1">
      <alignment horizontal="left" vertical="center"/>
    </xf>
    <xf numFmtId="2" fontId="12" fillId="0" borderId="1" xfId="37" applyNumberFormat="1" applyFont="1" applyBorder="1" applyAlignment="1">
      <alignment horizontal="left" vertical="center"/>
    </xf>
    <xf numFmtId="2" fontId="12" fillId="4" borderId="1" xfId="37" applyNumberFormat="1" applyFont="1" applyFill="1" applyBorder="1" applyAlignment="1">
      <alignment horizontal="left" vertical="center"/>
    </xf>
    <xf numFmtId="2" fontId="12" fillId="5" borderId="1" xfId="37" applyNumberFormat="1" applyFont="1" applyFill="1" applyBorder="1" applyAlignment="1">
      <alignment horizontal="left" vertical="center"/>
    </xf>
    <xf numFmtId="0" fontId="11" fillId="0" borderId="1" xfId="37" applyFont="1" applyBorder="1" applyAlignment="1">
      <alignment horizontal="center" vertical="top" wrapText="1"/>
    </xf>
    <xf numFmtId="0" fontId="1" fillId="0" borderId="1" xfId="37" applyBorder="1"/>
    <xf numFmtId="2" fontId="14" fillId="4" borderId="1" xfId="37" applyNumberFormat="1" applyFont="1" applyFill="1" applyBorder="1" applyAlignment="1">
      <alignment horizontal="left" vertical="center"/>
    </xf>
    <xf numFmtId="2" fontId="22" fillId="4" borderId="1" xfId="37" applyNumberFormat="1" applyFont="1" applyFill="1" applyBorder="1" applyAlignment="1">
      <alignment horizontal="left" wrapText="1"/>
    </xf>
    <xf numFmtId="2" fontId="4" fillId="13" borderId="1" xfId="0" applyNumberFormat="1" applyFont="1" applyFill="1" applyBorder="1" applyAlignment="1">
      <alignment horizontal="left" vertical="center"/>
    </xf>
    <xf numFmtId="2" fontId="12" fillId="13" borderId="1" xfId="0" applyNumberFormat="1" applyFont="1" applyFill="1" applyBorder="1" applyAlignment="1">
      <alignment horizontal="left" vertical="center"/>
    </xf>
    <xf numFmtId="2" fontId="12" fillId="13" borderId="1" xfId="37" applyNumberFormat="1" applyFont="1" applyFill="1" applyBorder="1" applyAlignment="1">
      <alignment horizontal="left" vertical="center"/>
    </xf>
    <xf numFmtId="2" fontId="12" fillId="4" borderId="1" xfId="0" applyNumberFormat="1" applyFont="1" applyFill="1" applyBorder="1" applyAlignment="1">
      <alignment horizontal="left" wrapText="1"/>
    </xf>
    <xf numFmtId="2" fontId="3" fillId="5" borderId="0" xfId="0" applyNumberFormat="1" applyFont="1" applyFill="1"/>
    <xf numFmtId="0" fontId="4" fillId="0" borderId="0" xfId="0" applyFont="1" applyAlignment="1">
      <alignment horizontal="center"/>
    </xf>
    <xf numFmtId="2" fontId="3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2" fontId="3" fillId="13" borderId="0" xfId="0" applyNumberFormat="1" applyFont="1" applyFill="1" applyAlignment="1">
      <alignment horizontal="left"/>
    </xf>
    <xf numFmtId="2" fontId="14" fillId="5" borderId="1" xfId="0" applyNumberFormat="1" applyFont="1" applyFill="1" applyBorder="1" applyAlignment="1">
      <alignment horizontal="left" vertical="center"/>
    </xf>
    <xf numFmtId="0" fontId="6" fillId="0" borderId="1" xfId="42" applyFont="1" applyBorder="1" applyAlignment="1">
      <alignment horizontal="center"/>
    </xf>
    <xf numFmtId="0" fontId="11" fillId="5" borderId="2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top" wrapText="1"/>
    </xf>
    <xf numFmtId="0" fontId="11" fillId="5" borderId="2" xfId="0" applyFont="1" applyFill="1" applyBorder="1" applyAlignment="1">
      <alignment horizontal="center" wrapText="1"/>
    </xf>
    <xf numFmtId="0" fontId="11" fillId="5" borderId="5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top" wrapText="1"/>
    </xf>
    <xf numFmtId="0" fontId="12" fillId="5" borderId="2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top" wrapText="1"/>
    </xf>
    <xf numFmtId="0" fontId="12" fillId="5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wrapText="1"/>
    </xf>
    <xf numFmtId="0" fontId="11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top" wrapText="1"/>
    </xf>
    <xf numFmtId="0" fontId="11" fillId="1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4" fontId="12" fillId="5" borderId="1" xfId="0" applyNumberFormat="1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/>
    </xf>
    <xf numFmtId="0" fontId="11" fillId="5" borderId="7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top" wrapText="1"/>
    </xf>
    <xf numFmtId="0" fontId="11" fillId="5" borderId="6" xfId="0" applyFont="1" applyFill="1" applyBorder="1" applyAlignment="1">
      <alignment horizontal="center" wrapText="1"/>
    </xf>
    <xf numFmtId="0" fontId="11" fillId="5" borderId="6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/>
    </xf>
    <xf numFmtId="0" fontId="6" fillId="5" borderId="1" xfId="9" applyFont="1" applyFill="1" applyBorder="1" applyAlignment="1">
      <alignment horizontal="center"/>
    </xf>
    <xf numFmtId="0" fontId="6" fillId="5" borderId="1" xfId="10" applyFont="1" applyFill="1" applyBorder="1" applyAlignment="1">
      <alignment horizontal="center" vertical="center" wrapText="1"/>
    </xf>
    <xf numFmtId="0" fontId="6" fillId="5" borderId="1" xfId="11" applyFont="1" applyFill="1" applyBorder="1" applyAlignment="1">
      <alignment horizontal="center" vertical="center" wrapText="1"/>
    </xf>
    <xf numFmtId="0" fontId="6" fillId="5" borderId="1" xfId="12" applyFont="1" applyFill="1" applyBorder="1" applyAlignment="1">
      <alignment horizontal="center"/>
    </xf>
    <xf numFmtId="0" fontId="6" fillId="5" borderId="1" xfId="14" applyFont="1" applyFill="1" applyBorder="1" applyAlignment="1">
      <alignment horizontal="center"/>
    </xf>
    <xf numFmtId="0" fontId="6" fillId="5" borderId="1" xfId="15" applyFont="1" applyFill="1" applyBorder="1" applyAlignment="1">
      <alignment horizontal="center" vertical="center" wrapText="1"/>
    </xf>
    <xf numFmtId="0" fontId="6" fillId="5" borderId="1" xfId="16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6" fillId="5" borderId="1" xfId="18" applyFont="1" applyFill="1" applyBorder="1" applyAlignment="1">
      <alignment horizontal="center" vertical="center" wrapText="1"/>
    </xf>
    <xf numFmtId="0" fontId="6" fillId="5" borderId="1" xfId="19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6" fillId="5" borderId="1" xfId="20" applyFont="1" applyFill="1" applyBorder="1" applyAlignment="1">
      <alignment horizontal="center"/>
    </xf>
    <xf numFmtId="0" fontId="6" fillId="5" borderId="1" xfId="21" applyFont="1" applyFill="1" applyBorder="1" applyAlignment="1">
      <alignment horizontal="center"/>
    </xf>
    <xf numFmtId="0" fontId="6" fillId="5" borderId="1" xfId="23" applyFont="1" applyFill="1" applyBorder="1" applyAlignment="1">
      <alignment horizontal="center"/>
    </xf>
    <xf numFmtId="0" fontId="6" fillId="5" borderId="1" xfId="24" applyFont="1" applyFill="1" applyBorder="1" applyAlignment="1">
      <alignment horizontal="center"/>
    </xf>
    <xf numFmtId="0" fontId="6" fillId="5" borderId="1" xfId="25" applyFont="1" applyFill="1" applyBorder="1" applyAlignment="1">
      <alignment horizontal="center"/>
    </xf>
    <xf numFmtId="0" fontId="6" fillId="5" borderId="1" xfId="26" applyFont="1" applyFill="1" applyBorder="1" applyAlignment="1">
      <alignment horizontal="center"/>
    </xf>
    <xf numFmtId="0" fontId="6" fillId="5" borderId="1" xfId="27" applyFont="1" applyFill="1" applyBorder="1" applyAlignment="1">
      <alignment horizontal="center" vertical="center" wrapText="1"/>
    </xf>
    <xf numFmtId="0" fontId="6" fillId="5" borderId="1" xfId="28" applyFont="1" applyFill="1" applyBorder="1" applyAlignment="1">
      <alignment horizontal="center" vertical="center" wrapText="1"/>
    </xf>
    <xf numFmtId="0" fontId="6" fillId="5" borderId="1" xfId="29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/>
    </xf>
    <xf numFmtId="0" fontId="6" fillId="5" borderId="1" xfId="30" applyFont="1" applyFill="1" applyBorder="1" applyAlignment="1">
      <alignment horizontal="center"/>
    </xf>
    <xf numFmtId="0" fontId="6" fillId="5" borderId="1" xfId="31" applyFont="1" applyFill="1" applyBorder="1" applyAlignment="1">
      <alignment horizontal="center" vertical="center" wrapText="1"/>
    </xf>
    <xf numFmtId="0" fontId="6" fillId="5" borderId="1" xfId="32" applyFont="1" applyFill="1" applyBorder="1" applyAlignment="1">
      <alignment horizontal="center"/>
    </xf>
    <xf numFmtId="49" fontId="12" fillId="5" borderId="1" xfId="0" applyNumberFormat="1" applyFont="1" applyFill="1" applyBorder="1" applyAlignment="1">
      <alignment horizontal="center" vertical="center" wrapText="1"/>
    </xf>
    <xf numFmtId="0" fontId="6" fillId="5" borderId="1" xfId="33" applyFont="1" applyFill="1" applyBorder="1" applyAlignment="1">
      <alignment horizontal="center" vertical="center" wrapText="1"/>
    </xf>
    <xf numFmtId="0" fontId="6" fillId="5" borderId="1" xfId="34" applyFont="1" applyFill="1" applyBorder="1" applyAlignment="1">
      <alignment horizontal="center"/>
    </xf>
    <xf numFmtId="0" fontId="6" fillId="5" borderId="1" xfId="13" applyFont="1" applyFill="1" applyBorder="1" applyAlignment="1">
      <alignment horizontal="center"/>
    </xf>
    <xf numFmtId="49" fontId="12" fillId="5" borderId="1" xfId="0" applyNumberFormat="1" applyFont="1" applyFill="1" applyBorder="1" applyAlignment="1">
      <alignment horizontal="center"/>
    </xf>
    <xf numFmtId="0" fontId="6" fillId="5" borderId="1" xfId="35" applyFont="1" applyFill="1" applyBorder="1" applyAlignment="1">
      <alignment horizontal="center"/>
    </xf>
    <xf numFmtId="0" fontId="6" fillId="5" borderId="1" xfId="17" applyFont="1" applyFill="1" applyBorder="1" applyAlignment="1">
      <alignment horizontal="center" vertical="center" wrapText="1"/>
    </xf>
    <xf numFmtId="0" fontId="6" fillId="5" borderId="1" xfId="36" applyFont="1" applyFill="1" applyBorder="1" applyAlignment="1">
      <alignment horizontal="center"/>
    </xf>
    <xf numFmtId="0" fontId="12" fillId="5" borderId="1" xfId="0" applyFont="1" applyFill="1" applyBorder="1" applyAlignment="1">
      <alignment horizontal="center"/>
    </xf>
    <xf numFmtId="0" fontId="6" fillId="5" borderId="1" xfId="22" applyFont="1" applyFill="1" applyBorder="1" applyAlignment="1">
      <alignment horizontal="center" vertical="top"/>
    </xf>
    <xf numFmtId="0" fontId="12" fillId="5" borderId="1" xfId="21" applyFont="1" applyFill="1" applyBorder="1" applyAlignment="1">
      <alignment horizontal="center"/>
    </xf>
    <xf numFmtId="0" fontId="12" fillId="5" borderId="1" xfId="37" applyFont="1" applyFill="1" applyBorder="1" applyAlignment="1">
      <alignment horizontal="center" vertical="center" wrapText="1"/>
    </xf>
    <xf numFmtId="0" fontId="6" fillId="5" borderId="1" xfId="42" applyFont="1" applyFill="1" applyBorder="1" applyAlignment="1">
      <alignment horizontal="center" vertical="center"/>
    </xf>
    <xf numFmtId="0" fontId="6" fillId="5" borderId="1" xfId="41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6" fillId="5" borderId="4" xfId="41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0" fontId="6" fillId="5" borderId="4" xfId="42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/>
    </xf>
    <xf numFmtId="49" fontId="11" fillId="5" borderId="1" xfId="0" applyNumberFormat="1" applyFont="1" applyFill="1" applyBorder="1" applyAlignment="1">
      <alignment horizontal="center" vertical="center"/>
    </xf>
    <xf numFmtId="14" fontId="11" fillId="5" borderId="1" xfId="0" applyNumberFormat="1" applyFont="1" applyFill="1" applyBorder="1" applyAlignment="1">
      <alignment horizontal="center" vertical="center"/>
    </xf>
    <xf numFmtId="2" fontId="4" fillId="5" borderId="2" xfId="0" applyNumberFormat="1" applyFont="1" applyFill="1" applyBorder="1" applyAlignment="1">
      <alignment horizontal="left" vertical="center"/>
    </xf>
    <xf numFmtId="2" fontId="12" fillId="5" borderId="2" xfId="0" applyNumberFormat="1" applyFont="1" applyFill="1" applyBorder="1" applyAlignment="1">
      <alignment horizontal="left" vertical="center"/>
    </xf>
    <xf numFmtId="2" fontId="12" fillId="5" borderId="2" xfId="37" applyNumberFormat="1" applyFont="1" applyFill="1" applyBorder="1" applyAlignment="1">
      <alignment horizontal="left" vertical="center"/>
    </xf>
    <xf numFmtId="2" fontId="12" fillId="0" borderId="2" xfId="0" applyNumberFormat="1" applyFont="1" applyBorder="1" applyAlignment="1">
      <alignment horizontal="left" vertical="center"/>
    </xf>
    <xf numFmtId="2" fontId="3" fillId="4" borderId="1" xfId="0" applyNumberFormat="1" applyFont="1" applyFill="1" applyBorder="1" applyAlignment="1">
      <alignment horizontal="left"/>
    </xf>
    <xf numFmtId="0" fontId="20" fillId="9" borderId="6" xfId="37" applyFont="1" applyFill="1" applyBorder="1" applyAlignment="1">
      <alignment vertical="center"/>
    </xf>
    <xf numFmtId="0" fontId="15" fillId="9" borderId="9" xfId="37" applyFont="1" applyFill="1" applyBorder="1" applyAlignment="1">
      <alignment vertical="center"/>
    </xf>
    <xf numFmtId="0" fontId="15" fillId="9" borderId="3" xfId="37" applyFont="1" applyFill="1" applyBorder="1" applyAlignment="1">
      <alignment vertical="center"/>
    </xf>
    <xf numFmtId="2" fontId="21" fillId="6" borderId="1" xfId="37" applyNumberFormat="1" applyFont="1" applyFill="1" applyBorder="1" applyAlignment="1">
      <alignment horizontal="center" vertical="center" textRotation="90" wrapText="1"/>
    </xf>
    <xf numFmtId="2" fontId="26" fillId="9" borderId="6" xfId="37" applyNumberFormat="1" applyFont="1" applyFill="1" applyBorder="1" applyAlignment="1">
      <alignment horizontal="center" vertical="center" wrapText="1"/>
    </xf>
    <xf numFmtId="2" fontId="26" fillId="9" borderId="9" xfId="37" applyNumberFormat="1" applyFont="1" applyFill="1" applyBorder="1" applyAlignment="1">
      <alignment horizontal="center" vertical="center" wrapText="1"/>
    </xf>
    <xf numFmtId="2" fontId="20" fillId="12" borderId="1" xfId="37" applyNumberFormat="1" applyFont="1" applyFill="1" applyBorder="1" applyAlignment="1">
      <alignment horizontal="center" vertical="center" wrapText="1"/>
    </xf>
    <xf numFmtId="2" fontId="20" fillId="11" borderId="1" xfId="37" applyNumberFormat="1" applyFont="1" applyFill="1" applyBorder="1" applyAlignment="1">
      <alignment horizontal="center" vertical="center" wrapText="1"/>
    </xf>
    <xf numFmtId="2" fontId="21" fillId="12" borderId="1" xfId="37" applyNumberFormat="1" applyFont="1" applyFill="1" applyBorder="1" applyAlignment="1">
      <alignment horizontal="center" vertical="center" textRotation="90" wrapText="1"/>
    </xf>
    <xf numFmtId="2" fontId="21" fillId="14" borderId="6" xfId="37" applyNumberFormat="1" applyFont="1" applyFill="1" applyBorder="1" applyAlignment="1">
      <alignment horizontal="center" vertical="center" textRotation="90" wrapText="1"/>
    </xf>
    <xf numFmtId="0" fontId="1" fillId="14" borderId="3" xfId="37" applyFill="1" applyBorder="1" applyAlignment="1">
      <alignment horizontal="center" vertical="center" textRotation="90" wrapText="1"/>
    </xf>
    <xf numFmtId="0" fontId="20" fillId="14" borderId="1" xfId="37" applyFont="1" applyFill="1" applyBorder="1" applyAlignment="1">
      <alignment horizontal="center" vertical="center" wrapText="1"/>
    </xf>
    <xf numFmtId="2" fontId="23" fillId="4" borderId="1" xfId="37" applyNumberFormat="1" applyFont="1" applyFill="1" applyBorder="1" applyAlignment="1">
      <alignment horizontal="left" vertical="center" textRotation="90" wrapText="1"/>
    </xf>
    <xf numFmtId="2" fontId="24" fillId="13" borderId="6" xfId="37" applyNumberFormat="1" applyFont="1" applyFill="1" applyBorder="1" applyAlignment="1">
      <alignment horizontal="center" vertical="center" textRotation="90"/>
    </xf>
    <xf numFmtId="2" fontId="24" fillId="13" borderId="9" xfId="37" applyNumberFormat="1" applyFont="1" applyFill="1" applyBorder="1" applyAlignment="1">
      <alignment horizontal="center" vertical="center" textRotation="90"/>
    </xf>
    <xf numFmtId="2" fontId="24" fillId="13" borderId="3" xfId="37" applyNumberFormat="1" applyFont="1" applyFill="1" applyBorder="1" applyAlignment="1">
      <alignment horizontal="center" vertical="center" textRotation="90"/>
    </xf>
    <xf numFmtId="2" fontId="19" fillId="10" borderId="1" xfId="37" applyNumberFormat="1" applyFont="1" applyFill="1" applyBorder="1" applyAlignment="1">
      <alignment horizontal="center" vertical="center" textRotation="90" wrapText="1"/>
    </xf>
    <xf numFmtId="2" fontId="20" fillId="8" borderId="4" xfId="37" applyNumberFormat="1" applyFont="1" applyFill="1" applyBorder="1" applyAlignment="1">
      <alignment horizontal="center" vertical="center" wrapText="1"/>
    </xf>
    <xf numFmtId="0" fontId="1" fillId="8" borderId="10" xfId="37" applyFill="1" applyBorder="1" applyAlignment="1">
      <alignment horizontal="center" vertical="center" wrapText="1"/>
    </xf>
    <xf numFmtId="0" fontId="1" fillId="8" borderId="2" xfId="37" applyFill="1" applyBorder="1" applyAlignment="1">
      <alignment horizontal="center" vertical="center" wrapText="1"/>
    </xf>
    <xf numFmtId="2" fontId="21" fillId="8" borderId="6" xfId="37" applyNumberFormat="1" applyFont="1" applyFill="1" applyBorder="1" applyAlignment="1">
      <alignment horizontal="center" vertical="center" textRotation="90" wrapText="1"/>
    </xf>
    <xf numFmtId="0" fontId="1" fillId="8" borderId="3" xfId="37" applyFill="1" applyBorder="1" applyAlignment="1">
      <alignment horizontal="center" vertical="center" textRotation="90" wrapText="1"/>
    </xf>
    <xf numFmtId="2" fontId="21" fillId="8" borderId="1" xfId="37" applyNumberFormat="1" applyFont="1" applyFill="1" applyBorder="1" applyAlignment="1">
      <alignment horizontal="center" vertical="center" textRotation="90" wrapText="1"/>
    </xf>
    <xf numFmtId="2" fontId="19" fillId="10" borderId="1" xfId="37" applyNumberFormat="1" applyFont="1" applyFill="1" applyBorder="1" applyAlignment="1">
      <alignment horizontal="center" vertical="center" wrapText="1"/>
    </xf>
    <xf numFmtId="2" fontId="20" fillId="6" borderId="1" xfId="37" applyNumberFormat="1" applyFont="1" applyFill="1" applyBorder="1" applyAlignment="1">
      <alignment horizontal="center" vertical="center" wrapText="1"/>
    </xf>
    <xf numFmtId="2" fontId="21" fillId="14" borderId="2" xfId="37" applyNumberFormat="1" applyFont="1" applyFill="1" applyBorder="1" applyAlignment="1">
      <alignment horizontal="center" vertical="center" textRotation="90" wrapText="1"/>
    </xf>
    <xf numFmtId="2" fontId="23" fillId="4" borderId="1" xfId="37" applyNumberFormat="1" applyFont="1" applyFill="1" applyBorder="1" applyAlignment="1">
      <alignment horizontal="center" vertical="center" textRotation="90" wrapText="1"/>
    </xf>
    <xf numFmtId="2" fontId="21" fillId="11" borderId="1" xfId="37" applyNumberFormat="1" applyFont="1" applyFill="1" applyBorder="1" applyAlignment="1">
      <alignment horizontal="center" vertical="center" textRotation="90" wrapText="1"/>
    </xf>
    <xf numFmtId="0" fontId="6" fillId="5" borderId="2" xfId="9" applyFont="1" applyFill="1" applyBorder="1" applyAlignment="1">
      <alignment horizontal="center"/>
    </xf>
    <xf numFmtId="0" fontId="12" fillId="5" borderId="2" xfId="37" applyFont="1" applyFill="1" applyBorder="1" applyAlignment="1">
      <alignment horizontal="center" vertical="center" wrapText="1"/>
    </xf>
    <xf numFmtId="0" fontId="12" fillId="5" borderId="4" xfId="37" applyFont="1" applyFill="1" applyBorder="1" applyAlignment="1">
      <alignment horizontal="center" vertical="center" wrapText="1"/>
    </xf>
    <xf numFmtId="0" fontId="6" fillId="5" borderId="4" xfId="13" applyFont="1" applyFill="1" applyBorder="1" applyAlignment="1">
      <alignment horizontal="center"/>
    </xf>
    <xf numFmtId="0" fontId="12" fillId="5" borderId="6" xfId="0" applyFont="1" applyFill="1" applyBorder="1" applyAlignment="1">
      <alignment horizontal="center" vertical="center" wrapText="1"/>
    </xf>
    <xf numFmtId="0" fontId="6" fillId="5" borderId="4" xfId="15" applyFont="1" applyFill="1" applyBorder="1" applyAlignment="1">
      <alignment horizontal="center" vertical="center" wrapText="1"/>
    </xf>
    <xf numFmtId="0" fontId="6" fillId="5" borderId="4" xfId="14" applyFont="1" applyFill="1" applyBorder="1" applyAlignment="1">
      <alignment horizontal="center"/>
    </xf>
    <xf numFmtId="0" fontId="6" fillId="5" borderId="4" xfId="31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6" fillId="5" borderId="4" xfId="20" applyFont="1" applyFill="1" applyBorder="1" applyAlignment="1">
      <alignment horizontal="center"/>
    </xf>
    <xf numFmtId="0" fontId="6" fillId="5" borderId="4" xfId="27" applyFont="1" applyFill="1" applyBorder="1" applyAlignment="1">
      <alignment horizontal="center" vertical="center" wrapText="1"/>
    </xf>
    <xf numFmtId="0" fontId="6" fillId="5" borderId="4" xfId="26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 wrapText="1"/>
    </xf>
    <xf numFmtId="0" fontId="6" fillId="5" borderId="2" xfId="16" applyFont="1" applyFill="1" applyBorder="1" applyAlignment="1">
      <alignment horizontal="center" vertical="center" wrapText="1"/>
    </xf>
    <xf numFmtId="0" fontId="6" fillId="5" borderId="4" xfId="21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/>
    </xf>
    <xf numFmtId="0" fontId="6" fillId="5" borderId="4" xfId="12" applyFont="1" applyFill="1" applyBorder="1" applyAlignment="1">
      <alignment horizontal="center"/>
    </xf>
    <xf numFmtId="0" fontId="6" fillId="5" borderId="4" xfId="9" applyFont="1" applyFill="1" applyBorder="1" applyAlignment="1">
      <alignment horizontal="center"/>
    </xf>
    <xf numFmtId="0" fontId="11" fillId="5" borderId="4" xfId="0" applyFont="1" applyFill="1" applyBorder="1" applyAlignment="1">
      <alignment horizontal="center" wrapText="1"/>
    </xf>
    <xf numFmtId="0" fontId="6" fillId="5" borderId="4" xfId="0" applyFont="1" applyFill="1" applyBorder="1" applyAlignment="1">
      <alignment horizontal="center" vertical="top" wrapText="1"/>
    </xf>
    <xf numFmtId="0" fontId="6" fillId="5" borderId="4" xfId="0" applyFont="1" applyFill="1" applyBorder="1" applyAlignment="1">
      <alignment horizontal="center" wrapText="1"/>
    </xf>
    <xf numFmtId="0" fontId="6" fillId="5" borderId="2" xfId="17" applyFont="1" applyFill="1" applyBorder="1" applyAlignment="1">
      <alignment horizontal="center" vertical="center" wrapText="1"/>
    </xf>
    <xf numFmtId="0" fontId="6" fillId="5" borderId="2" xfId="12" applyFont="1" applyFill="1" applyBorder="1" applyAlignment="1">
      <alignment horizontal="center"/>
    </xf>
    <xf numFmtId="0" fontId="6" fillId="5" borderId="2" xfId="14" applyFont="1" applyFill="1" applyBorder="1" applyAlignment="1">
      <alignment horizontal="center"/>
    </xf>
    <xf numFmtId="0" fontId="11" fillId="5" borderId="3" xfId="0" applyFont="1" applyFill="1" applyBorder="1" applyAlignment="1">
      <alignment horizontal="center" vertical="top" wrapText="1"/>
    </xf>
    <xf numFmtId="0" fontId="6" fillId="5" borderId="7" xfId="33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top" wrapText="1"/>
    </xf>
    <xf numFmtId="0" fontId="6" fillId="5" borderId="4" xfId="16" applyFont="1" applyFill="1" applyBorder="1" applyAlignment="1">
      <alignment horizontal="center" vertical="center" wrapText="1"/>
    </xf>
    <xf numFmtId="0" fontId="6" fillId="5" borderId="4" xfId="35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 vertical="top" wrapText="1"/>
    </xf>
    <xf numFmtId="0" fontId="6" fillId="5" borderId="2" xfId="15" applyFont="1" applyFill="1" applyBorder="1" applyAlignment="1">
      <alignment horizontal="center" vertical="center" wrapText="1"/>
    </xf>
    <xf numFmtId="0" fontId="6" fillId="5" borderId="4" xfId="11" applyFont="1" applyFill="1" applyBorder="1" applyAlignment="1">
      <alignment horizontal="center" vertical="center" wrapText="1"/>
    </xf>
    <xf numFmtId="0" fontId="6" fillId="5" borderId="6" xfId="21" applyFont="1" applyFill="1" applyBorder="1" applyAlignment="1">
      <alignment horizontal="center"/>
    </xf>
    <xf numFmtId="0" fontId="6" fillId="5" borderId="4" xfId="24" applyFont="1" applyFill="1" applyBorder="1" applyAlignment="1">
      <alignment horizontal="center"/>
    </xf>
    <xf numFmtId="0" fontId="6" fillId="5" borderId="2" xfId="11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top" wrapText="1"/>
    </xf>
    <xf numFmtId="0" fontId="6" fillId="5" borderId="2" xfId="21" applyFont="1" applyFill="1" applyBorder="1" applyAlignment="1">
      <alignment horizontal="center"/>
    </xf>
    <xf numFmtId="0" fontId="6" fillId="5" borderId="4" xfId="25" applyFont="1" applyFill="1" applyBorder="1" applyAlignment="1">
      <alignment horizontal="center"/>
    </xf>
    <xf numFmtId="0" fontId="6" fillId="5" borderId="2" xfId="10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 wrapText="1"/>
    </xf>
    <xf numFmtId="0" fontId="6" fillId="5" borderId="2" xfId="32" applyFont="1" applyFill="1" applyBorder="1" applyAlignment="1">
      <alignment horizontal="center"/>
    </xf>
    <xf numFmtId="0" fontId="6" fillId="5" borderId="4" xfId="10" applyFont="1" applyFill="1" applyBorder="1" applyAlignment="1">
      <alignment horizontal="center" vertical="center" wrapText="1"/>
    </xf>
    <xf numFmtId="0" fontId="6" fillId="5" borderId="4" xfId="29" applyFont="1" applyFill="1" applyBorder="1" applyAlignment="1">
      <alignment horizontal="center" vertical="center" wrapText="1"/>
    </xf>
    <xf numFmtId="0" fontId="6" fillId="5" borderId="4" xfId="32" applyFont="1" applyFill="1" applyBorder="1" applyAlignment="1">
      <alignment horizontal="center"/>
    </xf>
    <xf numFmtId="0" fontId="12" fillId="5" borderId="6" xfId="37" applyFont="1" applyFill="1" applyBorder="1" applyAlignment="1">
      <alignment horizontal="center" vertical="center" wrapText="1"/>
    </xf>
    <xf numFmtId="0" fontId="11" fillId="15" borderId="4" xfId="0" applyFont="1" applyFill="1" applyBorder="1" applyAlignment="1">
      <alignment horizontal="center" vertical="center"/>
    </xf>
    <xf numFmtId="0" fontId="6" fillId="5" borderId="2" xfId="33" applyFont="1" applyFill="1" applyBorder="1" applyAlignment="1">
      <alignment horizontal="center" vertical="center" wrapText="1"/>
    </xf>
    <xf numFmtId="0" fontId="6" fillId="5" borderId="4" xfId="19" applyFont="1" applyFill="1" applyBorder="1" applyAlignment="1">
      <alignment horizontal="center"/>
    </xf>
    <xf numFmtId="0" fontId="6" fillId="5" borderId="2" xfId="42" applyFont="1" applyFill="1" applyBorder="1" applyAlignment="1">
      <alignment horizontal="center" vertical="center"/>
    </xf>
    <xf numFmtId="0" fontId="6" fillId="5" borderId="2" xfId="41" applyFont="1" applyFill="1" applyBorder="1" applyAlignment="1">
      <alignment horizontal="center" vertical="center"/>
    </xf>
    <xf numFmtId="0" fontId="6" fillId="5" borderId="0" xfId="18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center" wrapText="1"/>
    </xf>
    <xf numFmtId="0" fontId="6" fillId="5" borderId="6" xfId="34" applyFont="1" applyFill="1" applyBorder="1" applyAlignment="1">
      <alignment horizontal="center"/>
    </xf>
    <xf numFmtId="49" fontId="6" fillId="5" borderId="4" xfId="0" applyNumberFormat="1" applyFont="1" applyFill="1" applyBorder="1" applyAlignment="1">
      <alignment horizontal="center"/>
    </xf>
    <xf numFmtId="0" fontId="6" fillId="5" borderId="2" xfId="34" applyFont="1" applyFill="1" applyBorder="1" applyAlignment="1">
      <alignment horizontal="center"/>
    </xf>
    <xf numFmtId="0" fontId="6" fillId="5" borderId="2" xfId="30" applyFont="1" applyFill="1" applyBorder="1" applyAlignment="1">
      <alignment horizontal="center"/>
    </xf>
    <xf numFmtId="0" fontId="12" fillId="5" borderId="0" xfId="0" applyFont="1" applyFill="1" applyBorder="1" applyAlignment="1">
      <alignment horizontal="center" vertical="center" wrapText="1"/>
    </xf>
    <xf numFmtId="0" fontId="12" fillId="5" borderId="5" xfId="37" applyFont="1" applyFill="1" applyBorder="1" applyAlignment="1">
      <alignment horizontal="center" vertical="center" wrapText="1"/>
    </xf>
    <xf numFmtId="0" fontId="6" fillId="5" borderId="2" xfId="20" applyFont="1" applyFill="1" applyBorder="1" applyAlignment="1">
      <alignment horizontal="center"/>
    </xf>
    <xf numFmtId="0" fontId="11" fillId="0" borderId="6" xfId="37" applyFont="1" applyBorder="1" applyAlignment="1">
      <alignment horizontal="center" vertical="top" wrapText="1"/>
    </xf>
    <xf numFmtId="2" fontId="12" fillId="5" borderId="5" xfId="37" applyNumberFormat="1" applyFont="1" applyFill="1" applyBorder="1" applyAlignment="1">
      <alignment horizontal="left" vertical="center"/>
    </xf>
    <xf numFmtId="2" fontId="12" fillId="0" borderId="6" xfId="37" applyNumberFormat="1" applyFont="1" applyBorder="1" applyAlignment="1">
      <alignment horizontal="left" vertical="center"/>
    </xf>
    <xf numFmtId="2" fontId="12" fillId="4" borderId="6" xfId="37" applyNumberFormat="1" applyFont="1" applyFill="1" applyBorder="1" applyAlignment="1">
      <alignment horizontal="left" vertical="center"/>
    </xf>
    <xf numFmtId="0" fontId="12" fillId="0" borderId="6" xfId="37" applyFont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2" fontId="12" fillId="5" borderId="6" xfId="37" applyNumberFormat="1" applyFont="1" applyFill="1" applyBorder="1" applyAlignment="1">
      <alignment horizontal="left" vertical="center"/>
    </xf>
    <xf numFmtId="2" fontId="12" fillId="0" borderId="0" xfId="37" applyNumberFormat="1" applyFont="1" applyBorder="1" applyAlignment="1">
      <alignment horizontal="left" vertical="center"/>
    </xf>
    <xf numFmtId="2" fontId="12" fillId="0" borderId="8" xfId="0" applyNumberFormat="1" applyFont="1" applyBorder="1" applyAlignment="1">
      <alignment horizontal="left" vertical="center"/>
    </xf>
    <xf numFmtId="2" fontId="12" fillId="0" borderId="0" xfId="0" applyNumberFormat="1" applyFont="1" applyBorder="1" applyAlignment="1">
      <alignment horizontal="left" vertical="center"/>
    </xf>
    <xf numFmtId="2" fontId="12" fillId="13" borderId="6" xfId="37" applyNumberFormat="1" applyFont="1" applyFill="1" applyBorder="1" applyAlignment="1">
      <alignment horizontal="left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/>
    </xf>
  </cellXfs>
  <cellStyles count="44">
    <cellStyle name="Excel Built-in Normal 1" xfId="1" xr:uid="{00000000-0005-0000-0000-000000000000}"/>
    <cellStyle name="Excel Built-in Normal 1 2" xfId="38" xr:uid="{00000000-0005-0000-0000-000000000000}"/>
    <cellStyle name="Обычный" xfId="0" builtinId="0"/>
    <cellStyle name="Обычный 2" xfId="2" xr:uid="{00000000-0005-0000-0000-000002000000}"/>
    <cellStyle name="Обычный 2 2" xfId="3" xr:uid="{00000000-0005-0000-0000-000003000000}"/>
    <cellStyle name="Обычный 2 2 2" xfId="4" xr:uid="{00000000-0005-0000-0000-000004000000}"/>
    <cellStyle name="Обычный 2 3" xfId="39" xr:uid="{00000000-0005-0000-0000-000002000000}"/>
    <cellStyle name="Обычный 3" xfId="5" xr:uid="{00000000-0005-0000-0000-000005000000}"/>
    <cellStyle name="Обычный 3 2" xfId="6" xr:uid="{00000000-0005-0000-0000-000006000000}"/>
    <cellStyle name="Обычный 3 2 2" xfId="43" xr:uid="{00000000-0005-0000-0000-000004000000}"/>
    <cellStyle name="Обычный 3 3" xfId="40" xr:uid="{00000000-0005-0000-0000-000003000000}"/>
    <cellStyle name="Обычный 4" xfId="7" xr:uid="{00000000-0005-0000-0000-000007000000}"/>
    <cellStyle name="Обычный 5" xfId="37" xr:uid="{00000000-0005-0000-0000-000057000000}"/>
    <cellStyle name="Обычный_1БИ" xfId="41" xr:uid="{00000000-0005-0000-0000-000004000000}"/>
    <cellStyle name="Обычный_3 курс" xfId="42" xr:uid="{DC85D827-CF19-4062-B705-A3FE06768C22}"/>
    <cellStyle name="Обычный_Лист3" xfId="32" xr:uid="{7B6D688C-2D5F-4591-87BE-975FC9981B5F}"/>
    <cellStyle name="Обычный_Лист7" xfId="19" xr:uid="{FCC12FA1-3E71-4973-BC0D-D73778224CFA}"/>
    <cellStyle name="Обычный_Лист9" xfId="36" xr:uid="{90412BF5-2E7A-4B84-8BDE-D55ACEE88F31}"/>
    <cellStyle name="Обычный_ТД 5-17-01" xfId="22" xr:uid="{50020893-EE2D-4D1A-BF02-B91859F42560}"/>
    <cellStyle name="Обычный_ТД-5-17-02" xfId="17" xr:uid="{ED3A0BF7-62CE-455C-9E1D-B16E632DF13D}"/>
    <cellStyle name="Обычный_ТД-5-17-03" xfId="27" xr:uid="{C0B5AD3B-CF51-4B3E-8B04-C679E93A1824}"/>
    <cellStyle name="Обычный_ТД-5-17-04" xfId="29" xr:uid="{02DD26F6-D832-4D37-AA79-9CEC1A4E4E3B}"/>
    <cellStyle name="Обычный_ТД-5-18-01" xfId="10" xr:uid="{12769CD9-D48F-4E7E-9795-A52FE734CF89}"/>
    <cellStyle name="Обычный_ТД-5-18-02" xfId="11" xr:uid="{8E89416A-2951-4437-98D3-292DF50D8C40}"/>
    <cellStyle name="Обычный_ТД-5-18-03" xfId="16" xr:uid="{6CEAC8F3-E1E6-4FC4-8CBB-A70335844C6C}"/>
    <cellStyle name="Обычный_ТД-5-18-04" xfId="18" xr:uid="{0206E16B-2855-4920-A1A4-AF8DD83A2EF0}"/>
    <cellStyle name="Обычный_ТД-5-19-02" xfId="26" xr:uid="{581C8410-701E-4E21-ACD6-D645C67DEF83}"/>
    <cellStyle name="Обычный_ТД-5-19-04" xfId="12" xr:uid="{F323C8D7-5BD4-43BC-95BE-95609F0CC066}"/>
    <cellStyle name="Обычный_ТД-5-19-05" xfId="21" xr:uid="{FC2DB3E4-3338-4A0E-8BE7-FD496FE8999E}"/>
    <cellStyle name="Обычный_ТД-5-21-01" xfId="35" xr:uid="{72B10ED3-73AC-4F31-89BB-7F0C6E2DEB7A}"/>
    <cellStyle name="Обычный_ТД-5-21-02" xfId="20" xr:uid="{059BAEDC-EAEA-46FB-A555-51DAF0B04EB6}"/>
    <cellStyle name="Обычный_ТД-5-21-04" xfId="23" xr:uid="{5E7A83DB-BA05-4537-AC8D-A5B9F638DBAA}"/>
    <cellStyle name="Обычный_ТД-5-21-05" xfId="24" xr:uid="{D847F101-ED51-444E-929A-93AE2F7A3DC9}"/>
    <cellStyle name="Обычный_ТД-5-21-06" xfId="13" xr:uid="{14B4899A-3509-4FD2-9389-80EF4B861F3E}"/>
    <cellStyle name="Обычный_ЭБ-5-17-01" xfId="15" xr:uid="{0A2CD8C4-F3E8-4773-B5FE-A60641B6BCB7}"/>
    <cellStyle name="Обычный_ЭБ-5-17-02" xfId="33" xr:uid="{A5853938-1E05-44C7-BBBE-708F33324845}"/>
    <cellStyle name="Обычный_ЭБ-5-18-01" xfId="28" xr:uid="{D28E34DC-3B82-45F9-8881-36DF8AEECD7C}"/>
    <cellStyle name="Обычный_ЭБ-5-18-02" xfId="31" xr:uid="{0DCD88AF-D220-4635-8059-6F2A96166B8F}"/>
    <cellStyle name="Обычный_ЭБ-5-19-01" xfId="14" xr:uid="{F6BCE192-BA33-4249-9505-DDA2DC0EA446}"/>
    <cellStyle name="Обычный_ЭБ-5-19-02" xfId="9" xr:uid="{929E4C45-57F5-465F-AD06-783DCD16F643}"/>
    <cellStyle name="Обычный_ЭБ-5-21-01" xfId="30" xr:uid="{6BA758B8-DC6F-4396-BA25-D79939E52EE4}"/>
    <cellStyle name="Обычный_ЭБ-5-21-03" xfId="25" xr:uid="{D4DA97C1-5A94-43DF-B4EF-B4637A101F66}"/>
    <cellStyle name="Обычный_ЭБ-5-21-04" xfId="34" xr:uid="{77BFDEE7-9FC2-4E49-B80F-4A62FC9687E2}"/>
    <cellStyle name="Плохой 2" xfId="8" xr:uid="{00000000-0005-0000-0000-000009000000}"/>
  </cellStyles>
  <dxfs count="4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E7A499"/>
      <color rgb="FFC4AEFC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>
          <a:noFill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>
          <a:noFill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AD1045767"/>
  <sheetViews>
    <sheetView tabSelected="1" zoomScaleNormal="100" zoomScaleSheetLayoutView="75" workbookViewId="0">
      <selection activeCell="B14" sqref="B14"/>
    </sheetView>
  </sheetViews>
  <sheetFormatPr defaultColWidth="9.140625" defaultRowHeight="15.75" x14ac:dyDescent="0.25"/>
  <cols>
    <col min="1" max="1" width="9.140625" style="1" bestFit="1" customWidth="1"/>
    <col min="2" max="2" width="11.42578125" style="118" customWidth="1"/>
    <col min="3" max="3" width="10.140625" style="45" customWidth="1"/>
    <col min="4" max="4" width="10.42578125" style="125" customWidth="1"/>
    <col min="5" max="5" width="10.42578125" style="44" customWidth="1"/>
    <col min="6" max="6" width="10.42578125" style="2" customWidth="1"/>
    <col min="7" max="7" width="10.42578125" style="46" customWidth="1"/>
    <col min="8" max="8" width="10.42578125" style="2" customWidth="1"/>
    <col min="9" max="9" width="9.42578125" customWidth="1"/>
    <col min="10" max="10" width="9.42578125" style="47" customWidth="1"/>
    <col min="11" max="11" width="9.140625" customWidth="1"/>
    <col min="12" max="13" width="9.42578125" customWidth="1"/>
    <col min="14" max="14" width="5.28515625" style="47" bestFit="1" customWidth="1"/>
    <col min="15" max="18" width="9.42578125" customWidth="1"/>
    <col min="19" max="19" width="9.42578125" style="47" customWidth="1"/>
    <col min="20" max="20" width="9.42578125" style="3" customWidth="1"/>
    <col min="21" max="21" width="9.42578125" style="2" customWidth="1"/>
    <col min="22" max="22" width="12.42578125" style="2" customWidth="1"/>
    <col min="23" max="23" width="9.42578125" style="2" customWidth="1"/>
    <col min="24" max="24" width="12" style="2" customWidth="1"/>
    <col min="25" max="25" width="9.42578125" style="2" customWidth="1"/>
    <col min="26" max="26" width="9.42578125" style="46" customWidth="1"/>
    <col min="27" max="28" width="9.42578125" style="2" customWidth="1"/>
    <col min="29" max="29" width="9.42578125" style="48" customWidth="1"/>
    <col min="30" max="16379" width="9.140625" style="1"/>
    <col min="16380" max="16380" width="9.140625" style="1" customWidth="1"/>
    <col min="16381" max="16384" width="9.140625" style="1"/>
  </cols>
  <sheetData>
    <row r="1" spans="1:29" x14ac:dyDescent="0.25">
      <c r="A1" s="126" t="s">
        <v>5425</v>
      </c>
      <c r="B1" s="130" t="s">
        <v>5426</v>
      </c>
      <c r="C1" s="130" t="s">
        <v>5427</v>
      </c>
      <c r="D1" s="149" t="s">
        <v>5428</v>
      </c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39" t="s">
        <v>5429</v>
      </c>
    </row>
    <row r="2" spans="1:29" ht="16.5" customHeight="1" x14ac:dyDescent="0.25">
      <c r="A2" s="127"/>
      <c r="B2" s="131"/>
      <c r="C2" s="131"/>
      <c r="D2" s="137" t="s">
        <v>5455</v>
      </c>
      <c r="E2" s="137"/>
      <c r="F2" s="137"/>
      <c r="G2" s="137"/>
      <c r="H2" s="132" t="s">
        <v>5430</v>
      </c>
      <c r="I2" s="132"/>
      <c r="J2" s="132"/>
      <c r="K2" s="133" t="s">
        <v>5431</v>
      </c>
      <c r="L2" s="133"/>
      <c r="M2" s="133"/>
      <c r="N2" s="133"/>
      <c r="O2" s="150" t="s">
        <v>5432</v>
      </c>
      <c r="P2" s="150"/>
      <c r="Q2" s="150"/>
      <c r="R2" s="150"/>
      <c r="S2" s="150"/>
      <c r="T2" s="143" t="s">
        <v>5433</v>
      </c>
      <c r="U2" s="144"/>
      <c r="V2" s="144"/>
      <c r="W2" s="144"/>
      <c r="X2" s="144"/>
      <c r="Y2" s="144"/>
      <c r="Z2" s="145"/>
      <c r="AA2" s="142" t="s">
        <v>5434</v>
      </c>
      <c r="AB2" s="142" t="s">
        <v>5435</v>
      </c>
      <c r="AC2" s="140"/>
    </row>
    <row r="3" spans="1:29" ht="16.5" customHeight="1" x14ac:dyDescent="0.25">
      <c r="A3" s="127"/>
      <c r="B3" s="131"/>
      <c r="C3" s="131"/>
      <c r="D3" s="152" t="s">
        <v>5436</v>
      </c>
      <c r="E3" s="151" t="s">
        <v>5437</v>
      </c>
      <c r="F3" s="135" t="s">
        <v>5438</v>
      </c>
      <c r="G3" s="138" t="s">
        <v>5439</v>
      </c>
      <c r="H3" s="134" t="s">
        <v>5440</v>
      </c>
      <c r="I3" s="134" t="s">
        <v>5441</v>
      </c>
      <c r="J3" s="138" t="s">
        <v>5439</v>
      </c>
      <c r="K3" s="153" t="s">
        <v>5442</v>
      </c>
      <c r="L3" s="153" t="s">
        <v>5443</v>
      </c>
      <c r="M3" s="153" t="s">
        <v>5444</v>
      </c>
      <c r="N3" s="138" t="s">
        <v>5439</v>
      </c>
      <c r="O3" s="129" t="s">
        <v>5445</v>
      </c>
      <c r="P3" s="129" t="s">
        <v>5446</v>
      </c>
      <c r="Q3" s="129" t="s">
        <v>5447</v>
      </c>
      <c r="R3" s="129" t="s">
        <v>5448</v>
      </c>
      <c r="S3" s="138" t="s">
        <v>5439</v>
      </c>
      <c r="T3" s="146" t="s">
        <v>5449</v>
      </c>
      <c r="U3" s="148" t="s">
        <v>5450</v>
      </c>
      <c r="V3" s="148" t="s">
        <v>5451</v>
      </c>
      <c r="W3" s="148" t="s">
        <v>5452</v>
      </c>
      <c r="X3" s="146" t="s">
        <v>5453</v>
      </c>
      <c r="Y3" s="146" t="s">
        <v>5454</v>
      </c>
      <c r="Z3" s="138" t="s">
        <v>5439</v>
      </c>
      <c r="AA3" s="142"/>
      <c r="AB3" s="142"/>
      <c r="AC3" s="140"/>
    </row>
    <row r="4" spans="1:29" ht="140.25" customHeight="1" x14ac:dyDescent="0.25">
      <c r="A4" s="128"/>
      <c r="B4" s="131"/>
      <c r="C4" s="131"/>
      <c r="D4" s="152"/>
      <c r="E4" s="151"/>
      <c r="F4" s="136"/>
      <c r="G4" s="138"/>
      <c r="H4" s="134"/>
      <c r="I4" s="134"/>
      <c r="J4" s="138"/>
      <c r="K4" s="153"/>
      <c r="L4" s="153"/>
      <c r="M4" s="153"/>
      <c r="N4" s="138"/>
      <c r="O4" s="129"/>
      <c r="P4" s="129"/>
      <c r="Q4" s="129"/>
      <c r="R4" s="129"/>
      <c r="S4" s="138"/>
      <c r="T4" s="147"/>
      <c r="U4" s="148"/>
      <c r="V4" s="148"/>
      <c r="W4" s="148"/>
      <c r="X4" s="147"/>
      <c r="Y4" s="147"/>
      <c r="Z4" s="138"/>
      <c r="AA4" s="142"/>
      <c r="AB4" s="142"/>
      <c r="AC4" s="141"/>
    </row>
    <row r="5" spans="1:29" ht="16.5" customHeight="1" x14ac:dyDescent="0.25">
      <c r="A5" s="224">
        <v>1</v>
      </c>
      <c r="B5" s="154" t="s">
        <v>1368</v>
      </c>
      <c r="C5" s="8" t="s">
        <v>1369</v>
      </c>
      <c r="D5" s="18">
        <v>0.81589898989899001</v>
      </c>
      <c r="E5" s="122"/>
      <c r="F5" s="17"/>
      <c r="G5" s="18">
        <f>SUM(D5*100,E5:F5)</f>
        <v>81.589898989898998</v>
      </c>
      <c r="H5" s="17"/>
      <c r="I5" s="19"/>
      <c r="J5" s="18">
        <f>SUM(H5:I5)</f>
        <v>0</v>
      </c>
      <c r="K5" s="17"/>
      <c r="L5" s="19"/>
      <c r="M5" s="19"/>
      <c r="N5" s="18">
        <f>SUM(K5:M5)</f>
        <v>0</v>
      </c>
      <c r="O5" s="19"/>
      <c r="P5" s="19"/>
      <c r="Q5" s="19"/>
      <c r="R5" s="19"/>
      <c r="S5" s="18">
        <f>SUM(O5:R5)</f>
        <v>0</v>
      </c>
      <c r="T5" s="20">
        <f>1+27.5+2.5+2</f>
        <v>33</v>
      </c>
      <c r="U5" s="17">
        <f>33.9+0.5</f>
        <v>34.4</v>
      </c>
      <c r="V5" s="17">
        <f>73.6+22.6</f>
        <v>96.199999999999989</v>
      </c>
      <c r="W5" s="17">
        <f>1.5+8.3</f>
        <v>9.8000000000000007</v>
      </c>
      <c r="X5" s="17"/>
      <c r="Y5" s="17">
        <v>8</v>
      </c>
      <c r="Z5" s="18">
        <f>SUM(T5:Y5)</f>
        <v>181.4</v>
      </c>
      <c r="AA5" s="17">
        <v>2</v>
      </c>
      <c r="AB5" s="17"/>
      <c r="AC5" s="41">
        <f>G5+J5+N5+S5+Z5+AA5-AB5</f>
        <v>264.98989898989902</v>
      </c>
    </row>
    <row r="6" spans="1:29" ht="16.5" customHeight="1" x14ac:dyDescent="0.25">
      <c r="A6" s="224">
        <v>2</v>
      </c>
      <c r="B6" s="51" t="s">
        <v>0</v>
      </c>
      <c r="C6" s="8" t="s">
        <v>5456</v>
      </c>
      <c r="D6" s="6">
        <v>0.84709677419354834</v>
      </c>
      <c r="E6" s="121"/>
      <c r="F6" s="5"/>
      <c r="G6" s="6">
        <f>SUM(D6*100,E6:F6)</f>
        <v>84.709677419354833</v>
      </c>
      <c r="H6" s="5"/>
      <c r="I6" s="4"/>
      <c r="J6" s="6">
        <f>SUM(H6:I6)</f>
        <v>0</v>
      </c>
      <c r="K6" s="5"/>
      <c r="L6" s="4"/>
      <c r="M6" s="4">
        <f>1+1</f>
        <v>2</v>
      </c>
      <c r="N6" s="6">
        <f>SUM(K6:M6)</f>
        <v>2</v>
      </c>
      <c r="O6" s="4"/>
      <c r="P6" s="4"/>
      <c r="Q6" s="4"/>
      <c r="R6" s="4"/>
      <c r="S6" s="6">
        <f>SUM(O6:R6)</f>
        <v>0</v>
      </c>
      <c r="T6" s="7">
        <f>0.8+15+2+1+2</f>
        <v>20.8</v>
      </c>
      <c r="U6" s="5">
        <f>0.5+0.7</f>
        <v>1.2</v>
      </c>
      <c r="V6" s="5">
        <f>33.6+52.6+1.5</f>
        <v>87.7</v>
      </c>
      <c r="W6" s="5">
        <f>4.3+12.5</f>
        <v>16.8</v>
      </c>
      <c r="X6" s="5">
        <f>6.4+22.3+1</f>
        <v>29.700000000000003</v>
      </c>
      <c r="Y6" s="5">
        <v>2</v>
      </c>
      <c r="Z6" s="6">
        <f>SUM(T6:Y6)</f>
        <v>158.19999999999999</v>
      </c>
      <c r="AA6" s="5"/>
      <c r="AB6" s="5"/>
      <c r="AC6" s="40">
        <f>G6+J6+N6+S6+Z6+AA6-AB6</f>
        <v>244.90967741935481</v>
      </c>
    </row>
    <row r="7" spans="1:29" ht="16.5" customHeight="1" x14ac:dyDescent="0.25">
      <c r="A7" s="225">
        <v>3</v>
      </c>
      <c r="B7" s="52" t="s">
        <v>2359</v>
      </c>
      <c r="C7" s="13" t="s">
        <v>2360</v>
      </c>
      <c r="D7" s="18">
        <v>0.89166666666666672</v>
      </c>
      <c r="E7" s="122"/>
      <c r="F7" s="17"/>
      <c r="G7" s="18">
        <v>89.166666666666671</v>
      </c>
      <c r="H7" s="17"/>
      <c r="I7" s="19"/>
      <c r="J7" s="18">
        <v>0</v>
      </c>
      <c r="K7" s="17"/>
      <c r="L7" s="19"/>
      <c r="M7" s="19"/>
      <c r="N7" s="18">
        <v>0</v>
      </c>
      <c r="O7" s="19"/>
      <c r="P7" s="19"/>
      <c r="Q7" s="19"/>
      <c r="R7" s="19"/>
      <c r="S7" s="18">
        <v>0</v>
      </c>
      <c r="T7" s="20">
        <v>34.5</v>
      </c>
      <c r="U7" s="17">
        <v>65.900000000000006</v>
      </c>
      <c r="V7" s="17">
        <v>35.199999999999996</v>
      </c>
      <c r="W7" s="17">
        <v>9.5</v>
      </c>
      <c r="X7" s="17"/>
      <c r="Y7" s="17">
        <v>0.5</v>
      </c>
      <c r="Z7" s="18">
        <v>145.6</v>
      </c>
      <c r="AA7" s="17">
        <v>3</v>
      </c>
      <c r="AB7" s="17"/>
      <c r="AC7" s="41">
        <v>237.76666666666665</v>
      </c>
    </row>
    <row r="8" spans="1:29" ht="16.5" customHeight="1" x14ac:dyDescent="0.25">
      <c r="A8" s="224">
        <v>4</v>
      </c>
      <c r="B8" s="51" t="s">
        <v>1</v>
      </c>
      <c r="C8" s="8" t="s">
        <v>5456</v>
      </c>
      <c r="D8" s="6">
        <v>0.86</v>
      </c>
      <c r="E8" s="121"/>
      <c r="F8" s="5"/>
      <c r="G8" s="6">
        <f>SUM(D8*100,E8:F8)</f>
        <v>86</v>
      </c>
      <c r="H8" s="5">
        <v>1.5</v>
      </c>
      <c r="I8" s="4"/>
      <c r="J8" s="6">
        <f>SUM(H8:I8)</f>
        <v>1.5</v>
      </c>
      <c r="K8" s="5"/>
      <c r="L8" s="4"/>
      <c r="M8" s="4"/>
      <c r="N8" s="6">
        <f>SUM(K8:M8)</f>
        <v>0</v>
      </c>
      <c r="O8" s="4"/>
      <c r="P8" s="4"/>
      <c r="Q8" s="4"/>
      <c r="R8" s="4"/>
      <c r="S8" s="6">
        <f>SUM(O8:R8)</f>
        <v>0</v>
      </c>
      <c r="T8" s="7">
        <f>3+1.5</f>
        <v>4.5</v>
      </c>
      <c r="U8" s="5">
        <v>1.8</v>
      </c>
      <c r="V8" s="5">
        <f>8+102.1+1.5+0.8</f>
        <v>112.39999999999999</v>
      </c>
      <c r="W8" s="5">
        <v>6.5</v>
      </c>
      <c r="X8" s="5"/>
      <c r="Y8" s="5">
        <v>4</v>
      </c>
      <c r="Z8" s="6">
        <f>SUM(T8:Y8)</f>
        <v>129.19999999999999</v>
      </c>
      <c r="AA8" s="5"/>
      <c r="AB8" s="5"/>
      <c r="AC8" s="40">
        <f>G8+J8+N8+S8+Z8+AA8-AB8</f>
        <v>216.7</v>
      </c>
    </row>
    <row r="9" spans="1:29" ht="16.5" customHeight="1" x14ac:dyDescent="0.25">
      <c r="A9" s="224">
        <v>5</v>
      </c>
      <c r="B9" s="155">
        <v>204234</v>
      </c>
      <c r="C9" s="36" t="s">
        <v>5457</v>
      </c>
      <c r="D9" s="38">
        <v>0.81031249999999999</v>
      </c>
      <c r="E9" s="123"/>
      <c r="F9" s="33"/>
      <c r="G9" s="34">
        <v>81.03125</v>
      </c>
      <c r="H9" s="33">
        <v>47.5</v>
      </c>
      <c r="I9" s="32"/>
      <c r="J9" s="34">
        <v>47.5</v>
      </c>
      <c r="K9" s="33"/>
      <c r="L9" s="32"/>
      <c r="M9" s="32"/>
      <c r="N9" s="34">
        <v>0</v>
      </c>
      <c r="O9" s="32"/>
      <c r="P9" s="32"/>
      <c r="Q9" s="32"/>
      <c r="R9" s="32"/>
      <c r="S9" s="34">
        <v>0</v>
      </c>
      <c r="T9" s="35">
        <v>9.5</v>
      </c>
      <c r="U9" s="33">
        <v>0.9</v>
      </c>
      <c r="V9" s="33">
        <v>1.5</v>
      </c>
      <c r="W9" s="33">
        <v>25.7</v>
      </c>
      <c r="X9" s="33">
        <v>8.8000000000000007</v>
      </c>
      <c r="Y9" s="33">
        <v>36</v>
      </c>
      <c r="Z9" s="34">
        <v>82.4</v>
      </c>
      <c r="AA9" s="33">
        <v>3</v>
      </c>
      <c r="AB9" s="33"/>
      <c r="AC9" s="42">
        <v>213.93125000000001</v>
      </c>
    </row>
    <row r="10" spans="1:29" ht="16.5" customHeight="1" x14ac:dyDescent="0.25">
      <c r="A10" s="224">
        <v>6</v>
      </c>
      <c r="B10" s="192" t="s">
        <v>1370</v>
      </c>
      <c r="C10" s="8" t="s">
        <v>1369</v>
      </c>
      <c r="D10" s="18">
        <v>0.88605</v>
      </c>
      <c r="E10" s="122"/>
      <c r="F10" s="17"/>
      <c r="G10" s="18">
        <f>SUM(D10*100,E10:F10)</f>
        <v>88.605000000000004</v>
      </c>
      <c r="H10" s="17"/>
      <c r="I10" s="19"/>
      <c r="J10" s="18">
        <f>SUM(H10:I10)</f>
        <v>0</v>
      </c>
      <c r="K10" s="17"/>
      <c r="L10" s="19"/>
      <c r="M10" s="19"/>
      <c r="N10" s="18">
        <f>SUM(K10:M10)</f>
        <v>0</v>
      </c>
      <c r="O10" s="19"/>
      <c r="P10" s="19"/>
      <c r="Q10" s="19"/>
      <c r="R10" s="19"/>
      <c r="S10" s="18">
        <f>SUM(O10:R10)</f>
        <v>0</v>
      </c>
      <c r="T10" s="20">
        <f>15+0.5+2</f>
        <v>17.5</v>
      </c>
      <c r="U10" s="17"/>
      <c r="V10" s="17">
        <f>88.8+1.5+0.8+8.5</f>
        <v>99.6</v>
      </c>
      <c r="W10" s="17">
        <f>3.5+0.5</f>
        <v>4</v>
      </c>
      <c r="X10" s="17"/>
      <c r="Y10" s="17">
        <v>2</v>
      </c>
      <c r="Z10" s="18">
        <f>SUM(T10:Y10)</f>
        <v>123.1</v>
      </c>
      <c r="AA10" s="17"/>
      <c r="AB10" s="17"/>
      <c r="AC10" s="41">
        <f>G10+J10+N10+S10+Z10+AA10-AB10</f>
        <v>211.70499999999998</v>
      </c>
    </row>
    <row r="11" spans="1:29" ht="16.5" customHeight="1" x14ac:dyDescent="0.25">
      <c r="A11" s="225">
        <v>7</v>
      </c>
      <c r="B11" s="52" t="s">
        <v>3339</v>
      </c>
      <c r="C11" s="13" t="s">
        <v>3340</v>
      </c>
      <c r="D11" s="18">
        <v>0.83794871794871795</v>
      </c>
      <c r="E11" s="122"/>
      <c r="F11" s="17"/>
      <c r="G11" s="18">
        <v>83.794871794871796</v>
      </c>
      <c r="H11" s="17"/>
      <c r="I11" s="19"/>
      <c r="J11" s="18">
        <v>0</v>
      </c>
      <c r="K11" s="17"/>
      <c r="L11" s="19"/>
      <c r="M11" s="19"/>
      <c r="N11" s="18">
        <v>0</v>
      </c>
      <c r="O11" s="19"/>
      <c r="P11" s="19"/>
      <c r="Q11" s="19"/>
      <c r="R11" s="19"/>
      <c r="S11" s="18">
        <v>0</v>
      </c>
      <c r="T11" s="20">
        <v>36</v>
      </c>
      <c r="U11" s="17">
        <v>46.8</v>
      </c>
      <c r="V11" s="17">
        <v>28.2</v>
      </c>
      <c r="W11" s="17">
        <v>8.5</v>
      </c>
      <c r="X11" s="17"/>
      <c r="Y11" s="17"/>
      <c r="Z11" s="18">
        <v>119.5</v>
      </c>
      <c r="AA11" s="17">
        <v>3</v>
      </c>
      <c r="AB11" s="17"/>
      <c r="AC11" s="41">
        <v>206.2948717948718</v>
      </c>
    </row>
    <row r="12" spans="1:29" ht="16.5" customHeight="1" x14ac:dyDescent="0.25">
      <c r="A12" s="224">
        <v>8</v>
      </c>
      <c r="B12" s="188" t="s">
        <v>1371</v>
      </c>
      <c r="C12" s="8" t="s">
        <v>1369</v>
      </c>
      <c r="D12" s="18">
        <v>0.84699999999999998</v>
      </c>
      <c r="E12" s="122"/>
      <c r="F12" s="17"/>
      <c r="G12" s="18">
        <f>SUM(D12*100,E12:F12)</f>
        <v>84.7</v>
      </c>
      <c r="H12" s="17"/>
      <c r="I12" s="19"/>
      <c r="J12" s="18">
        <f>SUM(H12:I12)</f>
        <v>0</v>
      </c>
      <c r="K12" s="17"/>
      <c r="L12" s="19"/>
      <c r="M12" s="19"/>
      <c r="N12" s="18">
        <f>SUM(K12:M12)</f>
        <v>0</v>
      </c>
      <c r="O12" s="19"/>
      <c r="P12" s="19"/>
      <c r="Q12" s="19"/>
      <c r="R12" s="19"/>
      <c r="S12" s="18">
        <f>SUM(O12:R12)</f>
        <v>0</v>
      </c>
      <c r="T12" s="20">
        <f>2.5+2</f>
        <v>4.5</v>
      </c>
      <c r="U12" s="17">
        <v>89.1</v>
      </c>
      <c r="V12" s="17">
        <f>1+22</f>
        <v>23</v>
      </c>
      <c r="W12" s="17">
        <v>1</v>
      </c>
      <c r="X12" s="17"/>
      <c r="Y12" s="17"/>
      <c r="Z12" s="18">
        <f>SUM(T12:Y12)</f>
        <v>117.6</v>
      </c>
      <c r="AA12" s="17">
        <v>3</v>
      </c>
      <c r="AB12" s="17"/>
      <c r="AC12" s="41">
        <f>G12+J12+N12+S12+Z12+AA12-AB12</f>
        <v>205.3</v>
      </c>
    </row>
    <row r="13" spans="1:29" ht="16.5" customHeight="1" x14ac:dyDescent="0.25">
      <c r="A13" s="224">
        <v>9</v>
      </c>
      <c r="B13" s="52" t="s">
        <v>4987</v>
      </c>
      <c r="C13" s="8" t="s">
        <v>4042</v>
      </c>
      <c r="D13" s="18">
        <v>0.80807692307692303</v>
      </c>
      <c r="E13" s="124"/>
      <c r="F13" s="17">
        <v>4.5</v>
      </c>
      <c r="G13" s="18">
        <f>SUM(D13*100,E13:F13)</f>
        <v>85.307692307692307</v>
      </c>
      <c r="H13" s="17"/>
      <c r="I13" s="19"/>
      <c r="J13" s="18">
        <f>SUM(H13:I13)</f>
        <v>0</v>
      </c>
      <c r="K13" s="17"/>
      <c r="L13" s="19"/>
      <c r="M13" s="19">
        <v>22</v>
      </c>
      <c r="N13" s="18">
        <f>SUM(K13:M13)</f>
        <v>22</v>
      </c>
      <c r="O13" s="19"/>
      <c r="P13" s="19"/>
      <c r="Q13" s="19"/>
      <c r="R13" s="19"/>
      <c r="S13" s="18">
        <f>SUM(O13:R13)</f>
        <v>0</v>
      </c>
      <c r="T13" s="20">
        <f>1+0.5+1+2+15</f>
        <v>19.5</v>
      </c>
      <c r="U13" s="17"/>
      <c r="V13" s="17">
        <f>40+35.8</f>
        <v>75.8</v>
      </c>
      <c r="W13" s="17"/>
      <c r="X13" s="17">
        <v>0.2</v>
      </c>
      <c r="Y13" s="17">
        <v>2</v>
      </c>
      <c r="Z13" s="18">
        <f>SUM(T13:Y13)</f>
        <v>97.5</v>
      </c>
      <c r="AA13" s="17"/>
      <c r="AB13" s="17"/>
      <c r="AC13" s="41">
        <f>G13+J13+N13+S13+Z13+AA13-AB13</f>
        <v>204.80769230769232</v>
      </c>
    </row>
    <row r="14" spans="1:29" ht="16.5" customHeight="1" x14ac:dyDescent="0.25">
      <c r="A14" s="224">
        <v>10</v>
      </c>
      <c r="B14" s="176" t="s">
        <v>1372</v>
      </c>
      <c r="C14" s="21" t="s">
        <v>1369</v>
      </c>
      <c r="D14" s="18">
        <v>0.73712538226299695</v>
      </c>
      <c r="E14" s="122"/>
      <c r="F14" s="17"/>
      <c r="G14" s="18">
        <f>SUM(D14*100,E14:F14)</f>
        <v>73.712538226299699</v>
      </c>
      <c r="H14" s="17"/>
      <c r="I14" s="19"/>
      <c r="J14" s="18">
        <f>SUM(H14:I14)</f>
        <v>0</v>
      </c>
      <c r="K14" s="17"/>
      <c r="L14" s="19"/>
      <c r="M14" s="19"/>
      <c r="N14" s="18">
        <f>SUM(K14:M14)</f>
        <v>0</v>
      </c>
      <c r="O14" s="19"/>
      <c r="P14" s="19"/>
      <c r="Q14" s="19"/>
      <c r="R14" s="19"/>
      <c r="S14" s="18">
        <f>SUM(O14:R14)</f>
        <v>0</v>
      </c>
      <c r="T14" s="20">
        <f>2.5+14+2</f>
        <v>18.5</v>
      </c>
      <c r="U14" s="17">
        <f>0.5+1.8+0.5</f>
        <v>2.8</v>
      </c>
      <c r="V14" s="17">
        <f>51.3+1.5</f>
        <v>52.8</v>
      </c>
      <c r="W14" s="17">
        <f>21.5+31</f>
        <v>52.5</v>
      </c>
      <c r="X14" s="17"/>
      <c r="Y14" s="17">
        <v>0.2</v>
      </c>
      <c r="Z14" s="18">
        <f>SUM(T14:Y14)</f>
        <v>126.8</v>
      </c>
      <c r="AA14" s="17">
        <v>3</v>
      </c>
      <c r="AB14" s="17"/>
      <c r="AC14" s="41">
        <f>G14+J14+N14+S14+Z14+AA14-AB14</f>
        <v>203.51253822629968</v>
      </c>
    </row>
    <row r="15" spans="1:29" ht="16.5" customHeight="1" x14ac:dyDescent="0.25">
      <c r="A15" s="225">
        <v>11</v>
      </c>
      <c r="B15" s="155">
        <v>184189</v>
      </c>
      <c r="C15" s="36" t="s">
        <v>5457</v>
      </c>
      <c r="D15" s="39">
        <v>0.80583333333333329</v>
      </c>
      <c r="E15" s="123"/>
      <c r="F15" s="33"/>
      <c r="G15" s="34">
        <v>80.583333333333329</v>
      </c>
      <c r="H15" s="33"/>
      <c r="I15" s="32"/>
      <c r="J15" s="34">
        <v>0</v>
      </c>
      <c r="K15" s="33"/>
      <c r="L15" s="32"/>
      <c r="M15" s="32"/>
      <c r="N15" s="34">
        <v>0</v>
      </c>
      <c r="O15" s="32"/>
      <c r="P15" s="32">
        <v>0.5</v>
      </c>
      <c r="Q15" s="32"/>
      <c r="R15" s="32"/>
      <c r="S15" s="34">
        <v>0.5</v>
      </c>
      <c r="T15" s="35">
        <v>19.5</v>
      </c>
      <c r="U15" s="33">
        <v>73.900000000000006</v>
      </c>
      <c r="V15" s="33">
        <v>19.3</v>
      </c>
      <c r="W15" s="33">
        <v>4.5</v>
      </c>
      <c r="X15" s="33"/>
      <c r="Y15" s="33"/>
      <c r="Z15" s="34">
        <v>117.2</v>
      </c>
      <c r="AA15" s="33"/>
      <c r="AB15" s="33"/>
      <c r="AC15" s="42">
        <v>198.28333333333333</v>
      </c>
    </row>
    <row r="16" spans="1:29" ht="16.5" customHeight="1" x14ac:dyDescent="0.25">
      <c r="A16" s="224">
        <v>12</v>
      </c>
      <c r="B16" s="52" t="s">
        <v>2361</v>
      </c>
      <c r="C16" s="13" t="s">
        <v>2360</v>
      </c>
      <c r="D16" s="18">
        <v>0.83250000000000002</v>
      </c>
      <c r="E16" s="122"/>
      <c r="F16" s="17"/>
      <c r="G16" s="18">
        <v>83.25</v>
      </c>
      <c r="H16" s="17"/>
      <c r="I16" s="19"/>
      <c r="J16" s="18">
        <v>0</v>
      </c>
      <c r="K16" s="17"/>
      <c r="L16" s="19"/>
      <c r="M16" s="19">
        <v>3</v>
      </c>
      <c r="N16" s="18">
        <v>3</v>
      </c>
      <c r="O16" s="19">
        <v>2.5</v>
      </c>
      <c r="P16" s="19"/>
      <c r="Q16" s="19"/>
      <c r="R16" s="19"/>
      <c r="S16" s="18">
        <v>2.5</v>
      </c>
      <c r="T16" s="20">
        <v>20</v>
      </c>
      <c r="U16" s="17">
        <v>0.5</v>
      </c>
      <c r="V16" s="17">
        <v>70.900000000000006</v>
      </c>
      <c r="W16" s="17">
        <v>13</v>
      </c>
      <c r="X16" s="17">
        <v>3</v>
      </c>
      <c r="Y16" s="17">
        <v>2</v>
      </c>
      <c r="Z16" s="18">
        <v>109.4</v>
      </c>
      <c r="AA16" s="17"/>
      <c r="AB16" s="17"/>
      <c r="AC16" s="41">
        <v>198.15</v>
      </c>
    </row>
    <row r="17" spans="1:29" ht="16.5" customHeight="1" x14ac:dyDescent="0.25">
      <c r="A17" s="224">
        <v>13</v>
      </c>
      <c r="B17" s="52" t="s">
        <v>2362</v>
      </c>
      <c r="C17" s="13" t="s">
        <v>2360</v>
      </c>
      <c r="D17" s="18">
        <v>0.92333333333333334</v>
      </c>
      <c r="E17" s="122"/>
      <c r="F17" s="17"/>
      <c r="G17" s="18">
        <v>92.333333333333329</v>
      </c>
      <c r="H17" s="17">
        <v>20.9</v>
      </c>
      <c r="I17" s="19">
        <v>4</v>
      </c>
      <c r="J17" s="18">
        <v>24.9</v>
      </c>
      <c r="K17" s="17"/>
      <c r="L17" s="19"/>
      <c r="M17" s="19"/>
      <c r="N17" s="18">
        <v>0</v>
      </c>
      <c r="O17" s="19"/>
      <c r="P17" s="19"/>
      <c r="Q17" s="19"/>
      <c r="R17" s="19"/>
      <c r="S17" s="18">
        <v>0</v>
      </c>
      <c r="T17" s="20">
        <v>4.5</v>
      </c>
      <c r="U17" s="17"/>
      <c r="V17" s="17"/>
      <c r="W17" s="17">
        <v>28</v>
      </c>
      <c r="X17" s="17">
        <v>10</v>
      </c>
      <c r="Y17" s="17">
        <v>26</v>
      </c>
      <c r="Z17" s="18">
        <v>68.5</v>
      </c>
      <c r="AA17" s="17"/>
      <c r="AB17" s="17"/>
      <c r="AC17" s="41">
        <v>185.73333333333332</v>
      </c>
    </row>
    <row r="18" spans="1:29" ht="16.5" customHeight="1" x14ac:dyDescent="0.25">
      <c r="A18" s="224">
        <v>14</v>
      </c>
      <c r="B18" s="155">
        <v>204075</v>
      </c>
      <c r="C18" s="36" t="s">
        <v>5457</v>
      </c>
      <c r="D18" s="38">
        <v>0.87375000000000003</v>
      </c>
      <c r="E18" s="123"/>
      <c r="F18" s="33"/>
      <c r="G18" s="34">
        <v>87.375</v>
      </c>
      <c r="H18" s="33">
        <v>29.5</v>
      </c>
      <c r="I18" s="32"/>
      <c r="J18" s="34">
        <v>29.5</v>
      </c>
      <c r="K18" s="33"/>
      <c r="L18" s="32"/>
      <c r="M18" s="32"/>
      <c r="N18" s="34">
        <v>0</v>
      </c>
      <c r="O18" s="32"/>
      <c r="P18" s="32"/>
      <c r="Q18" s="32"/>
      <c r="R18" s="32"/>
      <c r="S18" s="34">
        <v>0</v>
      </c>
      <c r="T18" s="35">
        <v>19.5</v>
      </c>
      <c r="U18" s="33">
        <v>15.4</v>
      </c>
      <c r="V18" s="33"/>
      <c r="W18" s="33"/>
      <c r="X18" s="33">
        <v>12</v>
      </c>
      <c r="Y18" s="33">
        <v>8.5</v>
      </c>
      <c r="Z18" s="34">
        <v>55.4</v>
      </c>
      <c r="AA18" s="33">
        <v>3</v>
      </c>
      <c r="AB18" s="33"/>
      <c r="AC18" s="42">
        <v>175.27500000000001</v>
      </c>
    </row>
    <row r="19" spans="1:29" ht="16.5" customHeight="1" x14ac:dyDescent="0.25">
      <c r="A19" s="225">
        <v>15</v>
      </c>
      <c r="B19" s="53" t="s">
        <v>2</v>
      </c>
      <c r="C19" s="8" t="s">
        <v>5456</v>
      </c>
      <c r="D19" s="6">
        <v>0.97088235294117642</v>
      </c>
      <c r="E19" s="121"/>
      <c r="F19" s="5"/>
      <c r="G19" s="6">
        <f>SUM(D19*100,E19:F19)</f>
        <v>97.088235294117638</v>
      </c>
      <c r="H19" s="5"/>
      <c r="I19" s="4"/>
      <c r="J19" s="6">
        <f>SUM(H19:I19)</f>
        <v>0</v>
      </c>
      <c r="K19" s="5"/>
      <c r="L19" s="4"/>
      <c r="M19" s="4"/>
      <c r="N19" s="6">
        <f>SUM(K19:M19)</f>
        <v>0</v>
      </c>
      <c r="O19" s="4"/>
      <c r="P19" s="4"/>
      <c r="Q19" s="4"/>
      <c r="R19" s="4"/>
      <c r="S19" s="6">
        <f>SUM(O19:R19)</f>
        <v>0</v>
      </c>
      <c r="T19" s="7">
        <f>4+30+2</f>
        <v>36</v>
      </c>
      <c r="U19" s="5">
        <v>36.4</v>
      </c>
      <c r="V19" s="5">
        <v>2</v>
      </c>
      <c r="W19" s="5"/>
      <c r="X19" s="5"/>
      <c r="Y19" s="5"/>
      <c r="Z19" s="6">
        <f>SUM(T19:Y19)</f>
        <v>74.400000000000006</v>
      </c>
      <c r="AA19" s="5">
        <v>2</v>
      </c>
      <c r="AB19" s="5"/>
      <c r="AC19" s="40">
        <f>G19+J19+N19+S19+Z19+AA19-AB19</f>
        <v>173.48823529411766</v>
      </c>
    </row>
    <row r="20" spans="1:29" ht="16.5" customHeight="1" x14ac:dyDescent="0.25">
      <c r="A20" s="224">
        <v>16</v>
      </c>
      <c r="B20" s="52" t="s">
        <v>3341</v>
      </c>
      <c r="C20" s="13" t="s">
        <v>3340</v>
      </c>
      <c r="D20" s="18">
        <v>0.92359999999999998</v>
      </c>
      <c r="E20" s="122"/>
      <c r="F20" s="17"/>
      <c r="G20" s="18">
        <v>92.36</v>
      </c>
      <c r="H20" s="17"/>
      <c r="I20" s="19"/>
      <c r="J20" s="18">
        <v>0</v>
      </c>
      <c r="K20" s="17"/>
      <c r="L20" s="19"/>
      <c r="M20" s="19"/>
      <c r="N20" s="18">
        <v>0</v>
      </c>
      <c r="O20" s="19">
        <v>2.5</v>
      </c>
      <c r="P20" s="19"/>
      <c r="Q20" s="19"/>
      <c r="R20" s="19"/>
      <c r="S20" s="18">
        <v>2.5</v>
      </c>
      <c r="T20" s="20">
        <v>20</v>
      </c>
      <c r="U20" s="17">
        <v>7</v>
      </c>
      <c r="V20" s="17">
        <v>35.5</v>
      </c>
      <c r="W20" s="17">
        <v>9.6999999999999993</v>
      </c>
      <c r="X20" s="17">
        <v>1.5</v>
      </c>
      <c r="Y20" s="17"/>
      <c r="Z20" s="18">
        <v>73.7</v>
      </c>
      <c r="AA20" s="17"/>
      <c r="AB20" s="17"/>
      <c r="AC20" s="41">
        <v>168.56</v>
      </c>
    </row>
    <row r="21" spans="1:29" ht="16.5" customHeight="1" x14ac:dyDescent="0.25">
      <c r="A21" s="224">
        <v>17</v>
      </c>
      <c r="B21" s="155">
        <v>204148</v>
      </c>
      <c r="C21" s="36" t="s">
        <v>5457</v>
      </c>
      <c r="D21" s="38">
        <v>0.81406250000000002</v>
      </c>
      <c r="E21" s="123"/>
      <c r="F21" s="33"/>
      <c r="G21" s="34">
        <v>81.40625</v>
      </c>
      <c r="H21" s="33">
        <v>3.5</v>
      </c>
      <c r="I21" s="32"/>
      <c r="J21" s="34">
        <v>3.5</v>
      </c>
      <c r="K21" s="33"/>
      <c r="L21" s="32"/>
      <c r="M21" s="32"/>
      <c r="N21" s="34">
        <v>0</v>
      </c>
      <c r="O21" s="32"/>
      <c r="P21" s="32"/>
      <c r="Q21" s="32"/>
      <c r="R21" s="32"/>
      <c r="S21" s="34">
        <v>0</v>
      </c>
      <c r="T21" s="35">
        <v>33.5</v>
      </c>
      <c r="U21" s="33">
        <v>43.9</v>
      </c>
      <c r="V21" s="33">
        <v>2</v>
      </c>
      <c r="W21" s="33"/>
      <c r="X21" s="33"/>
      <c r="Y21" s="33"/>
      <c r="Z21" s="34">
        <v>79.400000000000006</v>
      </c>
      <c r="AA21" s="33">
        <v>3</v>
      </c>
      <c r="AB21" s="33"/>
      <c r="AC21" s="42">
        <v>167.30625000000001</v>
      </c>
    </row>
    <row r="22" spans="1:29" ht="16.5" customHeight="1" x14ac:dyDescent="0.25">
      <c r="A22" s="224">
        <v>18</v>
      </c>
      <c r="B22" s="52" t="s">
        <v>3342</v>
      </c>
      <c r="C22" s="13" t="s">
        <v>3340</v>
      </c>
      <c r="D22" s="18">
        <v>0.8356410256410256</v>
      </c>
      <c r="E22" s="122"/>
      <c r="F22" s="17"/>
      <c r="G22" s="18">
        <v>83.564102564102555</v>
      </c>
      <c r="H22" s="17">
        <v>3</v>
      </c>
      <c r="I22" s="19"/>
      <c r="J22" s="18">
        <v>3</v>
      </c>
      <c r="K22" s="17"/>
      <c r="L22" s="19"/>
      <c r="M22" s="19"/>
      <c r="N22" s="18">
        <v>0</v>
      </c>
      <c r="O22" s="19"/>
      <c r="P22" s="19"/>
      <c r="Q22" s="19"/>
      <c r="R22" s="19"/>
      <c r="S22" s="18">
        <v>0</v>
      </c>
      <c r="T22" s="20">
        <v>4.5</v>
      </c>
      <c r="U22" s="17">
        <v>23</v>
      </c>
      <c r="V22" s="17">
        <v>42.099999999999994</v>
      </c>
      <c r="W22" s="17">
        <v>7.5</v>
      </c>
      <c r="X22" s="17">
        <v>0.5</v>
      </c>
      <c r="Y22" s="17"/>
      <c r="Z22" s="18">
        <v>77.599999999999994</v>
      </c>
      <c r="AA22" s="17">
        <v>3</v>
      </c>
      <c r="AB22" s="17"/>
      <c r="AC22" s="41">
        <v>167.16410256410256</v>
      </c>
    </row>
    <row r="23" spans="1:29" ht="16.5" customHeight="1" x14ac:dyDescent="0.25">
      <c r="A23" s="225">
        <v>19</v>
      </c>
      <c r="B23" s="177" t="s">
        <v>1373</v>
      </c>
      <c r="C23" s="8" t="s">
        <v>1369</v>
      </c>
      <c r="D23" s="18">
        <v>0.62052525252525259</v>
      </c>
      <c r="E23" s="122"/>
      <c r="F23" s="17"/>
      <c r="G23" s="18">
        <f>SUM(D23*100,E23:F23)</f>
        <v>62.052525252525257</v>
      </c>
      <c r="H23" s="17"/>
      <c r="I23" s="19"/>
      <c r="J23" s="18">
        <f>SUM(H23:I23)</f>
        <v>0</v>
      </c>
      <c r="K23" s="17"/>
      <c r="L23" s="19"/>
      <c r="M23" s="19"/>
      <c r="N23" s="18">
        <f>SUM(K23:M23)</f>
        <v>0</v>
      </c>
      <c r="O23" s="19"/>
      <c r="P23" s="19"/>
      <c r="Q23" s="19"/>
      <c r="R23" s="19"/>
      <c r="S23" s="18">
        <f>SUM(O23:R23)</f>
        <v>0</v>
      </c>
      <c r="T23" s="20">
        <f>2.5+31.5+1</f>
        <v>35</v>
      </c>
      <c r="U23" s="17">
        <v>26.7</v>
      </c>
      <c r="V23" s="17">
        <v>39.5</v>
      </c>
      <c r="W23" s="17"/>
      <c r="X23" s="17"/>
      <c r="Y23" s="17"/>
      <c r="Z23" s="18">
        <f>SUM(T23:Y23)</f>
        <v>101.2</v>
      </c>
      <c r="AA23" s="17">
        <v>2</v>
      </c>
      <c r="AB23" s="17"/>
      <c r="AC23" s="41">
        <f>G23+J23+N23+S23+Z23+AA23-AB23</f>
        <v>165.25252525252526</v>
      </c>
    </row>
    <row r="24" spans="1:29" ht="16.5" customHeight="1" x14ac:dyDescent="0.25">
      <c r="A24" s="224">
        <v>20</v>
      </c>
      <c r="B24" s="184" t="s">
        <v>1374</v>
      </c>
      <c r="C24" s="8" t="s">
        <v>1369</v>
      </c>
      <c r="D24" s="18">
        <v>0.9268966666666667</v>
      </c>
      <c r="E24" s="122">
        <v>3</v>
      </c>
      <c r="F24" s="17"/>
      <c r="G24" s="18">
        <f>SUM(D24*100,E24:F24)</f>
        <v>95.689666666666668</v>
      </c>
      <c r="H24" s="17">
        <v>3</v>
      </c>
      <c r="I24" s="19"/>
      <c r="J24" s="18">
        <f>SUM(H24:I24)</f>
        <v>3</v>
      </c>
      <c r="K24" s="17"/>
      <c r="L24" s="19"/>
      <c r="M24" s="19"/>
      <c r="N24" s="18">
        <f>SUM(K24:M24)</f>
        <v>0</v>
      </c>
      <c r="O24" s="19"/>
      <c r="P24" s="19"/>
      <c r="Q24" s="19"/>
      <c r="R24" s="19"/>
      <c r="S24" s="18">
        <f>SUM(O24:R24)</f>
        <v>0</v>
      </c>
      <c r="T24" s="20">
        <f>1+19.5+2.5</f>
        <v>23</v>
      </c>
      <c r="U24" s="17">
        <v>28.8</v>
      </c>
      <c r="V24" s="17"/>
      <c r="W24" s="17">
        <f>0.5+10.2</f>
        <v>10.7</v>
      </c>
      <c r="X24" s="17"/>
      <c r="Y24" s="17">
        <f>0.5+0.5</f>
        <v>1</v>
      </c>
      <c r="Z24" s="18">
        <f>SUM(T24:Y24)</f>
        <v>63.5</v>
      </c>
      <c r="AA24" s="17">
        <v>2</v>
      </c>
      <c r="AB24" s="17"/>
      <c r="AC24" s="41">
        <f>G24+J24+N24+S24+Z24+AA24-AB24</f>
        <v>164.18966666666665</v>
      </c>
    </row>
    <row r="25" spans="1:29" ht="16.5" customHeight="1" x14ac:dyDescent="0.25">
      <c r="A25" s="224">
        <v>21</v>
      </c>
      <c r="B25" s="202" t="s">
        <v>4595</v>
      </c>
      <c r="C25" s="50" t="s">
        <v>4042</v>
      </c>
      <c r="D25" s="18">
        <v>0.94967741935483896</v>
      </c>
      <c r="E25" s="124"/>
      <c r="F25" s="17"/>
      <c r="G25" s="18">
        <f>SUM(D25*100,E25:F25)</f>
        <v>94.9677419354839</v>
      </c>
      <c r="H25" s="17">
        <v>23</v>
      </c>
      <c r="I25" s="19"/>
      <c r="J25" s="18">
        <f>SUM(H25:I25)</f>
        <v>23</v>
      </c>
      <c r="K25" s="17"/>
      <c r="L25" s="19"/>
      <c r="M25" s="19"/>
      <c r="N25" s="18">
        <f>SUM(K25:M25)</f>
        <v>0</v>
      </c>
      <c r="O25" s="19"/>
      <c r="P25" s="19"/>
      <c r="Q25" s="19"/>
      <c r="R25" s="19"/>
      <c r="S25" s="18">
        <f>SUM(O25:R25)</f>
        <v>0</v>
      </c>
      <c r="T25" s="20">
        <f>3+1+1</f>
        <v>5</v>
      </c>
      <c r="U25" s="17">
        <v>0.2</v>
      </c>
      <c r="V25" s="17">
        <v>24</v>
      </c>
      <c r="W25" s="17">
        <v>16.3</v>
      </c>
      <c r="X25" s="17">
        <f>0.2+0.5</f>
        <v>0.7</v>
      </c>
      <c r="Y25" s="17"/>
      <c r="Z25" s="18">
        <f>SUM(T25:Y25)</f>
        <v>46.2</v>
      </c>
      <c r="AA25" s="17"/>
      <c r="AB25" s="17"/>
      <c r="AC25" s="41">
        <f>G25+J25+N25+S25+Z25+AA25-AB25</f>
        <v>164.16774193548389</v>
      </c>
    </row>
    <row r="26" spans="1:29" ht="16.5" customHeight="1" x14ac:dyDescent="0.25">
      <c r="A26" s="224">
        <v>22</v>
      </c>
      <c r="B26" s="167" t="s">
        <v>1375</v>
      </c>
      <c r="C26" s="22" t="s">
        <v>1369</v>
      </c>
      <c r="D26" s="18">
        <v>0.95866666666666667</v>
      </c>
      <c r="E26" s="122"/>
      <c r="F26" s="17"/>
      <c r="G26" s="18">
        <f>SUM(D26*100,E26:F26)</f>
        <v>95.86666666666666</v>
      </c>
      <c r="H26" s="17">
        <v>20</v>
      </c>
      <c r="I26" s="19"/>
      <c r="J26" s="18">
        <f>SUM(H26:I26)</f>
        <v>20</v>
      </c>
      <c r="K26" s="17"/>
      <c r="L26" s="19"/>
      <c r="M26" s="19"/>
      <c r="N26" s="18">
        <f>SUM(K26:M26)</f>
        <v>0</v>
      </c>
      <c r="O26" s="19"/>
      <c r="P26" s="19"/>
      <c r="Q26" s="19"/>
      <c r="R26" s="19"/>
      <c r="S26" s="18">
        <f>SUM(O26:R26)</f>
        <v>0</v>
      </c>
      <c r="T26" s="20">
        <v>45</v>
      </c>
      <c r="U26" s="17"/>
      <c r="V26" s="17"/>
      <c r="W26" s="17"/>
      <c r="X26" s="17"/>
      <c r="Y26" s="17"/>
      <c r="Z26" s="18">
        <f>SUM(T26:Y26)</f>
        <v>45</v>
      </c>
      <c r="AA26" s="17">
        <v>2</v>
      </c>
      <c r="AB26" s="17"/>
      <c r="AC26" s="41">
        <f>G26+J26+N26+S26+Z26+AA26-AB26</f>
        <v>162.86666666666667</v>
      </c>
    </row>
    <row r="27" spans="1:29" ht="16.5" customHeight="1" x14ac:dyDescent="0.25">
      <c r="A27" s="225">
        <v>23</v>
      </c>
      <c r="B27" s="155">
        <v>194018</v>
      </c>
      <c r="C27" s="36" t="s">
        <v>5457</v>
      </c>
      <c r="D27" s="39">
        <v>0.92766666666666664</v>
      </c>
      <c r="E27" s="123"/>
      <c r="F27" s="33"/>
      <c r="G27" s="34">
        <v>92.766666666666666</v>
      </c>
      <c r="H27" s="33">
        <v>8.4</v>
      </c>
      <c r="I27" s="32"/>
      <c r="J27" s="34">
        <v>8.4</v>
      </c>
      <c r="K27" s="33"/>
      <c r="L27" s="32"/>
      <c r="M27" s="32"/>
      <c r="N27" s="34">
        <v>0</v>
      </c>
      <c r="O27" s="32"/>
      <c r="P27" s="32"/>
      <c r="Q27" s="32"/>
      <c r="R27" s="32"/>
      <c r="S27" s="34">
        <v>0</v>
      </c>
      <c r="T27" s="35">
        <v>33.5</v>
      </c>
      <c r="U27" s="33">
        <v>16.5</v>
      </c>
      <c r="V27" s="33"/>
      <c r="W27" s="33">
        <v>1.5</v>
      </c>
      <c r="X27" s="33">
        <v>1.5</v>
      </c>
      <c r="Y27" s="33">
        <v>8</v>
      </c>
      <c r="Z27" s="34">
        <v>61</v>
      </c>
      <c r="AA27" s="33"/>
      <c r="AB27" s="33"/>
      <c r="AC27" s="42">
        <v>162.16666666666669</v>
      </c>
    </row>
    <row r="28" spans="1:29" ht="16.5" customHeight="1" x14ac:dyDescent="0.25">
      <c r="A28" s="224">
        <v>24</v>
      </c>
      <c r="B28" s="162" t="s">
        <v>4497</v>
      </c>
      <c r="C28" s="8" t="s">
        <v>4042</v>
      </c>
      <c r="D28" s="18">
        <v>0.97322580645161294</v>
      </c>
      <c r="E28" s="124"/>
      <c r="F28" s="17"/>
      <c r="G28" s="18">
        <f>SUM(D28*100,E28:F28)</f>
        <v>97.322580645161295</v>
      </c>
      <c r="H28" s="17"/>
      <c r="I28" s="19"/>
      <c r="J28" s="18">
        <f>SUM(H28:I28)</f>
        <v>0</v>
      </c>
      <c r="K28" s="17"/>
      <c r="L28" s="19"/>
      <c r="M28" s="19"/>
      <c r="N28" s="18">
        <f>SUM(K28:M28)</f>
        <v>0</v>
      </c>
      <c r="O28" s="19"/>
      <c r="P28" s="19"/>
      <c r="Q28" s="19"/>
      <c r="R28" s="19"/>
      <c r="S28" s="18">
        <f>SUM(O28:R28)</f>
        <v>0</v>
      </c>
      <c r="T28" s="20">
        <f>SUM(3+2.5+2)</f>
        <v>7.5</v>
      </c>
      <c r="U28" s="17">
        <f>31.2+0.5</f>
        <v>31.7</v>
      </c>
      <c r="V28" s="17">
        <f>5+18.9</f>
        <v>23.9</v>
      </c>
      <c r="W28" s="17">
        <v>0.4</v>
      </c>
      <c r="X28" s="17"/>
      <c r="Y28" s="17"/>
      <c r="Z28" s="18">
        <f>SUM(T28:Y28)</f>
        <v>63.5</v>
      </c>
      <c r="AA28" s="17"/>
      <c r="AB28" s="17"/>
      <c r="AC28" s="41">
        <f>G28+J28+N28+S28+Z28+AA28-AB28</f>
        <v>160.82258064516128</v>
      </c>
    </row>
    <row r="29" spans="1:29" ht="16.5" customHeight="1" x14ac:dyDescent="0.25">
      <c r="A29" s="224">
        <v>25</v>
      </c>
      <c r="B29" s="52" t="s">
        <v>3343</v>
      </c>
      <c r="C29" s="13" t="s">
        <v>3340</v>
      </c>
      <c r="D29" s="18">
        <v>0.87307692307692308</v>
      </c>
      <c r="E29" s="122">
        <v>1</v>
      </c>
      <c r="F29" s="17"/>
      <c r="G29" s="18">
        <v>88.307692307692307</v>
      </c>
      <c r="H29" s="17">
        <v>2</v>
      </c>
      <c r="I29" s="19"/>
      <c r="J29" s="18">
        <v>2</v>
      </c>
      <c r="K29" s="17"/>
      <c r="L29" s="19"/>
      <c r="M29" s="19"/>
      <c r="N29" s="18">
        <v>0</v>
      </c>
      <c r="O29" s="19"/>
      <c r="P29" s="19"/>
      <c r="Q29" s="19"/>
      <c r="R29" s="19"/>
      <c r="S29" s="18">
        <v>0</v>
      </c>
      <c r="T29" s="20">
        <v>33.5</v>
      </c>
      <c r="U29" s="17">
        <v>20.399999999999999</v>
      </c>
      <c r="V29" s="17">
        <v>5</v>
      </c>
      <c r="W29" s="17"/>
      <c r="X29" s="17"/>
      <c r="Y29" s="17">
        <v>8</v>
      </c>
      <c r="Z29" s="18">
        <v>66.900000000000006</v>
      </c>
      <c r="AA29" s="17">
        <v>2</v>
      </c>
      <c r="AB29" s="17"/>
      <c r="AC29" s="41">
        <v>159.2076923076923</v>
      </c>
    </row>
    <row r="30" spans="1:29" ht="16.5" customHeight="1" x14ac:dyDescent="0.25">
      <c r="A30" s="224">
        <v>26</v>
      </c>
      <c r="B30" s="162" t="s">
        <v>4321</v>
      </c>
      <c r="C30" s="8" t="s">
        <v>4042</v>
      </c>
      <c r="D30" s="18">
        <v>0.91066666666666662</v>
      </c>
      <c r="E30" s="124"/>
      <c r="F30" s="17"/>
      <c r="G30" s="18">
        <f>SUM(D30*100,E30:F30)</f>
        <v>91.066666666666663</v>
      </c>
      <c r="H30" s="17"/>
      <c r="I30" s="19"/>
      <c r="J30" s="18">
        <f>SUM(H30:I30)</f>
        <v>0</v>
      </c>
      <c r="K30" s="17"/>
      <c r="L30" s="19"/>
      <c r="M30" s="19"/>
      <c r="N30" s="18">
        <f>SUM(K30:M30)</f>
        <v>0</v>
      </c>
      <c r="O30" s="19"/>
      <c r="P30" s="19"/>
      <c r="Q30" s="19"/>
      <c r="R30" s="19"/>
      <c r="S30" s="18">
        <f>SUM(O30:R30)</f>
        <v>0</v>
      </c>
      <c r="T30" s="20">
        <f>SUM(3+2.5+2+15+15)</f>
        <v>37.5</v>
      </c>
      <c r="U30" s="17">
        <f>SUM(3+0.5)</f>
        <v>3.5</v>
      </c>
      <c r="V30" s="17">
        <v>1</v>
      </c>
      <c r="W30" s="17">
        <f>8.7+15.1</f>
        <v>23.799999999999997</v>
      </c>
      <c r="X30" s="17">
        <v>0.2</v>
      </c>
      <c r="Y30" s="17">
        <v>0.5</v>
      </c>
      <c r="Z30" s="18">
        <f>SUM(T30:Y30)</f>
        <v>66.5</v>
      </c>
      <c r="AA30" s="17"/>
      <c r="AB30" s="17"/>
      <c r="AC30" s="41">
        <f>G30+J30+N30+S30+Z30+AA30-AB30</f>
        <v>157.56666666666666</v>
      </c>
    </row>
    <row r="31" spans="1:29" ht="16.5" customHeight="1" x14ac:dyDescent="0.25">
      <c r="A31" s="225">
        <v>27</v>
      </c>
      <c r="B31" s="155">
        <v>184085</v>
      </c>
      <c r="C31" s="36" t="s">
        <v>5457</v>
      </c>
      <c r="D31" s="39">
        <v>0.84916666666666663</v>
      </c>
      <c r="E31" s="123"/>
      <c r="F31" s="33"/>
      <c r="G31" s="34">
        <v>84.916666666666657</v>
      </c>
      <c r="H31" s="33"/>
      <c r="I31" s="32"/>
      <c r="J31" s="34">
        <v>0</v>
      </c>
      <c r="K31" s="33"/>
      <c r="L31" s="32"/>
      <c r="M31" s="32"/>
      <c r="N31" s="34">
        <v>0</v>
      </c>
      <c r="O31" s="32"/>
      <c r="P31" s="32">
        <v>0.5</v>
      </c>
      <c r="Q31" s="32"/>
      <c r="R31" s="32"/>
      <c r="S31" s="34">
        <v>0.5</v>
      </c>
      <c r="T31" s="35">
        <v>17.5</v>
      </c>
      <c r="U31" s="33">
        <v>48.3</v>
      </c>
      <c r="V31" s="33"/>
      <c r="W31" s="33">
        <v>3.2</v>
      </c>
      <c r="X31" s="33"/>
      <c r="Y31" s="33"/>
      <c r="Z31" s="34">
        <v>69</v>
      </c>
      <c r="AA31" s="33">
        <v>3</v>
      </c>
      <c r="AB31" s="33"/>
      <c r="AC31" s="42">
        <v>157.41666666666666</v>
      </c>
    </row>
    <row r="32" spans="1:29" ht="16.5" customHeight="1" x14ac:dyDescent="0.25">
      <c r="A32" s="224">
        <v>28</v>
      </c>
      <c r="B32" s="52" t="s">
        <v>2363</v>
      </c>
      <c r="C32" s="13" t="s">
        <v>2360</v>
      </c>
      <c r="D32" s="18">
        <v>0.84374166666666672</v>
      </c>
      <c r="E32" s="122"/>
      <c r="F32" s="17"/>
      <c r="G32" s="18">
        <v>84.374166666666667</v>
      </c>
      <c r="H32" s="17">
        <v>3</v>
      </c>
      <c r="I32" s="19"/>
      <c r="J32" s="18">
        <v>3</v>
      </c>
      <c r="K32" s="17"/>
      <c r="L32" s="19"/>
      <c r="M32" s="19"/>
      <c r="N32" s="18">
        <v>0</v>
      </c>
      <c r="O32" s="19">
        <v>2.5</v>
      </c>
      <c r="P32" s="19">
        <v>10</v>
      </c>
      <c r="Q32" s="19"/>
      <c r="R32" s="19"/>
      <c r="S32" s="18">
        <v>12.5</v>
      </c>
      <c r="T32" s="20">
        <v>19</v>
      </c>
      <c r="U32" s="17">
        <v>0.8</v>
      </c>
      <c r="V32" s="17"/>
      <c r="W32" s="17">
        <v>33.700000000000003</v>
      </c>
      <c r="X32" s="17"/>
      <c r="Y32" s="17">
        <v>1.5</v>
      </c>
      <c r="Z32" s="18">
        <v>55</v>
      </c>
      <c r="AA32" s="17"/>
      <c r="AB32" s="17"/>
      <c r="AC32" s="41">
        <v>154.87416666666667</v>
      </c>
    </row>
    <row r="33" spans="1:29" ht="16.5" customHeight="1" x14ac:dyDescent="0.25">
      <c r="A33" s="224">
        <v>29</v>
      </c>
      <c r="B33" s="188" t="s">
        <v>1376</v>
      </c>
      <c r="C33" s="8" t="s">
        <v>1369</v>
      </c>
      <c r="D33" s="18">
        <v>0.9105833333333333</v>
      </c>
      <c r="E33" s="122"/>
      <c r="F33" s="17"/>
      <c r="G33" s="18">
        <f>SUM(D33*100,E33:F33)</f>
        <v>91.058333333333337</v>
      </c>
      <c r="H33" s="17"/>
      <c r="I33" s="19"/>
      <c r="J33" s="18">
        <f>SUM(H33:I33)</f>
        <v>0</v>
      </c>
      <c r="K33" s="17"/>
      <c r="L33" s="19"/>
      <c r="M33" s="19"/>
      <c r="N33" s="18">
        <f>SUM(K33:M33)</f>
        <v>0</v>
      </c>
      <c r="O33" s="19"/>
      <c r="P33" s="19"/>
      <c r="Q33" s="19"/>
      <c r="R33" s="19"/>
      <c r="S33" s="18">
        <f>SUM(O33:R33)</f>
        <v>0</v>
      </c>
      <c r="T33" s="20">
        <f>14.5+1</f>
        <v>15.5</v>
      </c>
      <c r="U33" s="17">
        <v>42.5</v>
      </c>
      <c r="V33" s="17"/>
      <c r="W33" s="17">
        <f>1.5+1</f>
        <v>2.5</v>
      </c>
      <c r="X33" s="17"/>
      <c r="Y33" s="17">
        <v>0.5</v>
      </c>
      <c r="Z33" s="18">
        <f>SUM(T33:Y33)</f>
        <v>61</v>
      </c>
      <c r="AA33" s="17">
        <v>2</v>
      </c>
      <c r="AB33" s="17"/>
      <c r="AC33" s="41">
        <f>G33+J33+N33+S33+Z33+AA33-AB33</f>
        <v>154.05833333333334</v>
      </c>
    </row>
    <row r="34" spans="1:29" ht="16.5" customHeight="1" x14ac:dyDescent="0.25">
      <c r="A34" s="224">
        <v>30</v>
      </c>
      <c r="B34" s="52" t="s">
        <v>5044</v>
      </c>
      <c r="C34" s="24" t="s">
        <v>4042</v>
      </c>
      <c r="D34" s="18">
        <v>0.93612903225806454</v>
      </c>
      <c r="E34" s="124"/>
      <c r="F34" s="17"/>
      <c r="G34" s="18">
        <f>SUM(D34*100,E34:F34)</f>
        <v>93.612903225806448</v>
      </c>
      <c r="H34" s="17">
        <v>16</v>
      </c>
      <c r="I34" s="19"/>
      <c r="J34" s="18">
        <f>SUM(H34:I34)</f>
        <v>16</v>
      </c>
      <c r="K34" s="17"/>
      <c r="L34" s="19"/>
      <c r="M34" s="19"/>
      <c r="N34" s="18">
        <f>SUM(K34:M34)</f>
        <v>0</v>
      </c>
      <c r="O34" s="19"/>
      <c r="P34" s="19"/>
      <c r="Q34" s="19"/>
      <c r="R34" s="19"/>
      <c r="S34" s="18">
        <f>SUM(O34:R34)</f>
        <v>0</v>
      </c>
      <c r="T34" s="20">
        <f>SUM(5+2.5+1+2.5+2.5+1)</f>
        <v>14.5</v>
      </c>
      <c r="U34" s="17">
        <v>2.7</v>
      </c>
      <c r="V34" s="17">
        <v>1</v>
      </c>
      <c r="W34" s="17">
        <f>SUM(1+0.2+4.5)</f>
        <v>5.7</v>
      </c>
      <c r="X34" s="17">
        <f>0.5+3.2+1.9+8.5</f>
        <v>14.1</v>
      </c>
      <c r="Y34" s="17">
        <v>6</v>
      </c>
      <c r="Z34" s="18">
        <f>SUM(T34:Y34)</f>
        <v>44</v>
      </c>
      <c r="AA34" s="17"/>
      <c r="AB34" s="17"/>
      <c r="AC34" s="41">
        <f>G34+J34+N34+S34+Z34+AA34-AB34</f>
        <v>153.61290322580646</v>
      </c>
    </row>
    <row r="35" spans="1:29" ht="16.5" customHeight="1" x14ac:dyDescent="0.25">
      <c r="A35" s="225">
        <v>31</v>
      </c>
      <c r="B35" s="55" t="s">
        <v>4</v>
      </c>
      <c r="C35" s="8" t="s">
        <v>5456</v>
      </c>
      <c r="D35" s="6">
        <v>0.94266666666666665</v>
      </c>
      <c r="E35" s="121"/>
      <c r="F35" s="5"/>
      <c r="G35" s="6">
        <f>SUM(D35*100,E35:F35)</f>
        <v>94.266666666666666</v>
      </c>
      <c r="H35" s="5"/>
      <c r="I35" s="4"/>
      <c r="J35" s="6">
        <f>SUM(H35:I35)</f>
        <v>0</v>
      </c>
      <c r="K35" s="5">
        <v>2</v>
      </c>
      <c r="L35" s="4">
        <v>1.2</v>
      </c>
      <c r="M35" s="4">
        <v>12</v>
      </c>
      <c r="N35" s="6">
        <f>SUM(K35:M35)</f>
        <v>15.2</v>
      </c>
      <c r="O35" s="4"/>
      <c r="P35" s="4"/>
      <c r="Q35" s="4"/>
      <c r="R35" s="4"/>
      <c r="S35" s="6">
        <f>SUM(O35:R35)</f>
        <v>0</v>
      </c>
      <c r="T35" s="7">
        <f>2.5+30+1</f>
        <v>33.5</v>
      </c>
      <c r="U35" s="5">
        <v>0.5</v>
      </c>
      <c r="V35" s="5">
        <v>1</v>
      </c>
      <c r="W35" s="5"/>
      <c r="X35" s="5">
        <v>6</v>
      </c>
      <c r="Y35" s="5">
        <v>3</v>
      </c>
      <c r="Z35" s="6">
        <f>SUM(T35:Y35)</f>
        <v>44</v>
      </c>
      <c r="AA35" s="5"/>
      <c r="AB35" s="5"/>
      <c r="AC35" s="40">
        <f>G35+J35+N35+S35+Z35+AA35-AB35</f>
        <v>153.46666666666667</v>
      </c>
    </row>
    <row r="36" spans="1:29" ht="16.5" customHeight="1" x14ac:dyDescent="0.25">
      <c r="A36" s="224">
        <v>32</v>
      </c>
      <c r="B36" s="52" t="s">
        <v>5</v>
      </c>
      <c r="C36" s="8" t="s">
        <v>5456</v>
      </c>
      <c r="D36" s="6">
        <v>0.85299999999999998</v>
      </c>
      <c r="E36" s="121"/>
      <c r="F36" s="5"/>
      <c r="G36" s="6">
        <f>SUM(D36*100,E36:F36)</f>
        <v>85.3</v>
      </c>
      <c r="H36" s="5"/>
      <c r="I36" s="4"/>
      <c r="J36" s="6">
        <f>SUM(H36:I36)</f>
        <v>0</v>
      </c>
      <c r="K36" s="5">
        <v>2</v>
      </c>
      <c r="L36" s="4">
        <v>2</v>
      </c>
      <c r="M36" s="4"/>
      <c r="N36" s="6">
        <f>SUM(K36:M36)</f>
        <v>4</v>
      </c>
      <c r="O36" s="4"/>
      <c r="P36" s="4"/>
      <c r="Q36" s="4"/>
      <c r="R36" s="4"/>
      <c r="S36" s="6">
        <f>SUM(O36:R36)</f>
        <v>0</v>
      </c>
      <c r="T36" s="7">
        <f>15+1+1+1+1</f>
        <v>19</v>
      </c>
      <c r="U36" s="5"/>
      <c r="V36" s="5">
        <f>14.9+9.9</f>
        <v>24.8</v>
      </c>
      <c r="W36" s="5">
        <f>4.5+5.3</f>
        <v>9.8000000000000007</v>
      </c>
      <c r="X36" s="5">
        <v>8.5</v>
      </c>
      <c r="Y36" s="5">
        <v>2</v>
      </c>
      <c r="Z36" s="6">
        <f>SUM(T36:Y36)</f>
        <v>64.099999999999994</v>
      </c>
      <c r="AA36" s="5"/>
      <c r="AB36" s="5"/>
      <c r="AC36" s="40">
        <f>G36+J36+N36+S36+Z36+AA36-AB36</f>
        <v>153.39999999999998</v>
      </c>
    </row>
    <row r="37" spans="1:29" ht="16.5" customHeight="1" x14ac:dyDescent="0.25">
      <c r="A37" s="224">
        <v>33</v>
      </c>
      <c r="B37" s="52" t="s">
        <v>2364</v>
      </c>
      <c r="C37" s="13" t="s">
        <v>2360</v>
      </c>
      <c r="D37" s="18">
        <v>0.81833333333333325</v>
      </c>
      <c r="E37" s="122"/>
      <c r="F37" s="17"/>
      <c r="G37" s="18">
        <v>81.833333333333329</v>
      </c>
      <c r="H37" s="17"/>
      <c r="I37" s="19"/>
      <c r="J37" s="18">
        <v>0</v>
      </c>
      <c r="K37" s="17">
        <v>4</v>
      </c>
      <c r="L37" s="19">
        <v>6.8</v>
      </c>
      <c r="M37" s="19">
        <v>5</v>
      </c>
      <c r="N37" s="18">
        <v>15.8</v>
      </c>
      <c r="O37" s="19">
        <v>2.5</v>
      </c>
      <c r="P37" s="19"/>
      <c r="Q37" s="19"/>
      <c r="R37" s="19"/>
      <c r="S37" s="18">
        <v>2.5</v>
      </c>
      <c r="T37" s="20">
        <v>19</v>
      </c>
      <c r="U37" s="17">
        <v>1</v>
      </c>
      <c r="V37" s="17">
        <v>6.8</v>
      </c>
      <c r="W37" s="17">
        <v>23.7</v>
      </c>
      <c r="X37" s="17">
        <v>0.8</v>
      </c>
      <c r="Y37" s="17">
        <v>1.5</v>
      </c>
      <c r="Z37" s="18">
        <v>52.8</v>
      </c>
      <c r="AA37" s="17"/>
      <c r="AB37" s="17"/>
      <c r="AC37" s="41">
        <v>152.93333333333334</v>
      </c>
    </row>
    <row r="38" spans="1:29" ht="16.5" customHeight="1" x14ac:dyDescent="0.25">
      <c r="A38" s="224">
        <v>34</v>
      </c>
      <c r="B38" s="155">
        <v>194210</v>
      </c>
      <c r="C38" s="36" t="s">
        <v>5457</v>
      </c>
      <c r="D38" s="39">
        <v>0.79466666666666663</v>
      </c>
      <c r="E38" s="123"/>
      <c r="F38" s="33"/>
      <c r="G38" s="34">
        <v>79.466666666666669</v>
      </c>
      <c r="H38" s="33"/>
      <c r="I38" s="32"/>
      <c r="J38" s="34">
        <v>0</v>
      </c>
      <c r="K38" s="33"/>
      <c r="L38" s="32"/>
      <c r="M38" s="32"/>
      <c r="N38" s="34">
        <v>0</v>
      </c>
      <c r="O38" s="32">
        <v>5</v>
      </c>
      <c r="P38" s="32">
        <v>0.5</v>
      </c>
      <c r="Q38" s="32"/>
      <c r="R38" s="32"/>
      <c r="S38" s="34">
        <v>5.5</v>
      </c>
      <c r="T38" s="35">
        <v>16.5</v>
      </c>
      <c r="U38" s="33">
        <v>45</v>
      </c>
      <c r="V38" s="33"/>
      <c r="W38" s="33">
        <v>2.5</v>
      </c>
      <c r="X38" s="33"/>
      <c r="Y38" s="33"/>
      <c r="Z38" s="34">
        <v>64</v>
      </c>
      <c r="AA38" s="33">
        <v>3</v>
      </c>
      <c r="AB38" s="33"/>
      <c r="AC38" s="42">
        <v>151.96666666666667</v>
      </c>
    </row>
    <row r="39" spans="1:29" ht="16.5" customHeight="1" x14ac:dyDescent="0.25">
      <c r="A39" s="225">
        <v>35</v>
      </c>
      <c r="B39" s="52" t="s">
        <v>6</v>
      </c>
      <c r="C39" s="8" t="s">
        <v>5456</v>
      </c>
      <c r="D39" s="6">
        <v>0.88166666666666671</v>
      </c>
      <c r="E39" s="121"/>
      <c r="F39" s="5"/>
      <c r="G39" s="6">
        <f>SUM(D39*100,E39:F39)</f>
        <v>88.166666666666671</v>
      </c>
      <c r="H39" s="5"/>
      <c r="I39" s="4"/>
      <c r="J39" s="6">
        <f>SUM(H39:I39)</f>
        <v>0</v>
      </c>
      <c r="K39" s="5"/>
      <c r="L39" s="4"/>
      <c r="M39" s="4"/>
      <c r="N39" s="6">
        <f>SUM(K39:M39)</f>
        <v>0</v>
      </c>
      <c r="O39" s="4"/>
      <c r="P39" s="4"/>
      <c r="Q39" s="4"/>
      <c r="R39" s="4"/>
      <c r="S39" s="6">
        <f>SUM(O39:R39)</f>
        <v>0</v>
      </c>
      <c r="T39" s="7">
        <f>2.5+1</f>
        <v>3.5</v>
      </c>
      <c r="U39" s="5"/>
      <c r="V39" s="5">
        <v>0.5</v>
      </c>
      <c r="W39" s="5">
        <f>53.5+3</f>
        <v>56.5</v>
      </c>
      <c r="X39" s="5">
        <v>3</v>
      </c>
      <c r="Y39" s="5"/>
      <c r="Z39" s="6">
        <f>SUM(T39:Y39)</f>
        <v>63.5</v>
      </c>
      <c r="AA39" s="5"/>
      <c r="AB39" s="5"/>
      <c r="AC39" s="40">
        <f>G39+J39+N39+S39+Z39+AA39-AB39</f>
        <v>151.66666666666669</v>
      </c>
    </row>
    <row r="40" spans="1:29" ht="16.5" customHeight="1" x14ac:dyDescent="0.25">
      <c r="A40" s="224">
        <v>36</v>
      </c>
      <c r="B40" s="52" t="s">
        <v>3344</v>
      </c>
      <c r="C40" s="13" t="s">
        <v>3340</v>
      </c>
      <c r="D40" s="18">
        <v>0.88480000000000003</v>
      </c>
      <c r="E40" s="122"/>
      <c r="F40" s="17"/>
      <c r="G40" s="18">
        <v>88.48</v>
      </c>
      <c r="H40" s="17"/>
      <c r="I40" s="19"/>
      <c r="J40" s="18">
        <v>0</v>
      </c>
      <c r="K40" s="17"/>
      <c r="L40" s="19"/>
      <c r="M40" s="19">
        <v>16</v>
      </c>
      <c r="N40" s="18">
        <v>16</v>
      </c>
      <c r="O40" s="19"/>
      <c r="P40" s="19"/>
      <c r="Q40" s="19"/>
      <c r="R40" s="19"/>
      <c r="S40" s="18">
        <v>0</v>
      </c>
      <c r="T40" s="20">
        <v>17.5</v>
      </c>
      <c r="U40" s="17">
        <v>25.1</v>
      </c>
      <c r="V40" s="17"/>
      <c r="W40" s="17"/>
      <c r="X40" s="17"/>
      <c r="Y40" s="17">
        <v>4.5</v>
      </c>
      <c r="Z40" s="18">
        <v>47.1</v>
      </c>
      <c r="AA40" s="17"/>
      <c r="AB40" s="17"/>
      <c r="AC40" s="41">
        <v>151.58000000000001</v>
      </c>
    </row>
    <row r="41" spans="1:29" ht="16.5" customHeight="1" x14ac:dyDescent="0.25">
      <c r="A41" s="224">
        <v>37</v>
      </c>
      <c r="B41" s="57" t="s">
        <v>4743</v>
      </c>
      <c r="C41" s="8" t="s">
        <v>4042</v>
      </c>
      <c r="D41" s="18">
        <v>0.99099999999999999</v>
      </c>
      <c r="E41" s="124">
        <v>11</v>
      </c>
      <c r="F41" s="17"/>
      <c r="G41" s="18">
        <f>SUM(D41*100,E41:F41)</f>
        <v>110.1</v>
      </c>
      <c r="H41" s="17">
        <v>14.5</v>
      </c>
      <c r="I41" s="19"/>
      <c r="J41" s="18">
        <f>SUM(H41:I41)</f>
        <v>14.5</v>
      </c>
      <c r="K41" s="17"/>
      <c r="L41" s="19"/>
      <c r="M41" s="19"/>
      <c r="N41" s="18">
        <f>SUM(K41:M41)</f>
        <v>0</v>
      </c>
      <c r="O41" s="19"/>
      <c r="P41" s="19"/>
      <c r="Q41" s="19"/>
      <c r="R41" s="19"/>
      <c r="S41" s="18">
        <f>SUM(O41:R41)</f>
        <v>0</v>
      </c>
      <c r="T41" s="20">
        <v>15</v>
      </c>
      <c r="U41" s="17">
        <v>10.8</v>
      </c>
      <c r="V41" s="17"/>
      <c r="W41" s="17">
        <v>1</v>
      </c>
      <c r="X41" s="17"/>
      <c r="Y41" s="17"/>
      <c r="Z41" s="18">
        <f>SUM(T41:Y41)</f>
        <v>26.8</v>
      </c>
      <c r="AA41" s="17"/>
      <c r="AB41" s="17"/>
      <c r="AC41" s="41">
        <f>G41+J41+N41+S41+Z41+AA41-AB41</f>
        <v>151.4</v>
      </c>
    </row>
    <row r="42" spans="1:29" ht="16.5" customHeight="1" x14ac:dyDescent="0.25">
      <c r="A42" s="224">
        <v>38</v>
      </c>
      <c r="B42" s="52" t="s">
        <v>3345</v>
      </c>
      <c r="C42" s="13" t="s">
        <v>3340</v>
      </c>
      <c r="D42" s="18">
        <v>0.86833333333333329</v>
      </c>
      <c r="E42" s="122"/>
      <c r="F42" s="17"/>
      <c r="G42" s="18">
        <v>86.833333333333329</v>
      </c>
      <c r="H42" s="17"/>
      <c r="I42" s="19"/>
      <c r="J42" s="18">
        <v>0</v>
      </c>
      <c r="K42" s="17"/>
      <c r="L42" s="19"/>
      <c r="M42" s="19"/>
      <c r="N42" s="18">
        <v>0</v>
      </c>
      <c r="O42" s="19"/>
      <c r="P42" s="19"/>
      <c r="Q42" s="19"/>
      <c r="R42" s="19"/>
      <c r="S42" s="18">
        <v>0</v>
      </c>
      <c r="T42" s="20">
        <v>18.5</v>
      </c>
      <c r="U42" s="17">
        <v>32.4</v>
      </c>
      <c r="V42" s="17">
        <v>3.5</v>
      </c>
      <c r="W42" s="17">
        <v>7.8</v>
      </c>
      <c r="X42" s="17">
        <v>0.8</v>
      </c>
      <c r="Y42" s="17">
        <v>0.5</v>
      </c>
      <c r="Z42" s="18">
        <v>63.499999999999993</v>
      </c>
      <c r="AA42" s="17"/>
      <c r="AB42" s="17"/>
      <c r="AC42" s="41">
        <v>150.33333333333331</v>
      </c>
    </row>
    <row r="43" spans="1:29" ht="16.5" customHeight="1" x14ac:dyDescent="0.25">
      <c r="A43" s="225">
        <v>39</v>
      </c>
      <c r="B43" s="52" t="s">
        <v>2365</v>
      </c>
      <c r="C43" s="13" t="s">
        <v>2360</v>
      </c>
      <c r="D43" s="18">
        <v>0.88</v>
      </c>
      <c r="E43" s="122"/>
      <c r="F43" s="17"/>
      <c r="G43" s="18">
        <v>88</v>
      </c>
      <c r="H43" s="17"/>
      <c r="I43" s="19"/>
      <c r="J43" s="18">
        <v>0</v>
      </c>
      <c r="K43" s="17"/>
      <c r="L43" s="19"/>
      <c r="M43" s="19"/>
      <c r="N43" s="18">
        <v>0</v>
      </c>
      <c r="O43" s="19"/>
      <c r="P43" s="19"/>
      <c r="Q43" s="19"/>
      <c r="R43" s="19"/>
      <c r="S43" s="18">
        <v>0</v>
      </c>
      <c r="T43" s="20">
        <v>31.5</v>
      </c>
      <c r="U43" s="17">
        <v>27.2</v>
      </c>
      <c r="V43" s="17">
        <v>0.5</v>
      </c>
      <c r="W43" s="17"/>
      <c r="X43" s="17"/>
      <c r="Y43" s="17"/>
      <c r="Z43" s="18">
        <v>59.2</v>
      </c>
      <c r="AA43" s="17">
        <v>2</v>
      </c>
      <c r="AB43" s="17"/>
      <c r="AC43" s="41">
        <v>149.19999999999999</v>
      </c>
    </row>
    <row r="44" spans="1:29" ht="16.5" customHeight="1" x14ac:dyDescent="0.25">
      <c r="A44" s="224">
        <v>40</v>
      </c>
      <c r="B44" s="52" t="s">
        <v>3346</v>
      </c>
      <c r="C44" s="13" t="s">
        <v>3340</v>
      </c>
      <c r="D44" s="18">
        <v>0.84740740740740739</v>
      </c>
      <c r="E44" s="122">
        <v>3</v>
      </c>
      <c r="F44" s="17"/>
      <c r="G44" s="18">
        <v>87.740740740740733</v>
      </c>
      <c r="H44" s="17">
        <v>8</v>
      </c>
      <c r="I44" s="19">
        <v>8</v>
      </c>
      <c r="J44" s="18">
        <v>16</v>
      </c>
      <c r="K44" s="17"/>
      <c r="L44" s="19"/>
      <c r="M44" s="19"/>
      <c r="N44" s="18">
        <v>0</v>
      </c>
      <c r="O44" s="19"/>
      <c r="P44" s="19"/>
      <c r="Q44" s="19"/>
      <c r="R44" s="19"/>
      <c r="S44" s="18">
        <v>0</v>
      </c>
      <c r="T44" s="20">
        <v>16.5</v>
      </c>
      <c r="U44" s="17">
        <v>22.7</v>
      </c>
      <c r="V44" s="17">
        <v>0.5</v>
      </c>
      <c r="W44" s="17"/>
      <c r="X44" s="17">
        <v>5</v>
      </c>
      <c r="Y44" s="17">
        <v>0.5</v>
      </c>
      <c r="Z44" s="18">
        <v>45.2</v>
      </c>
      <c r="AA44" s="17"/>
      <c r="AB44" s="17"/>
      <c r="AC44" s="41">
        <v>148.94074074074075</v>
      </c>
    </row>
    <row r="45" spans="1:29" ht="16.5" customHeight="1" x14ac:dyDescent="0.25">
      <c r="A45" s="224">
        <v>41</v>
      </c>
      <c r="B45" s="176" t="s">
        <v>1377</v>
      </c>
      <c r="C45" s="21" t="s">
        <v>1369</v>
      </c>
      <c r="D45" s="18">
        <v>0.45149847094801226</v>
      </c>
      <c r="E45" s="122"/>
      <c r="F45" s="17"/>
      <c r="G45" s="18">
        <f>SUM(D45*100,E45:F45)</f>
        <v>45.149847094801224</v>
      </c>
      <c r="H45" s="17"/>
      <c r="I45" s="19"/>
      <c r="J45" s="18">
        <f>SUM(H45:I45)</f>
        <v>0</v>
      </c>
      <c r="K45" s="17"/>
      <c r="L45" s="19"/>
      <c r="M45" s="19"/>
      <c r="N45" s="18">
        <f>SUM(K45:M45)</f>
        <v>0</v>
      </c>
      <c r="O45" s="19"/>
      <c r="P45" s="19"/>
      <c r="Q45" s="19"/>
      <c r="R45" s="19"/>
      <c r="S45" s="18">
        <f>SUM(O45:R45)</f>
        <v>0</v>
      </c>
      <c r="T45" s="20">
        <f>14+1+2</f>
        <v>17</v>
      </c>
      <c r="U45" s="17">
        <f>3.2+0.5</f>
        <v>3.7</v>
      </c>
      <c r="V45" s="17">
        <f>45.7+1.5</f>
        <v>47.2</v>
      </c>
      <c r="W45" s="17">
        <f>2.5+2.5+2+20</f>
        <v>27</v>
      </c>
      <c r="X45" s="17">
        <v>3</v>
      </c>
      <c r="Y45" s="17">
        <v>2</v>
      </c>
      <c r="Z45" s="18">
        <f>SUM(T45:Y45)</f>
        <v>99.9</v>
      </c>
      <c r="AA45" s="17">
        <v>3</v>
      </c>
      <c r="AB45" s="17"/>
      <c r="AC45" s="41">
        <f>G45+J45+N45+S45+Z45+AA45-AB45</f>
        <v>148.04984709480124</v>
      </c>
    </row>
    <row r="46" spans="1:29" ht="16.5" customHeight="1" x14ac:dyDescent="0.25">
      <c r="A46" s="224">
        <v>42</v>
      </c>
      <c r="B46" s="155">
        <v>194245</v>
      </c>
      <c r="C46" s="36" t="s">
        <v>5457</v>
      </c>
      <c r="D46" s="39">
        <v>0.78100000000000003</v>
      </c>
      <c r="E46" s="123"/>
      <c r="F46" s="33"/>
      <c r="G46" s="34">
        <v>78.100000000000009</v>
      </c>
      <c r="H46" s="33">
        <v>2</v>
      </c>
      <c r="I46" s="32"/>
      <c r="J46" s="34">
        <v>2</v>
      </c>
      <c r="K46" s="33"/>
      <c r="L46" s="32"/>
      <c r="M46" s="32"/>
      <c r="N46" s="34">
        <v>0</v>
      </c>
      <c r="O46" s="32"/>
      <c r="P46" s="32"/>
      <c r="Q46" s="32"/>
      <c r="R46" s="32"/>
      <c r="S46" s="34">
        <v>0</v>
      </c>
      <c r="T46" s="35">
        <v>33.5</v>
      </c>
      <c r="U46" s="33">
        <v>31.1</v>
      </c>
      <c r="V46" s="33">
        <v>0.8</v>
      </c>
      <c r="W46" s="33"/>
      <c r="X46" s="33"/>
      <c r="Y46" s="33">
        <v>0.5</v>
      </c>
      <c r="Z46" s="34">
        <v>65.899999999999991</v>
      </c>
      <c r="AA46" s="33"/>
      <c r="AB46" s="33"/>
      <c r="AC46" s="42">
        <v>146</v>
      </c>
    </row>
    <row r="47" spans="1:29" ht="16.5" customHeight="1" x14ac:dyDescent="0.25">
      <c r="A47" s="225">
        <v>43</v>
      </c>
      <c r="B47" s="52" t="s">
        <v>3347</v>
      </c>
      <c r="C47" s="13" t="s">
        <v>3340</v>
      </c>
      <c r="D47" s="18">
        <v>0.9</v>
      </c>
      <c r="E47" s="122">
        <v>1</v>
      </c>
      <c r="F47" s="17"/>
      <c r="G47" s="18">
        <v>91</v>
      </c>
      <c r="H47" s="17"/>
      <c r="I47" s="19"/>
      <c r="J47" s="18">
        <v>0</v>
      </c>
      <c r="K47" s="17"/>
      <c r="L47" s="19"/>
      <c r="M47" s="19"/>
      <c r="N47" s="18">
        <v>0</v>
      </c>
      <c r="O47" s="19"/>
      <c r="P47" s="19"/>
      <c r="Q47" s="19"/>
      <c r="R47" s="19"/>
      <c r="S47" s="18">
        <v>0</v>
      </c>
      <c r="T47" s="20">
        <v>15</v>
      </c>
      <c r="U47" s="17">
        <v>2.5</v>
      </c>
      <c r="V47" s="17">
        <v>27.9</v>
      </c>
      <c r="W47" s="17">
        <v>3.9</v>
      </c>
      <c r="X47" s="17"/>
      <c r="Y47" s="17">
        <v>3</v>
      </c>
      <c r="Z47" s="18">
        <v>52.3</v>
      </c>
      <c r="AA47" s="17">
        <v>2</v>
      </c>
      <c r="AB47" s="17"/>
      <c r="AC47" s="41">
        <v>145.30000000000001</v>
      </c>
    </row>
    <row r="48" spans="1:29" ht="16.5" customHeight="1" x14ac:dyDescent="0.25">
      <c r="A48" s="224">
        <v>44</v>
      </c>
      <c r="B48" s="155">
        <v>194197</v>
      </c>
      <c r="C48" s="36" t="s">
        <v>5457</v>
      </c>
      <c r="D48" s="39">
        <v>0.876</v>
      </c>
      <c r="E48" s="123"/>
      <c r="F48" s="33"/>
      <c r="G48" s="34">
        <v>87.6</v>
      </c>
      <c r="H48" s="33">
        <v>2</v>
      </c>
      <c r="I48" s="32"/>
      <c r="J48" s="34">
        <v>2</v>
      </c>
      <c r="K48" s="33"/>
      <c r="L48" s="32"/>
      <c r="M48" s="32"/>
      <c r="N48" s="34">
        <v>0</v>
      </c>
      <c r="O48" s="32"/>
      <c r="P48" s="32">
        <v>0.5</v>
      </c>
      <c r="Q48" s="32"/>
      <c r="R48" s="32"/>
      <c r="S48" s="34">
        <v>0.5</v>
      </c>
      <c r="T48" s="35">
        <v>30.5</v>
      </c>
      <c r="U48" s="33">
        <v>20.8</v>
      </c>
      <c r="V48" s="33">
        <v>0.8</v>
      </c>
      <c r="W48" s="33"/>
      <c r="X48" s="33"/>
      <c r="Y48" s="33"/>
      <c r="Z48" s="34">
        <v>52.099999999999994</v>
      </c>
      <c r="AA48" s="33">
        <v>3</v>
      </c>
      <c r="AB48" s="33"/>
      <c r="AC48" s="42">
        <v>145.19999999999999</v>
      </c>
    </row>
    <row r="49" spans="1:29" ht="16.5" customHeight="1" x14ac:dyDescent="0.25">
      <c r="A49" s="224">
        <v>45</v>
      </c>
      <c r="B49" s="155">
        <v>204101</v>
      </c>
      <c r="C49" s="36" t="s">
        <v>5457</v>
      </c>
      <c r="D49" s="38">
        <v>0.82125000000000004</v>
      </c>
      <c r="E49" s="123"/>
      <c r="F49" s="33"/>
      <c r="G49" s="34">
        <v>82.125</v>
      </c>
      <c r="H49" s="33"/>
      <c r="I49" s="32"/>
      <c r="J49" s="34">
        <v>0</v>
      </c>
      <c r="K49" s="33"/>
      <c r="L49" s="32"/>
      <c r="M49" s="32"/>
      <c r="N49" s="34">
        <v>0</v>
      </c>
      <c r="O49" s="32"/>
      <c r="P49" s="32"/>
      <c r="Q49" s="32"/>
      <c r="R49" s="32"/>
      <c r="S49" s="34">
        <v>0</v>
      </c>
      <c r="T49" s="35">
        <v>17.5</v>
      </c>
      <c r="U49" s="33">
        <v>43.7</v>
      </c>
      <c r="V49" s="33"/>
      <c r="W49" s="33"/>
      <c r="X49" s="33"/>
      <c r="Y49" s="33"/>
      <c r="Z49" s="34">
        <v>61.2</v>
      </c>
      <c r="AA49" s="33"/>
      <c r="AB49" s="33"/>
      <c r="AC49" s="42">
        <v>143.32499999999999</v>
      </c>
    </row>
    <row r="50" spans="1:29" ht="16.5" customHeight="1" x14ac:dyDescent="0.25">
      <c r="A50" s="224">
        <v>46</v>
      </c>
      <c r="B50" s="52" t="s">
        <v>3348</v>
      </c>
      <c r="C50" s="13" t="s">
        <v>3340</v>
      </c>
      <c r="D50" s="18">
        <v>0.83640000000000003</v>
      </c>
      <c r="E50" s="122"/>
      <c r="F50" s="17"/>
      <c r="G50" s="18">
        <v>83.64</v>
      </c>
      <c r="H50" s="17"/>
      <c r="I50" s="19"/>
      <c r="J50" s="18">
        <v>0</v>
      </c>
      <c r="K50" s="17"/>
      <c r="L50" s="19"/>
      <c r="M50" s="19">
        <v>4</v>
      </c>
      <c r="N50" s="18">
        <v>4</v>
      </c>
      <c r="O50" s="19">
        <v>2.5</v>
      </c>
      <c r="P50" s="19"/>
      <c r="Q50" s="19"/>
      <c r="R50" s="19"/>
      <c r="S50" s="18">
        <v>2.5</v>
      </c>
      <c r="T50" s="20">
        <v>20</v>
      </c>
      <c r="U50" s="17">
        <v>30</v>
      </c>
      <c r="V50" s="17"/>
      <c r="W50" s="17">
        <v>2</v>
      </c>
      <c r="X50" s="17"/>
      <c r="Y50" s="17">
        <v>1</v>
      </c>
      <c r="Z50" s="18">
        <v>53</v>
      </c>
      <c r="AA50" s="17"/>
      <c r="AB50" s="17"/>
      <c r="AC50" s="41">
        <v>143.13999999999999</v>
      </c>
    </row>
    <row r="51" spans="1:29" ht="16.5" customHeight="1" x14ac:dyDescent="0.25">
      <c r="A51" s="225">
        <v>47</v>
      </c>
      <c r="B51" s="53" t="s">
        <v>7</v>
      </c>
      <c r="C51" s="8" t="s">
        <v>5456</v>
      </c>
      <c r="D51" s="6">
        <v>0.87620689655172412</v>
      </c>
      <c r="E51" s="121"/>
      <c r="F51" s="5"/>
      <c r="G51" s="6">
        <f>SUM(D51*100,E51:F51)</f>
        <v>87.620689655172413</v>
      </c>
      <c r="H51" s="5"/>
      <c r="I51" s="4"/>
      <c r="J51" s="6">
        <f>SUM(H51:I51)</f>
        <v>0</v>
      </c>
      <c r="K51" s="5">
        <v>2.5</v>
      </c>
      <c r="L51" s="4">
        <v>2.8</v>
      </c>
      <c r="M51" s="4">
        <v>36</v>
      </c>
      <c r="N51" s="6">
        <f>SUM(K51:M51)</f>
        <v>41.3</v>
      </c>
      <c r="O51" s="4"/>
      <c r="P51" s="4"/>
      <c r="Q51" s="4"/>
      <c r="R51" s="4"/>
      <c r="S51" s="6">
        <f>SUM(O51:R51)</f>
        <v>0</v>
      </c>
      <c r="T51" s="7"/>
      <c r="U51" s="5"/>
      <c r="V51" s="5"/>
      <c r="W51" s="5"/>
      <c r="X51" s="5"/>
      <c r="Y51" s="5">
        <v>14</v>
      </c>
      <c r="Z51" s="6">
        <f>SUM(T51:Y51)</f>
        <v>14</v>
      </c>
      <c r="AA51" s="5"/>
      <c r="AB51" s="5"/>
      <c r="AC51" s="40">
        <f>G51+J51+N51+S51+Z51+AA51-AB51</f>
        <v>142.9206896551724</v>
      </c>
    </row>
    <row r="52" spans="1:29" ht="16.5" customHeight="1" x14ac:dyDescent="0.25">
      <c r="A52" s="224">
        <v>48</v>
      </c>
      <c r="B52" s="155">
        <v>184001</v>
      </c>
      <c r="C52" s="36" t="s">
        <v>5457</v>
      </c>
      <c r="D52" s="39">
        <v>0.93361111111111106</v>
      </c>
      <c r="E52" s="123"/>
      <c r="F52" s="33"/>
      <c r="G52" s="34">
        <v>93.3611111111111</v>
      </c>
      <c r="H52" s="33">
        <v>19.5</v>
      </c>
      <c r="I52" s="32"/>
      <c r="J52" s="34">
        <v>19.5</v>
      </c>
      <c r="K52" s="33"/>
      <c r="L52" s="32"/>
      <c r="M52" s="32"/>
      <c r="N52" s="34">
        <v>0</v>
      </c>
      <c r="O52" s="32"/>
      <c r="P52" s="32"/>
      <c r="Q52" s="32"/>
      <c r="R52" s="32"/>
      <c r="S52" s="34">
        <v>0</v>
      </c>
      <c r="T52" s="35">
        <v>2</v>
      </c>
      <c r="U52" s="33"/>
      <c r="V52" s="33"/>
      <c r="W52" s="33">
        <v>3</v>
      </c>
      <c r="X52" s="33"/>
      <c r="Y52" s="33">
        <v>22</v>
      </c>
      <c r="Z52" s="34">
        <v>27</v>
      </c>
      <c r="AA52" s="33">
        <v>3</v>
      </c>
      <c r="AB52" s="33"/>
      <c r="AC52" s="42">
        <v>142.86111111111109</v>
      </c>
    </row>
    <row r="53" spans="1:29" ht="16.5" customHeight="1" x14ac:dyDescent="0.25">
      <c r="A53" s="224">
        <v>49</v>
      </c>
      <c r="B53" s="166" t="s">
        <v>1378</v>
      </c>
      <c r="C53" s="8" t="s">
        <v>1369</v>
      </c>
      <c r="D53" s="18">
        <v>0.93933333333333335</v>
      </c>
      <c r="E53" s="122"/>
      <c r="F53" s="17"/>
      <c r="G53" s="18">
        <f>SUM(D53*100,E53:F53)</f>
        <v>93.933333333333337</v>
      </c>
      <c r="H53" s="17"/>
      <c r="I53" s="19"/>
      <c r="J53" s="18">
        <f>SUM(H53:I53)</f>
        <v>0</v>
      </c>
      <c r="K53" s="17"/>
      <c r="L53" s="19"/>
      <c r="M53" s="19">
        <v>34</v>
      </c>
      <c r="N53" s="18">
        <f>SUM(K53:M53)</f>
        <v>34</v>
      </c>
      <c r="O53" s="19"/>
      <c r="P53" s="19"/>
      <c r="Q53" s="19"/>
      <c r="R53" s="19"/>
      <c r="S53" s="18">
        <f>SUM(O53:R53)</f>
        <v>0</v>
      </c>
      <c r="T53" s="20">
        <v>14</v>
      </c>
      <c r="U53" s="17"/>
      <c r="V53" s="17"/>
      <c r="W53" s="17"/>
      <c r="X53" s="17"/>
      <c r="Y53" s="17"/>
      <c r="Z53" s="18">
        <f>SUM(T53:Y53)</f>
        <v>14</v>
      </c>
      <c r="AA53" s="17"/>
      <c r="AB53" s="17"/>
      <c r="AC53" s="41">
        <f>G53+J53+N53+S53+Z53+AA53-AB53</f>
        <v>141.93333333333334</v>
      </c>
    </row>
    <row r="54" spans="1:29" ht="16.5" customHeight="1" x14ac:dyDescent="0.25">
      <c r="A54" s="224">
        <v>50</v>
      </c>
      <c r="B54" s="52" t="s">
        <v>3349</v>
      </c>
      <c r="C54" s="13" t="s">
        <v>3340</v>
      </c>
      <c r="D54" s="18">
        <v>0.90239999999999998</v>
      </c>
      <c r="E54" s="122"/>
      <c r="F54" s="17"/>
      <c r="G54" s="18">
        <v>90.24</v>
      </c>
      <c r="H54" s="17"/>
      <c r="I54" s="19"/>
      <c r="J54" s="18">
        <v>0</v>
      </c>
      <c r="K54" s="17"/>
      <c r="L54" s="19"/>
      <c r="M54" s="19"/>
      <c r="N54" s="18">
        <v>0</v>
      </c>
      <c r="O54" s="19"/>
      <c r="P54" s="19"/>
      <c r="Q54" s="19"/>
      <c r="R54" s="19"/>
      <c r="S54" s="18">
        <v>0</v>
      </c>
      <c r="T54" s="20">
        <v>19</v>
      </c>
      <c r="U54" s="17">
        <v>19.8</v>
      </c>
      <c r="V54" s="17"/>
      <c r="W54" s="17"/>
      <c r="X54" s="17">
        <v>12.6</v>
      </c>
      <c r="Y54" s="17"/>
      <c r="Z54" s="18">
        <v>51.4</v>
      </c>
      <c r="AA54" s="17"/>
      <c r="AB54" s="17"/>
      <c r="AC54" s="41">
        <v>141.63999999999999</v>
      </c>
    </row>
    <row r="55" spans="1:29" ht="16.5" customHeight="1" x14ac:dyDescent="0.25">
      <c r="A55" s="225">
        <v>51</v>
      </c>
      <c r="B55" s="155">
        <v>184125</v>
      </c>
      <c r="C55" s="36" t="s">
        <v>5457</v>
      </c>
      <c r="D55" s="39">
        <v>0.86499999999999999</v>
      </c>
      <c r="E55" s="123"/>
      <c r="F55" s="33"/>
      <c r="G55" s="34">
        <v>86.5</v>
      </c>
      <c r="H55" s="33"/>
      <c r="I55" s="32"/>
      <c r="J55" s="34">
        <v>0</v>
      </c>
      <c r="K55" s="33"/>
      <c r="L55" s="32"/>
      <c r="M55" s="32"/>
      <c r="N55" s="34">
        <v>0</v>
      </c>
      <c r="O55" s="32"/>
      <c r="P55" s="32">
        <v>0.5</v>
      </c>
      <c r="Q55" s="32"/>
      <c r="R55" s="32"/>
      <c r="S55" s="34">
        <v>0.5</v>
      </c>
      <c r="T55" s="35">
        <v>16.5</v>
      </c>
      <c r="U55" s="33">
        <v>37.4</v>
      </c>
      <c r="V55" s="33"/>
      <c r="W55" s="33"/>
      <c r="X55" s="33"/>
      <c r="Y55" s="33"/>
      <c r="Z55" s="34">
        <v>53.9</v>
      </c>
      <c r="AA55" s="33"/>
      <c r="AB55" s="33"/>
      <c r="AC55" s="42">
        <v>140.9</v>
      </c>
    </row>
    <row r="56" spans="1:29" ht="16.5" customHeight="1" x14ac:dyDescent="0.25">
      <c r="A56" s="224">
        <v>52</v>
      </c>
      <c r="B56" s="155">
        <v>194260</v>
      </c>
      <c r="C56" s="36" t="s">
        <v>5457</v>
      </c>
      <c r="D56" s="39">
        <v>0.88800000000000001</v>
      </c>
      <c r="E56" s="123"/>
      <c r="F56" s="33"/>
      <c r="G56" s="34">
        <v>88.8</v>
      </c>
      <c r="H56" s="33">
        <v>3</v>
      </c>
      <c r="I56" s="32">
        <v>16</v>
      </c>
      <c r="J56" s="34">
        <v>19</v>
      </c>
      <c r="K56" s="33"/>
      <c r="L56" s="32"/>
      <c r="M56" s="32"/>
      <c r="N56" s="34">
        <v>0</v>
      </c>
      <c r="O56" s="32"/>
      <c r="P56" s="32"/>
      <c r="Q56" s="32"/>
      <c r="R56" s="32"/>
      <c r="S56" s="34">
        <v>0</v>
      </c>
      <c r="T56" s="35">
        <v>18</v>
      </c>
      <c r="U56" s="33">
        <v>0.5</v>
      </c>
      <c r="V56" s="33"/>
      <c r="W56" s="33">
        <v>3.5</v>
      </c>
      <c r="X56" s="33"/>
      <c r="Y56" s="33">
        <v>11</v>
      </c>
      <c r="Z56" s="34">
        <v>33</v>
      </c>
      <c r="AA56" s="33"/>
      <c r="AB56" s="33"/>
      <c r="AC56" s="42">
        <v>140.80000000000001</v>
      </c>
    </row>
    <row r="57" spans="1:29" ht="16.5" customHeight="1" x14ac:dyDescent="0.25">
      <c r="A57" s="224">
        <v>53</v>
      </c>
      <c r="B57" s="52" t="s">
        <v>2367</v>
      </c>
      <c r="C57" s="13" t="s">
        <v>2360</v>
      </c>
      <c r="D57" s="18">
        <v>0.9276923076923077</v>
      </c>
      <c r="E57" s="122"/>
      <c r="F57" s="17"/>
      <c r="G57" s="18">
        <v>92.769230769230774</v>
      </c>
      <c r="H57" s="17">
        <v>1</v>
      </c>
      <c r="I57" s="19"/>
      <c r="J57" s="18">
        <v>1</v>
      </c>
      <c r="K57" s="17"/>
      <c r="L57" s="19"/>
      <c r="M57" s="19"/>
      <c r="N57" s="18">
        <v>0</v>
      </c>
      <c r="O57" s="19"/>
      <c r="P57" s="19"/>
      <c r="Q57" s="19"/>
      <c r="R57" s="19"/>
      <c r="S57" s="18">
        <v>0</v>
      </c>
      <c r="T57" s="20">
        <v>2</v>
      </c>
      <c r="U57" s="17"/>
      <c r="V57" s="17">
        <v>16.7</v>
      </c>
      <c r="W57" s="17">
        <v>15.5</v>
      </c>
      <c r="X57" s="17">
        <v>12.3</v>
      </c>
      <c r="Y57" s="17"/>
      <c r="Z57" s="18">
        <v>46.5</v>
      </c>
      <c r="AA57" s="17"/>
      <c r="AB57" s="17"/>
      <c r="AC57" s="41">
        <v>140.26923076923077</v>
      </c>
    </row>
    <row r="58" spans="1:29" ht="16.5" customHeight="1" x14ac:dyDescent="0.25">
      <c r="A58" s="224">
        <v>54</v>
      </c>
      <c r="B58" s="155">
        <v>203153</v>
      </c>
      <c r="C58" s="36" t="s">
        <v>5457</v>
      </c>
      <c r="D58" s="38">
        <v>0.81156249999999996</v>
      </c>
      <c r="E58" s="123"/>
      <c r="F58" s="33"/>
      <c r="G58" s="34">
        <v>81.15625</v>
      </c>
      <c r="H58" s="33">
        <v>5.9</v>
      </c>
      <c r="I58" s="32"/>
      <c r="J58" s="34">
        <v>5.9</v>
      </c>
      <c r="K58" s="33"/>
      <c r="L58" s="32"/>
      <c r="M58" s="32">
        <v>3</v>
      </c>
      <c r="N58" s="34">
        <v>3</v>
      </c>
      <c r="O58" s="32">
        <v>2.5</v>
      </c>
      <c r="P58" s="32"/>
      <c r="Q58" s="32">
        <v>4.5</v>
      </c>
      <c r="R58" s="32"/>
      <c r="S58" s="34">
        <v>7</v>
      </c>
      <c r="T58" s="35">
        <v>3</v>
      </c>
      <c r="U58" s="33">
        <v>1.4</v>
      </c>
      <c r="V58" s="33">
        <v>32.9</v>
      </c>
      <c r="W58" s="33">
        <v>5.5</v>
      </c>
      <c r="X58" s="33"/>
      <c r="Y58" s="33"/>
      <c r="Z58" s="34">
        <v>42.8</v>
      </c>
      <c r="AA58" s="33"/>
      <c r="AB58" s="33"/>
      <c r="AC58" s="42">
        <v>139.85624999999999</v>
      </c>
    </row>
    <row r="59" spans="1:29" ht="16.5" customHeight="1" x14ac:dyDescent="0.25">
      <c r="A59" s="225">
        <v>55</v>
      </c>
      <c r="B59" s="51" t="s">
        <v>8</v>
      </c>
      <c r="C59" s="8" t="s">
        <v>5456</v>
      </c>
      <c r="D59" s="6">
        <v>0.94133333333333336</v>
      </c>
      <c r="E59" s="121"/>
      <c r="F59" s="5"/>
      <c r="G59" s="6">
        <f>SUM(D59*100,E59:F59)</f>
        <v>94.13333333333334</v>
      </c>
      <c r="H59" s="5"/>
      <c r="I59" s="4"/>
      <c r="J59" s="6">
        <f>SUM(H59:I59)</f>
        <v>0</v>
      </c>
      <c r="K59" s="5"/>
      <c r="L59" s="4"/>
      <c r="M59" s="4"/>
      <c r="N59" s="6">
        <f>SUM(K59:M59)</f>
        <v>0</v>
      </c>
      <c r="O59" s="4"/>
      <c r="P59" s="4"/>
      <c r="Q59" s="4"/>
      <c r="R59" s="4"/>
      <c r="S59" s="6">
        <f>SUM(O59:R59)</f>
        <v>0</v>
      </c>
      <c r="T59" s="7">
        <f>1.5+30</f>
        <v>31.5</v>
      </c>
      <c r="U59" s="5">
        <f>13.6+0.3</f>
        <v>13.9</v>
      </c>
      <c r="V59" s="5"/>
      <c r="W59" s="5"/>
      <c r="X59" s="5"/>
      <c r="Y59" s="5"/>
      <c r="Z59" s="6">
        <f>SUM(T59:Y59)</f>
        <v>45.4</v>
      </c>
      <c r="AA59" s="5"/>
      <c r="AB59" s="5"/>
      <c r="AC59" s="40">
        <f>G59+J59+N59+S59+Z59+AA59-AB59</f>
        <v>139.53333333333333</v>
      </c>
    </row>
    <row r="60" spans="1:29" ht="16.5" customHeight="1" x14ac:dyDescent="0.25">
      <c r="A60" s="224">
        <v>56</v>
      </c>
      <c r="B60" s="53" t="s">
        <v>9</v>
      </c>
      <c r="C60" s="8" t="s">
        <v>5456</v>
      </c>
      <c r="D60" s="6">
        <v>0.98352941176470587</v>
      </c>
      <c r="E60" s="121"/>
      <c r="F60" s="5"/>
      <c r="G60" s="6">
        <f>SUM(D60*100,E60:F60)</f>
        <v>98.352941176470594</v>
      </c>
      <c r="H60" s="5"/>
      <c r="I60" s="4"/>
      <c r="J60" s="6">
        <f>SUM(H60:I60)</f>
        <v>0</v>
      </c>
      <c r="K60" s="5"/>
      <c r="L60" s="4"/>
      <c r="M60" s="4"/>
      <c r="N60" s="6">
        <f>SUM(K60:M60)</f>
        <v>0</v>
      </c>
      <c r="O60" s="4"/>
      <c r="P60" s="4"/>
      <c r="Q60" s="4"/>
      <c r="R60" s="4"/>
      <c r="S60" s="6">
        <f>SUM(O60:R60)</f>
        <v>0</v>
      </c>
      <c r="T60" s="7">
        <f>1.5+30</f>
        <v>31.5</v>
      </c>
      <c r="U60" s="5">
        <v>6.5</v>
      </c>
      <c r="V60" s="5"/>
      <c r="W60" s="5"/>
      <c r="X60" s="5"/>
      <c r="Y60" s="5"/>
      <c r="Z60" s="6">
        <f>SUM(T60:Y60)</f>
        <v>38</v>
      </c>
      <c r="AA60" s="5">
        <v>3</v>
      </c>
      <c r="AB60" s="5"/>
      <c r="AC60" s="40">
        <f>G60+J60+N60+S60+Z60+AA60-AB60</f>
        <v>139.35294117647061</v>
      </c>
    </row>
    <row r="61" spans="1:29" ht="16.5" customHeight="1" x14ac:dyDescent="0.25">
      <c r="A61" s="224">
        <v>57</v>
      </c>
      <c r="B61" s="52" t="s">
        <v>2368</v>
      </c>
      <c r="C61" s="13" t="s">
        <v>2360</v>
      </c>
      <c r="D61" s="18">
        <v>0.90846153846153843</v>
      </c>
      <c r="E61" s="122"/>
      <c r="F61" s="17"/>
      <c r="G61" s="18">
        <v>90.84615384615384</v>
      </c>
      <c r="H61" s="17">
        <v>17.5</v>
      </c>
      <c r="I61" s="19">
        <v>8</v>
      </c>
      <c r="J61" s="18">
        <v>25.5</v>
      </c>
      <c r="K61" s="17"/>
      <c r="L61" s="19"/>
      <c r="M61" s="19"/>
      <c r="N61" s="18">
        <v>0</v>
      </c>
      <c r="O61" s="19"/>
      <c r="P61" s="19"/>
      <c r="Q61" s="19"/>
      <c r="R61" s="19"/>
      <c r="S61" s="18">
        <v>0</v>
      </c>
      <c r="T61" s="20"/>
      <c r="U61" s="17"/>
      <c r="V61" s="17"/>
      <c r="W61" s="17">
        <v>19.5</v>
      </c>
      <c r="X61" s="17"/>
      <c r="Y61" s="17"/>
      <c r="Z61" s="18">
        <v>19.5</v>
      </c>
      <c r="AA61" s="17">
        <v>3</v>
      </c>
      <c r="AB61" s="17"/>
      <c r="AC61" s="41">
        <v>138.84615384615384</v>
      </c>
    </row>
    <row r="62" spans="1:29" ht="16.5" customHeight="1" x14ac:dyDescent="0.25">
      <c r="A62" s="224">
        <v>58</v>
      </c>
      <c r="B62" s="52" t="s">
        <v>2369</v>
      </c>
      <c r="C62" s="13" t="s">
        <v>2360</v>
      </c>
      <c r="D62" s="18">
        <v>0.83250000000000002</v>
      </c>
      <c r="E62" s="122"/>
      <c r="F62" s="17"/>
      <c r="G62" s="18">
        <v>83.25</v>
      </c>
      <c r="H62" s="17"/>
      <c r="I62" s="19"/>
      <c r="J62" s="18">
        <v>0</v>
      </c>
      <c r="K62" s="17"/>
      <c r="L62" s="19"/>
      <c r="M62" s="19"/>
      <c r="N62" s="18">
        <v>0</v>
      </c>
      <c r="O62" s="19"/>
      <c r="P62" s="19">
        <v>1</v>
      </c>
      <c r="Q62" s="19"/>
      <c r="R62" s="19"/>
      <c r="S62" s="18">
        <v>1</v>
      </c>
      <c r="T62" s="20">
        <v>16.5</v>
      </c>
      <c r="U62" s="17">
        <v>24.4</v>
      </c>
      <c r="V62" s="17"/>
      <c r="W62" s="17"/>
      <c r="X62" s="17">
        <v>10.8</v>
      </c>
      <c r="Y62" s="17"/>
      <c r="Z62" s="18">
        <v>51.7</v>
      </c>
      <c r="AA62" s="17">
        <v>2</v>
      </c>
      <c r="AB62" s="17"/>
      <c r="AC62" s="41">
        <v>137.94999999999999</v>
      </c>
    </row>
    <row r="63" spans="1:29" ht="16.5" customHeight="1" x14ac:dyDescent="0.25">
      <c r="A63" s="225">
        <v>59</v>
      </c>
      <c r="B63" s="162" t="s">
        <v>1379</v>
      </c>
      <c r="C63" s="8" t="s">
        <v>1369</v>
      </c>
      <c r="D63" s="18">
        <v>0.85390572390572383</v>
      </c>
      <c r="E63" s="122"/>
      <c r="F63" s="17"/>
      <c r="G63" s="18">
        <f>SUM(D63*100,E63:F63)</f>
        <v>85.390572390572387</v>
      </c>
      <c r="H63" s="17"/>
      <c r="I63" s="19"/>
      <c r="J63" s="18">
        <f>SUM(H63:I63)</f>
        <v>0</v>
      </c>
      <c r="K63" s="17"/>
      <c r="L63" s="19"/>
      <c r="M63" s="19"/>
      <c r="N63" s="18">
        <f>SUM(K63:M63)</f>
        <v>0</v>
      </c>
      <c r="O63" s="19"/>
      <c r="P63" s="19"/>
      <c r="Q63" s="19"/>
      <c r="R63" s="19"/>
      <c r="S63" s="18">
        <f>SUM(O63:R63)</f>
        <v>0</v>
      </c>
      <c r="T63" s="20">
        <f>1+16.5+1</f>
        <v>18.5</v>
      </c>
      <c r="U63" s="17">
        <v>22.4</v>
      </c>
      <c r="V63" s="17">
        <v>10.5</v>
      </c>
      <c r="W63" s="17"/>
      <c r="X63" s="17"/>
      <c r="Y63" s="17">
        <v>0.5</v>
      </c>
      <c r="Z63" s="18">
        <f>SUM(T63:Y63)</f>
        <v>51.9</v>
      </c>
      <c r="AA63" s="17"/>
      <c r="AB63" s="17"/>
      <c r="AC63" s="41">
        <f>G63+J63+N63+S63+Z63+AA63-AB63</f>
        <v>137.29057239057238</v>
      </c>
    </row>
    <row r="64" spans="1:29" ht="16.5" customHeight="1" x14ac:dyDescent="0.25">
      <c r="A64" s="224">
        <v>60</v>
      </c>
      <c r="B64" s="109">
        <v>214080</v>
      </c>
      <c r="C64" s="36" t="s">
        <v>5457</v>
      </c>
      <c r="D64" s="39">
        <v>0.79583703703703712</v>
      </c>
      <c r="E64" s="123"/>
      <c r="F64" s="33"/>
      <c r="G64" s="34">
        <v>79.583703703703719</v>
      </c>
      <c r="H64" s="33">
        <v>7.4</v>
      </c>
      <c r="I64" s="32"/>
      <c r="J64" s="34">
        <v>7.4</v>
      </c>
      <c r="K64" s="33"/>
      <c r="L64" s="32"/>
      <c r="M64" s="32"/>
      <c r="N64" s="34">
        <v>0</v>
      </c>
      <c r="O64" s="32"/>
      <c r="P64" s="32">
        <v>0.5</v>
      </c>
      <c r="Q64" s="32"/>
      <c r="R64" s="32"/>
      <c r="S64" s="34">
        <v>0.5</v>
      </c>
      <c r="T64" s="35">
        <v>2</v>
      </c>
      <c r="U64" s="33">
        <v>5.4</v>
      </c>
      <c r="V64" s="33"/>
      <c r="W64" s="33">
        <v>24</v>
      </c>
      <c r="X64" s="33"/>
      <c r="Y64" s="33">
        <v>18</v>
      </c>
      <c r="Z64" s="34">
        <v>49.4</v>
      </c>
      <c r="AA64" s="33"/>
      <c r="AB64" s="33"/>
      <c r="AC64" s="42">
        <v>136.88370370370373</v>
      </c>
    </row>
    <row r="65" spans="1:29" ht="16.5" customHeight="1" x14ac:dyDescent="0.25">
      <c r="A65" s="224">
        <v>61</v>
      </c>
      <c r="B65" s="82" t="s">
        <v>1380</v>
      </c>
      <c r="C65" s="25" t="s">
        <v>1369</v>
      </c>
      <c r="D65" s="18">
        <v>0.92366666666666664</v>
      </c>
      <c r="E65" s="122">
        <v>3</v>
      </c>
      <c r="F65" s="17"/>
      <c r="G65" s="18">
        <f>SUM(D65*100,E65:F65)</f>
        <v>95.36666666666666</v>
      </c>
      <c r="H65" s="17">
        <v>6.5</v>
      </c>
      <c r="I65" s="19">
        <v>4</v>
      </c>
      <c r="J65" s="18">
        <f>SUM(H65:I65)</f>
        <v>10.5</v>
      </c>
      <c r="K65" s="17"/>
      <c r="L65" s="19"/>
      <c r="M65" s="19"/>
      <c r="N65" s="18">
        <f>SUM(K65:M65)</f>
        <v>0</v>
      </c>
      <c r="O65" s="19"/>
      <c r="P65" s="19"/>
      <c r="Q65" s="19"/>
      <c r="R65" s="19"/>
      <c r="S65" s="18">
        <f>SUM(O65:R65)</f>
        <v>0</v>
      </c>
      <c r="T65" s="20">
        <f>1+2+1</f>
        <v>4</v>
      </c>
      <c r="U65" s="17"/>
      <c r="V65" s="17"/>
      <c r="W65" s="17">
        <f>23.4+0.5</f>
        <v>23.9</v>
      </c>
      <c r="X65" s="17"/>
      <c r="Y65" s="17">
        <v>3</v>
      </c>
      <c r="Z65" s="18">
        <f>SUM(T65:Y65)</f>
        <v>30.9</v>
      </c>
      <c r="AA65" s="17"/>
      <c r="AB65" s="17"/>
      <c r="AC65" s="41">
        <f>G65+J65+N65+S65+Z65+AA65-AB65</f>
        <v>136.76666666666665</v>
      </c>
    </row>
    <row r="66" spans="1:29" ht="16.5" customHeight="1" x14ac:dyDescent="0.25">
      <c r="A66" s="224">
        <v>62</v>
      </c>
      <c r="B66" s="62" t="s">
        <v>2370</v>
      </c>
      <c r="C66" s="13" t="s">
        <v>2360</v>
      </c>
      <c r="D66" s="18">
        <v>0.98416666666666675</v>
      </c>
      <c r="E66" s="122"/>
      <c r="F66" s="17"/>
      <c r="G66" s="18">
        <v>98.416666666666671</v>
      </c>
      <c r="H66" s="17"/>
      <c r="I66" s="19"/>
      <c r="J66" s="18">
        <v>0</v>
      </c>
      <c r="K66" s="17"/>
      <c r="L66" s="19"/>
      <c r="M66" s="19"/>
      <c r="N66" s="18">
        <v>0</v>
      </c>
      <c r="O66" s="19"/>
      <c r="P66" s="19"/>
      <c r="Q66" s="19"/>
      <c r="R66" s="19"/>
      <c r="S66" s="18">
        <v>0</v>
      </c>
      <c r="T66" s="20">
        <v>3</v>
      </c>
      <c r="U66" s="17"/>
      <c r="V66" s="17"/>
      <c r="W66" s="17">
        <v>31.8</v>
      </c>
      <c r="X66" s="17"/>
      <c r="Y66" s="17"/>
      <c r="Z66" s="18">
        <v>34.799999999999997</v>
      </c>
      <c r="AA66" s="17">
        <v>3</v>
      </c>
      <c r="AB66" s="17"/>
      <c r="AC66" s="41">
        <v>136.21666666666667</v>
      </c>
    </row>
    <row r="67" spans="1:29" ht="16.5" customHeight="1" x14ac:dyDescent="0.25">
      <c r="A67" s="225">
        <v>63</v>
      </c>
      <c r="B67" s="62" t="s">
        <v>2371</v>
      </c>
      <c r="C67" s="13" t="s">
        <v>2360</v>
      </c>
      <c r="D67" s="18">
        <v>0.8224083333333333</v>
      </c>
      <c r="E67" s="122"/>
      <c r="F67" s="17"/>
      <c r="G67" s="18">
        <v>82.240833333333327</v>
      </c>
      <c r="H67" s="17">
        <v>3</v>
      </c>
      <c r="I67" s="19"/>
      <c r="J67" s="18">
        <v>3</v>
      </c>
      <c r="K67" s="17"/>
      <c r="L67" s="19"/>
      <c r="M67" s="19"/>
      <c r="N67" s="18">
        <v>0</v>
      </c>
      <c r="O67" s="19"/>
      <c r="P67" s="19">
        <v>4.5</v>
      </c>
      <c r="Q67" s="19"/>
      <c r="R67" s="19"/>
      <c r="S67" s="18">
        <v>4.5</v>
      </c>
      <c r="T67" s="20">
        <v>4</v>
      </c>
      <c r="U67" s="17"/>
      <c r="V67" s="17"/>
      <c r="W67" s="17">
        <v>38.4</v>
      </c>
      <c r="X67" s="17">
        <v>0.8</v>
      </c>
      <c r="Y67" s="17">
        <v>2.5</v>
      </c>
      <c r="Z67" s="18">
        <v>45.699999999999996</v>
      </c>
      <c r="AA67" s="17"/>
      <c r="AB67" s="17"/>
      <c r="AC67" s="41">
        <v>135.44083333333333</v>
      </c>
    </row>
    <row r="68" spans="1:29" ht="16.5" customHeight="1" x14ac:dyDescent="0.25">
      <c r="A68" s="224">
        <v>64</v>
      </c>
      <c r="B68" s="62" t="s">
        <v>3350</v>
      </c>
      <c r="C68" s="13" t="s">
        <v>3340</v>
      </c>
      <c r="D68" s="18">
        <v>0.92200000000000004</v>
      </c>
      <c r="E68" s="122"/>
      <c r="F68" s="17"/>
      <c r="G68" s="18">
        <v>92.2</v>
      </c>
      <c r="H68" s="17"/>
      <c r="I68" s="19"/>
      <c r="J68" s="18">
        <v>0</v>
      </c>
      <c r="K68" s="17"/>
      <c r="L68" s="19"/>
      <c r="M68" s="19">
        <v>4</v>
      </c>
      <c r="N68" s="18">
        <v>4</v>
      </c>
      <c r="O68" s="19"/>
      <c r="P68" s="19"/>
      <c r="Q68" s="19"/>
      <c r="R68" s="19"/>
      <c r="S68" s="18">
        <v>0</v>
      </c>
      <c r="T68" s="20">
        <v>12.5</v>
      </c>
      <c r="U68" s="17">
        <v>25.5</v>
      </c>
      <c r="V68" s="17"/>
      <c r="W68" s="17"/>
      <c r="X68" s="17"/>
      <c r="Y68" s="17"/>
      <c r="Z68" s="18">
        <v>38</v>
      </c>
      <c r="AA68" s="17"/>
      <c r="AB68" s="17"/>
      <c r="AC68" s="41">
        <v>134.19999999999999</v>
      </c>
    </row>
    <row r="69" spans="1:29" ht="16.5" customHeight="1" x14ac:dyDescent="0.25">
      <c r="A69" s="224">
        <v>65</v>
      </c>
      <c r="B69" s="61" t="s">
        <v>10</v>
      </c>
      <c r="C69" s="8" t="s">
        <v>5456</v>
      </c>
      <c r="D69" s="6">
        <v>0.98033333333333328</v>
      </c>
      <c r="E69" s="121"/>
      <c r="F69" s="5"/>
      <c r="G69" s="6">
        <f>SUM(D69*100,E69:F69)</f>
        <v>98.033333333333331</v>
      </c>
      <c r="H69" s="5"/>
      <c r="I69" s="4"/>
      <c r="J69" s="6">
        <f>SUM(H69:I69)</f>
        <v>0</v>
      </c>
      <c r="K69" s="5"/>
      <c r="L69" s="4"/>
      <c r="M69" s="4"/>
      <c r="N69" s="6">
        <f>SUM(K69:M69)</f>
        <v>0</v>
      </c>
      <c r="O69" s="4"/>
      <c r="P69" s="4"/>
      <c r="Q69" s="4"/>
      <c r="R69" s="4"/>
      <c r="S69" s="6">
        <f>SUM(O69:R69)</f>
        <v>0</v>
      </c>
      <c r="T69" s="7">
        <f>1+15</f>
        <v>16</v>
      </c>
      <c r="U69" s="5"/>
      <c r="V69" s="5"/>
      <c r="W69" s="5"/>
      <c r="X69" s="5">
        <v>20</v>
      </c>
      <c r="Y69" s="5"/>
      <c r="Z69" s="6">
        <f>SUM(T69:Y69)</f>
        <v>36</v>
      </c>
      <c r="AA69" s="5"/>
      <c r="AB69" s="5"/>
      <c r="AC69" s="40">
        <f>G69+J69+N69+S69+Z69+AA69-AB69</f>
        <v>134.03333333333333</v>
      </c>
    </row>
    <row r="70" spans="1:29" ht="16.5" customHeight="1" x14ac:dyDescent="0.25">
      <c r="A70" s="224">
        <v>66</v>
      </c>
      <c r="B70" s="78" t="s">
        <v>1381</v>
      </c>
      <c r="C70" s="8" t="s">
        <v>1369</v>
      </c>
      <c r="D70" s="18">
        <v>0.80274074074074087</v>
      </c>
      <c r="E70" s="122"/>
      <c r="F70" s="17"/>
      <c r="G70" s="18">
        <f>SUM(D70*100,E70:F70)</f>
        <v>80.274074074074093</v>
      </c>
      <c r="H70" s="17"/>
      <c r="I70" s="19"/>
      <c r="J70" s="18">
        <f>SUM(H70:I70)</f>
        <v>0</v>
      </c>
      <c r="K70" s="17"/>
      <c r="L70" s="19"/>
      <c r="M70" s="19"/>
      <c r="N70" s="18">
        <f>SUM(K70:M70)</f>
        <v>0</v>
      </c>
      <c r="O70" s="19">
        <v>2.5</v>
      </c>
      <c r="P70" s="19"/>
      <c r="Q70" s="19"/>
      <c r="R70" s="19"/>
      <c r="S70" s="18">
        <f>SUM(O70:R70)</f>
        <v>2.5</v>
      </c>
      <c r="T70" s="20">
        <f>1+16.5</f>
        <v>17.5</v>
      </c>
      <c r="U70" s="17">
        <v>28.1</v>
      </c>
      <c r="V70" s="17"/>
      <c r="W70" s="17"/>
      <c r="X70" s="17"/>
      <c r="Y70" s="17">
        <f>0.2+3</f>
        <v>3.2</v>
      </c>
      <c r="Z70" s="18">
        <f>SUM(T70:Y70)</f>
        <v>48.800000000000004</v>
      </c>
      <c r="AA70" s="17">
        <v>2</v>
      </c>
      <c r="AB70" s="17"/>
      <c r="AC70" s="41">
        <f>G70+J70+N70+S70+Z70+AA70-AB70</f>
        <v>133.5740740740741</v>
      </c>
    </row>
    <row r="71" spans="1:29" ht="16.5" customHeight="1" x14ac:dyDescent="0.25">
      <c r="A71" s="225">
        <v>67</v>
      </c>
      <c r="B71" s="109">
        <v>184166</v>
      </c>
      <c r="C71" s="36" t="s">
        <v>5457</v>
      </c>
      <c r="D71" s="39">
        <v>0.72361111111111109</v>
      </c>
      <c r="E71" s="123"/>
      <c r="F71" s="33"/>
      <c r="G71" s="34">
        <v>72.361111111111114</v>
      </c>
      <c r="H71" s="33"/>
      <c r="I71" s="32"/>
      <c r="J71" s="34">
        <v>0</v>
      </c>
      <c r="K71" s="33"/>
      <c r="L71" s="32"/>
      <c r="M71" s="32"/>
      <c r="N71" s="34">
        <v>0</v>
      </c>
      <c r="O71" s="32"/>
      <c r="P71" s="32">
        <v>0.5</v>
      </c>
      <c r="Q71" s="32"/>
      <c r="R71" s="32"/>
      <c r="S71" s="34">
        <v>0.5</v>
      </c>
      <c r="T71" s="35">
        <v>16.5</v>
      </c>
      <c r="U71" s="33">
        <v>43.8</v>
      </c>
      <c r="V71" s="33"/>
      <c r="W71" s="33"/>
      <c r="X71" s="33"/>
      <c r="Y71" s="33"/>
      <c r="Z71" s="34">
        <v>60.3</v>
      </c>
      <c r="AA71" s="33"/>
      <c r="AB71" s="33"/>
      <c r="AC71" s="42">
        <v>133.1611111111111</v>
      </c>
    </row>
    <row r="72" spans="1:29" ht="16.5" customHeight="1" x14ac:dyDescent="0.25">
      <c r="A72" s="224">
        <v>68</v>
      </c>
      <c r="B72" s="62" t="s">
        <v>3351</v>
      </c>
      <c r="C72" s="13" t="s">
        <v>3340</v>
      </c>
      <c r="D72" s="18">
        <v>0.89866666666666661</v>
      </c>
      <c r="E72" s="122"/>
      <c r="F72" s="17"/>
      <c r="G72" s="18">
        <v>89.86666666666666</v>
      </c>
      <c r="H72" s="17"/>
      <c r="I72" s="19"/>
      <c r="J72" s="18">
        <v>0</v>
      </c>
      <c r="K72" s="17"/>
      <c r="L72" s="19"/>
      <c r="M72" s="19"/>
      <c r="N72" s="18">
        <v>0</v>
      </c>
      <c r="O72" s="19"/>
      <c r="P72" s="19"/>
      <c r="Q72" s="19"/>
      <c r="R72" s="19"/>
      <c r="S72" s="18">
        <v>0</v>
      </c>
      <c r="T72" s="20">
        <v>18</v>
      </c>
      <c r="U72" s="17">
        <v>0.5</v>
      </c>
      <c r="V72" s="17">
        <v>20.7</v>
      </c>
      <c r="W72" s="17">
        <v>3.5</v>
      </c>
      <c r="X72" s="17"/>
      <c r="Y72" s="17"/>
      <c r="Z72" s="18">
        <v>42.7</v>
      </c>
      <c r="AA72" s="17"/>
      <c r="AB72" s="17"/>
      <c r="AC72" s="41">
        <v>132.56666666666666</v>
      </c>
    </row>
    <row r="73" spans="1:29" ht="16.5" customHeight="1" x14ac:dyDescent="0.25">
      <c r="A73" s="224">
        <v>69</v>
      </c>
      <c r="B73" s="58" t="s">
        <v>11</v>
      </c>
      <c r="C73" s="8" t="s">
        <v>5456</v>
      </c>
      <c r="D73" s="6">
        <v>0.97699999999999998</v>
      </c>
      <c r="E73" s="121"/>
      <c r="F73" s="5"/>
      <c r="G73" s="6">
        <f>SUM(D73*100,E73:F73)</f>
        <v>97.7</v>
      </c>
      <c r="H73" s="5"/>
      <c r="I73" s="4"/>
      <c r="J73" s="6">
        <f>SUM(H73:I73)</f>
        <v>0</v>
      </c>
      <c r="K73" s="5"/>
      <c r="L73" s="4"/>
      <c r="M73" s="4">
        <v>20</v>
      </c>
      <c r="N73" s="6">
        <f>SUM(K73:M73)</f>
        <v>20</v>
      </c>
      <c r="O73" s="4"/>
      <c r="P73" s="4"/>
      <c r="Q73" s="4"/>
      <c r="R73" s="4"/>
      <c r="S73" s="6">
        <f>SUM(O73:R73)</f>
        <v>0</v>
      </c>
      <c r="T73" s="7">
        <f>2+1+1</f>
        <v>4</v>
      </c>
      <c r="U73" s="5">
        <v>1.5</v>
      </c>
      <c r="V73" s="5"/>
      <c r="W73" s="5"/>
      <c r="X73" s="5">
        <v>9.1999999999999993</v>
      </c>
      <c r="Y73" s="5"/>
      <c r="Z73" s="6">
        <f>SUM(T73:Y73)</f>
        <v>14.7</v>
      </c>
      <c r="AA73" s="5"/>
      <c r="AB73" s="5"/>
      <c r="AC73" s="40">
        <f>G73+J73+N73+S73+Z73+AA73-AB73</f>
        <v>132.4</v>
      </c>
    </row>
    <row r="74" spans="1:29" ht="16.5" customHeight="1" x14ac:dyDescent="0.25">
      <c r="A74" s="224">
        <v>70</v>
      </c>
      <c r="B74" s="62" t="s">
        <v>2372</v>
      </c>
      <c r="C74" s="13" t="s">
        <v>2360</v>
      </c>
      <c r="D74" s="18">
        <v>0.94666666666666677</v>
      </c>
      <c r="E74" s="122"/>
      <c r="F74" s="17"/>
      <c r="G74" s="18">
        <v>94.666666666666671</v>
      </c>
      <c r="H74" s="17">
        <v>12.5</v>
      </c>
      <c r="I74" s="19"/>
      <c r="J74" s="18">
        <v>12.5</v>
      </c>
      <c r="K74" s="17"/>
      <c r="L74" s="19"/>
      <c r="M74" s="19"/>
      <c r="N74" s="18">
        <v>0</v>
      </c>
      <c r="O74" s="19"/>
      <c r="P74" s="19"/>
      <c r="Q74" s="19"/>
      <c r="R74" s="19"/>
      <c r="S74" s="18">
        <v>0</v>
      </c>
      <c r="T74" s="20">
        <v>19</v>
      </c>
      <c r="U74" s="17"/>
      <c r="V74" s="17"/>
      <c r="W74" s="17"/>
      <c r="X74" s="17">
        <v>5</v>
      </c>
      <c r="Y74" s="17"/>
      <c r="Z74" s="18">
        <v>24</v>
      </c>
      <c r="AA74" s="17">
        <v>1</v>
      </c>
      <c r="AB74" s="17"/>
      <c r="AC74" s="41">
        <v>132.16666666666669</v>
      </c>
    </row>
    <row r="75" spans="1:29" ht="16.5" customHeight="1" x14ac:dyDescent="0.25">
      <c r="A75" s="225">
        <v>71</v>
      </c>
      <c r="B75" s="81" t="s">
        <v>1382</v>
      </c>
      <c r="C75" s="13" t="s">
        <v>1369</v>
      </c>
      <c r="D75" s="18">
        <v>0.70585000000000009</v>
      </c>
      <c r="E75" s="122"/>
      <c r="F75" s="17"/>
      <c r="G75" s="18">
        <f>SUM(D75*100,E75:F75)</f>
        <v>70.585000000000008</v>
      </c>
      <c r="H75" s="17"/>
      <c r="I75" s="19"/>
      <c r="J75" s="18">
        <f>SUM(H75:I75)</f>
        <v>0</v>
      </c>
      <c r="K75" s="17"/>
      <c r="L75" s="19"/>
      <c r="M75" s="19"/>
      <c r="N75" s="18">
        <f>SUM(K75:M75)</f>
        <v>0</v>
      </c>
      <c r="O75" s="19"/>
      <c r="P75" s="19"/>
      <c r="Q75" s="19"/>
      <c r="R75" s="19"/>
      <c r="S75" s="18">
        <f>SUM(O75:R75)</f>
        <v>0</v>
      </c>
      <c r="T75" s="20">
        <f>6.5+1+1+1</f>
        <v>9.5</v>
      </c>
      <c r="U75" s="17">
        <v>12.1</v>
      </c>
      <c r="V75" s="17">
        <f>38.6+0.8</f>
        <v>39.4</v>
      </c>
      <c r="W75" s="17">
        <v>0.5</v>
      </c>
      <c r="X75" s="17"/>
      <c r="Y75" s="17"/>
      <c r="Z75" s="18">
        <f>SUM(T75:Y75)</f>
        <v>61.5</v>
      </c>
      <c r="AA75" s="17"/>
      <c r="AB75" s="17"/>
      <c r="AC75" s="41">
        <f>G75+J75+N75+S75+Z75+AA75-AB75</f>
        <v>132.08500000000001</v>
      </c>
    </row>
    <row r="76" spans="1:29" ht="16.5" customHeight="1" x14ac:dyDescent="0.25">
      <c r="A76" s="224">
        <v>72</v>
      </c>
      <c r="B76" s="58" t="s">
        <v>12</v>
      </c>
      <c r="C76" s="8" t="s">
        <v>5456</v>
      </c>
      <c r="D76" s="6">
        <v>0.13689655172413792</v>
      </c>
      <c r="E76" s="121"/>
      <c r="F76" s="5"/>
      <c r="G76" s="6">
        <f>SUM(D76*100,E76:F76)</f>
        <v>13.689655172413792</v>
      </c>
      <c r="H76" s="5"/>
      <c r="I76" s="4"/>
      <c r="J76" s="6">
        <f>SUM(H76:I76)</f>
        <v>0</v>
      </c>
      <c r="K76" s="5"/>
      <c r="L76" s="4"/>
      <c r="M76" s="4"/>
      <c r="N76" s="6">
        <f>SUM(K76:M76)</f>
        <v>0</v>
      </c>
      <c r="O76" s="4"/>
      <c r="P76" s="4"/>
      <c r="Q76" s="4"/>
      <c r="R76" s="4"/>
      <c r="S76" s="6">
        <f>SUM(O76:R76)</f>
        <v>0</v>
      </c>
      <c r="T76" s="7">
        <f>2.5+15+2</f>
        <v>19.5</v>
      </c>
      <c r="U76" s="5">
        <v>35</v>
      </c>
      <c r="V76" s="5">
        <f>52.3+1.5+0.8</f>
        <v>54.599999999999994</v>
      </c>
      <c r="W76" s="5">
        <v>5</v>
      </c>
      <c r="X76" s="5">
        <v>1</v>
      </c>
      <c r="Y76" s="5"/>
      <c r="Z76" s="6">
        <f>SUM(T76:Y76)</f>
        <v>115.1</v>
      </c>
      <c r="AA76" s="5">
        <v>3</v>
      </c>
      <c r="AB76" s="5"/>
      <c r="AC76" s="40">
        <f>G76+J76+N76+S76+Z76+AA76-AB76</f>
        <v>131.78965517241377</v>
      </c>
    </row>
    <row r="77" spans="1:29" ht="16.5" customHeight="1" x14ac:dyDescent="0.25">
      <c r="A77" s="224">
        <v>73</v>
      </c>
      <c r="B77" s="58" t="s">
        <v>13</v>
      </c>
      <c r="C77" s="8" t="s">
        <v>5456</v>
      </c>
      <c r="D77" s="6">
        <v>0.92166666666666663</v>
      </c>
      <c r="E77" s="121"/>
      <c r="F77" s="5"/>
      <c r="G77" s="6">
        <f>SUM(D77*100,E77:F77)</f>
        <v>92.166666666666657</v>
      </c>
      <c r="H77" s="5"/>
      <c r="I77" s="4"/>
      <c r="J77" s="6">
        <f>SUM(H77:I77)</f>
        <v>0</v>
      </c>
      <c r="K77" s="5"/>
      <c r="L77" s="4"/>
      <c r="M77" s="4"/>
      <c r="N77" s="6">
        <f>SUM(K77:M77)</f>
        <v>0</v>
      </c>
      <c r="O77" s="4"/>
      <c r="P77" s="4"/>
      <c r="Q77" s="4"/>
      <c r="R77" s="4"/>
      <c r="S77" s="6">
        <f>SUM(O77:R77)</f>
        <v>0</v>
      </c>
      <c r="T77" s="7">
        <f>1.5+15+2</f>
        <v>18.5</v>
      </c>
      <c r="U77" s="5">
        <f>16.3+0.3</f>
        <v>16.600000000000001</v>
      </c>
      <c r="V77" s="5"/>
      <c r="W77" s="5"/>
      <c r="X77" s="5">
        <v>2</v>
      </c>
      <c r="Y77" s="5"/>
      <c r="Z77" s="6">
        <f>SUM(T77:Y77)</f>
        <v>37.1</v>
      </c>
      <c r="AA77" s="5">
        <v>2</v>
      </c>
      <c r="AB77" s="5"/>
      <c r="AC77" s="40">
        <f>G77+J77+N77+S77+Z77+AA77-AB77</f>
        <v>131.26666666666665</v>
      </c>
    </row>
    <row r="78" spans="1:29" ht="16.5" customHeight="1" x14ac:dyDescent="0.25">
      <c r="A78" s="224">
        <v>74</v>
      </c>
      <c r="B78" s="62" t="s">
        <v>2373</v>
      </c>
      <c r="C78" s="13" t="s">
        <v>2360</v>
      </c>
      <c r="D78" s="18">
        <v>0.89153846153846161</v>
      </c>
      <c r="E78" s="122"/>
      <c r="F78" s="17"/>
      <c r="G78" s="18">
        <v>89.15384615384616</v>
      </c>
      <c r="H78" s="17"/>
      <c r="I78" s="19"/>
      <c r="J78" s="18">
        <v>0</v>
      </c>
      <c r="K78" s="17"/>
      <c r="L78" s="19"/>
      <c r="M78" s="19"/>
      <c r="N78" s="18">
        <v>0</v>
      </c>
      <c r="O78" s="19"/>
      <c r="P78" s="19">
        <v>0.5</v>
      </c>
      <c r="Q78" s="19"/>
      <c r="R78" s="19"/>
      <c r="S78" s="18">
        <v>0.5</v>
      </c>
      <c r="T78" s="20">
        <v>16.5</v>
      </c>
      <c r="U78" s="17">
        <v>23.4</v>
      </c>
      <c r="V78" s="17"/>
      <c r="W78" s="17"/>
      <c r="X78" s="17"/>
      <c r="Y78" s="17"/>
      <c r="Z78" s="18">
        <v>39.9</v>
      </c>
      <c r="AA78" s="17">
        <v>1</v>
      </c>
      <c r="AB78" s="17"/>
      <c r="AC78" s="41">
        <v>130.55384615384617</v>
      </c>
    </row>
    <row r="79" spans="1:29" ht="16.5" customHeight="1" x14ac:dyDescent="0.25">
      <c r="A79" s="225">
        <v>75</v>
      </c>
      <c r="B79" s="62" t="s">
        <v>3352</v>
      </c>
      <c r="C79" s="13" t="s">
        <v>3340</v>
      </c>
      <c r="D79" s="18">
        <v>0.81625000000000003</v>
      </c>
      <c r="E79" s="122">
        <v>1</v>
      </c>
      <c r="F79" s="17"/>
      <c r="G79" s="18">
        <v>82.625</v>
      </c>
      <c r="H79" s="17"/>
      <c r="I79" s="19"/>
      <c r="J79" s="18">
        <v>0</v>
      </c>
      <c r="K79" s="17"/>
      <c r="L79" s="19"/>
      <c r="M79" s="19"/>
      <c r="N79" s="18">
        <v>0</v>
      </c>
      <c r="O79" s="19"/>
      <c r="P79" s="19"/>
      <c r="Q79" s="19"/>
      <c r="R79" s="19"/>
      <c r="S79" s="18">
        <v>0</v>
      </c>
      <c r="T79" s="20">
        <v>12.5</v>
      </c>
      <c r="U79" s="17">
        <v>17</v>
      </c>
      <c r="V79" s="17">
        <v>15.4</v>
      </c>
      <c r="W79" s="17"/>
      <c r="X79" s="17"/>
      <c r="Y79" s="17">
        <v>3</v>
      </c>
      <c r="Z79" s="18">
        <v>47.9</v>
      </c>
      <c r="AA79" s="17"/>
      <c r="AB79" s="17"/>
      <c r="AC79" s="41">
        <v>130.52500000000001</v>
      </c>
    </row>
    <row r="80" spans="1:29" ht="16.5" customHeight="1" x14ac:dyDescent="0.25">
      <c r="A80" s="224">
        <v>76</v>
      </c>
      <c r="B80" s="62" t="s">
        <v>2374</v>
      </c>
      <c r="C80" s="13" t="s">
        <v>2360</v>
      </c>
      <c r="D80" s="18">
        <v>0.82666666666666666</v>
      </c>
      <c r="E80" s="122"/>
      <c r="F80" s="17"/>
      <c r="G80" s="18">
        <v>82.666666666666671</v>
      </c>
      <c r="H80" s="17"/>
      <c r="I80" s="19"/>
      <c r="J80" s="18">
        <v>0</v>
      </c>
      <c r="K80" s="17">
        <v>2.5</v>
      </c>
      <c r="L80" s="19">
        <v>7.5</v>
      </c>
      <c r="M80" s="19"/>
      <c r="N80" s="18">
        <v>10</v>
      </c>
      <c r="O80" s="19"/>
      <c r="P80" s="19"/>
      <c r="Q80" s="19"/>
      <c r="R80" s="19"/>
      <c r="S80" s="18">
        <v>0</v>
      </c>
      <c r="T80" s="20">
        <v>3.5</v>
      </c>
      <c r="U80" s="17">
        <v>22.3</v>
      </c>
      <c r="V80" s="17">
        <v>1</v>
      </c>
      <c r="W80" s="17">
        <v>8.8000000000000007</v>
      </c>
      <c r="X80" s="17"/>
      <c r="Y80" s="17"/>
      <c r="Z80" s="18">
        <v>35.6</v>
      </c>
      <c r="AA80" s="17">
        <v>2</v>
      </c>
      <c r="AB80" s="17"/>
      <c r="AC80" s="41">
        <v>130.26666666666668</v>
      </c>
    </row>
    <row r="81" spans="1:29" ht="16.5" customHeight="1" x14ac:dyDescent="0.25">
      <c r="A81" s="224">
        <v>77</v>
      </c>
      <c r="B81" s="62" t="s">
        <v>2375</v>
      </c>
      <c r="C81" s="13" t="s">
        <v>2360</v>
      </c>
      <c r="D81" s="18">
        <v>0.85</v>
      </c>
      <c r="E81" s="122"/>
      <c r="F81" s="17"/>
      <c r="G81" s="18">
        <v>85</v>
      </c>
      <c r="H81" s="17"/>
      <c r="I81" s="19"/>
      <c r="J81" s="18">
        <v>0</v>
      </c>
      <c r="K81" s="17"/>
      <c r="L81" s="19"/>
      <c r="M81" s="19"/>
      <c r="N81" s="18">
        <v>0</v>
      </c>
      <c r="O81" s="19"/>
      <c r="P81" s="19"/>
      <c r="Q81" s="19"/>
      <c r="R81" s="19"/>
      <c r="S81" s="18">
        <v>0</v>
      </c>
      <c r="T81" s="20">
        <v>2</v>
      </c>
      <c r="U81" s="17"/>
      <c r="V81" s="17">
        <v>29.900000000000002</v>
      </c>
      <c r="W81" s="17">
        <v>9.1999999999999993</v>
      </c>
      <c r="X81" s="17"/>
      <c r="Y81" s="17">
        <v>3.5</v>
      </c>
      <c r="Z81" s="18">
        <v>44.6</v>
      </c>
      <c r="AA81" s="17"/>
      <c r="AB81" s="17"/>
      <c r="AC81" s="41">
        <v>129.6</v>
      </c>
    </row>
    <row r="82" spans="1:29" ht="16.5" customHeight="1" x14ac:dyDescent="0.25">
      <c r="A82" s="224">
        <v>78</v>
      </c>
      <c r="B82" s="59" t="s">
        <v>14</v>
      </c>
      <c r="C82" s="8" t="s">
        <v>5456</v>
      </c>
      <c r="D82" s="6">
        <v>0.85833333333333328</v>
      </c>
      <c r="E82" s="121"/>
      <c r="F82" s="5"/>
      <c r="G82" s="6">
        <f>SUM(D82*100,E82:F82)</f>
        <v>85.833333333333329</v>
      </c>
      <c r="H82" s="5"/>
      <c r="I82" s="4"/>
      <c r="J82" s="6">
        <f>SUM(H82:I82)</f>
        <v>0</v>
      </c>
      <c r="K82" s="5"/>
      <c r="L82" s="4"/>
      <c r="M82" s="4"/>
      <c r="N82" s="6">
        <f>SUM(K82:M82)</f>
        <v>0</v>
      </c>
      <c r="O82" s="4"/>
      <c r="P82" s="4"/>
      <c r="Q82" s="4"/>
      <c r="R82" s="4"/>
      <c r="S82" s="6">
        <f>SUM(O82:R82)</f>
        <v>0</v>
      </c>
      <c r="T82" s="7">
        <f>1.5+15</f>
        <v>16.5</v>
      </c>
      <c r="U82" s="5">
        <v>25.9</v>
      </c>
      <c r="V82" s="5"/>
      <c r="W82" s="5"/>
      <c r="X82" s="5"/>
      <c r="Y82" s="5"/>
      <c r="Z82" s="6">
        <f>SUM(T82:Y82)</f>
        <v>42.4</v>
      </c>
      <c r="AA82" s="5">
        <v>1</v>
      </c>
      <c r="AB82" s="5"/>
      <c r="AC82" s="40">
        <f>G82+J82+N82+S82+Z82+AA82-AB82</f>
        <v>129.23333333333332</v>
      </c>
    </row>
    <row r="83" spans="1:29" ht="16.5" customHeight="1" x14ac:dyDescent="0.25">
      <c r="A83" s="225">
        <v>79</v>
      </c>
      <c r="B83" s="62" t="s">
        <v>15</v>
      </c>
      <c r="C83" s="8" t="s">
        <v>5456</v>
      </c>
      <c r="D83" s="43">
        <v>0.80838709677419351</v>
      </c>
      <c r="E83" s="121"/>
      <c r="F83" s="5"/>
      <c r="G83" s="6">
        <f>SUM(D83*100,E83:F83)</f>
        <v>80.838709677419345</v>
      </c>
      <c r="H83" s="5"/>
      <c r="I83" s="4"/>
      <c r="J83" s="6">
        <f>SUM(H83:I83)</f>
        <v>0</v>
      </c>
      <c r="K83" s="5"/>
      <c r="L83" s="4"/>
      <c r="M83" s="4"/>
      <c r="N83" s="6">
        <f>SUM(K83:M83)</f>
        <v>0</v>
      </c>
      <c r="O83" s="4"/>
      <c r="P83" s="4"/>
      <c r="Q83" s="4"/>
      <c r="R83" s="4"/>
      <c r="S83" s="6">
        <f>SUM(O83:R83)</f>
        <v>0</v>
      </c>
      <c r="T83" s="7">
        <f>1+1</f>
        <v>2</v>
      </c>
      <c r="U83" s="5"/>
      <c r="V83" s="5">
        <f>10+16</f>
        <v>26</v>
      </c>
      <c r="W83" s="5">
        <v>18</v>
      </c>
      <c r="X83" s="5">
        <v>2</v>
      </c>
      <c r="Y83" s="5"/>
      <c r="Z83" s="6">
        <f>SUM(T83:Y83)</f>
        <v>48</v>
      </c>
      <c r="AA83" s="5"/>
      <c r="AB83" s="5"/>
      <c r="AC83" s="40">
        <f>G83+J83+N83+S83+Z83+AA83-AB83</f>
        <v>128.83870967741933</v>
      </c>
    </row>
    <row r="84" spans="1:29" ht="16.5" customHeight="1" x14ac:dyDescent="0.25">
      <c r="A84" s="224">
        <v>80</v>
      </c>
      <c r="B84" s="62" t="s">
        <v>3353</v>
      </c>
      <c r="C84" s="13" t="s">
        <v>3340</v>
      </c>
      <c r="D84" s="18">
        <v>0.91200000000000003</v>
      </c>
      <c r="E84" s="122"/>
      <c r="F84" s="17"/>
      <c r="G84" s="18">
        <v>91.2</v>
      </c>
      <c r="H84" s="17"/>
      <c r="I84" s="19"/>
      <c r="J84" s="18">
        <v>0</v>
      </c>
      <c r="K84" s="17"/>
      <c r="L84" s="19"/>
      <c r="M84" s="19"/>
      <c r="N84" s="18">
        <v>0</v>
      </c>
      <c r="O84" s="19"/>
      <c r="P84" s="19"/>
      <c r="Q84" s="19"/>
      <c r="R84" s="19"/>
      <c r="S84" s="18">
        <v>0</v>
      </c>
      <c r="T84" s="20">
        <v>17</v>
      </c>
      <c r="U84" s="17">
        <v>4</v>
      </c>
      <c r="V84" s="17"/>
      <c r="W84" s="17">
        <v>16.600000000000001</v>
      </c>
      <c r="X84" s="17"/>
      <c r="Y84" s="17"/>
      <c r="Z84" s="18">
        <v>37.6</v>
      </c>
      <c r="AA84" s="17"/>
      <c r="AB84" s="17"/>
      <c r="AC84" s="41">
        <v>128.80000000000001</v>
      </c>
    </row>
    <row r="85" spans="1:29" ht="16.5" customHeight="1" x14ac:dyDescent="0.25">
      <c r="A85" s="224">
        <v>81</v>
      </c>
      <c r="B85" s="58" t="s">
        <v>16</v>
      </c>
      <c r="C85" s="8" t="s">
        <v>5456</v>
      </c>
      <c r="D85" s="6">
        <v>0.81580645161290322</v>
      </c>
      <c r="E85" s="121"/>
      <c r="F85" s="5"/>
      <c r="G85" s="6">
        <f>SUM(D85*100,E85:F85)</f>
        <v>81.58064516129032</v>
      </c>
      <c r="H85" s="5"/>
      <c r="I85" s="4"/>
      <c r="J85" s="6">
        <f>SUM(H85:I85)</f>
        <v>0</v>
      </c>
      <c r="K85" s="5"/>
      <c r="L85" s="4"/>
      <c r="M85" s="4"/>
      <c r="N85" s="6">
        <f>SUM(K85:M85)</f>
        <v>0</v>
      </c>
      <c r="O85" s="4"/>
      <c r="P85" s="4"/>
      <c r="Q85" s="4"/>
      <c r="R85" s="4"/>
      <c r="S85" s="6">
        <f>SUM(O85:R85)</f>
        <v>0</v>
      </c>
      <c r="T85" s="7">
        <f>2+15+2</f>
        <v>19</v>
      </c>
      <c r="U85" s="5">
        <f>4.1+0.3</f>
        <v>4.3999999999999995</v>
      </c>
      <c r="V85" s="5"/>
      <c r="W85" s="5">
        <f>1+9.9</f>
        <v>10.9</v>
      </c>
      <c r="X85" s="5">
        <f>10+0.5</f>
        <v>10.5</v>
      </c>
      <c r="Y85" s="5"/>
      <c r="Z85" s="6">
        <f>SUM(T85:Y85)</f>
        <v>44.8</v>
      </c>
      <c r="AA85" s="5">
        <v>2</v>
      </c>
      <c r="AB85" s="5"/>
      <c r="AC85" s="40">
        <f>G85+J85+N85+S85+Z85+AA85-AB85</f>
        <v>128.38064516129032</v>
      </c>
    </row>
    <row r="86" spans="1:29" ht="16.5" customHeight="1" x14ac:dyDescent="0.25">
      <c r="A86" s="224">
        <v>82</v>
      </c>
      <c r="B86" s="109">
        <v>194198</v>
      </c>
      <c r="C86" s="36" t="s">
        <v>5457</v>
      </c>
      <c r="D86" s="39">
        <v>0.80900000000000005</v>
      </c>
      <c r="E86" s="123"/>
      <c r="F86" s="33"/>
      <c r="G86" s="34">
        <v>80.900000000000006</v>
      </c>
      <c r="H86" s="33"/>
      <c r="I86" s="32"/>
      <c r="J86" s="34">
        <v>0</v>
      </c>
      <c r="K86" s="33"/>
      <c r="L86" s="32"/>
      <c r="M86" s="32"/>
      <c r="N86" s="34">
        <v>0</v>
      </c>
      <c r="O86" s="32"/>
      <c r="P86" s="32">
        <v>0.5</v>
      </c>
      <c r="Q86" s="32"/>
      <c r="R86" s="32"/>
      <c r="S86" s="34">
        <v>0.5</v>
      </c>
      <c r="T86" s="35">
        <v>16.5</v>
      </c>
      <c r="U86" s="33">
        <v>30.1</v>
      </c>
      <c r="V86" s="33"/>
      <c r="W86" s="33"/>
      <c r="X86" s="33"/>
      <c r="Y86" s="33"/>
      <c r="Z86" s="34">
        <v>46.6</v>
      </c>
      <c r="AA86" s="33"/>
      <c r="AB86" s="33"/>
      <c r="AC86" s="42">
        <v>128</v>
      </c>
    </row>
    <row r="87" spans="1:29" ht="16.5" customHeight="1" x14ac:dyDescent="0.25">
      <c r="A87" s="225">
        <v>83</v>
      </c>
      <c r="B87" s="59" t="s">
        <v>17</v>
      </c>
      <c r="C87" s="8" t="s">
        <v>5456</v>
      </c>
      <c r="D87" s="6">
        <v>0.96620689655172409</v>
      </c>
      <c r="E87" s="121"/>
      <c r="F87" s="5"/>
      <c r="G87" s="6">
        <f>SUM(D87*100,E87:F87)</f>
        <v>96.620689655172413</v>
      </c>
      <c r="H87" s="5"/>
      <c r="I87" s="4"/>
      <c r="J87" s="6">
        <f>SUM(H87:I87)</f>
        <v>0</v>
      </c>
      <c r="K87" s="5"/>
      <c r="L87" s="4"/>
      <c r="M87" s="4"/>
      <c r="N87" s="6">
        <f>SUM(K87:M87)</f>
        <v>0</v>
      </c>
      <c r="O87" s="4"/>
      <c r="P87" s="4"/>
      <c r="Q87" s="4"/>
      <c r="R87" s="4"/>
      <c r="S87" s="6">
        <f>SUM(O87:R87)</f>
        <v>0</v>
      </c>
      <c r="T87" s="7">
        <v>30</v>
      </c>
      <c r="U87" s="5"/>
      <c r="V87" s="5"/>
      <c r="W87" s="5"/>
      <c r="X87" s="5"/>
      <c r="Y87" s="5"/>
      <c r="Z87" s="6">
        <f>SUM(T87:Y87)</f>
        <v>30</v>
      </c>
      <c r="AA87" s="5"/>
      <c r="AB87" s="5"/>
      <c r="AC87" s="40">
        <f>G87+J87+N87+S87+Z87+AA87-AB87</f>
        <v>126.62068965517241</v>
      </c>
    </row>
    <row r="88" spans="1:29" ht="16.5" customHeight="1" x14ac:dyDescent="0.25">
      <c r="A88" s="224">
        <v>84</v>
      </c>
      <c r="B88" s="62" t="s">
        <v>18</v>
      </c>
      <c r="C88" s="8" t="s">
        <v>5456</v>
      </c>
      <c r="D88" s="43">
        <v>0.87193548387096775</v>
      </c>
      <c r="E88" s="121"/>
      <c r="F88" s="5"/>
      <c r="G88" s="6">
        <f>SUM(D88*100,E88:F88)</f>
        <v>87.193548387096769</v>
      </c>
      <c r="H88" s="5"/>
      <c r="I88" s="4"/>
      <c r="J88" s="6">
        <f>SUM(H88:I88)</f>
        <v>0</v>
      </c>
      <c r="K88" s="5"/>
      <c r="L88" s="4"/>
      <c r="M88" s="4"/>
      <c r="N88" s="6">
        <f>SUM(K88:M88)</f>
        <v>0</v>
      </c>
      <c r="O88" s="4"/>
      <c r="P88" s="4"/>
      <c r="Q88" s="4"/>
      <c r="R88" s="4"/>
      <c r="S88" s="6">
        <f>SUM(O88:R88)</f>
        <v>0</v>
      </c>
      <c r="T88" s="7">
        <f>30+1</f>
        <v>31</v>
      </c>
      <c r="U88" s="5">
        <f>6.1+0.3</f>
        <v>6.3999999999999995</v>
      </c>
      <c r="V88" s="5"/>
      <c r="W88" s="5"/>
      <c r="X88" s="5">
        <v>2</v>
      </c>
      <c r="Y88" s="5"/>
      <c r="Z88" s="6">
        <f>SUM(T88:Y88)</f>
        <v>39.4</v>
      </c>
      <c r="AA88" s="5"/>
      <c r="AB88" s="5"/>
      <c r="AC88" s="40">
        <f>G88+J88+N88+S88+Z88+AA88-AB88</f>
        <v>126.59354838709677</v>
      </c>
    </row>
    <row r="89" spans="1:29" ht="16.5" customHeight="1" x14ac:dyDescent="0.25">
      <c r="A89" s="224">
        <v>85</v>
      </c>
      <c r="B89" s="109">
        <v>204049</v>
      </c>
      <c r="C89" s="36" t="s">
        <v>5457</v>
      </c>
      <c r="D89" s="38">
        <v>0.85499999999999998</v>
      </c>
      <c r="E89" s="123"/>
      <c r="F89" s="33"/>
      <c r="G89" s="34">
        <v>85.5</v>
      </c>
      <c r="H89" s="33">
        <v>20.5</v>
      </c>
      <c r="I89" s="32"/>
      <c r="J89" s="34">
        <v>20.5</v>
      </c>
      <c r="K89" s="33"/>
      <c r="L89" s="32">
        <v>1</v>
      </c>
      <c r="M89" s="32">
        <v>4</v>
      </c>
      <c r="N89" s="34">
        <v>5</v>
      </c>
      <c r="O89" s="32"/>
      <c r="P89" s="32"/>
      <c r="Q89" s="32"/>
      <c r="R89" s="32"/>
      <c r="S89" s="34">
        <v>0</v>
      </c>
      <c r="T89" s="35">
        <v>3</v>
      </c>
      <c r="U89" s="33"/>
      <c r="V89" s="33"/>
      <c r="W89" s="33">
        <v>2.5</v>
      </c>
      <c r="X89" s="33">
        <v>8.6</v>
      </c>
      <c r="Y89" s="33">
        <v>1</v>
      </c>
      <c r="Z89" s="34">
        <v>15.1</v>
      </c>
      <c r="AA89" s="33"/>
      <c r="AB89" s="33"/>
      <c r="AC89" s="42">
        <v>126.1</v>
      </c>
    </row>
    <row r="90" spans="1:29" ht="16.5" customHeight="1" x14ac:dyDescent="0.25">
      <c r="A90" s="224">
        <v>86</v>
      </c>
      <c r="B90" s="62" t="s">
        <v>3354</v>
      </c>
      <c r="C90" s="13" t="s">
        <v>3340</v>
      </c>
      <c r="D90" s="18">
        <v>0.67233333333333334</v>
      </c>
      <c r="E90" s="122"/>
      <c r="F90" s="17"/>
      <c r="G90" s="18">
        <v>67.233333333333334</v>
      </c>
      <c r="H90" s="17"/>
      <c r="I90" s="19"/>
      <c r="J90" s="18">
        <v>0</v>
      </c>
      <c r="K90" s="17">
        <v>2</v>
      </c>
      <c r="L90" s="19">
        <v>2.8</v>
      </c>
      <c r="M90" s="19">
        <v>54</v>
      </c>
      <c r="N90" s="18">
        <v>58.8</v>
      </c>
      <c r="O90" s="19"/>
      <c r="P90" s="19"/>
      <c r="Q90" s="19"/>
      <c r="R90" s="19"/>
      <c r="S90" s="18">
        <v>0</v>
      </c>
      <c r="T90" s="20"/>
      <c r="U90" s="17"/>
      <c r="V90" s="17"/>
      <c r="W90" s="17"/>
      <c r="X90" s="17"/>
      <c r="Y90" s="17"/>
      <c r="Z90" s="18">
        <v>0</v>
      </c>
      <c r="AA90" s="17"/>
      <c r="AB90" s="17"/>
      <c r="AC90" s="41">
        <v>126.03333333333333</v>
      </c>
    </row>
    <row r="91" spans="1:29" ht="16.5" customHeight="1" x14ac:dyDescent="0.25">
      <c r="A91" s="225">
        <v>87</v>
      </c>
      <c r="B91" s="109">
        <v>214022</v>
      </c>
      <c r="C91" s="36" t="s">
        <v>5457</v>
      </c>
      <c r="D91" s="39">
        <v>0.76935555555555568</v>
      </c>
      <c r="E91" s="123"/>
      <c r="F91" s="33"/>
      <c r="G91" s="34">
        <v>76.935555555555567</v>
      </c>
      <c r="H91" s="33"/>
      <c r="I91" s="32"/>
      <c r="J91" s="34">
        <v>0</v>
      </c>
      <c r="K91" s="33"/>
      <c r="L91" s="32"/>
      <c r="M91" s="32"/>
      <c r="N91" s="34">
        <v>0</v>
      </c>
      <c r="O91" s="32"/>
      <c r="P91" s="32"/>
      <c r="Q91" s="32"/>
      <c r="R91" s="32"/>
      <c r="S91" s="34">
        <v>0</v>
      </c>
      <c r="T91" s="35">
        <v>5</v>
      </c>
      <c r="U91" s="33">
        <v>14.8</v>
      </c>
      <c r="V91" s="33">
        <v>26.700000000000003</v>
      </c>
      <c r="W91" s="33">
        <v>2.2000000000000002</v>
      </c>
      <c r="X91" s="33"/>
      <c r="Y91" s="33"/>
      <c r="Z91" s="34">
        <v>48.7</v>
      </c>
      <c r="AA91" s="33"/>
      <c r="AB91" s="33"/>
      <c r="AC91" s="42">
        <v>125.63555555555557</v>
      </c>
    </row>
    <row r="92" spans="1:29" ht="16.5" customHeight="1" x14ac:dyDescent="0.25">
      <c r="A92" s="224">
        <v>88</v>
      </c>
      <c r="B92" s="62" t="s">
        <v>2376</v>
      </c>
      <c r="C92" s="13" t="s">
        <v>2360</v>
      </c>
      <c r="D92" s="18">
        <v>0.92692307692307696</v>
      </c>
      <c r="E92" s="122"/>
      <c r="F92" s="17"/>
      <c r="G92" s="18">
        <v>92.692307692307693</v>
      </c>
      <c r="H92" s="17">
        <v>2.5</v>
      </c>
      <c r="I92" s="19"/>
      <c r="J92" s="18">
        <v>2.5</v>
      </c>
      <c r="K92" s="17"/>
      <c r="L92" s="19"/>
      <c r="M92" s="19"/>
      <c r="N92" s="18">
        <v>0</v>
      </c>
      <c r="O92" s="19"/>
      <c r="P92" s="19"/>
      <c r="Q92" s="19"/>
      <c r="R92" s="19"/>
      <c r="S92" s="18">
        <v>0</v>
      </c>
      <c r="T92" s="20">
        <v>1</v>
      </c>
      <c r="U92" s="17">
        <v>1.7</v>
      </c>
      <c r="V92" s="17">
        <v>23.1</v>
      </c>
      <c r="W92" s="17">
        <v>3.5</v>
      </c>
      <c r="X92" s="17">
        <v>0.8</v>
      </c>
      <c r="Y92" s="17"/>
      <c r="Z92" s="18">
        <v>30.1</v>
      </c>
      <c r="AA92" s="17"/>
      <c r="AB92" s="17"/>
      <c r="AC92" s="41">
        <v>125.2923076923077</v>
      </c>
    </row>
    <row r="93" spans="1:29" ht="16.5" customHeight="1" x14ac:dyDescent="0.25">
      <c r="A93" s="224">
        <v>89</v>
      </c>
      <c r="B93" s="58" t="s">
        <v>19</v>
      </c>
      <c r="C93" s="8" t="s">
        <v>5456</v>
      </c>
      <c r="D93" s="6">
        <v>0.59387096774193548</v>
      </c>
      <c r="E93" s="121"/>
      <c r="F93" s="5"/>
      <c r="G93" s="6">
        <f>SUM(D93*100,E93:F93)</f>
        <v>59.387096774193552</v>
      </c>
      <c r="H93" s="5"/>
      <c r="I93" s="4"/>
      <c r="J93" s="6">
        <f>SUM(H93:I93)</f>
        <v>0</v>
      </c>
      <c r="K93" s="5"/>
      <c r="L93" s="4"/>
      <c r="M93" s="4"/>
      <c r="N93" s="6">
        <f>SUM(K93:M93)</f>
        <v>0</v>
      </c>
      <c r="O93" s="4"/>
      <c r="P93" s="4"/>
      <c r="Q93" s="4"/>
      <c r="R93" s="4"/>
      <c r="S93" s="6">
        <f>SUM(O93:R93)</f>
        <v>0</v>
      </c>
      <c r="T93" s="7">
        <f>15+1+2</f>
        <v>18</v>
      </c>
      <c r="U93" s="5">
        <v>0.5</v>
      </c>
      <c r="V93" s="5">
        <v>37.799999999999997</v>
      </c>
      <c r="W93" s="5">
        <v>9.5</v>
      </c>
      <c r="X93" s="5"/>
      <c r="Y93" s="5"/>
      <c r="Z93" s="6">
        <f>SUM(T93:Y93)</f>
        <v>65.8</v>
      </c>
      <c r="AA93" s="5"/>
      <c r="AB93" s="5"/>
      <c r="AC93" s="40">
        <f>G93+J93+N93+S93+Z93+AA93-AB93</f>
        <v>125.18709677419355</v>
      </c>
    </row>
    <row r="94" spans="1:29" ht="16.5" customHeight="1" x14ac:dyDescent="0.25">
      <c r="A94" s="224">
        <v>90</v>
      </c>
      <c r="B94" s="62" t="s">
        <v>3355</v>
      </c>
      <c r="C94" s="13" t="s">
        <v>3340</v>
      </c>
      <c r="D94" s="18">
        <v>0.91833333333333333</v>
      </c>
      <c r="E94" s="122"/>
      <c r="F94" s="17"/>
      <c r="G94" s="18">
        <v>91.833333333333329</v>
      </c>
      <c r="H94" s="17"/>
      <c r="I94" s="19"/>
      <c r="J94" s="18">
        <v>0</v>
      </c>
      <c r="K94" s="17"/>
      <c r="L94" s="19">
        <v>2</v>
      </c>
      <c r="M94" s="19"/>
      <c r="N94" s="18">
        <v>2</v>
      </c>
      <c r="O94" s="19"/>
      <c r="P94" s="19"/>
      <c r="Q94" s="19"/>
      <c r="R94" s="19"/>
      <c r="S94" s="18">
        <v>0</v>
      </c>
      <c r="T94" s="20">
        <v>17</v>
      </c>
      <c r="U94" s="17">
        <v>7.5</v>
      </c>
      <c r="V94" s="17">
        <v>1.8</v>
      </c>
      <c r="W94" s="17"/>
      <c r="X94" s="17">
        <v>3</v>
      </c>
      <c r="Y94" s="17"/>
      <c r="Z94" s="18">
        <v>29.3</v>
      </c>
      <c r="AA94" s="17">
        <v>2</v>
      </c>
      <c r="AB94" s="17"/>
      <c r="AC94" s="41">
        <v>125.13333333333333</v>
      </c>
    </row>
    <row r="95" spans="1:29" ht="16.5" customHeight="1" x14ac:dyDescent="0.25">
      <c r="A95" s="225">
        <v>91</v>
      </c>
      <c r="B95" s="58" t="s">
        <v>20</v>
      </c>
      <c r="C95" s="8" t="s">
        <v>5456</v>
      </c>
      <c r="D95" s="6">
        <v>0.72666666666666668</v>
      </c>
      <c r="E95" s="121"/>
      <c r="F95" s="5"/>
      <c r="G95" s="6">
        <f>SUM(D95*100,E95:F95)</f>
        <v>72.666666666666671</v>
      </c>
      <c r="H95" s="5"/>
      <c r="I95" s="4"/>
      <c r="J95" s="6">
        <f>SUM(H95:I95)</f>
        <v>0</v>
      </c>
      <c r="K95" s="5"/>
      <c r="L95" s="4">
        <v>1</v>
      </c>
      <c r="M95" s="4"/>
      <c r="N95" s="6">
        <f>SUM(K95:M95)</f>
        <v>1</v>
      </c>
      <c r="O95" s="4"/>
      <c r="P95" s="4"/>
      <c r="Q95" s="4"/>
      <c r="R95" s="4"/>
      <c r="S95" s="6">
        <f>SUM(O95:R95)</f>
        <v>0</v>
      </c>
      <c r="T95" s="7">
        <f>1.5+13+1+1</f>
        <v>16.5</v>
      </c>
      <c r="U95" s="5">
        <v>22</v>
      </c>
      <c r="V95" s="5"/>
      <c r="W95" s="5">
        <f>1+6+5.8</f>
        <v>12.8</v>
      </c>
      <c r="X95" s="5"/>
      <c r="Y95" s="5"/>
      <c r="Z95" s="6">
        <f>SUM(T95:Y95)</f>
        <v>51.3</v>
      </c>
      <c r="AA95" s="5"/>
      <c r="AB95" s="5"/>
      <c r="AC95" s="40">
        <f>G95+J95+N95+S95+Z95+AA95-AB95</f>
        <v>124.96666666666667</v>
      </c>
    </row>
    <row r="96" spans="1:29" ht="16.5" customHeight="1" x14ac:dyDescent="0.25">
      <c r="A96" s="224">
        <v>92</v>
      </c>
      <c r="B96" s="109">
        <v>204212</v>
      </c>
      <c r="C96" s="36" t="s">
        <v>5457</v>
      </c>
      <c r="D96" s="38">
        <v>0.65937500000000004</v>
      </c>
      <c r="E96" s="123"/>
      <c r="F96" s="33"/>
      <c r="G96" s="34">
        <v>65.9375</v>
      </c>
      <c r="H96" s="33"/>
      <c r="I96" s="32"/>
      <c r="J96" s="34">
        <v>0</v>
      </c>
      <c r="K96" s="33"/>
      <c r="L96" s="32"/>
      <c r="M96" s="32"/>
      <c r="N96" s="34">
        <v>0</v>
      </c>
      <c r="O96" s="32"/>
      <c r="P96" s="32"/>
      <c r="Q96" s="32"/>
      <c r="R96" s="32"/>
      <c r="S96" s="34">
        <v>0</v>
      </c>
      <c r="T96" s="35">
        <v>16.5</v>
      </c>
      <c r="U96" s="33">
        <v>38.200000000000003</v>
      </c>
      <c r="V96" s="33">
        <v>0.8</v>
      </c>
      <c r="W96" s="33"/>
      <c r="X96" s="33"/>
      <c r="Y96" s="33"/>
      <c r="Z96" s="34">
        <v>55.5</v>
      </c>
      <c r="AA96" s="33">
        <v>3</v>
      </c>
      <c r="AB96" s="33"/>
      <c r="AC96" s="42">
        <v>124.4375</v>
      </c>
    </row>
    <row r="97" spans="1:29" ht="16.5" customHeight="1" x14ac:dyDescent="0.25">
      <c r="A97" s="224">
        <v>93</v>
      </c>
      <c r="B97" s="62" t="s">
        <v>5174</v>
      </c>
      <c r="C97" s="24" t="s">
        <v>4042</v>
      </c>
      <c r="D97" s="18">
        <v>0.9009677419354839</v>
      </c>
      <c r="E97" s="124"/>
      <c r="F97" s="17"/>
      <c r="G97" s="18">
        <f>SUM(D97*100,E97:F97)</f>
        <v>90.096774193548384</v>
      </c>
      <c r="H97" s="17"/>
      <c r="I97" s="19"/>
      <c r="J97" s="18">
        <f>SUM(H97:I97)</f>
        <v>0</v>
      </c>
      <c r="K97" s="17"/>
      <c r="L97" s="19"/>
      <c r="M97" s="19"/>
      <c r="N97" s="18">
        <f>SUM(K97:M97)</f>
        <v>0</v>
      </c>
      <c r="O97" s="19"/>
      <c r="P97" s="19"/>
      <c r="Q97" s="19"/>
      <c r="R97" s="19"/>
      <c r="S97" s="18">
        <f>SUM(O97:R97)</f>
        <v>0</v>
      </c>
      <c r="T97" s="20">
        <f>1+0.5+1+1</f>
        <v>3.5</v>
      </c>
      <c r="U97" s="17"/>
      <c r="V97" s="17">
        <f>23.6+2</f>
        <v>25.6</v>
      </c>
      <c r="W97" s="17">
        <v>5</v>
      </c>
      <c r="X97" s="17">
        <v>0.2</v>
      </c>
      <c r="Y97" s="17"/>
      <c r="Z97" s="18">
        <f>SUM(T97:Y97)</f>
        <v>34.300000000000004</v>
      </c>
      <c r="AA97" s="17"/>
      <c r="AB97" s="17"/>
      <c r="AC97" s="41">
        <f>G97+J97+N97+S97+Z97+AA97-AB97</f>
        <v>124.3967741935484</v>
      </c>
    </row>
    <row r="98" spans="1:29" ht="16.5" customHeight="1" x14ac:dyDescent="0.25">
      <c r="A98" s="224">
        <v>94</v>
      </c>
      <c r="B98" s="83" t="s">
        <v>1383</v>
      </c>
      <c r="C98" s="8" t="s">
        <v>1369</v>
      </c>
      <c r="D98" s="18">
        <v>0.77944666666666673</v>
      </c>
      <c r="E98" s="122"/>
      <c r="F98" s="17"/>
      <c r="G98" s="18">
        <f>SUM(D98*100,E98:F98)</f>
        <v>77.944666666666677</v>
      </c>
      <c r="H98" s="17">
        <v>1.5</v>
      </c>
      <c r="I98" s="19"/>
      <c r="J98" s="18">
        <f>SUM(H98:I98)</f>
        <v>1.5</v>
      </c>
      <c r="K98" s="17"/>
      <c r="L98" s="19"/>
      <c r="M98" s="19"/>
      <c r="N98" s="18">
        <f>SUM(K98:M98)</f>
        <v>0</v>
      </c>
      <c r="O98" s="19"/>
      <c r="P98" s="19"/>
      <c r="Q98" s="19"/>
      <c r="R98" s="19"/>
      <c r="S98" s="18">
        <f>SUM(O98:R98)</f>
        <v>0</v>
      </c>
      <c r="T98" s="20">
        <f>1.5+1</f>
        <v>2.5</v>
      </c>
      <c r="U98" s="17">
        <v>15</v>
      </c>
      <c r="V98" s="17">
        <f>23.8+0.8</f>
        <v>24.6</v>
      </c>
      <c r="W98" s="17">
        <f>0.5+0.2+0.2</f>
        <v>0.89999999999999991</v>
      </c>
      <c r="X98" s="17">
        <v>0.8</v>
      </c>
      <c r="Y98" s="17">
        <v>1</v>
      </c>
      <c r="Z98" s="18">
        <f>SUM(T98:Y98)</f>
        <v>44.8</v>
      </c>
      <c r="AA98" s="17"/>
      <c r="AB98" s="17"/>
      <c r="AC98" s="41">
        <f>G98+J98+N98+S98+Z98+AA98-AB98</f>
        <v>124.24466666666667</v>
      </c>
    </row>
    <row r="99" spans="1:29" ht="16.5" customHeight="1" x14ac:dyDescent="0.25">
      <c r="A99" s="225">
        <v>95</v>
      </c>
      <c r="B99" s="62" t="s">
        <v>3356</v>
      </c>
      <c r="C99" s="13" t="s">
        <v>3340</v>
      </c>
      <c r="D99" s="18">
        <v>0.94923076923076921</v>
      </c>
      <c r="E99" s="122"/>
      <c r="F99" s="17"/>
      <c r="G99" s="18">
        <v>94.92307692307692</v>
      </c>
      <c r="H99" s="17"/>
      <c r="I99" s="19"/>
      <c r="J99" s="18">
        <v>0</v>
      </c>
      <c r="K99" s="17"/>
      <c r="L99" s="19"/>
      <c r="M99" s="19"/>
      <c r="N99" s="18">
        <v>0</v>
      </c>
      <c r="O99" s="19">
        <v>2.5</v>
      </c>
      <c r="P99" s="19"/>
      <c r="Q99" s="19"/>
      <c r="R99" s="19"/>
      <c r="S99" s="18">
        <v>2.5</v>
      </c>
      <c r="T99" s="20">
        <v>14.5</v>
      </c>
      <c r="U99" s="17">
        <v>9</v>
      </c>
      <c r="V99" s="17"/>
      <c r="W99" s="17">
        <v>1.5</v>
      </c>
      <c r="X99" s="17">
        <v>1.5</v>
      </c>
      <c r="Y99" s="17"/>
      <c r="Z99" s="18">
        <v>26.5</v>
      </c>
      <c r="AA99" s="17"/>
      <c r="AB99" s="17"/>
      <c r="AC99" s="41">
        <v>123.92307692307692</v>
      </c>
    </row>
    <row r="100" spans="1:29" ht="16.5" customHeight="1" x14ac:dyDescent="0.25">
      <c r="A100" s="224">
        <v>96</v>
      </c>
      <c r="B100" s="62" t="s">
        <v>2377</v>
      </c>
      <c r="C100" s="13" t="s">
        <v>2360</v>
      </c>
      <c r="D100" s="18">
        <v>0.87416666666666676</v>
      </c>
      <c r="E100" s="122"/>
      <c r="F100" s="17"/>
      <c r="G100" s="18">
        <v>87.416666666666671</v>
      </c>
      <c r="H100" s="17"/>
      <c r="I100" s="19"/>
      <c r="J100" s="18">
        <v>0</v>
      </c>
      <c r="K100" s="17"/>
      <c r="L100" s="19"/>
      <c r="M100" s="19">
        <v>1</v>
      </c>
      <c r="N100" s="18">
        <v>1</v>
      </c>
      <c r="O100" s="19">
        <v>2.5</v>
      </c>
      <c r="P100" s="19"/>
      <c r="Q100" s="19"/>
      <c r="R100" s="19"/>
      <c r="S100" s="18">
        <v>2.5</v>
      </c>
      <c r="T100" s="20">
        <v>1.5</v>
      </c>
      <c r="U100" s="17">
        <v>25.2</v>
      </c>
      <c r="V100" s="17"/>
      <c r="W100" s="17">
        <v>3.5</v>
      </c>
      <c r="X100" s="17"/>
      <c r="Y100" s="17"/>
      <c r="Z100" s="18">
        <v>30.2</v>
      </c>
      <c r="AA100" s="17">
        <v>2</v>
      </c>
      <c r="AB100" s="17"/>
      <c r="AC100" s="41">
        <v>123.11666666666667</v>
      </c>
    </row>
    <row r="101" spans="1:29" ht="16.5" customHeight="1" x14ac:dyDescent="0.25">
      <c r="A101" s="224">
        <v>97</v>
      </c>
      <c r="B101" s="62" t="s">
        <v>4750</v>
      </c>
      <c r="C101" s="8" t="s">
        <v>4042</v>
      </c>
      <c r="D101" s="18">
        <v>0.81799999999999995</v>
      </c>
      <c r="E101" s="124"/>
      <c r="F101" s="17"/>
      <c r="G101" s="18">
        <f>SUM(D101*100,E101:F101)</f>
        <v>81.8</v>
      </c>
      <c r="H101" s="17">
        <v>12.5</v>
      </c>
      <c r="I101" s="19"/>
      <c r="J101" s="18">
        <f>SUM(H101:I101)</f>
        <v>12.5</v>
      </c>
      <c r="K101" s="17">
        <v>2</v>
      </c>
      <c r="L101" s="19">
        <v>0.5</v>
      </c>
      <c r="M101" s="19">
        <v>3</v>
      </c>
      <c r="N101" s="18">
        <f>SUM(K101:M101)</f>
        <v>5.5</v>
      </c>
      <c r="O101" s="19"/>
      <c r="P101" s="19"/>
      <c r="Q101" s="19"/>
      <c r="R101" s="19"/>
      <c r="S101" s="18">
        <f>SUM(O101:R101)</f>
        <v>0</v>
      </c>
      <c r="T101" s="20">
        <f>1+2.5</f>
        <v>3.5</v>
      </c>
      <c r="U101" s="17">
        <v>1.6</v>
      </c>
      <c r="V101" s="17">
        <v>3.8</v>
      </c>
      <c r="W101" s="17">
        <f>3.2+10</f>
        <v>13.2</v>
      </c>
      <c r="X101" s="17">
        <f>0.2+0.5+0.5</f>
        <v>1.2</v>
      </c>
      <c r="Y101" s="17"/>
      <c r="Z101" s="18">
        <f>SUM(T101:Y101)</f>
        <v>23.299999999999997</v>
      </c>
      <c r="AA101" s="17"/>
      <c r="AB101" s="17"/>
      <c r="AC101" s="41">
        <f>G101+J101+N101+S101+Z101+AA101-AB101</f>
        <v>123.1</v>
      </c>
    </row>
    <row r="102" spans="1:29" ht="16.5" customHeight="1" x14ac:dyDescent="0.25">
      <c r="A102" s="224">
        <v>98</v>
      </c>
      <c r="B102" s="84" t="s">
        <v>1384</v>
      </c>
      <c r="C102" s="8" t="s">
        <v>1369</v>
      </c>
      <c r="D102" s="18">
        <v>0.77228464419475651</v>
      </c>
      <c r="E102" s="122">
        <v>3</v>
      </c>
      <c r="F102" s="17"/>
      <c r="G102" s="18">
        <f>SUM(D102*100,E102:F102)</f>
        <v>80.228464419475657</v>
      </c>
      <c r="H102" s="17"/>
      <c r="I102" s="19"/>
      <c r="J102" s="18">
        <f>SUM(H102:I102)</f>
        <v>0</v>
      </c>
      <c r="K102" s="17"/>
      <c r="L102" s="19"/>
      <c r="M102" s="19"/>
      <c r="N102" s="18">
        <f>SUM(K102:M102)</f>
        <v>0</v>
      </c>
      <c r="O102" s="19"/>
      <c r="P102" s="19"/>
      <c r="Q102" s="19"/>
      <c r="R102" s="19"/>
      <c r="S102" s="18">
        <f>SUM(O102:R102)</f>
        <v>0</v>
      </c>
      <c r="T102" s="20">
        <f>1+15</f>
        <v>16</v>
      </c>
      <c r="U102" s="17">
        <v>0.5</v>
      </c>
      <c r="V102" s="17"/>
      <c r="W102" s="17">
        <f>3+2.5+19.5</f>
        <v>25</v>
      </c>
      <c r="X102" s="17"/>
      <c r="Y102" s="17"/>
      <c r="Z102" s="18">
        <f>SUM(T102:Y102)</f>
        <v>41.5</v>
      </c>
      <c r="AA102" s="17">
        <v>1</v>
      </c>
      <c r="AB102" s="17"/>
      <c r="AC102" s="41">
        <f>G102+J102+N102+S102+Z102+AA102-AB102</f>
        <v>122.72846441947566</v>
      </c>
    </row>
    <row r="103" spans="1:29" ht="16.5" customHeight="1" x14ac:dyDescent="0.25">
      <c r="A103" s="225">
        <v>99</v>
      </c>
      <c r="B103" s="62" t="s">
        <v>2378</v>
      </c>
      <c r="C103" s="13" t="s">
        <v>2360</v>
      </c>
      <c r="D103" s="18">
        <v>0.95833333333333326</v>
      </c>
      <c r="E103" s="122"/>
      <c r="F103" s="17"/>
      <c r="G103" s="18">
        <v>95.833333333333329</v>
      </c>
      <c r="H103" s="17"/>
      <c r="I103" s="19"/>
      <c r="J103" s="18">
        <v>0</v>
      </c>
      <c r="K103" s="17"/>
      <c r="L103" s="19"/>
      <c r="M103" s="19"/>
      <c r="N103" s="18">
        <v>0</v>
      </c>
      <c r="O103" s="19"/>
      <c r="P103" s="19"/>
      <c r="Q103" s="19"/>
      <c r="R103" s="19"/>
      <c r="S103" s="18">
        <v>0</v>
      </c>
      <c r="T103" s="20">
        <v>15</v>
      </c>
      <c r="U103" s="17">
        <v>1.3</v>
      </c>
      <c r="V103" s="17"/>
      <c r="W103" s="17"/>
      <c r="X103" s="17">
        <v>10</v>
      </c>
      <c r="Y103" s="17">
        <v>0.5</v>
      </c>
      <c r="Z103" s="18">
        <v>26.8</v>
      </c>
      <c r="AA103" s="17"/>
      <c r="AB103" s="17"/>
      <c r="AC103" s="41">
        <v>122.63333333333333</v>
      </c>
    </row>
    <row r="104" spans="1:29" ht="16.5" customHeight="1" x14ac:dyDescent="0.25">
      <c r="A104" s="224">
        <v>100</v>
      </c>
      <c r="B104" s="85" t="s">
        <v>1385</v>
      </c>
      <c r="C104" s="8" t="s">
        <v>1369</v>
      </c>
      <c r="D104" s="18">
        <v>0.91401999999999994</v>
      </c>
      <c r="E104" s="122"/>
      <c r="F104" s="17"/>
      <c r="G104" s="18">
        <f>SUM(D104*100,E104:F104)</f>
        <v>91.402000000000001</v>
      </c>
      <c r="H104" s="17"/>
      <c r="I104" s="19"/>
      <c r="J104" s="18">
        <f>SUM(H104:I104)</f>
        <v>0</v>
      </c>
      <c r="K104" s="17"/>
      <c r="L104" s="19"/>
      <c r="M104" s="19"/>
      <c r="N104" s="18">
        <f>SUM(K104:M104)</f>
        <v>0</v>
      </c>
      <c r="O104" s="19"/>
      <c r="P104" s="19"/>
      <c r="Q104" s="19"/>
      <c r="R104" s="19"/>
      <c r="S104" s="18">
        <f>SUM(O104:R104)</f>
        <v>0</v>
      </c>
      <c r="T104" s="20">
        <f>7+1+2+1.5</f>
        <v>11.5</v>
      </c>
      <c r="U104" s="17">
        <v>1.2</v>
      </c>
      <c r="V104" s="17">
        <v>1.6</v>
      </c>
      <c r="W104" s="17">
        <f>4.5+0.5+0.8+0.7+2</f>
        <v>8.5</v>
      </c>
      <c r="X104" s="17">
        <v>1.4</v>
      </c>
      <c r="Y104" s="17">
        <f>6+1</f>
        <v>7</v>
      </c>
      <c r="Z104" s="18">
        <f>SUM(T104:Y104)</f>
        <v>31.199999999999996</v>
      </c>
      <c r="AA104" s="17"/>
      <c r="AB104" s="17"/>
      <c r="AC104" s="41">
        <f>G104+J104+N104+S104+Z104+AA104-AB104</f>
        <v>122.602</v>
      </c>
    </row>
    <row r="105" spans="1:29" ht="16.5" customHeight="1" x14ac:dyDescent="0.25">
      <c r="A105" s="224">
        <v>101</v>
      </c>
      <c r="B105" s="81" t="s">
        <v>4309</v>
      </c>
      <c r="C105" s="8" t="s">
        <v>4042</v>
      </c>
      <c r="D105" s="18">
        <v>0.91466666666666663</v>
      </c>
      <c r="E105" s="124"/>
      <c r="F105" s="17"/>
      <c r="G105" s="18">
        <f>SUM(D105*100,E105:F105)</f>
        <v>91.466666666666669</v>
      </c>
      <c r="H105" s="17"/>
      <c r="I105" s="19"/>
      <c r="J105" s="18">
        <f>SUM(H105:I105)</f>
        <v>0</v>
      </c>
      <c r="K105" s="17"/>
      <c r="L105" s="19"/>
      <c r="M105" s="19">
        <v>3</v>
      </c>
      <c r="N105" s="18">
        <f>SUM(K105:M105)</f>
        <v>3</v>
      </c>
      <c r="O105" s="19">
        <v>2.5</v>
      </c>
      <c r="P105" s="19"/>
      <c r="Q105" s="19"/>
      <c r="R105" s="19"/>
      <c r="S105" s="18">
        <f>SUM(O105:R105)</f>
        <v>2.5</v>
      </c>
      <c r="T105" s="20">
        <f>1.5+2.5+1</f>
        <v>5</v>
      </c>
      <c r="U105" s="17">
        <f>SUM(18.4+2)</f>
        <v>20.399999999999999</v>
      </c>
      <c r="V105" s="17"/>
      <c r="W105" s="17">
        <v>0.2</v>
      </c>
      <c r="X105" s="17"/>
      <c r="Y105" s="17"/>
      <c r="Z105" s="18">
        <f>SUM(T105:Y105)</f>
        <v>25.599999999999998</v>
      </c>
      <c r="AA105" s="17"/>
      <c r="AB105" s="17"/>
      <c r="AC105" s="41">
        <f>G105+J105+N105+S105+Z105+AA105-AB105</f>
        <v>122.56666666666666</v>
      </c>
    </row>
    <row r="106" spans="1:29" ht="16.5" customHeight="1" x14ac:dyDescent="0.25">
      <c r="A106" s="224">
        <v>102</v>
      </c>
      <c r="B106" s="86" t="s">
        <v>1386</v>
      </c>
      <c r="C106" s="21" t="s">
        <v>1369</v>
      </c>
      <c r="D106" s="18">
        <v>0.69492354740061169</v>
      </c>
      <c r="E106" s="122"/>
      <c r="F106" s="17"/>
      <c r="G106" s="18">
        <f>SUM(D106*100,E106:F106)</f>
        <v>69.492354740061174</v>
      </c>
      <c r="H106" s="17"/>
      <c r="I106" s="19"/>
      <c r="J106" s="18">
        <f>SUM(H106:I106)</f>
        <v>0</v>
      </c>
      <c r="K106" s="17"/>
      <c r="L106" s="19"/>
      <c r="M106" s="19"/>
      <c r="N106" s="18">
        <f>SUM(K106:M106)</f>
        <v>0</v>
      </c>
      <c r="O106" s="19"/>
      <c r="P106" s="19"/>
      <c r="Q106" s="19"/>
      <c r="R106" s="19"/>
      <c r="S106" s="18">
        <f>SUM(O106:R106)</f>
        <v>0</v>
      </c>
      <c r="T106" s="20">
        <f>2.5+2.5+2</f>
        <v>7</v>
      </c>
      <c r="U106" s="17"/>
      <c r="V106" s="17"/>
      <c r="W106" s="17">
        <f>34.5+4.5+2.5</f>
        <v>41.5</v>
      </c>
      <c r="X106" s="17"/>
      <c r="Y106" s="17">
        <v>4.5</v>
      </c>
      <c r="Z106" s="18">
        <f>SUM(T106:Y106)</f>
        <v>53</v>
      </c>
      <c r="AA106" s="17"/>
      <c r="AB106" s="17"/>
      <c r="AC106" s="41">
        <f>G106+J106+N106+S106+Z106+AA106-AB106</f>
        <v>122.49235474006117</v>
      </c>
    </row>
    <row r="107" spans="1:29" ht="16.5" customHeight="1" x14ac:dyDescent="0.25">
      <c r="A107" s="225">
        <v>103</v>
      </c>
      <c r="B107" s="27" t="s">
        <v>1387</v>
      </c>
      <c r="C107" s="28" t="s">
        <v>1369</v>
      </c>
      <c r="D107" s="18">
        <v>0.98733333333333329</v>
      </c>
      <c r="E107" s="122"/>
      <c r="F107" s="17"/>
      <c r="G107" s="18">
        <f>SUM(D107*100,E107:F107)</f>
        <v>98.733333333333334</v>
      </c>
      <c r="H107" s="17">
        <v>7</v>
      </c>
      <c r="I107" s="19"/>
      <c r="J107" s="18">
        <f>SUM(H107:I107)</f>
        <v>7</v>
      </c>
      <c r="K107" s="17"/>
      <c r="L107" s="19"/>
      <c r="M107" s="19"/>
      <c r="N107" s="18">
        <f>SUM(K107:M107)</f>
        <v>0</v>
      </c>
      <c r="O107" s="19"/>
      <c r="P107" s="19"/>
      <c r="Q107" s="19"/>
      <c r="R107" s="19"/>
      <c r="S107" s="18">
        <f>SUM(O107:R107)</f>
        <v>0</v>
      </c>
      <c r="T107" s="20">
        <f>0.5+15</f>
        <v>15.5</v>
      </c>
      <c r="U107" s="17"/>
      <c r="V107" s="17"/>
      <c r="W107" s="17"/>
      <c r="X107" s="17"/>
      <c r="Y107" s="17"/>
      <c r="Z107" s="18">
        <f>SUM(T107:Y107)</f>
        <v>15.5</v>
      </c>
      <c r="AA107" s="17">
        <v>1</v>
      </c>
      <c r="AB107" s="17"/>
      <c r="AC107" s="41">
        <f>G107+J107+N107+S107+Z107+AA107-AB107</f>
        <v>122.23333333333333</v>
      </c>
    </row>
    <row r="108" spans="1:29" x14ac:dyDescent="0.25">
      <c r="A108" s="224">
        <v>104</v>
      </c>
      <c r="B108" s="62" t="s">
        <v>3358</v>
      </c>
      <c r="C108" s="13" t="s">
        <v>3340</v>
      </c>
      <c r="D108" s="18">
        <v>0.67520000000000002</v>
      </c>
      <c r="E108" s="122"/>
      <c r="F108" s="17"/>
      <c r="G108" s="18">
        <v>67.52</v>
      </c>
      <c r="H108" s="17"/>
      <c r="I108" s="19"/>
      <c r="J108" s="18">
        <v>0</v>
      </c>
      <c r="K108" s="17"/>
      <c r="L108" s="19"/>
      <c r="M108" s="19"/>
      <c r="N108" s="18">
        <v>0</v>
      </c>
      <c r="O108" s="19"/>
      <c r="P108" s="19"/>
      <c r="Q108" s="19"/>
      <c r="R108" s="19"/>
      <c r="S108" s="18">
        <v>0</v>
      </c>
      <c r="T108" s="20">
        <v>19</v>
      </c>
      <c r="U108" s="17">
        <v>24.8</v>
      </c>
      <c r="V108" s="17"/>
      <c r="W108" s="17"/>
      <c r="X108" s="17">
        <v>10</v>
      </c>
      <c r="Y108" s="17">
        <v>0.5</v>
      </c>
      <c r="Z108" s="18">
        <v>54.3</v>
      </c>
      <c r="AA108" s="17"/>
      <c r="AB108" s="17"/>
      <c r="AC108" s="41">
        <v>121.82</v>
      </c>
    </row>
    <row r="109" spans="1:29" x14ac:dyDescent="0.25">
      <c r="A109" s="224">
        <v>105</v>
      </c>
      <c r="B109" s="87" t="s">
        <v>1388</v>
      </c>
      <c r="C109" s="26" t="s">
        <v>1369</v>
      </c>
      <c r="D109" s="18">
        <v>0.84337333333333331</v>
      </c>
      <c r="E109" s="122"/>
      <c r="F109" s="17"/>
      <c r="G109" s="18">
        <f>SUM(D109*100,E109:F109)</f>
        <v>84.337333333333333</v>
      </c>
      <c r="H109" s="17"/>
      <c r="I109" s="19"/>
      <c r="J109" s="18">
        <f>SUM(H109:I109)</f>
        <v>0</v>
      </c>
      <c r="K109" s="17"/>
      <c r="L109" s="19"/>
      <c r="M109" s="19"/>
      <c r="N109" s="18">
        <f>SUM(K109:M109)</f>
        <v>0</v>
      </c>
      <c r="O109" s="19"/>
      <c r="P109" s="19"/>
      <c r="Q109" s="19"/>
      <c r="R109" s="19"/>
      <c r="S109" s="18">
        <f>SUM(O109:R109)</f>
        <v>0</v>
      </c>
      <c r="T109" s="20">
        <f>11.5+1</f>
        <v>12.5</v>
      </c>
      <c r="U109" s="17">
        <v>16.7</v>
      </c>
      <c r="V109" s="17">
        <f>4.1+1.6</f>
        <v>5.6999999999999993</v>
      </c>
      <c r="W109" s="17">
        <f>0.7+0.8</f>
        <v>1.5</v>
      </c>
      <c r="X109" s="17"/>
      <c r="Y109" s="17">
        <v>1</v>
      </c>
      <c r="Z109" s="18">
        <f>SUM(T109:Y109)</f>
        <v>37.4</v>
      </c>
      <c r="AA109" s="17"/>
      <c r="AB109" s="17"/>
      <c r="AC109" s="41">
        <f>G109+J109+N109+S109+Z109+AA109-AB109</f>
        <v>121.73733333333334</v>
      </c>
    </row>
    <row r="110" spans="1:29" x14ac:dyDescent="0.25">
      <c r="A110" s="224">
        <v>106</v>
      </c>
      <c r="B110" s="62" t="s">
        <v>5152</v>
      </c>
      <c r="C110" s="24" t="s">
        <v>4042</v>
      </c>
      <c r="D110" s="18">
        <v>0.96096774193548384</v>
      </c>
      <c r="E110" s="124"/>
      <c r="F110" s="17"/>
      <c r="G110" s="18">
        <f>SUM(D110*100,E110:F110)</f>
        <v>96.096774193548384</v>
      </c>
      <c r="H110" s="17">
        <v>7</v>
      </c>
      <c r="I110" s="19"/>
      <c r="J110" s="18">
        <f>SUM(H110:I110)</f>
        <v>7</v>
      </c>
      <c r="K110" s="17">
        <v>2</v>
      </c>
      <c r="L110" s="19">
        <v>1.7</v>
      </c>
      <c r="M110" s="19">
        <v>12</v>
      </c>
      <c r="N110" s="18">
        <f>SUM(K110:M110)</f>
        <v>15.7</v>
      </c>
      <c r="O110" s="19"/>
      <c r="P110" s="19"/>
      <c r="Q110" s="19"/>
      <c r="R110" s="19"/>
      <c r="S110" s="18">
        <f>SUM(O110:R110)</f>
        <v>0</v>
      </c>
      <c r="T110" s="20"/>
      <c r="U110" s="17">
        <v>0.8</v>
      </c>
      <c r="V110" s="17"/>
      <c r="W110" s="17"/>
      <c r="X110" s="17">
        <v>2</v>
      </c>
      <c r="Y110" s="17"/>
      <c r="Z110" s="18">
        <f>SUM(T110:Y110)</f>
        <v>2.8</v>
      </c>
      <c r="AA110" s="17"/>
      <c r="AB110" s="17"/>
      <c r="AC110" s="41">
        <f>G110+J110+N110+S110+Z110+AA110-AB110</f>
        <v>121.59677419354838</v>
      </c>
    </row>
    <row r="111" spans="1:29" x14ac:dyDescent="0.25">
      <c r="A111" s="225">
        <v>107</v>
      </c>
      <c r="B111" s="81" t="s">
        <v>1389</v>
      </c>
      <c r="C111" s="21" t="s">
        <v>1369</v>
      </c>
      <c r="D111" s="18">
        <v>0.81202020202020198</v>
      </c>
      <c r="E111" s="122"/>
      <c r="F111" s="17"/>
      <c r="G111" s="18">
        <f>SUM(D111*100,E111:F111)</f>
        <v>81.202020202020194</v>
      </c>
      <c r="H111" s="17"/>
      <c r="I111" s="19"/>
      <c r="J111" s="18">
        <f>SUM(H111:I111)</f>
        <v>0</v>
      </c>
      <c r="K111" s="17"/>
      <c r="L111" s="19"/>
      <c r="M111" s="19"/>
      <c r="N111" s="18">
        <f>SUM(K111:M111)</f>
        <v>0</v>
      </c>
      <c r="O111" s="19"/>
      <c r="P111" s="19"/>
      <c r="Q111" s="19"/>
      <c r="R111" s="19"/>
      <c r="S111" s="18">
        <f>SUM(O111:R111)</f>
        <v>0</v>
      </c>
      <c r="T111" s="20">
        <f>1+2+14+1.5</f>
        <v>18.5</v>
      </c>
      <c r="U111" s="17"/>
      <c r="V111" s="17"/>
      <c r="W111" s="17">
        <f>16+1.5</f>
        <v>17.5</v>
      </c>
      <c r="X111" s="17">
        <v>4.0999999999999996</v>
      </c>
      <c r="Y111" s="17"/>
      <c r="Z111" s="18">
        <f>SUM(T111:Y111)</f>
        <v>40.1</v>
      </c>
      <c r="AA111" s="17"/>
      <c r="AB111" s="17"/>
      <c r="AC111" s="41">
        <f>G111+J111+N111+S111+Z111+AA111-AB111</f>
        <v>121.3020202020202</v>
      </c>
    </row>
    <row r="112" spans="1:29" x14ac:dyDescent="0.25">
      <c r="A112" s="224">
        <v>108</v>
      </c>
      <c r="B112" s="62" t="s">
        <v>21</v>
      </c>
      <c r="C112" s="8" t="s">
        <v>5456</v>
      </c>
      <c r="D112" s="6">
        <v>0.78866666666666663</v>
      </c>
      <c r="E112" s="121"/>
      <c r="F112" s="5"/>
      <c r="G112" s="6">
        <f>SUM(D112*100,E112:F112)</f>
        <v>78.86666666666666</v>
      </c>
      <c r="H112" s="5"/>
      <c r="I112" s="4"/>
      <c r="J112" s="6">
        <f>SUM(H112:I112)</f>
        <v>0</v>
      </c>
      <c r="K112" s="5"/>
      <c r="L112" s="4"/>
      <c r="M112" s="4"/>
      <c r="N112" s="6">
        <f>SUM(K112:M112)</f>
        <v>0</v>
      </c>
      <c r="O112" s="4"/>
      <c r="P112" s="4"/>
      <c r="Q112" s="4"/>
      <c r="R112" s="4"/>
      <c r="S112" s="6">
        <f>SUM(O112:R112)</f>
        <v>0</v>
      </c>
      <c r="T112" s="7">
        <f>1.5+30</f>
        <v>31.5</v>
      </c>
      <c r="U112" s="5">
        <v>9.9</v>
      </c>
      <c r="V112" s="5"/>
      <c r="W112" s="5"/>
      <c r="X112" s="5"/>
      <c r="Y112" s="5"/>
      <c r="Z112" s="6">
        <f>SUM(T112:Y112)</f>
        <v>41.4</v>
      </c>
      <c r="AA112" s="5">
        <v>1</v>
      </c>
      <c r="AB112" s="5"/>
      <c r="AC112" s="40">
        <f>G112+J112+N112+S112+Z112+AA112-AB112</f>
        <v>121.26666666666665</v>
      </c>
    </row>
    <row r="113" spans="1:29" x14ac:dyDescent="0.25">
      <c r="A113" s="224">
        <v>109</v>
      </c>
      <c r="B113" s="58" t="s">
        <v>22</v>
      </c>
      <c r="C113" s="8" t="s">
        <v>5456</v>
      </c>
      <c r="D113" s="6">
        <v>0.86580645161290326</v>
      </c>
      <c r="E113" s="121"/>
      <c r="F113" s="5"/>
      <c r="G113" s="6">
        <f>SUM(D113*100,E113:F113)</f>
        <v>86.58064516129032</v>
      </c>
      <c r="H113" s="5"/>
      <c r="I113" s="4"/>
      <c r="J113" s="6">
        <f>SUM(H113:I113)</f>
        <v>0</v>
      </c>
      <c r="K113" s="5"/>
      <c r="L113" s="4"/>
      <c r="M113" s="4"/>
      <c r="N113" s="6">
        <f>SUM(K113:M113)</f>
        <v>0</v>
      </c>
      <c r="O113" s="4"/>
      <c r="P113" s="4"/>
      <c r="Q113" s="4"/>
      <c r="R113" s="4"/>
      <c r="S113" s="6">
        <f>SUM(O113:R113)</f>
        <v>0</v>
      </c>
      <c r="T113" s="7">
        <f>2+15</f>
        <v>17</v>
      </c>
      <c r="U113" s="5">
        <v>0.3</v>
      </c>
      <c r="V113" s="5"/>
      <c r="W113" s="5">
        <v>17.100000000000001</v>
      </c>
      <c r="X113" s="5"/>
      <c r="Y113" s="5"/>
      <c r="Z113" s="6">
        <f>SUM(T113:Y113)</f>
        <v>34.400000000000006</v>
      </c>
      <c r="AA113" s="5"/>
      <c r="AB113" s="5"/>
      <c r="AC113" s="40">
        <f>G113+J113+N113+S113+Z113+AA113-AB113</f>
        <v>120.98064516129033</v>
      </c>
    </row>
    <row r="114" spans="1:29" x14ac:dyDescent="0.25">
      <c r="A114" s="224">
        <v>110</v>
      </c>
      <c r="B114" s="58" t="s">
        <v>23</v>
      </c>
      <c r="C114" s="8" t="s">
        <v>5456</v>
      </c>
      <c r="D114" s="6">
        <v>0.87096774193548387</v>
      </c>
      <c r="E114" s="121"/>
      <c r="F114" s="5"/>
      <c r="G114" s="6">
        <f>SUM(D114*100,E114:F114)</f>
        <v>87.096774193548384</v>
      </c>
      <c r="H114" s="5"/>
      <c r="I114" s="4"/>
      <c r="J114" s="6">
        <f>SUM(H114:I114)</f>
        <v>0</v>
      </c>
      <c r="K114" s="5"/>
      <c r="L114" s="4">
        <v>3.5</v>
      </c>
      <c r="M114" s="4">
        <v>4</v>
      </c>
      <c r="N114" s="6">
        <f>SUM(K114:M114)</f>
        <v>7.5</v>
      </c>
      <c r="O114" s="4"/>
      <c r="P114" s="4"/>
      <c r="Q114" s="4"/>
      <c r="R114" s="4"/>
      <c r="S114" s="6">
        <f>SUM(O114:R114)</f>
        <v>0</v>
      </c>
      <c r="T114" s="7">
        <f>1+1+1</f>
        <v>3</v>
      </c>
      <c r="U114" s="5">
        <f>0.5+0.6</f>
        <v>1.1000000000000001</v>
      </c>
      <c r="V114" s="5"/>
      <c r="W114" s="5">
        <f>1+8+8</f>
        <v>17</v>
      </c>
      <c r="X114" s="5">
        <f>3.2+2</f>
        <v>5.2</v>
      </c>
      <c r="Y114" s="5"/>
      <c r="Z114" s="6">
        <f>SUM(T114:Y114)</f>
        <v>26.3</v>
      </c>
      <c r="AA114" s="5"/>
      <c r="AB114" s="5"/>
      <c r="AC114" s="40">
        <f>G114+J114+N114+S114+Z114+AA114-AB114</f>
        <v>120.89677419354838</v>
      </c>
    </row>
    <row r="115" spans="1:29" x14ac:dyDescent="0.25">
      <c r="A115" s="225">
        <v>111</v>
      </c>
      <c r="B115" s="62" t="s">
        <v>4617</v>
      </c>
      <c r="C115" s="50" t="s">
        <v>4042</v>
      </c>
      <c r="D115" s="18">
        <v>0.80129032258064514</v>
      </c>
      <c r="E115" s="124"/>
      <c r="F115" s="17"/>
      <c r="G115" s="18">
        <f>SUM(D115*100,E115:F115)</f>
        <v>80.129032258064512</v>
      </c>
      <c r="H115" s="17"/>
      <c r="I115" s="19"/>
      <c r="J115" s="18">
        <f>SUM(H115:I115)</f>
        <v>0</v>
      </c>
      <c r="K115" s="17"/>
      <c r="L115" s="19"/>
      <c r="M115" s="19"/>
      <c r="N115" s="18">
        <f>SUM(K115:M115)</f>
        <v>0</v>
      </c>
      <c r="O115" s="19"/>
      <c r="P115" s="19"/>
      <c r="Q115" s="19"/>
      <c r="R115" s="19"/>
      <c r="S115" s="18">
        <f>SUM(O115:R115)</f>
        <v>0</v>
      </c>
      <c r="T115" s="20">
        <f>1.5+2</f>
        <v>3.5</v>
      </c>
      <c r="U115" s="17">
        <v>19.100000000000001</v>
      </c>
      <c r="V115" s="17"/>
      <c r="W115" s="17">
        <v>17.100000000000001</v>
      </c>
      <c r="X115" s="17">
        <v>0.2</v>
      </c>
      <c r="Y115" s="17"/>
      <c r="Z115" s="18">
        <f>SUM(T115:Y115)</f>
        <v>39.900000000000006</v>
      </c>
      <c r="AA115" s="17"/>
      <c r="AB115" s="17"/>
      <c r="AC115" s="41">
        <f>G115+J115+N115+S115+Z115+AA115-AB115</f>
        <v>120.02903225806452</v>
      </c>
    </row>
    <row r="116" spans="1:29" x14ac:dyDescent="0.25">
      <c r="A116" s="224">
        <v>112</v>
      </c>
      <c r="B116" s="62" t="s">
        <v>5173</v>
      </c>
      <c r="C116" s="24" t="s">
        <v>4042</v>
      </c>
      <c r="D116" s="18">
        <v>0.89870967741935481</v>
      </c>
      <c r="E116" s="124"/>
      <c r="F116" s="17"/>
      <c r="G116" s="18">
        <f>SUM(D116*100,E116:F116)</f>
        <v>89.870967741935488</v>
      </c>
      <c r="H116" s="17"/>
      <c r="I116" s="19"/>
      <c r="J116" s="18">
        <f>SUM(H116:I116)</f>
        <v>0</v>
      </c>
      <c r="K116" s="17"/>
      <c r="L116" s="19"/>
      <c r="M116" s="19"/>
      <c r="N116" s="18">
        <f>SUM(K116:M116)</f>
        <v>0</v>
      </c>
      <c r="O116" s="19"/>
      <c r="P116" s="19"/>
      <c r="Q116" s="19"/>
      <c r="R116" s="19"/>
      <c r="S116" s="18">
        <f>SUM(O116:R116)</f>
        <v>0</v>
      </c>
      <c r="T116" s="20">
        <v>1.5</v>
      </c>
      <c r="U116" s="17">
        <f>SUM(4.8+13.6)</f>
        <v>18.399999999999999</v>
      </c>
      <c r="V116" s="17"/>
      <c r="W116" s="17">
        <v>0.2</v>
      </c>
      <c r="X116" s="17">
        <v>10</v>
      </c>
      <c r="Y116" s="17"/>
      <c r="Z116" s="18">
        <f>SUM(T116:Y116)</f>
        <v>30.099999999999998</v>
      </c>
      <c r="AA116" s="17"/>
      <c r="AB116" s="17"/>
      <c r="AC116" s="41">
        <f>G116+J116+N116+S116+Z116+AA116-AB116</f>
        <v>119.97096774193548</v>
      </c>
    </row>
    <row r="117" spans="1:29" x14ac:dyDescent="0.25">
      <c r="A117" s="224">
        <v>113</v>
      </c>
      <c r="B117" s="62" t="s">
        <v>2379</v>
      </c>
      <c r="C117" s="13" t="s">
        <v>2360</v>
      </c>
      <c r="D117" s="18">
        <v>0.71666666666666667</v>
      </c>
      <c r="E117" s="122"/>
      <c r="F117" s="17"/>
      <c r="G117" s="18">
        <v>71.666666666666671</v>
      </c>
      <c r="H117" s="17"/>
      <c r="I117" s="19"/>
      <c r="J117" s="18">
        <v>0</v>
      </c>
      <c r="K117" s="17"/>
      <c r="L117" s="19"/>
      <c r="M117" s="19">
        <v>1</v>
      </c>
      <c r="N117" s="18">
        <v>1</v>
      </c>
      <c r="O117" s="19">
        <v>2.5</v>
      </c>
      <c r="P117" s="19"/>
      <c r="Q117" s="19"/>
      <c r="R117" s="19"/>
      <c r="S117" s="18">
        <v>2.5</v>
      </c>
      <c r="T117" s="20">
        <v>16.5</v>
      </c>
      <c r="U117" s="17">
        <v>21.9</v>
      </c>
      <c r="V117" s="17"/>
      <c r="W117" s="17">
        <v>3.5</v>
      </c>
      <c r="X117" s="17"/>
      <c r="Y117" s="17"/>
      <c r="Z117" s="18">
        <v>41.9</v>
      </c>
      <c r="AA117" s="17">
        <v>2</v>
      </c>
      <c r="AB117" s="17"/>
      <c r="AC117" s="41">
        <v>119.06666666666666</v>
      </c>
    </row>
    <row r="118" spans="1:29" x14ac:dyDescent="0.25">
      <c r="A118" s="224">
        <v>114</v>
      </c>
      <c r="B118" s="62" t="s">
        <v>2380</v>
      </c>
      <c r="C118" s="13" t="s">
        <v>2360</v>
      </c>
      <c r="D118" s="18">
        <v>0.85499166666666671</v>
      </c>
      <c r="E118" s="122"/>
      <c r="F118" s="17"/>
      <c r="G118" s="18">
        <v>85.499166666666667</v>
      </c>
      <c r="H118" s="17"/>
      <c r="I118" s="19"/>
      <c r="J118" s="18">
        <v>0</v>
      </c>
      <c r="K118" s="17"/>
      <c r="L118" s="19"/>
      <c r="M118" s="19"/>
      <c r="N118" s="18">
        <v>0</v>
      </c>
      <c r="O118" s="19"/>
      <c r="P118" s="19"/>
      <c r="Q118" s="19"/>
      <c r="R118" s="19"/>
      <c r="S118" s="18">
        <v>0</v>
      </c>
      <c r="T118" s="20">
        <v>20</v>
      </c>
      <c r="U118" s="17">
        <v>0.5</v>
      </c>
      <c r="V118" s="17"/>
      <c r="W118" s="17">
        <v>13</v>
      </c>
      <c r="X118" s="17"/>
      <c r="Y118" s="17"/>
      <c r="Z118" s="18">
        <v>33.5</v>
      </c>
      <c r="AA118" s="17"/>
      <c r="AB118" s="17"/>
      <c r="AC118" s="41">
        <v>118.99916666666667</v>
      </c>
    </row>
    <row r="119" spans="1:29" x14ac:dyDescent="0.25">
      <c r="A119" s="225">
        <v>115</v>
      </c>
      <c r="B119" s="62" t="s">
        <v>4910</v>
      </c>
      <c r="C119" s="8" t="s">
        <v>4042</v>
      </c>
      <c r="D119" s="18">
        <v>0.90054054054054056</v>
      </c>
      <c r="E119" s="124">
        <v>3</v>
      </c>
      <c r="F119" s="17"/>
      <c r="G119" s="18">
        <f>SUM(D119*100,E119:F119)</f>
        <v>93.054054054054049</v>
      </c>
      <c r="H119" s="17">
        <v>5.5</v>
      </c>
      <c r="I119" s="19"/>
      <c r="J119" s="18">
        <f>SUM(H119:I119)</f>
        <v>5.5</v>
      </c>
      <c r="K119" s="17"/>
      <c r="L119" s="19"/>
      <c r="M119" s="19"/>
      <c r="N119" s="18">
        <f>SUM(K119:M119)</f>
        <v>0</v>
      </c>
      <c r="O119" s="19">
        <v>5</v>
      </c>
      <c r="P119" s="19">
        <v>0.6</v>
      </c>
      <c r="Q119" s="19"/>
      <c r="R119" s="19"/>
      <c r="S119" s="18">
        <f>SUM(O119:R119)</f>
        <v>5.6</v>
      </c>
      <c r="T119" s="20">
        <f>2+1</f>
        <v>3</v>
      </c>
      <c r="U119" s="17">
        <v>2.1</v>
      </c>
      <c r="V119" s="17">
        <f>1.6+1.8</f>
        <v>3.4000000000000004</v>
      </c>
      <c r="W119" s="17">
        <v>5.5</v>
      </c>
      <c r="X119" s="17">
        <f>0.2+0.5</f>
        <v>0.7</v>
      </c>
      <c r="Y119" s="17"/>
      <c r="Z119" s="18">
        <f>SUM(T119:Y119)</f>
        <v>14.7</v>
      </c>
      <c r="AA119" s="17"/>
      <c r="AB119" s="17"/>
      <c r="AC119" s="41">
        <f>G119+J119+N119+S119+Z119+AA119-AB119</f>
        <v>118.85405405405405</v>
      </c>
    </row>
    <row r="120" spans="1:29" x14ac:dyDescent="0.25">
      <c r="A120" s="224">
        <v>116</v>
      </c>
      <c r="B120" s="81" t="s">
        <v>1390</v>
      </c>
      <c r="C120" s="8" t="s">
        <v>1369</v>
      </c>
      <c r="D120" s="18">
        <v>0.61760942760942761</v>
      </c>
      <c r="E120" s="122"/>
      <c r="F120" s="17"/>
      <c r="G120" s="18">
        <f>SUM(D120*100,E120:F120)</f>
        <v>61.760942760942761</v>
      </c>
      <c r="H120" s="17"/>
      <c r="I120" s="19"/>
      <c r="J120" s="18">
        <f>SUM(H120:I120)</f>
        <v>0</v>
      </c>
      <c r="K120" s="17"/>
      <c r="L120" s="19"/>
      <c r="M120" s="19"/>
      <c r="N120" s="18">
        <f>SUM(K120:M120)</f>
        <v>0</v>
      </c>
      <c r="O120" s="19"/>
      <c r="P120" s="19"/>
      <c r="Q120" s="19"/>
      <c r="R120" s="19"/>
      <c r="S120" s="18">
        <f>SUM(O120:R120)</f>
        <v>0</v>
      </c>
      <c r="T120" s="20">
        <f>1+2.5+1+14</f>
        <v>18.5</v>
      </c>
      <c r="U120" s="17"/>
      <c r="V120" s="17"/>
      <c r="W120" s="17">
        <f>1.5+2.5+1.5+30</f>
        <v>35.5</v>
      </c>
      <c r="X120" s="17"/>
      <c r="Y120" s="17"/>
      <c r="Z120" s="18">
        <f>SUM(T120:Y120)</f>
        <v>54</v>
      </c>
      <c r="AA120" s="17">
        <v>3</v>
      </c>
      <c r="AB120" s="17"/>
      <c r="AC120" s="41">
        <f>G120+J120+N120+S120+Z120+AA120-AB120</f>
        <v>118.76094276094275</v>
      </c>
    </row>
    <row r="121" spans="1:29" x14ac:dyDescent="0.25">
      <c r="A121" s="224">
        <v>117</v>
      </c>
      <c r="B121" s="62" t="s">
        <v>2381</v>
      </c>
      <c r="C121" s="13" t="s">
        <v>2360</v>
      </c>
      <c r="D121" s="18">
        <v>0.85783333333333345</v>
      </c>
      <c r="E121" s="122"/>
      <c r="F121" s="17"/>
      <c r="G121" s="18">
        <v>85.783333333333346</v>
      </c>
      <c r="H121" s="17"/>
      <c r="I121" s="19"/>
      <c r="J121" s="18">
        <v>0</v>
      </c>
      <c r="K121" s="17"/>
      <c r="L121" s="19"/>
      <c r="M121" s="19"/>
      <c r="N121" s="18">
        <v>0</v>
      </c>
      <c r="O121" s="19"/>
      <c r="P121" s="19"/>
      <c r="Q121" s="19"/>
      <c r="R121" s="19"/>
      <c r="S121" s="18">
        <v>0</v>
      </c>
      <c r="T121" s="20">
        <v>15</v>
      </c>
      <c r="U121" s="17">
        <v>0.8</v>
      </c>
      <c r="V121" s="17"/>
      <c r="W121" s="17">
        <v>1.2</v>
      </c>
      <c r="X121" s="17">
        <v>15.8</v>
      </c>
      <c r="Y121" s="17"/>
      <c r="Z121" s="18">
        <v>32.799999999999997</v>
      </c>
      <c r="AA121" s="17"/>
      <c r="AB121" s="17"/>
      <c r="AC121" s="41">
        <v>118.58333333333334</v>
      </c>
    </row>
    <row r="122" spans="1:29" x14ac:dyDescent="0.25">
      <c r="A122" s="224">
        <v>118</v>
      </c>
      <c r="B122" s="62" t="s">
        <v>2382</v>
      </c>
      <c r="C122" s="13" t="s">
        <v>2360</v>
      </c>
      <c r="D122" s="18">
        <v>0.92083333333333328</v>
      </c>
      <c r="E122" s="122"/>
      <c r="F122" s="17"/>
      <c r="G122" s="18">
        <v>92.083333333333329</v>
      </c>
      <c r="H122" s="17"/>
      <c r="I122" s="19"/>
      <c r="J122" s="18">
        <v>0</v>
      </c>
      <c r="K122" s="17"/>
      <c r="L122" s="19"/>
      <c r="M122" s="19"/>
      <c r="N122" s="18">
        <v>0</v>
      </c>
      <c r="O122" s="19"/>
      <c r="P122" s="19"/>
      <c r="Q122" s="19"/>
      <c r="R122" s="19"/>
      <c r="S122" s="18">
        <v>0</v>
      </c>
      <c r="T122" s="20">
        <v>18</v>
      </c>
      <c r="U122" s="17"/>
      <c r="V122" s="17">
        <v>1.5</v>
      </c>
      <c r="W122" s="17">
        <v>5.9</v>
      </c>
      <c r="X122" s="17"/>
      <c r="Y122" s="17">
        <v>1</v>
      </c>
      <c r="Z122" s="18">
        <v>26.4</v>
      </c>
      <c r="AA122" s="17"/>
      <c r="AB122" s="17"/>
      <c r="AC122" s="41">
        <v>118.48333333333332</v>
      </c>
    </row>
    <row r="123" spans="1:29" x14ac:dyDescent="0.25">
      <c r="A123" s="225">
        <v>119</v>
      </c>
      <c r="B123" s="78" t="s">
        <v>1391</v>
      </c>
      <c r="C123" s="8" t="s">
        <v>1369</v>
      </c>
      <c r="D123" s="18">
        <v>0.86972053872053878</v>
      </c>
      <c r="E123" s="122"/>
      <c r="F123" s="17"/>
      <c r="G123" s="18">
        <f>SUM(D123*100,E123:F123)</f>
        <v>86.972053872053877</v>
      </c>
      <c r="H123" s="17"/>
      <c r="I123" s="19"/>
      <c r="J123" s="18">
        <f>SUM(H123:I123)</f>
        <v>0</v>
      </c>
      <c r="K123" s="17">
        <v>2</v>
      </c>
      <c r="L123" s="19">
        <f>3.5+0.2</f>
        <v>3.7</v>
      </c>
      <c r="M123" s="19">
        <f>22+3.5</f>
        <v>25.5</v>
      </c>
      <c r="N123" s="18">
        <f>SUM(K123:M123)</f>
        <v>31.2</v>
      </c>
      <c r="O123" s="19"/>
      <c r="P123" s="19"/>
      <c r="Q123" s="19"/>
      <c r="R123" s="19"/>
      <c r="S123" s="18">
        <f>SUM(O123:R123)</f>
        <v>0</v>
      </c>
      <c r="T123" s="20"/>
      <c r="U123" s="17"/>
      <c r="V123" s="17"/>
      <c r="W123" s="17"/>
      <c r="X123" s="17"/>
      <c r="Y123" s="17"/>
      <c r="Z123" s="18">
        <f>SUM(T123:Y123)</f>
        <v>0</v>
      </c>
      <c r="AA123" s="17"/>
      <c r="AB123" s="17"/>
      <c r="AC123" s="41">
        <f>G123+J123+N123+S123+Z123+AA123-AB123</f>
        <v>118.17205387205388</v>
      </c>
    </row>
    <row r="124" spans="1:29" x14ac:dyDescent="0.25">
      <c r="A124" s="224">
        <v>120</v>
      </c>
      <c r="B124" s="62" t="s">
        <v>2383</v>
      </c>
      <c r="C124" s="13" t="s">
        <v>2360</v>
      </c>
      <c r="D124" s="18">
        <v>0.77583333333333326</v>
      </c>
      <c r="E124" s="122"/>
      <c r="F124" s="17"/>
      <c r="G124" s="18">
        <v>77.583333333333329</v>
      </c>
      <c r="H124" s="17"/>
      <c r="I124" s="19"/>
      <c r="J124" s="18">
        <v>0</v>
      </c>
      <c r="K124" s="17"/>
      <c r="L124" s="19"/>
      <c r="M124" s="19"/>
      <c r="N124" s="18">
        <v>0</v>
      </c>
      <c r="O124" s="19"/>
      <c r="P124" s="19"/>
      <c r="Q124" s="19"/>
      <c r="R124" s="19"/>
      <c r="S124" s="18">
        <v>0</v>
      </c>
      <c r="T124" s="20">
        <v>16.5</v>
      </c>
      <c r="U124" s="17">
        <v>20.3</v>
      </c>
      <c r="V124" s="17">
        <v>2.5</v>
      </c>
      <c r="W124" s="17"/>
      <c r="X124" s="17"/>
      <c r="Y124" s="17"/>
      <c r="Z124" s="18">
        <v>39.299999999999997</v>
      </c>
      <c r="AA124" s="17">
        <v>1</v>
      </c>
      <c r="AB124" s="17"/>
      <c r="AC124" s="41">
        <v>117.88333333333333</v>
      </c>
    </row>
    <row r="125" spans="1:29" x14ac:dyDescent="0.25">
      <c r="A125" s="224">
        <v>121</v>
      </c>
      <c r="B125" s="62" t="s">
        <v>4790</v>
      </c>
      <c r="C125" s="8" t="s">
        <v>4042</v>
      </c>
      <c r="D125" s="18">
        <v>0.90500000000000003</v>
      </c>
      <c r="E125" s="124"/>
      <c r="F125" s="17"/>
      <c r="G125" s="18">
        <f>SUM(D125*100,E125:F125)</f>
        <v>90.5</v>
      </c>
      <c r="H125" s="17"/>
      <c r="I125" s="19"/>
      <c r="J125" s="18">
        <f>SUM(H125:I125)</f>
        <v>0</v>
      </c>
      <c r="K125" s="17"/>
      <c r="L125" s="19"/>
      <c r="M125" s="19"/>
      <c r="N125" s="18">
        <f>SUM(K125:M125)</f>
        <v>0</v>
      </c>
      <c r="O125" s="19"/>
      <c r="P125" s="19"/>
      <c r="Q125" s="19"/>
      <c r="R125" s="19"/>
      <c r="S125" s="18">
        <f>SUM(O125:R125)</f>
        <v>0</v>
      </c>
      <c r="T125" s="20">
        <f>SUM(2+1+1+1)</f>
        <v>5</v>
      </c>
      <c r="U125" s="17">
        <f>SUM(2.2+1.4)</f>
        <v>3.6</v>
      </c>
      <c r="V125" s="17">
        <f>1.6+3.1</f>
        <v>4.7</v>
      </c>
      <c r="W125" s="17">
        <f>0.2+3.9+0.5+1.5+0.8+4.5</f>
        <v>11.399999999999999</v>
      </c>
      <c r="X125" s="17">
        <f>1.5+0.4+0.5+0.2</f>
        <v>2.6</v>
      </c>
      <c r="Y125" s="17"/>
      <c r="Z125" s="18">
        <f>SUM(T125:Y125)</f>
        <v>27.3</v>
      </c>
      <c r="AA125" s="17"/>
      <c r="AB125" s="17"/>
      <c r="AC125" s="41">
        <f>G125+J125+N125+S125+Z125+AA125-AB125</f>
        <v>117.8</v>
      </c>
    </row>
    <row r="126" spans="1:29" x14ac:dyDescent="0.25">
      <c r="A126" s="224">
        <v>122</v>
      </c>
      <c r="B126" s="62" t="s">
        <v>5073</v>
      </c>
      <c r="C126" s="24" t="s">
        <v>4042</v>
      </c>
      <c r="D126" s="18">
        <v>0.78193548387096778</v>
      </c>
      <c r="E126" s="124"/>
      <c r="F126" s="17"/>
      <c r="G126" s="18">
        <f>SUM(D126*100,E126:F126)</f>
        <v>78.193548387096783</v>
      </c>
      <c r="H126" s="17"/>
      <c r="I126" s="19"/>
      <c r="J126" s="18">
        <f>SUM(H126:I126)</f>
        <v>0</v>
      </c>
      <c r="K126" s="17"/>
      <c r="L126" s="19"/>
      <c r="M126" s="19"/>
      <c r="N126" s="18">
        <f>SUM(K126:M126)</f>
        <v>0</v>
      </c>
      <c r="O126" s="19"/>
      <c r="P126" s="19"/>
      <c r="Q126" s="19"/>
      <c r="R126" s="19"/>
      <c r="S126" s="18">
        <f>SUM(O126:R126)</f>
        <v>0</v>
      </c>
      <c r="T126" s="20">
        <f>SUM(3+1.5)</f>
        <v>4.5</v>
      </c>
      <c r="U126" s="17">
        <f>SUM(31.5+3.5)</f>
        <v>35</v>
      </c>
      <c r="V126" s="17"/>
      <c r="W126" s="17"/>
      <c r="X126" s="17"/>
      <c r="Y126" s="17"/>
      <c r="Z126" s="18">
        <f>SUM(T126:Y126)</f>
        <v>39.5</v>
      </c>
      <c r="AA126" s="17"/>
      <c r="AB126" s="17"/>
      <c r="AC126" s="41">
        <f>G126+J126+N126+S126+Z126+AA126-AB126</f>
        <v>117.69354838709678</v>
      </c>
    </row>
    <row r="127" spans="1:29" x14ac:dyDescent="0.25">
      <c r="A127" s="225">
        <v>123</v>
      </c>
      <c r="B127" s="109">
        <v>204163</v>
      </c>
      <c r="C127" s="36" t="s">
        <v>5457</v>
      </c>
      <c r="D127" s="38">
        <v>0.76968749999999997</v>
      </c>
      <c r="E127" s="123"/>
      <c r="F127" s="33"/>
      <c r="G127" s="34">
        <v>76.96875</v>
      </c>
      <c r="H127" s="33"/>
      <c r="I127" s="32"/>
      <c r="J127" s="34">
        <v>0</v>
      </c>
      <c r="K127" s="33"/>
      <c r="L127" s="32"/>
      <c r="M127" s="32"/>
      <c r="N127" s="34">
        <v>0</v>
      </c>
      <c r="O127" s="32"/>
      <c r="P127" s="32"/>
      <c r="Q127" s="32"/>
      <c r="R127" s="32"/>
      <c r="S127" s="34">
        <v>0</v>
      </c>
      <c r="T127" s="35">
        <v>15</v>
      </c>
      <c r="U127" s="33">
        <v>25.6</v>
      </c>
      <c r="V127" s="33"/>
      <c r="W127" s="33"/>
      <c r="X127" s="33"/>
      <c r="Y127" s="33"/>
      <c r="Z127" s="34">
        <v>40.6</v>
      </c>
      <c r="AA127" s="33"/>
      <c r="AB127" s="33"/>
      <c r="AC127" s="42">
        <v>117.56874999999999</v>
      </c>
    </row>
    <row r="128" spans="1:29" x14ac:dyDescent="0.25">
      <c r="A128" s="224">
        <v>124</v>
      </c>
      <c r="B128" s="62" t="s">
        <v>5405</v>
      </c>
      <c r="C128" s="9" t="s">
        <v>4042</v>
      </c>
      <c r="D128" s="18">
        <v>0.89352727272727273</v>
      </c>
      <c r="E128" s="124"/>
      <c r="F128" s="17"/>
      <c r="G128" s="18">
        <f>SUM(D128*100,E128:F128)</f>
        <v>89.352727272727279</v>
      </c>
      <c r="H128" s="17"/>
      <c r="I128" s="19"/>
      <c r="J128" s="18">
        <f>SUM(H128:I128)</f>
        <v>0</v>
      </c>
      <c r="K128" s="17"/>
      <c r="L128" s="19"/>
      <c r="M128" s="19">
        <v>8</v>
      </c>
      <c r="N128" s="18">
        <f>SUM(K128:M128)</f>
        <v>8</v>
      </c>
      <c r="O128" s="19">
        <v>2.5</v>
      </c>
      <c r="P128" s="19"/>
      <c r="Q128" s="19"/>
      <c r="R128" s="19"/>
      <c r="S128" s="18">
        <f>SUM(O128:R128)</f>
        <v>2.5</v>
      </c>
      <c r="T128" s="20">
        <v>2</v>
      </c>
      <c r="U128" s="17">
        <f>SUM(1.8+1.9)</f>
        <v>3.7</v>
      </c>
      <c r="V128" s="17">
        <v>1.6</v>
      </c>
      <c r="W128" s="17">
        <v>0.2</v>
      </c>
      <c r="X128" s="17">
        <v>10</v>
      </c>
      <c r="Y128" s="17"/>
      <c r="Z128" s="18">
        <f>SUM(T128:Y128)</f>
        <v>17.5</v>
      </c>
      <c r="AA128" s="17"/>
      <c r="AB128" s="17"/>
      <c r="AC128" s="41">
        <f>G128+J128+N128+S128+Z128+AA128-AB128</f>
        <v>117.35272727272728</v>
      </c>
    </row>
    <row r="129" spans="1:29" x14ac:dyDescent="0.25">
      <c r="A129" s="224">
        <v>125</v>
      </c>
      <c r="B129" s="81" t="s">
        <v>1392</v>
      </c>
      <c r="C129" s="8" t="s">
        <v>1369</v>
      </c>
      <c r="D129" s="18">
        <v>0.77891385767790255</v>
      </c>
      <c r="E129" s="122"/>
      <c r="F129" s="17"/>
      <c r="G129" s="18">
        <f>SUM(D129*100,E129:F129)</f>
        <v>77.891385767790254</v>
      </c>
      <c r="H129" s="17"/>
      <c r="I129" s="19"/>
      <c r="J129" s="18">
        <f>SUM(H129:I129)</f>
        <v>0</v>
      </c>
      <c r="K129" s="17"/>
      <c r="L129" s="19"/>
      <c r="M129" s="19"/>
      <c r="N129" s="18">
        <f>SUM(K129:M129)</f>
        <v>0</v>
      </c>
      <c r="O129" s="19"/>
      <c r="P129" s="19"/>
      <c r="Q129" s="19"/>
      <c r="R129" s="19"/>
      <c r="S129" s="18">
        <f>SUM(O129:R129)</f>
        <v>0</v>
      </c>
      <c r="T129" s="20">
        <v>16.5</v>
      </c>
      <c r="U129" s="17">
        <v>22.9</v>
      </c>
      <c r="V129" s="17"/>
      <c r="W129" s="17"/>
      <c r="X129" s="17"/>
      <c r="Y129" s="17"/>
      <c r="Z129" s="18">
        <f>SUM(T129:Y129)</f>
        <v>39.4</v>
      </c>
      <c r="AA129" s="17"/>
      <c r="AB129" s="17"/>
      <c r="AC129" s="41">
        <f>G129+J129+N129+S129+Z129+AA129-AB129</f>
        <v>117.29138576779025</v>
      </c>
    </row>
    <row r="130" spans="1:29" x14ac:dyDescent="0.25">
      <c r="A130" s="224">
        <v>126</v>
      </c>
      <c r="B130" s="58" t="s">
        <v>24</v>
      </c>
      <c r="C130" s="8" t="s">
        <v>5456</v>
      </c>
      <c r="D130" s="6">
        <v>0.96933333333333338</v>
      </c>
      <c r="E130" s="121"/>
      <c r="F130" s="5"/>
      <c r="G130" s="6">
        <f>SUM(D130*100,E130:F130)</f>
        <v>96.933333333333337</v>
      </c>
      <c r="H130" s="5"/>
      <c r="I130" s="4"/>
      <c r="J130" s="6">
        <f>SUM(H130:I130)</f>
        <v>0</v>
      </c>
      <c r="K130" s="5"/>
      <c r="L130" s="4"/>
      <c r="M130" s="4"/>
      <c r="N130" s="6">
        <f>SUM(K130:M130)</f>
        <v>0</v>
      </c>
      <c r="O130" s="4"/>
      <c r="P130" s="4"/>
      <c r="Q130" s="4"/>
      <c r="R130" s="4"/>
      <c r="S130" s="6">
        <f>SUM(O130:R130)</f>
        <v>0</v>
      </c>
      <c r="T130" s="7">
        <v>15</v>
      </c>
      <c r="U130" s="5"/>
      <c r="V130" s="5"/>
      <c r="W130" s="5">
        <v>5</v>
      </c>
      <c r="X130" s="5"/>
      <c r="Y130" s="5"/>
      <c r="Z130" s="6">
        <f>SUM(T130:Y130)</f>
        <v>20</v>
      </c>
      <c r="AA130" s="5"/>
      <c r="AB130" s="5"/>
      <c r="AC130" s="40">
        <f>G130+J130+N130+S130+Z130+AA130-AB130</f>
        <v>116.93333333333334</v>
      </c>
    </row>
    <row r="131" spans="1:29" x14ac:dyDescent="0.25">
      <c r="A131" s="225">
        <v>127</v>
      </c>
      <c r="B131" s="81" t="s">
        <v>1393</v>
      </c>
      <c r="C131" s="8" t="s">
        <v>1369</v>
      </c>
      <c r="D131" s="18">
        <v>0.65393258426966294</v>
      </c>
      <c r="E131" s="122"/>
      <c r="F131" s="17"/>
      <c r="G131" s="18">
        <f>SUM(D131*100,E131:F131)</f>
        <v>65.393258426966298</v>
      </c>
      <c r="H131" s="17"/>
      <c r="I131" s="19"/>
      <c r="J131" s="18">
        <f>SUM(H131:I131)</f>
        <v>0</v>
      </c>
      <c r="K131" s="17"/>
      <c r="L131" s="19"/>
      <c r="M131" s="19"/>
      <c r="N131" s="18">
        <f>SUM(K131:M131)</f>
        <v>0</v>
      </c>
      <c r="O131" s="19"/>
      <c r="P131" s="19"/>
      <c r="Q131" s="19"/>
      <c r="R131" s="19"/>
      <c r="S131" s="18">
        <f>SUM(O131:R131)</f>
        <v>0</v>
      </c>
      <c r="T131" s="20">
        <v>15.5</v>
      </c>
      <c r="U131" s="17">
        <v>35.299999999999997</v>
      </c>
      <c r="V131" s="17"/>
      <c r="W131" s="17"/>
      <c r="X131" s="17"/>
      <c r="Y131" s="17">
        <v>0.5</v>
      </c>
      <c r="Z131" s="18">
        <f>SUM(T131:Y131)</f>
        <v>51.3</v>
      </c>
      <c r="AA131" s="17"/>
      <c r="AB131" s="17"/>
      <c r="AC131" s="41">
        <f>G131+J131+N131+S131+Z131+AA131-AB131</f>
        <v>116.6932584269663</v>
      </c>
    </row>
    <row r="132" spans="1:29" x14ac:dyDescent="0.25">
      <c r="A132" s="224">
        <v>128</v>
      </c>
      <c r="B132" s="62" t="s">
        <v>2384</v>
      </c>
      <c r="C132" s="13" t="s">
        <v>2360</v>
      </c>
      <c r="D132" s="18">
        <v>0.80583333333333329</v>
      </c>
      <c r="E132" s="122"/>
      <c r="F132" s="17"/>
      <c r="G132" s="18">
        <v>80.583333333333329</v>
      </c>
      <c r="H132" s="17"/>
      <c r="I132" s="19"/>
      <c r="J132" s="18">
        <v>0</v>
      </c>
      <c r="K132" s="17"/>
      <c r="L132" s="19"/>
      <c r="M132" s="19"/>
      <c r="N132" s="18">
        <v>0</v>
      </c>
      <c r="O132" s="19">
        <v>2.5</v>
      </c>
      <c r="P132" s="19"/>
      <c r="Q132" s="19"/>
      <c r="R132" s="19"/>
      <c r="S132" s="18">
        <v>2.5</v>
      </c>
      <c r="T132" s="20">
        <v>17</v>
      </c>
      <c r="U132" s="17">
        <v>0.5</v>
      </c>
      <c r="V132" s="17">
        <v>5.8</v>
      </c>
      <c r="W132" s="17">
        <v>10.3</v>
      </c>
      <c r="X132" s="17"/>
      <c r="Y132" s="17"/>
      <c r="Z132" s="18">
        <v>33.6</v>
      </c>
      <c r="AA132" s="17"/>
      <c r="AB132" s="17"/>
      <c r="AC132" s="41">
        <v>116.68333333333334</v>
      </c>
    </row>
    <row r="133" spans="1:29" x14ac:dyDescent="0.25">
      <c r="A133" s="224">
        <v>129</v>
      </c>
      <c r="B133" s="88" t="s">
        <v>1394</v>
      </c>
      <c r="C133" s="8" t="s">
        <v>1369</v>
      </c>
      <c r="D133" s="18">
        <v>0.9056333333333334</v>
      </c>
      <c r="E133" s="122"/>
      <c r="F133" s="17"/>
      <c r="G133" s="18">
        <f>SUM(D133*100,E133:F133)</f>
        <v>90.563333333333347</v>
      </c>
      <c r="H133" s="17"/>
      <c r="I133" s="19"/>
      <c r="J133" s="18">
        <f>SUM(H133:I133)</f>
        <v>0</v>
      </c>
      <c r="K133" s="17"/>
      <c r="L133" s="19">
        <v>0.5</v>
      </c>
      <c r="M133" s="19"/>
      <c r="N133" s="18">
        <f>SUM(K133:M133)</f>
        <v>0.5</v>
      </c>
      <c r="O133" s="19"/>
      <c r="P133" s="19"/>
      <c r="Q133" s="19"/>
      <c r="R133" s="19"/>
      <c r="S133" s="18">
        <f>SUM(O133:R133)</f>
        <v>0</v>
      </c>
      <c r="T133" s="20">
        <f>8+1+1</f>
        <v>10</v>
      </c>
      <c r="U133" s="17">
        <v>2.2000000000000002</v>
      </c>
      <c r="V133" s="17">
        <v>1.6</v>
      </c>
      <c r="W133" s="17">
        <f>1.6+7+0.2</f>
        <v>8.7999999999999989</v>
      </c>
      <c r="X133" s="17"/>
      <c r="Y133" s="17">
        <v>2</v>
      </c>
      <c r="Z133" s="18">
        <f>SUM(T133:Y133)</f>
        <v>24.599999999999998</v>
      </c>
      <c r="AA133" s="17">
        <v>1</v>
      </c>
      <c r="AB133" s="17"/>
      <c r="AC133" s="41">
        <f>G133+J133+N133+S133+Z133+AA133-AB133</f>
        <v>116.66333333333334</v>
      </c>
    </row>
    <row r="134" spans="1:29" x14ac:dyDescent="0.25">
      <c r="A134" s="224">
        <v>130</v>
      </c>
      <c r="B134" s="109">
        <v>204006</v>
      </c>
      <c r="C134" s="36" t="s">
        <v>5457</v>
      </c>
      <c r="D134" s="38">
        <v>0.75218750000000001</v>
      </c>
      <c r="E134" s="123"/>
      <c r="F134" s="33"/>
      <c r="G134" s="34">
        <v>75.21875</v>
      </c>
      <c r="H134" s="33">
        <v>1.5</v>
      </c>
      <c r="I134" s="32"/>
      <c r="J134" s="34">
        <v>1.5</v>
      </c>
      <c r="K134" s="33"/>
      <c r="L134" s="32"/>
      <c r="M134" s="32"/>
      <c r="N134" s="34">
        <v>0</v>
      </c>
      <c r="O134" s="32"/>
      <c r="P134" s="32"/>
      <c r="Q134" s="32"/>
      <c r="R134" s="32"/>
      <c r="S134" s="34">
        <v>0</v>
      </c>
      <c r="T134" s="35">
        <v>15</v>
      </c>
      <c r="U134" s="33">
        <v>22.8</v>
      </c>
      <c r="V134" s="33"/>
      <c r="W134" s="33"/>
      <c r="X134" s="33"/>
      <c r="Y134" s="33"/>
      <c r="Z134" s="34">
        <v>37.799999999999997</v>
      </c>
      <c r="AA134" s="33">
        <v>2</v>
      </c>
      <c r="AB134" s="33"/>
      <c r="AC134" s="42">
        <v>116.51875</v>
      </c>
    </row>
    <row r="135" spans="1:29" x14ac:dyDescent="0.25">
      <c r="A135" s="225">
        <v>131</v>
      </c>
      <c r="B135" s="89" t="s">
        <v>1395</v>
      </c>
      <c r="C135" s="8" t="s">
        <v>1369</v>
      </c>
      <c r="D135" s="18">
        <v>0.81188387096774195</v>
      </c>
      <c r="E135" s="122"/>
      <c r="F135" s="17"/>
      <c r="G135" s="18">
        <f>SUM(D135*100,E135:F135)</f>
        <v>81.188387096774193</v>
      </c>
      <c r="H135" s="17">
        <v>3.5</v>
      </c>
      <c r="I135" s="19"/>
      <c r="J135" s="18">
        <f>SUM(H135:I135)</f>
        <v>3.5</v>
      </c>
      <c r="K135" s="17"/>
      <c r="L135" s="19"/>
      <c r="M135" s="19"/>
      <c r="N135" s="18">
        <f>SUM(K135:M135)</f>
        <v>0</v>
      </c>
      <c r="O135" s="19"/>
      <c r="P135" s="19">
        <v>7.5</v>
      </c>
      <c r="Q135" s="19"/>
      <c r="R135" s="19"/>
      <c r="S135" s="18">
        <f>SUM(O135:R135)</f>
        <v>7.5</v>
      </c>
      <c r="T135" s="20">
        <f>10+1+1.5</f>
        <v>12.5</v>
      </c>
      <c r="U135" s="17">
        <v>1.2</v>
      </c>
      <c r="V135" s="17">
        <v>1.6</v>
      </c>
      <c r="W135" s="17">
        <f>0.2+0.2+0.7</f>
        <v>1.1000000000000001</v>
      </c>
      <c r="X135" s="17">
        <f>3.6+0.8</f>
        <v>4.4000000000000004</v>
      </c>
      <c r="Y135" s="17">
        <f>0.5+0.5+0.5+2</f>
        <v>3.5</v>
      </c>
      <c r="Z135" s="18">
        <f>SUM(T135:Y135)</f>
        <v>24.299999999999997</v>
      </c>
      <c r="AA135" s="17"/>
      <c r="AB135" s="17"/>
      <c r="AC135" s="41">
        <f>G135+J135+N135+S135+Z135+AA135-AB135</f>
        <v>116.48838709677419</v>
      </c>
    </row>
    <row r="136" spans="1:29" x14ac:dyDescent="0.25">
      <c r="A136" s="224">
        <v>132</v>
      </c>
      <c r="B136" s="62" t="s">
        <v>5226</v>
      </c>
      <c r="C136" s="9" t="s">
        <v>4042</v>
      </c>
      <c r="D136" s="18">
        <v>0.84144848484848478</v>
      </c>
      <c r="E136" s="124"/>
      <c r="F136" s="17"/>
      <c r="G136" s="18">
        <f>SUM(D136*100,E136:F136)</f>
        <v>84.144848484848481</v>
      </c>
      <c r="H136" s="17">
        <v>6</v>
      </c>
      <c r="I136" s="19"/>
      <c r="J136" s="18">
        <f>SUM(H136:I136)</f>
        <v>6</v>
      </c>
      <c r="K136" s="17"/>
      <c r="L136" s="19"/>
      <c r="M136" s="19"/>
      <c r="N136" s="18">
        <f>SUM(K136:M136)</f>
        <v>0</v>
      </c>
      <c r="O136" s="19"/>
      <c r="P136" s="19"/>
      <c r="Q136" s="19"/>
      <c r="R136" s="19"/>
      <c r="S136" s="18">
        <f>SUM(O136:R136)</f>
        <v>0</v>
      </c>
      <c r="T136" s="20">
        <f>1+2.5+1</f>
        <v>4.5</v>
      </c>
      <c r="U136" s="17">
        <v>1.1000000000000001</v>
      </c>
      <c r="V136" s="17">
        <v>5.0999999999999996</v>
      </c>
      <c r="W136" s="17">
        <f>0.2+1.2+0.4+7.5</f>
        <v>9.3000000000000007</v>
      </c>
      <c r="X136" s="17">
        <v>0.2</v>
      </c>
      <c r="Y136" s="17">
        <v>6</v>
      </c>
      <c r="Z136" s="18">
        <f>SUM(T136:Y136)</f>
        <v>26.2</v>
      </c>
      <c r="AA136" s="17"/>
      <c r="AB136" s="17"/>
      <c r="AC136" s="41">
        <f>G136+J136+N136+S136+Z136+AA136-AB136</f>
        <v>116.34484848484848</v>
      </c>
    </row>
    <row r="137" spans="1:29" x14ac:dyDescent="0.25">
      <c r="A137" s="224">
        <v>133</v>
      </c>
      <c r="B137" s="58" t="s">
        <v>25</v>
      </c>
      <c r="C137" s="8" t="s">
        <v>5456</v>
      </c>
      <c r="D137" s="6">
        <v>0.90387096774193554</v>
      </c>
      <c r="E137" s="121"/>
      <c r="F137" s="5"/>
      <c r="G137" s="6">
        <f>SUM(D137*100,E137:F137)</f>
        <v>90.387096774193552</v>
      </c>
      <c r="H137" s="5"/>
      <c r="I137" s="4"/>
      <c r="J137" s="6">
        <f>SUM(H137:I137)</f>
        <v>0</v>
      </c>
      <c r="K137" s="5"/>
      <c r="L137" s="4"/>
      <c r="M137" s="4">
        <v>3</v>
      </c>
      <c r="N137" s="6">
        <f>SUM(K137:M137)</f>
        <v>3</v>
      </c>
      <c r="O137" s="4"/>
      <c r="P137" s="4"/>
      <c r="Q137" s="4"/>
      <c r="R137" s="4"/>
      <c r="S137" s="6">
        <f>SUM(O137:R137)</f>
        <v>0</v>
      </c>
      <c r="T137" s="7">
        <f>1+1+1.8</f>
        <v>3.8</v>
      </c>
      <c r="U137" s="5"/>
      <c r="V137" s="5"/>
      <c r="W137" s="5"/>
      <c r="X137" s="5">
        <f>7.2+9.6</f>
        <v>16.8</v>
      </c>
      <c r="Y137" s="5"/>
      <c r="Z137" s="6">
        <f>SUM(T137:Y137)</f>
        <v>20.6</v>
      </c>
      <c r="AA137" s="5">
        <v>2</v>
      </c>
      <c r="AB137" s="5"/>
      <c r="AC137" s="40">
        <f>G137+J137+N137+S137+Z137+AA137-AB137</f>
        <v>115.98709677419356</v>
      </c>
    </row>
    <row r="138" spans="1:29" x14ac:dyDescent="0.25">
      <c r="A138" s="224">
        <v>134</v>
      </c>
      <c r="B138" s="62" t="s">
        <v>2385</v>
      </c>
      <c r="C138" s="13" t="s">
        <v>2360</v>
      </c>
      <c r="D138" s="18">
        <v>0.90333333333333332</v>
      </c>
      <c r="E138" s="122"/>
      <c r="F138" s="17"/>
      <c r="G138" s="18">
        <v>90.333333333333329</v>
      </c>
      <c r="H138" s="17"/>
      <c r="I138" s="19"/>
      <c r="J138" s="18">
        <v>0</v>
      </c>
      <c r="K138" s="17"/>
      <c r="L138" s="19"/>
      <c r="M138" s="19"/>
      <c r="N138" s="18">
        <v>0</v>
      </c>
      <c r="O138" s="19"/>
      <c r="P138" s="19"/>
      <c r="Q138" s="19"/>
      <c r="R138" s="19"/>
      <c r="S138" s="18">
        <v>0</v>
      </c>
      <c r="T138" s="20">
        <v>3.5</v>
      </c>
      <c r="U138" s="17"/>
      <c r="V138" s="17"/>
      <c r="W138" s="17">
        <v>17.100000000000001</v>
      </c>
      <c r="X138" s="17">
        <v>5</v>
      </c>
      <c r="Y138" s="17"/>
      <c r="Z138" s="18">
        <v>25.6</v>
      </c>
      <c r="AA138" s="17"/>
      <c r="AB138" s="17"/>
      <c r="AC138" s="41">
        <v>115.93333333333334</v>
      </c>
    </row>
    <row r="139" spans="1:29" x14ac:dyDescent="0.25">
      <c r="A139" s="225">
        <v>135</v>
      </c>
      <c r="B139" s="62" t="s">
        <v>2386</v>
      </c>
      <c r="C139" s="13" t="s">
        <v>2360</v>
      </c>
      <c r="D139" s="18">
        <v>0.90583333333333327</v>
      </c>
      <c r="E139" s="122"/>
      <c r="F139" s="17"/>
      <c r="G139" s="18">
        <v>90.583333333333329</v>
      </c>
      <c r="H139" s="17"/>
      <c r="I139" s="19"/>
      <c r="J139" s="18">
        <v>0</v>
      </c>
      <c r="K139" s="17"/>
      <c r="L139" s="19"/>
      <c r="M139" s="19"/>
      <c r="N139" s="18">
        <v>0</v>
      </c>
      <c r="O139" s="19"/>
      <c r="P139" s="19"/>
      <c r="Q139" s="19"/>
      <c r="R139" s="19"/>
      <c r="S139" s="18">
        <v>0</v>
      </c>
      <c r="T139" s="20">
        <v>15</v>
      </c>
      <c r="U139" s="17"/>
      <c r="V139" s="17"/>
      <c r="W139" s="17"/>
      <c r="X139" s="17">
        <v>10</v>
      </c>
      <c r="Y139" s="17"/>
      <c r="Z139" s="18">
        <v>25</v>
      </c>
      <c r="AA139" s="17"/>
      <c r="AB139" s="17"/>
      <c r="AC139" s="41">
        <v>115.58333333333333</v>
      </c>
    </row>
    <row r="140" spans="1:29" x14ac:dyDescent="0.25">
      <c r="A140" s="224">
        <v>136</v>
      </c>
      <c r="B140" s="109">
        <v>194029</v>
      </c>
      <c r="C140" s="36" t="s">
        <v>5457</v>
      </c>
      <c r="D140" s="39">
        <v>0.90533333333333332</v>
      </c>
      <c r="E140" s="123"/>
      <c r="F140" s="33"/>
      <c r="G140" s="34">
        <v>90.533333333333331</v>
      </c>
      <c r="H140" s="33"/>
      <c r="I140" s="32"/>
      <c r="J140" s="34">
        <v>0</v>
      </c>
      <c r="K140" s="33"/>
      <c r="L140" s="32"/>
      <c r="M140" s="32"/>
      <c r="N140" s="34">
        <v>0</v>
      </c>
      <c r="O140" s="32"/>
      <c r="P140" s="32"/>
      <c r="Q140" s="32"/>
      <c r="R140" s="32"/>
      <c r="S140" s="34">
        <v>0</v>
      </c>
      <c r="T140" s="35">
        <v>2</v>
      </c>
      <c r="U140" s="33">
        <v>11.3</v>
      </c>
      <c r="V140" s="33"/>
      <c r="W140" s="33"/>
      <c r="X140" s="33"/>
      <c r="Y140" s="33">
        <v>11.5</v>
      </c>
      <c r="Z140" s="34">
        <v>24.8</v>
      </c>
      <c r="AA140" s="33"/>
      <c r="AB140" s="33"/>
      <c r="AC140" s="42">
        <v>115.33333333333333</v>
      </c>
    </row>
    <row r="141" spans="1:29" x14ac:dyDescent="0.25">
      <c r="A141" s="224">
        <v>137</v>
      </c>
      <c r="B141" s="58" t="s">
        <v>26</v>
      </c>
      <c r="C141" s="8" t="s">
        <v>5456</v>
      </c>
      <c r="D141" s="6">
        <v>0.85161290322580641</v>
      </c>
      <c r="E141" s="121"/>
      <c r="F141" s="5"/>
      <c r="G141" s="6">
        <f>SUM(D141*100,E141:F141)</f>
        <v>85.161290322580641</v>
      </c>
      <c r="H141" s="5"/>
      <c r="I141" s="4"/>
      <c r="J141" s="6">
        <f>SUM(H141:I141)</f>
        <v>0</v>
      </c>
      <c r="K141" s="5"/>
      <c r="L141" s="4"/>
      <c r="M141" s="4"/>
      <c r="N141" s="6">
        <f>SUM(K141:M141)</f>
        <v>0</v>
      </c>
      <c r="O141" s="4"/>
      <c r="P141" s="4"/>
      <c r="Q141" s="4"/>
      <c r="R141" s="4"/>
      <c r="S141" s="6">
        <f>SUM(O141:R141)</f>
        <v>0</v>
      </c>
      <c r="T141" s="7">
        <f>1.5+13+1</f>
        <v>15.5</v>
      </c>
      <c r="U141" s="5">
        <v>11.8</v>
      </c>
      <c r="V141" s="5"/>
      <c r="W141" s="5">
        <v>2.8</v>
      </c>
      <c r="X141" s="5"/>
      <c r="Y141" s="5"/>
      <c r="Z141" s="6">
        <f>SUM(T141:Y141)</f>
        <v>30.1</v>
      </c>
      <c r="AA141" s="5"/>
      <c r="AB141" s="5"/>
      <c r="AC141" s="40">
        <f>G141+J141+N141+S141+Z141+AA141-AB141</f>
        <v>115.26129032258063</v>
      </c>
    </row>
    <row r="142" spans="1:29" x14ac:dyDescent="0.25">
      <c r="A142" s="224">
        <v>138</v>
      </c>
      <c r="B142" s="81" t="s">
        <v>4551</v>
      </c>
      <c r="C142" s="8" t="s">
        <v>4042</v>
      </c>
      <c r="D142" s="18">
        <v>0.91696969696969699</v>
      </c>
      <c r="E142" s="124"/>
      <c r="F142" s="17"/>
      <c r="G142" s="18">
        <f>SUM(D142*100,E142:F142)</f>
        <v>91.696969696969703</v>
      </c>
      <c r="H142" s="17">
        <v>11.5</v>
      </c>
      <c r="I142" s="19">
        <v>4</v>
      </c>
      <c r="J142" s="18">
        <f>SUM(H142:I142)</f>
        <v>15.5</v>
      </c>
      <c r="K142" s="17"/>
      <c r="L142" s="19"/>
      <c r="M142" s="19"/>
      <c r="N142" s="18">
        <f>SUM(K142:M142)</f>
        <v>0</v>
      </c>
      <c r="O142" s="19"/>
      <c r="P142" s="19"/>
      <c r="Q142" s="19"/>
      <c r="R142" s="19"/>
      <c r="S142" s="18">
        <f>SUM(O142:R142)</f>
        <v>0</v>
      </c>
      <c r="T142" s="20"/>
      <c r="U142" s="17"/>
      <c r="V142" s="17"/>
      <c r="W142" s="17"/>
      <c r="X142" s="17"/>
      <c r="Y142" s="17">
        <v>8</v>
      </c>
      <c r="Z142" s="18">
        <f>SUM(T142:Y142)</f>
        <v>8</v>
      </c>
      <c r="AA142" s="17"/>
      <c r="AB142" s="17"/>
      <c r="AC142" s="41">
        <f>G142+J142+N142+S142+Z142+AA142-AB142</f>
        <v>115.1969696969697</v>
      </c>
    </row>
    <row r="143" spans="1:29" x14ac:dyDescent="0.25">
      <c r="A143" s="225">
        <v>139</v>
      </c>
      <c r="B143" s="90" t="s">
        <v>1396</v>
      </c>
      <c r="C143" s="21" t="s">
        <v>1369</v>
      </c>
      <c r="D143" s="18">
        <v>0.84073394495412834</v>
      </c>
      <c r="E143" s="122">
        <v>3</v>
      </c>
      <c r="F143" s="17"/>
      <c r="G143" s="18">
        <f>SUM(D143*100,E143:F143)</f>
        <v>87.073394495412828</v>
      </c>
      <c r="H143" s="17"/>
      <c r="I143" s="19"/>
      <c r="J143" s="18">
        <f>SUM(H143:I143)</f>
        <v>0</v>
      </c>
      <c r="K143" s="17"/>
      <c r="L143" s="19"/>
      <c r="M143" s="19"/>
      <c r="N143" s="18">
        <f>SUM(K143:M143)</f>
        <v>0</v>
      </c>
      <c r="O143" s="19">
        <v>2.5</v>
      </c>
      <c r="P143" s="19">
        <v>25.1</v>
      </c>
      <c r="Q143" s="19"/>
      <c r="R143" s="19"/>
      <c r="S143" s="18">
        <f>SUM(O143:R143)</f>
        <v>27.6</v>
      </c>
      <c r="T143" s="20"/>
      <c r="U143" s="17"/>
      <c r="V143" s="17"/>
      <c r="W143" s="17"/>
      <c r="X143" s="17"/>
      <c r="Y143" s="17">
        <v>0.5</v>
      </c>
      <c r="Z143" s="18">
        <f>SUM(T143:Y143)</f>
        <v>0.5</v>
      </c>
      <c r="AA143" s="17"/>
      <c r="AB143" s="17"/>
      <c r="AC143" s="41">
        <f>G143+J143+N143+S143+Z143+AA143-AB143</f>
        <v>115.17339449541282</v>
      </c>
    </row>
    <row r="144" spans="1:29" x14ac:dyDescent="0.25">
      <c r="A144" s="224">
        <v>140</v>
      </c>
      <c r="B144" s="62" t="s">
        <v>3359</v>
      </c>
      <c r="C144" s="13" t="s">
        <v>3340</v>
      </c>
      <c r="D144" s="18">
        <v>0.94657894736842108</v>
      </c>
      <c r="E144" s="122"/>
      <c r="F144" s="17"/>
      <c r="G144" s="18">
        <v>94.65789473684211</v>
      </c>
      <c r="H144" s="17"/>
      <c r="I144" s="19"/>
      <c r="J144" s="18">
        <v>0</v>
      </c>
      <c r="K144" s="17"/>
      <c r="L144" s="19"/>
      <c r="M144" s="19"/>
      <c r="N144" s="18">
        <v>0</v>
      </c>
      <c r="O144" s="19"/>
      <c r="P144" s="19"/>
      <c r="Q144" s="19"/>
      <c r="R144" s="19"/>
      <c r="S144" s="18">
        <v>0</v>
      </c>
      <c r="T144" s="20">
        <v>15</v>
      </c>
      <c r="U144" s="17">
        <v>4</v>
      </c>
      <c r="V144" s="17"/>
      <c r="W144" s="17"/>
      <c r="X144" s="17"/>
      <c r="Y144" s="17"/>
      <c r="Z144" s="18">
        <v>19</v>
      </c>
      <c r="AA144" s="17">
        <v>1</v>
      </c>
      <c r="AB144" s="17"/>
      <c r="AC144" s="41">
        <v>114.65789473684211</v>
      </c>
    </row>
    <row r="145" spans="1:29" x14ac:dyDescent="0.25">
      <c r="A145" s="224">
        <v>141</v>
      </c>
      <c r="B145" s="61" t="s">
        <v>27</v>
      </c>
      <c r="C145" s="8" t="s">
        <v>5456</v>
      </c>
      <c r="D145" s="6">
        <v>0.91133333333333333</v>
      </c>
      <c r="E145" s="121"/>
      <c r="F145" s="5"/>
      <c r="G145" s="6">
        <f>SUM(D145*100,E145:F145)</f>
        <v>91.133333333333326</v>
      </c>
      <c r="H145" s="5"/>
      <c r="I145" s="4"/>
      <c r="J145" s="6">
        <f>SUM(H145:I145)</f>
        <v>0</v>
      </c>
      <c r="K145" s="5"/>
      <c r="L145" s="4"/>
      <c r="M145" s="4"/>
      <c r="N145" s="6">
        <f>SUM(K145:M145)</f>
        <v>0</v>
      </c>
      <c r="O145" s="4"/>
      <c r="P145" s="4"/>
      <c r="Q145" s="4"/>
      <c r="R145" s="4"/>
      <c r="S145" s="6">
        <f>SUM(O145:R145)</f>
        <v>0</v>
      </c>
      <c r="T145" s="7">
        <v>1.5</v>
      </c>
      <c r="U145" s="5">
        <v>22</v>
      </c>
      <c r="V145" s="5"/>
      <c r="W145" s="5"/>
      <c r="X145" s="5"/>
      <c r="Y145" s="5"/>
      <c r="Z145" s="6">
        <f>SUM(T145:Y145)</f>
        <v>23.5</v>
      </c>
      <c r="AA145" s="5"/>
      <c r="AB145" s="5"/>
      <c r="AC145" s="40">
        <f>G145+J145+N145+S145+Z145+AA145-AB145</f>
        <v>114.63333333333333</v>
      </c>
    </row>
    <row r="146" spans="1:29" x14ac:dyDescent="0.25">
      <c r="A146" s="224">
        <v>142</v>
      </c>
      <c r="B146" s="62" t="s">
        <v>2387</v>
      </c>
      <c r="C146" s="13" t="s">
        <v>2360</v>
      </c>
      <c r="D146" s="18">
        <v>0.87250000000000005</v>
      </c>
      <c r="E146" s="122"/>
      <c r="F146" s="17"/>
      <c r="G146" s="18">
        <v>87.25</v>
      </c>
      <c r="H146" s="17"/>
      <c r="I146" s="19"/>
      <c r="J146" s="18">
        <v>0</v>
      </c>
      <c r="K146" s="17"/>
      <c r="L146" s="19"/>
      <c r="M146" s="19"/>
      <c r="N146" s="18">
        <v>0</v>
      </c>
      <c r="O146" s="19"/>
      <c r="P146" s="19"/>
      <c r="Q146" s="19"/>
      <c r="R146" s="19"/>
      <c r="S146" s="18">
        <v>0</v>
      </c>
      <c r="T146" s="20">
        <v>16</v>
      </c>
      <c r="U146" s="17">
        <v>0.8</v>
      </c>
      <c r="V146" s="17">
        <v>4.3</v>
      </c>
      <c r="W146" s="17">
        <v>4.0999999999999996</v>
      </c>
      <c r="X146" s="17"/>
      <c r="Y146" s="17">
        <v>2</v>
      </c>
      <c r="Z146" s="18">
        <v>27.200000000000003</v>
      </c>
      <c r="AA146" s="17"/>
      <c r="AB146" s="17"/>
      <c r="AC146" s="41">
        <v>114.45</v>
      </c>
    </row>
    <row r="147" spans="1:29" x14ac:dyDescent="0.25">
      <c r="A147" s="225">
        <v>143</v>
      </c>
      <c r="B147" s="109">
        <v>204010</v>
      </c>
      <c r="C147" s="36" t="s">
        <v>5457</v>
      </c>
      <c r="D147" s="38">
        <v>0.87093750000000003</v>
      </c>
      <c r="E147" s="123"/>
      <c r="F147" s="33"/>
      <c r="G147" s="34">
        <v>87.09375</v>
      </c>
      <c r="H147" s="33">
        <v>5</v>
      </c>
      <c r="I147" s="32"/>
      <c r="J147" s="34">
        <v>5</v>
      </c>
      <c r="K147" s="33"/>
      <c r="L147" s="32"/>
      <c r="M147" s="32"/>
      <c r="N147" s="34">
        <v>0</v>
      </c>
      <c r="O147" s="32"/>
      <c r="P147" s="32"/>
      <c r="Q147" s="32"/>
      <c r="R147" s="32"/>
      <c r="S147" s="34">
        <v>0</v>
      </c>
      <c r="T147" s="35">
        <v>17.5</v>
      </c>
      <c r="U147" s="33">
        <v>2.7</v>
      </c>
      <c r="V147" s="33"/>
      <c r="W147" s="33"/>
      <c r="X147" s="33">
        <v>2</v>
      </c>
      <c r="Y147" s="33"/>
      <c r="Z147" s="34">
        <v>22.2</v>
      </c>
      <c r="AA147" s="33"/>
      <c r="AB147" s="33"/>
      <c r="AC147" s="42">
        <v>114.29375</v>
      </c>
    </row>
    <row r="148" spans="1:29" x14ac:dyDescent="0.25">
      <c r="A148" s="224">
        <v>144</v>
      </c>
      <c r="B148" s="62" t="s">
        <v>4979</v>
      </c>
      <c r="C148" s="8" t="s">
        <v>4042</v>
      </c>
      <c r="D148" s="18">
        <v>0.86395104895104891</v>
      </c>
      <c r="E148" s="124"/>
      <c r="F148" s="17"/>
      <c r="G148" s="18">
        <f>SUM(D148*100,E148:F148)</f>
        <v>86.395104895104893</v>
      </c>
      <c r="H148" s="17"/>
      <c r="I148" s="19"/>
      <c r="J148" s="18">
        <f>SUM(H148:I148)</f>
        <v>0</v>
      </c>
      <c r="K148" s="17"/>
      <c r="L148" s="19"/>
      <c r="M148" s="19"/>
      <c r="N148" s="18">
        <f>SUM(K148:M148)</f>
        <v>0</v>
      </c>
      <c r="O148" s="19"/>
      <c r="P148" s="19"/>
      <c r="Q148" s="19"/>
      <c r="R148" s="19"/>
      <c r="S148" s="18">
        <f>SUM(O148:R148)</f>
        <v>0</v>
      </c>
      <c r="T148" s="20">
        <v>1.5</v>
      </c>
      <c r="U148" s="17">
        <f>SUM(24.3+1.5)</f>
        <v>25.8</v>
      </c>
      <c r="V148" s="17">
        <v>0.5</v>
      </c>
      <c r="W148" s="17"/>
      <c r="X148" s="17"/>
      <c r="Y148" s="17"/>
      <c r="Z148" s="18">
        <f>SUM(T148:Y148)</f>
        <v>27.8</v>
      </c>
      <c r="AA148" s="17"/>
      <c r="AB148" s="17"/>
      <c r="AC148" s="41">
        <f>G148+J148+N148+S148+Z148+AA148-AB148</f>
        <v>114.19510489510489</v>
      </c>
    </row>
    <row r="149" spans="1:29" x14ac:dyDescent="0.25">
      <c r="A149" s="224">
        <v>145</v>
      </c>
      <c r="B149" s="91" t="s">
        <v>1397</v>
      </c>
      <c r="C149" s="8" t="s">
        <v>1369</v>
      </c>
      <c r="D149" s="18">
        <v>0.99160000000000004</v>
      </c>
      <c r="E149" s="122"/>
      <c r="F149" s="17"/>
      <c r="G149" s="18">
        <f>SUM(D149*100,E149:F149)</f>
        <v>99.16</v>
      </c>
      <c r="H149" s="17"/>
      <c r="I149" s="19"/>
      <c r="J149" s="18">
        <f>SUM(H149:I149)</f>
        <v>0</v>
      </c>
      <c r="K149" s="17"/>
      <c r="L149" s="19"/>
      <c r="M149" s="19"/>
      <c r="N149" s="18">
        <f>SUM(K149:M149)</f>
        <v>0</v>
      </c>
      <c r="O149" s="19"/>
      <c r="P149" s="19"/>
      <c r="Q149" s="19"/>
      <c r="R149" s="19"/>
      <c r="S149" s="18">
        <f>SUM(O149:R149)</f>
        <v>0</v>
      </c>
      <c r="T149" s="20">
        <v>15</v>
      </c>
      <c r="U149" s="17"/>
      <c r="V149" s="17"/>
      <c r="W149" s="17"/>
      <c r="X149" s="17"/>
      <c r="Y149" s="17"/>
      <c r="Z149" s="18">
        <f>SUM(T149:Y149)</f>
        <v>15</v>
      </c>
      <c r="AA149" s="17"/>
      <c r="AB149" s="17"/>
      <c r="AC149" s="41">
        <f>G149+J149+N149+S149+Z149+AA149-AB149</f>
        <v>114.16</v>
      </c>
    </row>
    <row r="150" spans="1:29" x14ac:dyDescent="0.25">
      <c r="A150" s="224">
        <v>146</v>
      </c>
      <c r="B150" s="58" t="s">
        <v>28</v>
      </c>
      <c r="C150" s="8" t="s">
        <v>5456</v>
      </c>
      <c r="D150" s="43">
        <v>0.80645161290322576</v>
      </c>
      <c r="E150" s="121"/>
      <c r="F150" s="5"/>
      <c r="G150" s="6">
        <f>SUM(D150*100,E150:F150)</f>
        <v>80.645161290322577</v>
      </c>
      <c r="H150" s="5"/>
      <c r="I150" s="4"/>
      <c r="J150" s="6">
        <f>SUM(H150:I150)</f>
        <v>0</v>
      </c>
      <c r="K150" s="5"/>
      <c r="L150" s="4">
        <v>1</v>
      </c>
      <c r="M150" s="4"/>
      <c r="N150" s="6">
        <f>SUM(K150:M150)</f>
        <v>1</v>
      </c>
      <c r="O150" s="4"/>
      <c r="P150" s="4"/>
      <c r="Q150" s="4"/>
      <c r="R150" s="4"/>
      <c r="S150" s="6">
        <f>SUM(O150:R150)</f>
        <v>0</v>
      </c>
      <c r="T150" s="7">
        <f>1.5+15</f>
        <v>16.5</v>
      </c>
      <c r="U150" s="5">
        <v>14</v>
      </c>
      <c r="V150" s="5">
        <v>1</v>
      </c>
      <c r="W150" s="5"/>
      <c r="X150" s="5"/>
      <c r="Y150" s="5"/>
      <c r="Z150" s="6">
        <f>SUM(T150:Y150)</f>
        <v>31.5</v>
      </c>
      <c r="AA150" s="5">
        <v>1</v>
      </c>
      <c r="AB150" s="5"/>
      <c r="AC150" s="40">
        <f>G150+J150+N150+S150+Z150+AA150-AB150</f>
        <v>114.14516129032258</v>
      </c>
    </row>
    <row r="151" spans="1:29" x14ac:dyDescent="0.25">
      <c r="A151" s="225">
        <v>147</v>
      </c>
      <c r="B151" s="62" t="s">
        <v>2388</v>
      </c>
      <c r="C151" s="13" t="s">
        <v>2360</v>
      </c>
      <c r="D151" s="18">
        <v>0.87</v>
      </c>
      <c r="E151" s="122"/>
      <c r="F151" s="17"/>
      <c r="G151" s="18">
        <v>87</v>
      </c>
      <c r="H151" s="17"/>
      <c r="I151" s="19"/>
      <c r="J151" s="18">
        <v>0</v>
      </c>
      <c r="K151" s="17">
        <v>2</v>
      </c>
      <c r="L151" s="19">
        <v>0.2</v>
      </c>
      <c r="M151" s="19">
        <v>15</v>
      </c>
      <c r="N151" s="18">
        <v>17.2</v>
      </c>
      <c r="O151" s="19"/>
      <c r="P151" s="19"/>
      <c r="Q151" s="19"/>
      <c r="R151" s="19"/>
      <c r="S151" s="18">
        <v>0</v>
      </c>
      <c r="T151" s="20"/>
      <c r="U151" s="17">
        <v>2.2000000000000002</v>
      </c>
      <c r="V151" s="221">
        <v>0.5</v>
      </c>
      <c r="W151" s="17">
        <v>6.4</v>
      </c>
      <c r="X151" s="17"/>
      <c r="Y151" s="17">
        <v>0.5</v>
      </c>
      <c r="Z151" s="18">
        <v>9.6000000000000014</v>
      </c>
      <c r="AA151" s="17"/>
      <c r="AB151" s="17"/>
      <c r="AC151" s="41">
        <v>113.80000000000001</v>
      </c>
    </row>
    <row r="152" spans="1:29" x14ac:dyDescent="0.25">
      <c r="A152" s="224">
        <v>148</v>
      </c>
      <c r="B152" s="109">
        <v>174105</v>
      </c>
      <c r="C152" s="36" t="s">
        <v>5457</v>
      </c>
      <c r="D152" s="39">
        <v>0.92</v>
      </c>
      <c r="E152" s="123"/>
      <c r="F152" s="33"/>
      <c r="G152" s="34">
        <v>92</v>
      </c>
      <c r="H152" s="33"/>
      <c r="I152" s="32"/>
      <c r="J152" s="34">
        <v>0</v>
      </c>
      <c r="K152" s="33">
        <v>2</v>
      </c>
      <c r="L152" s="32">
        <v>1.8</v>
      </c>
      <c r="M152" s="32">
        <v>18</v>
      </c>
      <c r="N152" s="34">
        <v>21.8</v>
      </c>
      <c r="O152" s="32"/>
      <c r="P152" s="32"/>
      <c r="Q152" s="32"/>
      <c r="R152" s="32"/>
      <c r="S152" s="34">
        <v>0</v>
      </c>
      <c r="T152" s="35"/>
      <c r="U152" s="33"/>
      <c r="V152" s="33"/>
      <c r="W152" s="33"/>
      <c r="X152" s="33"/>
      <c r="Y152" s="33"/>
      <c r="Z152" s="34">
        <v>0</v>
      </c>
      <c r="AA152" s="33"/>
      <c r="AB152" s="33"/>
      <c r="AC152" s="42">
        <v>113.8</v>
      </c>
    </row>
    <row r="153" spans="1:29" x14ac:dyDescent="0.25">
      <c r="A153" s="224">
        <v>149</v>
      </c>
      <c r="B153" s="92" t="s">
        <v>1398</v>
      </c>
      <c r="C153" s="8" t="s">
        <v>1369</v>
      </c>
      <c r="D153" s="18">
        <v>0.9698305084745763</v>
      </c>
      <c r="E153" s="122"/>
      <c r="F153" s="17"/>
      <c r="G153" s="18">
        <f>SUM(D153*100,E153:F153)</f>
        <v>96.983050847457633</v>
      </c>
      <c r="H153" s="17"/>
      <c r="I153" s="19">
        <v>16</v>
      </c>
      <c r="J153" s="18">
        <f>SUM(H153:I153)</f>
        <v>16</v>
      </c>
      <c r="K153" s="17"/>
      <c r="L153" s="19"/>
      <c r="M153" s="19"/>
      <c r="N153" s="18">
        <f>SUM(K153:M153)</f>
        <v>0</v>
      </c>
      <c r="O153" s="19"/>
      <c r="P153" s="19"/>
      <c r="Q153" s="19"/>
      <c r="R153" s="19"/>
      <c r="S153" s="18">
        <f>SUM(O153:R153)</f>
        <v>0</v>
      </c>
      <c r="T153" s="20"/>
      <c r="U153" s="17"/>
      <c r="V153" s="17"/>
      <c r="W153" s="17">
        <v>0.5</v>
      </c>
      <c r="X153" s="17"/>
      <c r="Y153" s="17"/>
      <c r="Z153" s="18">
        <f>SUM(T153:Y153)</f>
        <v>0.5</v>
      </c>
      <c r="AA153" s="17"/>
      <c r="AB153" s="17"/>
      <c r="AC153" s="41">
        <f>G153+J153+N153+S153+Z153+AA153-AB153</f>
        <v>113.48305084745763</v>
      </c>
    </row>
    <row r="154" spans="1:29" x14ac:dyDescent="0.25">
      <c r="A154" s="224">
        <v>150</v>
      </c>
      <c r="B154" s="93" t="s">
        <v>1399</v>
      </c>
      <c r="C154" s="8" t="s">
        <v>1369</v>
      </c>
      <c r="D154" s="18">
        <v>0.97299999999999998</v>
      </c>
      <c r="E154" s="122"/>
      <c r="F154" s="17"/>
      <c r="G154" s="18">
        <f>SUM(D154*100,E154:F154)</f>
        <v>97.3</v>
      </c>
      <c r="H154" s="17"/>
      <c r="I154" s="19"/>
      <c r="J154" s="18">
        <f>SUM(H154:I154)</f>
        <v>0</v>
      </c>
      <c r="K154" s="17"/>
      <c r="L154" s="19"/>
      <c r="M154" s="19"/>
      <c r="N154" s="18">
        <f>SUM(K154:M154)</f>
        <v>0</v>
      </c>
      <c r="O154" s="19"/>
      <c r="P154" s="19"/>
      <c r="Q154" s="19"/>
      <c r="R154" s="19"/>
      <c r="S154" s="18">
        <f>SUM(O154:R154)</f>
        <v>0</v>
      </c>
      <c r="T154" s="20">
        <v>15</v>
      </c>
      <c r="U154" s="17"/>
      <c r="V154" s="17"/>
      <c r="W154" s="17"/>
      <c r="X154" s="17"/>
      <c r="Y154" s="17"/>
      <c r="Z154" s="18">
        <f>SUM(T154:Y154)</f>
        <v>15</v>
      </c>
      <c r="AA154" s="17">
        <v>1</v>
      </c>
      <c r="AB154" s="17"/>
      <c r="AC154" s="41">
        <f>G154+J154+N154+S154+Z154+AA154-AB154</f>
        <v>113.3</v>
      </c>
    </row>
    <row r="155" spans="1:29" x14ac:dyDescent="0.25">
      <c r="A155" s="225">
        <v>151</v>
      </c>
      <c r="B155" s="62" t="s">
        <v>5222</v>
      </c>
      <c r="C155" s="9" t="s">
        <v>4042</v>
      </c>
      <c r="D155" s="18">
        <v>0.94</v>
      </c>
      <c r="E155" s="124"/>
      <c r="F155" s="17"/>
      <c r="G155" s="18">
        <f>SUM(D155*100,E155:F155)</f>
        <v>94</v>
      </c>
      <c r="H155" s="17">
        <v>1.5</v>
      </c>
      <c r="I155" s="19"/>
      <c r="J155" s="18">
        <f>SUM(H155:I155)</f>
        <v>1.5</v>
      </c>
      <c r="K155" s="17"/>
      <c r="L155" s="19"/>
      <c r="M155" s="19"/>
      <c r="N155" s="18">
        <f>SUM(K155:M155)</f>
        <v>0</v>
      </c>
      <c r="O155" s="19">
        <v>2.5</v>
      </c>
      <c r="P155" s="19"/>
      <c r="Q155" s="19"/>
      <c r="R155" s="19"/>
      <c r="S155" s="18">
        <f>SUM(O155:R155)</f>
        <v>2.5</v>
      </c>
      <c r="T155" s="20">
        <v>1.5</v>
      </c>
      <c r="U155" s="17">
        <f>SUM(2.1+1.7)</f>
        <v>3.8</v>
      </c>
      <c r="V155" s="17"/>
      <c r="W155" s="17">
        <f>0.2+0.4+0.2+5.6+1</f>
        <v>7.3999999999999995</v>
      </c>
      <c r="X155" s="17">
        <v>2.6</v>
      </c>
      <c r="Y155" s="17"/>
      <c r="Z155" s="18">
        <f>SUM(T155:Y155)</f>
        <v>15.299999999999999</v>
      </c>
      <c r="AA155" s="17"/>
      <c r="AB155" s="17"/>
      <c r="AC155" s="41">
        <f>G155+J155+N155+S155+Z155+AA155-AB155</f>
        <v>113.3</v>
      </c>
    </row>
    <row r="156" spans="1:29" x14ac:dyDescent="0.25">
      <c r="A156" s="224">
        <v>152</v>
      </c>
      <c r="B156" s="58" t="s">
        <v>29</v>
      </c>
      <c r="C156" s="8" t="s">
        <v>5456</v>
      </c>
      <c r="D156" s="6">
        <v>0.86290322580645162</v>
      </c>
      <c r="E156" s="121"/>
      <c r="F156" s="5"/>
      <c r="G156" s="6">
        <f>SUM(D156*100,E156:F156)</f>
        <v>86.290322580645167</v>
      </c>
      <c r="H156" s="5"/>
      <c r="I156" s="4"/>
      <c r="J156" s="6">
        <f>SUM(H156:I156)</f>
        <v>0</v>
      </c>
      <c r="K156" s="5"/>
      <c r="L156" s="4"/>
      <c r="M156" s="4"/>
      <c r="N156" s="6">
        <f>SUM(K156:M156)</f>
        <v>0</v>
      </c>
      <c r="O156" s="4"/>
      <c r="P156" s="4"/>
      <c r="Q156" s="4"/>
      <c r="R156" s="4"/>
      <c r="S156" s="6">
        <f>SUM(O156:R156)</f>
        <v>0</v>
      </c>
      <c r="T156" s="7">
        <f>2+15</f>
        <v>17</v>
      </c>
      <c r="U156" s="5"/>
      <c r="V156" s="5"/>
      <c r="W156" s="5"/>
      <c r="X156" s="5">
        <v>10</v>
      </c>
      <c r="Y156" s="5"/>
      <c r="Z156" s="6">
        <f>SUM(T156:Y156)</f>
        <v>27</v>
      </c>
      <c r="AA156" s="5"/>
      <c r="AB156" s="5"/>
      <c r="AC156" s="40">
        <f>G156+J156+N156+S156+Z156+AA156-AB156</f>
        <v>113.29032258064517</v>
      </c>
    </row>
    <row r="157" spans="1:29" x14ac:dyDescent="0.25">
      <c r="A157" s="224">
        <v>153</v>
      </c>
      <c r="B157" s="62" t="s">
        <v>2389</v>
      </c>
      <c r="C157" s="13" t="s">
        <v>2360</v>
      </c>
      <c r="D157" s="18">
        <v>0.92307692307692302</v>
      </c>
      <c r="E157" s="122"/>
      <c r="F157" s="17"/>
      <c r="G157" s="18">
        <v>92.307692307692307</v>
      </c>
      <c r="H157" s="17"/>
      <c r="I157" s="19"/>
      <c r="J157" s="18">
        <v>0</v>
      </c>
      <c r="K157" s="17"/>
      <c r="L157" s="19"/>
      <c r="M157" s="19"/>
      <c r="N157" s="18">
        <v>0</v>
      </c>
      <c r="O157" s="19">
        <v>2.5</v>
      </c>
      <c r="P157" s="19"/>
      <c r="Q157" s="19"/>
      <c r="R157" s="19"/>
      <c r="S157" s="18">
        <v>2.5</v>
      </c>
      <c r="T157" s="20">
        <v>1</v>
      </c>
      <c r="U157" s="17">
        <v>0.9</v>
      </c>
      <c r="V157" s="17"/>
      <c r="W157" s="17">
        <v>6.3</v>
      </c>
      <c r="X157" s="17">
        <v>10</v>
      </c>
      <c r="Y157" s="17"/>
      <c r="Z157" s="18">
        <v>18.2</v>
      </c>
      <c r="AA157" s="17"/>
      <c r="AB157" s="17"/>
      <c r="AC157" s="41">
        <v>113.00769230769231</v>
      </c>
    </row>
    <row r="158" spans="1:29" x14ac:dyDescent="0.25">
      <c r="A158" s="224">
        <v>154</v>
      </c>
      <c r="B158" s="62" t="s">
        <v>2390</v>
      </c>
      <c r="C158" s="13" t="s">
        <v>2360</v>
      </c>
      <c r="D158" s="18">
        <v>0.73583333333333334</v>
      </c>
      <c r="E158" s="122"/>
      <c r="F158" s="17"/>
      <c r="G158" s="18">
        <v>73.583333333333329</v>
      </c>
      <c r="H158" s="17"/>
      <c r="I158" s="19"/>
      <c r="J158" s="18">
        <v>0</v>
      </c>
      <c r="K158" s="17"/>
      <c r="L158" s="19"/>
      <c r="M158" s="19"/>
      <c r="N158" s="18">
        <v>0</v>
      </c>
      <c r="O158" s="19"/>
      <c r="P158" s="19"/>
      <c r="Q158" s="19"/>
      <c r="R158" s="19"/>
      <c r="S158" s="18">
        <v>0</v>
      </c>
      <c r="T158" s="20">
        <v>16.5</v>
      </c>
      <c r="U158" s="17">
        <v>20.399999999999999</v>
      </c>
      <c r="V158" s="17"/>
      <c r="W158" s="17"/>
      <c r="X158" s="17"/>
      <c r="Y158" s="17"/>
      <c r="Z158" s="18">
        <v>36.9</v>
      </c>
      <c r="AA158" s="17">
        <v>2</v>
      </c>
      <c r="AB158" s="17"/>
      <c r="AC158" s="41">
        <v>112.48333333333332</v>
      </c>
    </row>
    <row r="159" spans="1:29" x14ac:dyDescent="0.25">
      <c r="A159" s="225">
        <v>155</v>
      </c>
      <c r="B159" s="62" t="s">
        <v>3360</v>
      </c>
      <c r="C159" s="13" t="s">
        <v>3340</v>
      </c>
      <c r="D159" s="18">
        <v>0.87878787878787878</v>
      </c>
      <c r="E159" s="122">
        <v>1</v>
      </c>
      <c r="F159" s="17"/>
      <c r="G159" s="18">
        <v>88.878787878787875</v>
      </c>
      <c r="H159" s="17"/>
      <c r="I159" s="19"/>
      <c r="J159" s="18">
        <v>0</v>
      </c>
      <c r="K159" s="17"/>
      <c r="L159" s="19"/>
      <c r="M159" s="19"/>
      <c r="N159" s="18">
        <v>0</v>
      </c>
      <c r="O159" s="19"/>
      <c r="P159" s="19"/>
      <c r="Q159" s="19"/>
      <c r="R159" s="19"/>
      <c r="S159" s="18">
        <v>0</v>
      </c>
      <c r="T159" s="20">
        <v>2</v>
      </c>
      <c r="U159" s="17">
        <v>3</v>
      </c>
      <c r="V159" s="17">
        <v>1.3</v>
      </c>
      <c r="W159" s="17">
        <v>16.8</v>
      </c>
      <c r="X159" s="17"/>
      <c r="Y159" s="17">
        <v>0.5</v>
      </c>
      <c r="Z159" s="18">
        <v>23.6</v>
      </c>
      <c r="AA159" s="17"/>
      <c r="AB159" s="17"/>
      <c r="AC159" s="41">
        <v>112.47878787878787</v>
      </c>
    </row>
    <row r="160" spans="1:29" x14ac:dyDescent="0.25">
      <c r="A160" s="224">
        <v>156</v>
      </c>
      <c r="B160" s="62" t="s">
        <v>4778</v>
      </c>
      <c r="C160" s="8" t="s">
        <v>4042</v>
      </c>
      <c r="D160" s="18">
        <v>0.90600000000000003</v>
      </c>
      <c r="E160" s="124"/>
      <c r="F160" s="17"/>
      <c r="G160" s="18">
        <f>SUM(D160*100,E160:F160)</f>
        <v>90.600000000000009</v>
      </c>
      <c r="H160" s="17"/>
      <c r="I160" s="19"/>
      <c r="J160" s="18">
        <f>SUM(H160:I160)</f>
        <v>0</v>
      </c>
      <c r="K160" s="17"/>
      <c r="L160" s="19"/>
      <c r="M160" s="19"/>
      <c r="N160" s="18">
        <f>SUM(K160:M160)</f>
        <v>0</v>
      </c>
      <c r="O160" s="19"/>
      <c r="P160" s="19"/>
      <c r="Q160" s="19"/>
      <c r="R160" s="19"/>
      <c r="S160" s="18">
        <f>SUM(O160:R160)</f>
        <v>0</v>
      </c>
      <c r="T160" s="20">
        <v>1</v>
      </c>
      <c r="U160" s="17">
        <f>SUM(2.4+4.8)</f>
        <v>7.1999999999999993</v>
      </c>
      <c r="V160" s="17">
        <f>0.5+5.3</f>
        <v>5.8</v>
      </c>
      <c r="W160" s="17">
        <f>0.2+1+4.5</f>
        <v>5.7</v>
      </c>
      <c r="X160" s="17">
        <f>1.5+0.2+0.2+0.2</f>
        <v>2.1</v>
      </c>
      <c r="Y160" s="17"/>
      <c r="Z160" s="18">
        <f>SUM(T160:Y160)</f>
        <v>21.8</v>
      </c>
      <c r="AA160" s="17"/>
      <c r="AB160" s="17"/>
      <c r="AC160" s="41">
        <f>G160+J160+N160+S160+Z160+AA160-AB160</f>
        <v>112.4</v>
      </c>
    </row>
    <row r="161" spans="1:29" x14ac:dyDescent="0.25">
      <c r="A161" s="224">
        <v>157</v>
      </c>
      <c r="B161" s="62" t="s">
        <v>3361</v>
      </c>
      <c r="C161" s="13" t="s">
        <v>3340</v>
      </c>
      <c r="D161" s="18">
        <v>0.76266666666666671</v>
      </c>
      <c r="E161" s="122"/>
      <c r="F161" s="17"/>
      <c r="G161" s="18">
        <v>76.266666666666666</v>
      </c>
      <c r="H161" s="17"/>
      <c r="I161" s="19"/>
      <c r="J161" s="18">
        <v>0</v>
      </c>
      <c r="K161" s="17"/>
      <c r="L161" s="19"/>
      <c r="M161" s="19"/>
      <c r="N161" s="18">
        <v>0</v>
      </c>
      <c r="O161" s="19">
        <v>5</v>
      </c>
      <c r="P161" s="19">
        <v>4.5</v>
      </c>
      <c r="Q161" s="19">
        <v>4</v>
      </c>
      <c r="R161" s="19"/>
      <c r="S161" s="18">
        <v>13.5</v>
      </c>
      <c r="T161" s="20">
        <v>3.5</v>
      </c>
      <c r="U161" s="17">
        <v>16.899999999999999</v>
      </c>
      <c r="V161" s="17"/>
      <c r="W161" s="17"/>
      <c r="X161" s="17">
        <v>2</v>
      </c>
      <c r="Y161" s="17"/>
      <c r="Z161" s="18">
        <v>22.4</v>
      </c>
      <c r="AA161" s="17"/>
      <c r="AB161" s="17"/>
      <c r="AC161" s="41">
        <v>112.16666666666666</v>
      </c>
    </row>
    <row r="162" spans="1:29" x14ac:dyDescent="0.25">
      <c r="A162" s="224">
        <v>158</v>
      </c>
      <c r="B162" s="62" t="s">
        <v>3362</v>
      </c>
      <c r="C162" s="13" t="s">
        <v>3340</v>
      </c>
      <c r="D162" s="18">
        <v>0.94657894736842108</v>
      </c>
      <c r="E162" s="122"/>
      <c r="F162" s="17"/>
      <c r="G162" s="18">
        <v>94.65789473684211</v>
      </c>
      <c r="H162" s="17"/>
      <c r="I162" s="19"/>
      <c r="J162" s="18">
        <v>0</v>
      </c>
      <c r="K162" s="17"/>
      <c r="L162" s="19"/>
      <c r="M162" s="19"/>
      <c r="N162" s="18">
        <v>0</v>
      </c>
      <c r="O162" s="19"/>
      <c r="P162" s="19"/>
      <c r="Q162" s="19"/>
      <c r="R162" s="19"/>
      <c r="S162" s="18">
        <v>0</v>
      </c>
      <c r="T162" s="20">
        <v>15</v>
      </c>
      <c r="U162" s="17">
        <v>0.5</v>
      </c>
      <c r="V162" s="17"/>
      <c r="W162" s="17"/>
      <c r="X162" s="17">
        <v>2</v>
      </c>
      <c r="Y162" s="17"/>
      <c r="Z162" s="18">
        <v>17.5</v>
      </c>
      <c r="AA162" s="17"/>
      <c r="AB162" s="17"/>
      <c r="AC162" s="41">
        <v>112.15789473684211</v>
      </c>
    </row>
    <row r="163" spans="1:29" x14ac:dyDescent="0.25">
      <c r="A163" s="225">
        <v>159</v>
      </c>
      <c r="B163" s="62" t="s">
        <v>2391</v>
      </c>
      <c r="C163" s="13" t="s">
        <v>2360</v>
      </c>
      <c r="D163" s="18">
        <v>0.83692307692307688</v>
      </c>
      <c r="E163" s="122"/>
      <c r="F163" s="17"/>
      <c r="G163" s="18">
        <v>83.692307692307693</v>
      </c>
      <c r="H163" s="17"/>
      <c r="I163" s="19"/>
      <c r="J163" s="18">
        <v>0</v>
      </c>
      <c r="K163" s="17">
        <v>4</v>
      </c>
      <c r="L163" s="19">
        <v>1.5</v>
      </c>
      <c r="M163" s="19">
        <v>7</v>
      </c>
      <c r="N163" s="18">
        <v>12.5</v>
      </c>
      <c r="O163" s="19"/>
      <c r="P163" s="19"/>
      <c r="Q163" s="19"/>
      <c r="R163" s="19"/>
      <c r="S163" s="18">
        <v>0</v>
      </c>
      <c r="T163" s="20"/>
      <c r="U163" s="17">
        <v>1.4</v>
      </c>
      <c r="V163" s="17">
        <v>1</v>
      </c>
      <c r="W163" s="17">
        <v>12.899999999999999</v>
      </c>
      <c r="X163" s="17"/>
      <c r="Y163" s="17">
        <v>0.5</v>
      </c>
      <c r="Z163" s="18">
        <v>15.799999999999999</v>
      </c>
      <c r="AA163" s="17"/>
      <c r="AB163" s="17"/>
      <c r="AC163" s="41">
        <v>111.99230769230769</v>
      </c>
    </row>
    <row r="164" spans="1:29" x14ac:dyDescent="0.25">
      <c r="A164" s="224">
        <v>160</v>
      </c>
      <c r="B164" s="90" t="s">
        <v>1400</v>
      </c>
      <c r="C164" s="21" t="s">
        <v>1369</v>
      </c>
      <c r="D164" s="18">
        <v>0.80917431192660549</v>
      </c>
      <c r="E164" s="122"/>
      <c r="F164" s="17"/>
      <c r="G164" s="18">
        <f>SUM(D164*100,E164:F164)</f>
        <v>80.917431192660544</v>
      </c>
      <c r="H164" s="17"/>
      <c r="I164" s="19"/>
      <c r="J164" s="18">
        <f>SUM(H164:I164)</f>
        <v>0</v>
      </c>
      <c r="K164" s="17"/>
      <c r="L164" s="19"/>
      <c r="M164" s="19"/>
      <c r="N164" s="18">
        <f>SUM(K164:M164)</f>
        <v>0</v>
      </c>
      <c r="O164" s="19"/>
      <c r="P164" s="19"/>
      <c r="Q164" s="19"/>
      <c r="R164" s="19"/>
      <c r="S164" s="18">
        <f>SUM(O164:R164)</f>
        <v>0</v>
      </c>
      <c r="T164" s="20">
        <f>28+1</f>
        <v>29</v>
      </c>
      <c r="U164" s="17"/>
      <c r="V164" s="17"/>
      <c r="W164" s="17">
        <v>2</v>
      </c>
      <c r="X164" s="17"/>
      <c r="Y164" s="17"/>
      <c r="Z164" s="18">
        <f>SUM(T164:Y164)</f>
        <v>31</v>
      </c>
      <c r="AA164" s="17"/>
      <c r="AB164" s="17"/>
      <c r="AC164" s="41">
        <f>G164+J164+N164+S164+Z164+AA164-AB164</f>
        <v>111.91743119266054</v>
      </c>
    </row>
    <row r="165" spans="1:29" x14ac:dyDescent="0.25">
      <c r="A165" s="224">
        <v>161</v>
      </c>
      <c r="B165" s="62" t="s">
        <v>30</v>
      </c>
      <c r="C165" s="8" t="s">
        <v>5456</v>
      </c>
      <c r="D165" s="6">
        <v>0.94233333333333336</v>
      </c>
      <c r="E165" s="121"/>
      <c r="F165" s="5"/>
      <c r="G165" s="6">
        <f>SUM(D165*100,E165:F165)</f>
        <v>94.233333333333334</v>
      </c>
      <c r="H165" s="5"/>
      <c r="I165" s="4"/>
      <c r="J165" s="6">
        <f>SUM(H165:I165)</f>
        <v>0</v>
      </c>
      <c r="K165" s="5"/>
      <c r="L165" s="4"/>
      <c r="M165" s="4"/>
      <c r="N165" s="6">
        <f>SUM(K165:M165)</f>
        <v>0</v>
      </c>
      <c r="O165" s="4">
        <v>2.5</v>
      </c>
      <c r="P165" s="4"/>
      <c r="Q165" s="4"/>
      <c r="R165" s="4"/>
      <c r="S165" s="6">
        <f>SUM(O165:R165)</f>
        <v>2.5</v>
      </c>
      <c r="T165" s="7">
        <v>15</v>
      </c>
      <c r="U165" s="5"/>
      <c r="V165" s="5"/>
      <c r="W165" s="5"/>
      <c r="X165" s="5"/>
      <c r="Y165" s="5"/>
      <c r="Z165" s="6">
        <f>SUM(T165:Y165)</f>
        <v>15</v>
      </c>
      <c r="AA165" s="5"/>
      <c r="AB165" s="5"/>
      <c r="AC165" s="40">
        <f>G165+J165+N165+S165+Z165+AA165-AB165</f>
        <v>111.73333333333333</v>
      </c>
    </row>
    <row r="166" spans="1:29" x14ac:dyDescent="0.25">
      <c r="A166" s="224">
        <v>162</v>
      </c>
      <c r="B166" s="62" t="s">
        <v>2392</v>
      </c>
      <c r="C166" s="13" t="s">
        <v>2360</v>
      </c>
      <c r="D166" s="18">
        <v>0.72416666666666674</v>
      </c>
      <c r="E166" s="122"/>
      <c r="F166" s="17"/>
      <c r="G166" s="18">
        <v>72.416666666666671</v>
      </c>
      <c r="H166" s="17"/>
      <c r="I166" s="19"/>
      <c r="J166" s="18">
        <v>0</v>
      </c>
      <c r="K166" s="17"/>
      <c r="L166" s="19"/>
      <c r="M166" s="19"/>
      <c r="N166" s="18">
        <v>0</v>
      </c>
      <c r="O166" s="19"/>
      <c r="P166" s="19"/>
      <c r="Q166" s="19"/>
      <c r="R166" s="19"/>
      <c r="S166" s="18">
        <v>0</v>
      </c>
      <c r="T166" s="20">
        <v>16.5</v>
      </c>
      <c r="U166" s="17">
        <v>21.8</v>
      </c>
      <c r="V166" s="17"/>
      <c r="W166" s="17"/>
      <c r="X166" s="17"/>
      <c r="Y166" s="17"/>
      <c r="Z166" s="18">
        <v>38.299999999999997</v>
      </c>
      <c r="AA166" s="17">
        <v>1</v>
      </c>
      <c r="AB166" s="17"/>
      <c r="AC166" s="41">
        <v>111.71666666666667</v>
      </c>
    </row>
    <row r="167" spans="1:29" x14ac:dyDescent="0.25">
      <c r="A167" s="225">
        <v>163</v>
      </c>
      <c r="B167" s="83" t="s">
        <v>1401</v>
      </c>
      <c r="C167" s="8" t="s">
        <v>1369</v>
      </c>
      <c r="D167" s="18">
        <v>0.81847999999999999</v>
      </c>
      <c r="E167" s="122"/>
      <c r="F167" s="17"/>
      <c r="G167" s="18">
        <f>SUM(D167*100,E167:F167)</f>
        <v>81.847999999999999</v>
      </c>
      <c r="H167" s="17">
        <v>6</v>
      </c>
      <c r="I167" s="19"/>
      <c r="J167" s="18">
        <f>SUM(H167:I167)</f>
        <v>6</v>
      </c>
      <c r="K167" s="17"/>
      <c r="L167" s="19"/>
      <c r="M167" s="19"/>
      <c r="N167" s="18">
        <f>SUM(K167:M167)</f>
        <v>0</v>
      </c>
      <c r="O167" s="19"/>
      <c r="P167" s="19"/>
      <c r="Q167" s="19"/>
      <c r="R167" s="19"/>
      <c r="S167" s="18">
        <f>SUM(O167:R167)</f>
        <v>0</v>
      </c>
      <c r="T167" s="20">
        <f>1+10+2</f>
        <v>13</v>
      </c>
      <c r="U167" s="17">
        <v>0.7</v>
      </c>
      <c r="V167" s="17">
        <v>1.6</v>
      </c>
      <c r="W167" s="17">
        <f>0.2+1.2</f>
        <v>1.4</v>
      </c>
      <c r="X167" s="17"/>
      <c r="Y167" s="17">
        <v>6</v>
      </c>
      <c r="Z167" s="18">
        <f>SUM(T167:Y167)</f>
        <v>22.7</v>
      </c>
      <c r="AA167" s="17">
        <v>1</v>
      </c>
      <c r="AB167" s="17"/>
      <c r="AC167" s="41">
        <f>G167+J167+N167+S167+Z167+AA167-AB167</f>
        <v>111.548</v>
      </c>
    </row>
    <row r="168" spans="1:29" x14ac:dyDescent="0.25">
      <c r="A168" s="224">
        <v>164</v>
      </c>
      <c r="B168" s="60" t="s">
        <v>4862</v>
      </c>
      <c r="C168" s="8" t="s">
        <v>4042</v>
      </c>
      <c r="D168" s="18">
        <v>0.95625000000000004</v>
      </c>
      <c r="E168" s="124"/>
      <c r="F168" s="17"/>
      <c r="G168" s="18">
        <f>SUM(D168*100,E168:F168)</f>
        <v>95.625</v>
      </c>
      <c r="H168" s="17"/>
      <c r="I168" s="19"/>
      <c r="J168" s="18">
        <f>SUM(H168:I168)</f>
        <v>0</v>
      </c>
      <c r="K168" s="17"/>
      <c r="L168" s="19"/>
      <c r="M168" s="19"/>
      <c r="N168" s="18">
        <f>SUM(K168:M168)</f>
        <v>0</v>
      </c>
      <c r="O168" s="19">
        <v>2</v>
      </c>
      <c r="P168" s="19"/>
      <c r="Q168" s="19"/>
      <c r="R168" s="19"/>
      <c r="S168" s="18">
        <f>SUM(O168:R168)</f>
        <v>2</v>
      </c>
      <c r="T168" s="20">
        <f>SUM(2+1)</f>
        <v>3</v>
      </c>
      <c r="U168" s="17">
        <v>1.5</v>
      </c>
      <c r="V168" s="17">
        <f>1.6+2.5</f>
        <v>4.0999999999999996</v>
      </c>
      <c r="W168" s="17">
        <f>0.8+1.5</f>
        <v>2.2999999999999998</v>
      </c>
      <c r="X168" s="17">
        <f>0.4+0.5</f>
        <v>0.9</v>
      </c>
      <c r="Y168" s="17">
        <v>2</v>
      </c>
      <c r="Z168" s="18">
        <f>SUM(T168:Y168)</f>
        <v>13.799999999999999</v>
      </c>
      <c r="AA168" s="17"/>
      <c r="AB168" s="17"/>
      <c r="AC168" s="41">
        <f>G168+J168+N168+S168+Z168+AA168-AB168</f>
        <v>111.425</v>
      </c>
    </row>
    <row r="169" spans="1:29" x14ac:dyDescent="0.25">
      <c r="A169" s="224">
        <v>165</v>
      </c>
      <c r="B169" s="62" t="s">
        <v>3363</v>
      </c>
      <c r="C169" s="13" t="s">
        <v>3340</v>
      </c>
      <c r="D169" s="18">
        <v>0.87589743589743585</v>
      </c>
      <c r="E169" s="122"/>
      <c r="F169" s="17"/>
      <c r="G169" s="18">
        <v>87.589743589743591</v>
      </c>
      <c r="H169" s="17">
        <v>5.5</v>
      </c>
      <c r="I169" s="19"/>
      <c r="J169" s="18">
        <v>5.5</v>
      </c>
      <c r="K169" s="17"/>
      <c r="L169" s="19"/>
      <c r="M169" s="19"/>
      <c r="N169" s="18">
        <v>0</v>
      </c>
      <c r="O169" s="19"/>
      <c r="P169" s="19"/>
      <c r="Q169" s="19"/>
      <c r="R169" s="19"/>
      <c r="S169" s="18">
        <v>0</v>
      </c>
      <c r="T169" s="20">
        <v>16</v>
      </c>
      <c r="U169" s="17">
        <v>0.5</v>
      </c>
      <c r="V169" s="17"/>
      <c r="W169" s="17">
        <v>1.8</v>
      </c>
      <c r="X169" s="17"/>
      <c r="Y169" s="17"/>
      <c r="Z169" s="18">
        <v>18.3</v>
      </c>
      <c r="AA169" s="17"/>
      <c r="AB169" s="17"/>
      <c r="AC169" s="41">
        <v>111.38974358974359</v>
      </c>
    </row>
    <row r="170" spans="1:29" x14ac:dyDescent="0.25">
      <c r="A170" s="224">
        <v>166</v>
      </c>
      <c r="B170" s="62" t="s">
        <v>31</v>
      </c>
      <c r="C170" s="8" t="s">
        <v>5456</v>
      </c>
      <c r="D170" s="6">
        <v>0.89833333333333332</v>
      </c>
      <c r="E170" s="121"/>
      <c r="F170" s="5"/>
      <c r="G170" s="6">
        <f>SUM(D170*100,E170:F170)</f>
        <v>89.833333333333329</v>
      </c>
      <c r="H170" s="5"/>
      <c r="I170" s="4"/>
      <c r="J170" s="6">
        <f>SUM(H170:I170)</f>
        <v>0</v>
      </c>
      <c r="K170" s="5"/>
      <c r="L170" s="4"/>
      <c r="M170" s="4"/>
      <c r="N170" s="6">
        <f>SUM(K170:M170)</f>
        <v>0</v>
      </c>
      <c r="O170" s="4"/>
      <c r="P170" s="4"/>
      <c r="Q170" s="4"/>
      <c r="R170" s="4"/>
      <c r="S170" s="6">
        <f>SUM(O170:R170)</f>
        <v>0</v>
      </c>
      <c r="T170" s="7">
        <v>15</v>
      </c>
      <c r="U170" s="5">
        <v>6.4</v>
      </c>
      <c r="V170" s="5"/>
      <c r="W170" s="5"/>
      <c r="X170" s="5"/>
      <c r="Y170" s="5"/>
      <c r="Z170" s="6">
        <f>SUM(T170:Y170)</f>
        <v>21.4</v>
      </c>
      <c r="AA170" s="5"/>
      <c r="AB170" s="5"/>
      <c r="AC170" s="40">
        <f>G170+J170+N170+S170+Z170+AA170-AB170</f>
        <v>111.23333333333332</v>
      </c>
    </row>
    <row r="171" spans="1:29" x14ac:dyDescent="0.25">
      <c r="A171" s="225">
        <v>167</v>
      </c>
      <c r="B171" s="94" t="s">
        <v>1402</v>
      </c>
      <c r="C171" s="8" t="s">
        <v>1369</v>
      </c>
      <c r="D171" s="18">
        <v>0.77041198501872654</v>
      </c>
      <c r="E171" s="122"/>
      <c r="F171" s="17"/>
      <c r="G171" s="18">
        <f>SUM(D171*100,E171:F171)</f>
        <v>77.041198501872657</v>
      </c>
      <c r="H171" s="17"/>
      <c r="I171" s="19"/>
      <c r="J171" s="18">
        <f>SUM(H171:I171)</f>
        <v>0</v>
      </c>
      <c r="K171" s="17">
        <v>2</v>
      </c>
      <c r="L171" s="19"/>
      <c r="M171" s="19"/>
      <c r="N171" s="18">
        <f>SUM(K171:M171)</f>
        <v>2</v>
      </c>
      <c r="O171" s="19"/>
      <c r="P171" s="19"/>
      <c r="Q171" s="19"/>
      <c r="R171" s="19"/>
      <c r="S171" s="18">
        <f>SUM(O171:R171)</f>
        <v>0</v>
      </c>
      <c r="T171" s="20">
        <v>4.5</v>
      </c>
      <c r="U171" s="17">
        <f>23.8+0.5</f>
        <v>24.3</v>
      </c>
      <c r="V171" s="17"/>
      <c r="W171" s="17">
        <v>2.8</v>
      </c>
      <c r="X171" s="17"/>
      <c r="Y171" s="17">
        <v>0.5</v>
      </c>
      <c r="Z171" s="18">
        <f>SUM(T171:Y171)</f>
        <v>32.1</v>
      </c>
      <c r="AA171" s="17"/>
      <c r="AB171" s="17"/>
      <c r="AC171" s="41">
        <f>G171+J171+N171+S171+Z171+AA171-AB171</f>
        <v>111.14119850187265</v>
      </c>
    </row>
    <row r="172" spans="1:29" x14ac:dyDescent="0.25">
      <c r="A172" s="224">
        <v>168</v>
      </c>
      <c r="B172" s="58" t="s">
        <v>32</v>
      </c>
      <c r="C172" s="8" t="s">
        <v>5456</v>
      </c>
      <c r="D172" s="6">
        <v>0.96099999999999997</v>
      </c>
      <c r="E172" s="121"/>
      <c r="F172" s="5"/>
      <c r="G172" s="6">
        <f>SUM(D172*100,E172:F172)</f>
        <v>96.1</v>
      </c>
      <c r="H172" s="5"/>
      <c r="I172" s="4"/>
      <c r="J172" s="6">
        <f>SUM(H172:I172)</f>
        <v>0</v>
      </c>
      <c r="K172" s="5"/>
      <c r="L172" s="4"/>
      <c r="M172" s="4"/>
      <c r="N172" s="6">
        <f>SUM(K172:M172)</f>
        <v>0</v>
      </c>
      <c r="O172" s="4"/>
      <c r="P172" s="4"/>
      <c r="Q172" s="4"/>
      <c r="R172" s="4"/>
      <c r="S172" s="6">
        <f>SUM(O172:R172)</f>
        <v>0</v>
      </c>
      <c r="T172" s="7">
        <v>15</v>
      </c>
      <c r="U172" s="5"/>
      <c r="V172" s="5"/>
      <c r="W172" s="5"/>
      <c r="X172" s="5"/>
      <c r="Y172" s="5"/>
      <c r="Z172" s="6">
        <f>SUM(T172:Y172)</f>
        <v>15</v>
      </c>
      <c r="AA172" s="5"/>
      <c r="AB172" s="5"/>
      <c r="AC172" s="40">
        <f>G172+J172+N172+S172+Z172+AA172-AB172</f>
        <v>111.1</v>
      </c>
    </row>
    <row r="173" spans="1:29" x14ac:dyDescent="0.25">
      <c r="A173" s="224">
        <v>169</v>
      </c>
      <c r="B173" s="62" t="s">
        <v>5051</v>
      </c>
      <c r="C173" s="24" t="s">
        <v>4042</v>
      </c>
      <c r="D173" s="18">
        <v>0.81499999999999995</v>
      </c>
      <c r="E173" s="124"/>
      <c r="F173" s="17"/>
      <c r="G173" s="18">
        <f>SUM(D173*100,E173:F173)</f>
        <v>81.5</v>
      </c>
      <c r="H173" s="17"/>
      <c r="I173" s="19"/>
      <c r="J173" s="18">
        <f>SUM(H173:I173)</f>
        <v>0</v>
      </c>
      <c r="K173" s="17"/>
      <c r="L173" s="19"/>
      <c r="M173" s="19"/>
      <c r="N173" s="18">
        <f>SUM(K173:M173)</f>
        <v>0</v>
      </c>
      <c r="O173" s="19"/>
      <c r="P173" s="19"/>
      <c r="Q173" s="19"/>
      <c r="R173" s="19"/>
      <c r="S173" s="18">
        <f>SUM(O173:R173)</f>
        <v>0</v>
      </c>
      <c r="T173" s="20">
        <v>1.5</v>
      </c>
      <c r="U173" s="17">
        <f>27.6+0.5</f>
        <v>28.1</v>
      </c>
      <c r="V173" s="17"/>
      <c r="W173" s="17"/>
      <c r="X173" s="17"/>
      <c r="Y173" s="17"/>
      <c r="Z173" s="18">
        <f>SUM(T173:Y173)</f>
        <v>29.6</v>
      </c>
      <c r="AA173" s="17"/>
      <c r="AB173" s="17"/>
      <c r="AC173" s="41">
        <f>G173+J173+N173+S173+Z173+AA173-AB173</f>
        <v>111.1</v>
      </c>
    </row>
    <row r="174" spans="1:29" x14ac:dyDescent="0.25">
      <c r="A174" s="224">
        <v>170</v>
      </c>
      <c r="B174" s="62" t="s">
        <v>2393</v>
      </c>
      <c r="C174" s="13" t="s">
        <v>2360</v>
      </c>
      <c r="D174" s="18">
        <v>0.84846153846153838</v>
      </c>
      <c r="E174" s="122"/>
      <c r="F174" s="17"/>
      <c r="G174" s="18">
        <v>84.84615384615384</v>
      </c>
      <c r="H174" s="17"/>
      <c r="I174" s="19"/>
      <c r="J174" s="18">
        <v>0</v>
      </c>
      <c r="K174" s="17"/>
      <c r="L174" s="19"/>
      <c r="M174" s="19"/>
      <c r="N174" s="18">
        <v>0</v>
      </c>
      <c r="O174" s="19"/>
      <c r="P174" s="19"/>
      <c r="Q174" s="19"/>
      <c r="R174" s="19"/>
      <c r="S174" s="18">
        <v>0</v>
      </c>
      <c r="T174" s="20">
        <v>1</v>
      </c>
      <c r="U174" s="17"/>
      <c r="V174" s="17">
        <v>1.8</v>
      </c>
      <c r="W174" s="17">
        <v>21.4</v>
      </c>
      <c r="X174" s="17"/>
      <c r="Y174" s="17"/>
      <c r="Z174" s="18">
        <v>24.2</v>
      </c>
      <c r="AA174" s="17">
        <v>2</v>
      </c>
      <c r="AB174" s="17"/>
      <c r="AC174" s="41">
        <v>111.04615384615384</v>
      </c>
    </row>
    <row r="175" spans="1:29" x14ac:dyDescent="0.25">
      <c r="A175" s="225">
        <v>171</v>
      </c>
      <c r="B175" s="58" t="s">
        <v>33</v>
      </c>
      <c r="C175" s="8" t="s">
        <v>5456</v>
      </c>
      <c r="D175" s="6">
        <v>0.94</v>
      </c>
      <c r="E175" s="121"/>
      <c r="F175" s="5"/>
      <c r="G175" s="6">
        <f>SUM(D175*100,E175:F175)</f>
        <v>94</v>
      </c>
      <c r="H175" s="5"/>
      <c r="I175" s="4"/>
      <c r="J175" s="6">
        <f>SUM(H175:I175)</f>
        <v>0</v>
      </c>
      <c r="K175" s="5"/>
      <c r="L175" s="4"/>
      <c r="M175" s="4"/>
      <c r="N175" s="6">
        <f>SUM(K175:M175)</f>
        <v>0</v>
      </c>
      <c r="O175" s="4"/>
      <c r="P175" s="4"/>
      <c r="Q175" s="4"/>
      <c r="R175" s="4"/>
      <c r="S175" s="6">
        <f>SUM(O175:R175)</f>
        <v>0</v>
      </c>
      <c r="T175" s="7">
        <f>15+2</f>
        <v>17</v>
      </c>
      <c r="U175" s="5"/>
      <c r="V175" s="5"/>
      <c r="W175" s="5"/>
      <c r="X175" s="5"/>
      <c r="Y175" s="5"/>
      <c r="Z175" s="6">
        <f>SUM(T175:Y175)</f>
        <v>17</v>
      </c>
      <c r="AA175" s="5"/>
      <c r="AB175" s="5"/>
      <c r="AC175" s="40">
        <f>G175+J175+N175+S175+Z175+AA175-AB175</f>
        <v>111</v>
      </c>
    </row>
    <row r="176" spans="1:29" x14ac:dyDescent="0.25">
      <c r="A176" s="224">
        <v>172</v>
      </c>
      <c r="B176" s="62" t="s">
        <v>5132</v>
      </c>
      <c r="C176" s="24" t="s">
        <v>4042</v>
      </c>
      <c r="D176" s="18">
        <v>0.81645161290322577</v>
      </c>
      <c r="E176" s="124"/>
      <c r="F176" s="17"/>
      <c r="G176" s="18">
        <f>SUM(D176*100,E176:F176)</f>
        <v>81.645161290322577</v>
      </c>
      <c r="H176" s="17"/>
      <c r="I176" s="19"/>
      <c r="J176" s="18">
        <f>SUM(H176:I176)</f>
        <v>0</v>
      </c>
      <c r="K176" s="17"/>
      <c r="L176" s="19"/>
      <c r="M176" s="19"/>
      <c r="N176" s="18">
        <f>SUM(K176:M176)</f>
        <v>0</v>
      </c>
      <c r="O176" s="19">
        <v>2.5</v>
      </c>
      <c r="P176" s="19"/>
      <c r="Q176" s="19"/>
      <c r="R176" s="19"/>
      <c r="S176" s="18">
        <f>SUM(O176:R176)</f>
        <v>2.5</v>
      </c>
      <c r="T176" s="20">
        <v>1.5</v>
      </c>
      <c r="U176" s="17">
        <f>SUM(21.8+2.2)</f>
        <v>24</v>
      </c>
      <c r="V176" s="17">
        <v>0.8</v>
      </c>
      <c r="W176" s="17"/>
      <c r="X176" s="17">
        <v>0.5</v>
      </c>
      <c r="Y176" s="17"/>
      <c r="Z176" s="18">
        <f>SUM(T176:Y176)</f>
        <v>26.8</v>
      </c>
      <c r="AA176" s="17"/>
      <c r="AB176" s="17"/>
      <c r="AC176" s="41">
        <f>G176+J176+N176+S176+Z176+AA176-AB176</f>
        <v>110.94516129032257</v>
      </c>
    </row>
    <row r="177" spans="1:29" x14ac:dyDescent="0.25">
      <c r="A177" s="224">
        <v>173</v>
      </c>
      <c r="B177" s="90" t="s">
        <v>1403</v>
      </c>
      <c r="C177" s="21" t="s">
        <v>1369</v>
      </c>
      <c r="D177" s="18">
        <v>0.65162079510703375</v>
      </c>
      <c r="E177" s="122"/>
      <c r="F177" s="17"/>
      <c r="G177" s="18">
        <f>SUM(D177*100,E177:F177)</f>
        <v>65.162079510703379</v>
      </c>
      <c r="H177" s="17"/>
      <c r="I177" s="19"/>
      <c r="J177" s="18">
        <f>SUM(H177:I177)</f>
        <v>0</v>
      </c>
      <c r="K177" s="17"/>
      <c r="L177" s="19"/>
      <c r="M177" s="19"/>
      <c r="N177" s="18">
        <f>SUM(K177:M177)</f>
        <v>0</v>
      </c>
      <c r="O177" s="19"/>
      <c r="P177" s="19"/>
      <c r="Q177" s="19"/>
      <c r="R177" s="19"/>
      <c r="S177" s="18">
        <f>SUM(O177:R177)</f>
        <v>0</v>
      </c>
      <c r="T177" s="20">
        <f>1+1.5</f>
        <v>2.5</v>
      </c>
      <c r="U177" s="17">
        <v>18.2</v>
      </c>
      <c r="V177" s="17"/>
      <c r="W177" s="17">
        <v>23.5</v>
      </c>
      <c r="X177" s="17"/>
      <c r="Y177" s="17">
        <v>0.5</v>
      </c>
      <c r="Z177" s="18">
        <f>SUM(T177:Y177)</f>
        <v>44.7</v>
      </c>
      <c r="AA177" s="17">
        <v>1</v>
      </c>
      <c r="AB177" s="17"/>
      <c r="AC177" s="41">
        <f>G177+J177+N177+S177+Z177+AA177-AB177</f>
        <v>110.86207951070338</v>
      </c>
    </row>
    <row r="178" spans="1:29" x14ac:dyDescent="0.25">
      <c r="A178" s="224">
        <v>174</v>
      </c>
      <c r="B178" s="109">
        <v>204287</v>
      </c>
      <c r="C178" s="36" t="s">
        <v>5457</v>
      </c>
      <c r="D178" s="38">
        <v>0.86812500000000004</v>
      </c>
      <c r="E178" s="123"/>
      <c r="F178" s="33"/>
      <c r="G178" s="34">
        <v>86.8125</v>
      </c>
      <c r="H178" s="33">
        <v>11.4</v>
      </c>
      <c r="I178" s="32"/>
      <c r="J178" s="34">
        <v>11.4</v>
      </c>
      <c r="K178" s="33"/>
      <c r="L178" s="32"/>
      <c r="M178" s="32"/>
      <c r="N178" s="34">
        <v>0</v>
      </c>
      <c r="O178" s="32"/>
      <c r="P178" s="32"/>
      <c r="Q178" s="32"/>
      <c r="R178" s="32"/>
      <c r="S178" s="34">
        <v>0</v>
      </c>
      <c r="T178" s="35">
        <v>2</v>
      </c>
      <c r="U178" s="33">
        <v>0.5</v>
      </c>
      <c r="V178" s="33"/>
      <c r="W178" s="33"/>
      <c r="X178" s="33"/>
      <c r="Y178" s="33">
        <v>10</v>
      </c>
      <c r="Z178" s="34">
        <v>12.5</v>
      </c>
      <c r="AA178" s="33"/>
      <c r="AB178" s="33"/>
      <c r="AC178" s="42">
        <v>110.71250000000001</v>
      </c>
    </row>
    <row r="179" spans="1:29" x14ac:dyDescent="0.25">
      <c r="A179" s="225">
        <v>175</v>
      </c>
      <c r="B179" s="109">
        <v>184156</v>
      </c>
      <c r="C179" s="36" t="s">
        <v>5457</v>
      </c>
      <c r="D179" s="39">
        <v>0.92694444444444446</v>
      </c>
      <c r="E179" s="123"/>
      <c r="F179" s="33"/>
      <c r="G179" s="34">
        <v>92.694444444444443</v>
      </c>
      <c r="H179" s="33"/>
      <c r="I179" s="32"/>
      <c r="J179" s="34">
        <v>0</v>
      </c>
      <c r="K179" s="33"/>
      <c r="L179" s="32"/>
      <c r="M179" s="32"/>
      <c r="N179" s="34">
        <v>0</v>
      </c>
      <c r="O179" s="32"/>
      <c r="P179" s="32"/>
      <c r="Q179" s="32"/>
      <c r="R179" s="32"/>
      <c r="S179" s="34">
        <v>0</v>
      </c>
      <c r="T179" s="35">
        <v>17</v>
      </c>
      <c r="U179" s="33">
        <v>0.5</v>
      </c>
      <c r="V179" s="33"/>
      <c r="W179" s="33"/>
      <c r="X179" s="33">
        <v>0.5</v>
      </c>
      <c r="Y179" s="33"/>
      <c r="Z179" s="34">
        <v>18</v>
      </c>
      <c r="AA179" s="33"/>
      <c r="AB179" s="33"/>
      <c r="AC179" s="42">
        <v>110.69444444444444</v>
      </c>
    </row>
    <row r="180" spans="1:29" x14ac:dyDescent="0.25">
      <c r="A180" s="224">
        <v>176</v>
      </c>
      <c r="B180" s="81" t="s">
        <v>1404</v>
      </c>
      <c r="C180" s="8" t="s">
        <v>1369</v>
      </c>
      <c r="D180" s="18">
        <v>0.62883895131086143</v>
      </c>
      <c r="E180" s="122"/>
      <c r="F180" s="17"/>
      <c r="G180" s="18">
        <f>SUM(D180*100,E180:F180)</f>
        <v>62.883895131086142</v>
      </c>
      <c r="H180" s="17"/>
      <c r="I180" s="19"/>
      <c r="J180" s="18">
        <f>SUM(H180:I180)</f>
        <v>0</v>
      </c>
      <c r="K180" s="17"/>
      <c r="L180" s="19"/>
      <c r="M180" s="19"/>
      <c r="N180" s="18">
        <f>SUM(K180:M180)</f>
        <v>0</v>
      </c>
      <c r="O180" s="19"/>
      <c r="P180" s="19"/>
      <c r="Q180" s="19"/>
      <c r="R180" s="19"/>
      <c r="S180" s="18">
        <f>SUM(O180:R180)</f>
        <v>0</v>
      </c>
      <c r="T180" s="20">
        <f>1+1+1.5</f>
        <v>3.5</v>
      </c>
      <c r="U180" s="17">
        <v>25.2</v>
      </c>
      <c r="V180" s="17"/>
      <c r="W180" s="17">
        <f>2.5+15.9</f>
        <v>18.399999999999999</v>
      </c>
      <c r="X180" s="17"/>
      <c r="Y180" s="17">
        <f>0.2+0.5</f>
        <v>0.7</v>
      </c>
      <c r="Z180" s="18">
        <f>SUM(T180:Y180)</f>
        <v>47.8</v>
      </c>
      <c r="AA180" s="17"/>
      <c r="AB180" s="17"/>
      <c r="AC180" s="41">
        <f>G180+J180+N180+S180+Z180+AA180-AB180</f>
        <v>110.68389513108613</v>
      </c>
    </row>
    <row r="181" spans="1:29" x14ac:dyDescent="0.25">
      <c r="A181" s="224">
        <v>177</v>
      </c>
      <c r="B181" s="62" t="s">
        <v>3364</v>
      </c>
      <c r="C181" s="13" t="s">
        <v>3340</v>
      </c>
      <c r="D181" s="18">
        <v>0.95666666666666667</v>
      </c>
      <c r="E181" s="122"/>
      <c r="F181" s="17"/>
      <c r="G181" s="18">
        <v>95.666666666666671</v>
      </c>
      <c r="H181" s="17"/>
      <c r="I181" s="19"/>
      <c r="J181" s="18">
        <v>0</v>
      </c>
      <c r="K181" s="17"/>
      <c r="L181" s="19"/>
      <c r="M181" s="19"/>
      <c r="N181" s="18">
        <v>0</v>
      </c>
      <c r="O181" s="19"/>
      <c r="P181" s="19"/>
      <c r="Q181" s="19"/>
      <c r="R181" s="19"/>
      <c r="S181" s="18">
        <v>0</v>
      </c>
      <c r="T181" s="20">
        <v>15</v>
      </c>
      <c r="U181" s="17"/>
      <c r="V181" s="17"/>
      <c r="W181" s="17"/>
      <c r="X181" s="17"/>
      <c r="Y181" s="17"/>
      <c r="Z181" s="18">
        <v>15</v>
      </c>
      <c r="AA181" s="17"/>
      <c r="AB181" s="17"/>
      <c r="AC181" s="41">
        <v>110.66666666666667</v>
      </c>
    </row>
    <row r="182" spans="1:29" x14ac:dyDescent="0.25">
      <c r="A182" s="224">
        <v>178</v>
      </c>
      <c r="B182" s="62" t="s">
        <v>34</v>
      </c>
      <c r="C182" s="8" t="s">
        <v>5456</v>
      </c>
      <c r="D182" s="6">
        <v>0.80633333333333335</v>
      </c>
      <c r="E182" s="121"/>
      <c r="F182" s="5"/>
      <c r="G182" s="6">
        <f>SUM(D182*100,E182:F182)</f>
        <v>80.63333333333334</v>
      </c>
      <c r="H182" s="5"/>
      <c r="I182" s="4"/>
      <c r="J182" s="6">
        <f>SUM(H182:I182)</f>
        <v>0</v>
      </c>
      <c r="K182" s="5"/>
      <c r="L182" s="4">
        <v>1</v>
      </c>
      <c r="M182" s="4"/>
      <c r="N182" s="6">
        <f>SUM(K182:M182)</f>
        <v>1</v>
      </c>
      <c r="O182" s="4"/>
      <c r="P182" s="4"/>
      <c r="Q182" s="4"/>
      <c r="R182" s="4"/>
      <c r="S182" s="6">
        <f>SUM(O182:R182)</f>
        <v>0</v>
      </c>
      <c r="T182" s="7">
        <f>1.5+15</f>
        <v>16.5</v>
      </c>
      <c r="U182" s="5">
        <v>12.5</v>
      </c>
      <c r="V182" s="5"/>
      <c r="W182" s="5"/>
      <c r="X182" s="5"/>
      <c r="Y182" s="5"/>
      <c r="Z182" s="6">
        <f>SUM(T182:Y182)</f>
        <v>29</v>
      </c>
      <c r="AA182" s="5"/>
      <c r="AB182" s="5"/>
      <c r="AC182" s="40">
        <f>G182+J182+N182+S182+Z182+AA182-AB182</f>
        <v>110.63333333333334</v>
      </c>
    </row>
    <row r="183" spans="1:29" x14ac:dyDescent="0.25">
      <c r="A183" s="225">
        <v>179</v>
      </c>
      <c r="B183" s="62" t="s">
        <v>3365</v>
      </c>
      <c r="C183" s="13" t="s">
        <v>3340</v>
      </c>
      <c r="D183" s="18">
        <v>0.93600000000000005</v>
      </c>
      <c r="E183" s="122"/>
      <c r="F183" s="17"/>
      <c r="G183" s="18">
        <v>93.600000000000009</v>
      </c>
      <c r="H183" s="17"/>
      <c r="I183" s="19"/>
      <c r="J183" s="18">
        <v>0</v>
      </c>
      <c r="K183" s="17"/>
      <c r="L183" s="19"/>
      <c r="M183" s="19"/>
      <c r="N183" s="18">
        <v>0</v>
      </c>
      <c r="O183" s="19"/>
      <c r="P183" s="19"/>
      <c r="Q183" s="19"/>
      <c r="R183" s="19"/>
      <c r="S183" s="18">
        <v>0</v>
      </c>
      <c r="T183" s="20">
        <v>17</v>
      </c>
      <c r="U183" s="17"/>
      <c r="V183" s="17"/>
      <c r="W183" s="17"/>
      <c r="X183" s="17"/>
      <c r="Y183" s="17"/>
      <c r="Z183" s="18">
        <v>17</v>
      </c>
      <c r="AA183" s="17"/>
      <c r="AB183" s="17"/>
      <c r="AC183" s="41">
        <v>110.60000000000001</v>
      </c>
    </row>
    <row r="184" spans="1:29" x14ac:dyDescent="0.25">
      <c r="A184" s="224">
        <v>180</v>
      </c>
      <c r="B184" s="62" t="s">
        <v>3366</v>
      </c>
      <c r="C184" s="13" t="s">
        <v>3340</v>
      </c>
      <c r="D184" s="18">
        <v>0.93387096774193545</v>
      </c>
      <c r="E184" s="122"/>
      <c r="F184" s="17"/>
      <c r="G184" s="18">
        <v>93.387096774193552</v>
      </c>
      <c r="H184" s="17"/>
      <c r="I184" s="19"/>
      <c r="J184" s="18">
        <v>0</v>
      </c>
      <c r="K184" s="17"/>
      <c r="L184" s="19"/>
      <c r="M184" s="19"/>
      <c r="N184" s="18">
        <v>0</v>
      </c>
      <c r="O184" s="19"/>
      <c r="P184" s="19"/>
      <c r="Q184" s="19"/>
      <c r="R184" s="19"/>
      <c r="S184" s="18">
        <v>0</v>
      </c>
      <c r="T184" s="20">
        <v>17</v>
      </c>
      <c r="U184" s="17"/>
      <c r="V184" s="17"/>
      <c r="W184" s="17"/>
      <c r="X184" s="17"/>
      <c r="Y184" s="17"/>
      <c r="Z184" s="18">
        <v>17</v>
      </c>
      <c r="AA184" s="17"/>
      <c r="AB184" s="17"/>
      <c r="AC184" s="41">
        <v>110.38709677419355</v>
      </c>
    </row>
    <row r="185" spans="1:29" x14ac:dyDescent="0.25">
      <c r="A185" s="224">
        <v>181</v>
      </c>
      <c r="B185" s="109">
        <v>194513</v>
      </c>
      <c r="C185" s="36" t="s">
        <v>5457</v>
      </c>
      <c r="D185" s="39">
        <v>0.92833333333333334</v>
      </c>
      <c r="E185" s="123"/>
      <c r="F185" s="33"/>
      <c r="G185" s="34">
        <v>92.833333333333329</v>
      </c>
      <c r="H185" s="33"/>
      <c r="I185" s="32"/>
      <c r="J185" s="34">
        <v>0</v>
      </c>
      <c r="K185" s="33"/>
      <c r="L185" s="32"/>
      <c r="M185" s="32"/>
      <c r="N185" s="34">
        <v>0</v>
      </c>
      <c r="O185" s="32"/>
      <c r="P185" s="32"/>
      <c r="Q185" s="32"/>
      <c r="R185" s="32"/>
      <c r="S185" s="34">
        <v>0</v>
      </c>
      <c r="T185" s="35">
        <v>15</v>
      </c>
      <c r="U185" s="33">
        <v>2.5</v>
      </c>
      <c r="V185" s="33"/>
      <c r="W185" s="33"/>
      <c r="X185" s="33"/>
      <c r="Y185" s="33"/>
      <c r="Z185" s="34">
        <v>17.5</v>
      </c>
      <c r="AA185" s="33"/>
      <c r="AB185" s="33"/>
      <c r="AC185" s="42">
        <v>110.33333333333333</v>
      </c>
    </row>
    <row r="186" spans="1:29" x14ac:dyDescent="0.25">
      <c r="A186" s="224">
        <v>182</v>
      </c>
      <c r="B186" s="109">
        <v>204275</v>
      </c>
      <c r="C186" s="36" t="s">
        <v>5457</v>
      </c>
      <c r="D186" s="38">
        <v>0.72312500000000002</v>
      </c>
      <c r="E186" s="123"/>
      <c r="F186" s="33"/>
      <c r="G186" s="34">
        <v>72.3125</v>
      </c>
      <c r="H186" s="33">
        <v>0.4</v>
      </c>
      <c r="I186" s="32"/>
      <c r="J186" s="34">
        <v>0.4</v>
      </c>
      <c r="K186" s="33"/>
      <c r="L186" s="32"/>
      <c r="M186" s="32"/>
      <c r="N186" s="34">
        <v>0</v>
      </c>
      <c r="O186" s="32"/>
      <c r="P186" s="32">
        <v>0.5</v>
      </c>
      <c r="Q186" s="32"/>
      <c r="R186" s="32"/>
      <c r="S186" s="34">
        <v>0.5</v>
      </c>
      <c r="T186" s="35">
        <v>15</v>
      </c>
      <c r="U186" s="33">
        <v>19.399999999999999</v>
      </c>
      <c r="V186" s="33">
        <v>0.5</v>
      </c>
      <c r="W186" s="33"/>
      <c r="X186" s="33"/>
      <c r="Y186" s="33"/>
      <c r="Z186" s="34">
        <v>34.9</v>
      </c>
      <c r="AA186" s="33">
        <v>2</v>
      </c>
      <c r="AB186" s="33"/>
      <c r="AC186" s="42">
        <v>110.11250000000001</v>
      </c>
    </row>
    <row r="187" spans="1:29" x14ac:dyDescent="0.25">
      <c r="A187" s="225">
        <v>183</v>
      </c>
      <c r="B187" s="109">
        <v>204269</v>
      </c>
      <c r="C187" s="36" t="s">
        <v>5457</v>
      </c>
      <c r="D187" s="38">
        <v>0.82562500000000005</v>
      </c>
      <c r="E187" s="123"/>
      <c r="F187" s="33"/>
      <c r="G187" s="34">
        <v>82.5625</v>
      </c>
      <c r="H187" s="33"/>
      <c r="I187" s="32"/>
      <c r="J187" s="34">
        <v>0</v>
      </c>
      <c r="K187" s="33"/>
      <c r="L187" s="32"/>
      <c r="M187" s="32"/>
      <c r="N187" s="34">
        <v>0</v>
      </c>
      <c r="O187" s="32"/>
      <c r="P187" s="32"/>
      <c r="Q187" s="32"/>
      <c r="R187" s="32"/>
      <c r="S187" s="34">
        <v>0</v>
      </c>
      <c r="T187" s="35">
        <v>2</v>
      </c>
      <c r="U187" s="33"/>
      <c r="V187" s="33">
        <v>20.5</v>
      </c>
      <c r="W187" s="33">
        <v>5</v>
      </c>
      <c r="X187" s="33"/>
      <c r="Y187" s="33"/>
      <c r="Z187" s="34">
        <v>27.5</v>
      </c>
      <c r="AA187" s="33"/>
      <c r="AB187" s="33"/>
      <c r="AC187" s="42">
        <v>110.0625</v>
      </c>
    </row>
    <row r="188" spans="1:29" x14ac:dyDescent="0.25">
      <c r="A188" s="224">
        <v>184</v>
      </c>
      <c r="B188" s="62" t="s">
        <v>2394</v>
      </c>
      <c r="C188" s="13" t="s">
        <v>2360</v>
      </c>
      <c r="D188" s="18">
        <v>0.90916666666666668</v>
      </c>
      <c r="E188" s="122"/>
      <c r="F188" s="17"/>
      <c r="G188" s="18">
        <v>90.916666666666671</v>
      </c>
      <c r="H188" s="17"/>
      <c r="I188" s="19"/>
      <c r="J188" s="18">
        <v>0</v>
      </c>
      <c r="K188" s="17"/>
      <c r="L188" s="19"/>
      <c r="M188" s="19"/>
      <c r="N188" s="18">
        <v>0</v>
      </c>
      <c r="O188" s="19"/>
      <c r="P188" s="19"/>
      <c r="Q188" s="19"/>
      <c r="R188" s="19"/>
      <c r="S188" s="18">
        <v>0</v>
      </c>
      <c r="T188" s="20">
        <v>2</v>
      </c>
      <c r="U188" s="17"/>
      <c r="V188" s="17"/>
      <c r="W188" s="17">
        <v>17.100000000000001</v>
      </c>
      <c r="X188" s="17"/>
      <c r="Y188" s="17"/>
      <c r="Z188" s="18">
        <v>19.100000000000001</v>
      </c>
      <c r="AA188" s="17"/>
      <c r="AB188" s="17"/>
      <c r="AC188" s="41">
        <v>110.01666666666668</v>
      </c>
    </row>
    <row r="189" spans="1:29" x14ac:dyDescent="0.25">
      <c r="A189" s="224">
        <v>185</v>
      </c>
      <c r="B189" s="62" t="s">
        <v>2395</v>
      </c>
      <c r="C189" s="13" t="s">
        <v>2360</v>
      </c>
      <c r="D189" s="18">
        <v>0.91384615384615386</v>
      </c>
      <c r="E189" s="122"/>
      <c r="F189" s="17"/>
      <c r="G189" s="18">
        <v>91.384615384615387</v>
      </c>
      <c r="H189" s="17"/>
      <c r="I189" s="19"/>
      <c r="J189" s="18">
        <v>0</v>
      </c>
      <c r="K189" s="17"/>
      <c r="L189" s="19"/>
      <c r="M189" s="19">
        <v>3</v>
      </c>
      <c r="N189" s="18">
        <v>3</v>
      </c>
      <c r="O189" s="19">
        <v>2.5</v>
      </c>
      <c r="P189" s="19">
        <v>8.5</v>
      </c>
      <c r="Q189" s="19"/>
      <c r="R189" s="19"/>
      <c r="S189" s="18">
        <v>11</v>
      </c>
      <c r="T189" s="20"/>
      <c r="U189" s="17"/>
      <c r="V189" s="17"/>
      <c r="W189" s="17">
        <v>0.6</v>
      </c>
      <c r="X189" s="17">
        <v>4</v>
      </c>
      <c r="Y189" s="17"/>
      <c r="Z189" s="18">
        <v>4.5999999999999996</v>
      </c>
      <c r="AA189" s="17"/>
      <c r="AB189" s="17"/>
      <c r="AC189" s="41">
        <v>109.98461538461538</v>
      </c>
    </row>
    <row r="190" spans="1:29" x14ac:dyDescent="0.25">
      <c r="A190" s="224">
        <v>186</v>
      </c>
      <c r="B190" s="51" t="s">
        <v>35</v>
      </c>
      <c r="C190" s="8" t="s">
        <v>5456</v>
      </c>
      <c r="D190" s="6">
        <v>0.97966666666666669</v>
      </c>
      <c r="E190" s="121"/>
      <c r="F190" s="5"/>
      <c r="G190" s="6">
        <f>SUM(D190*100,E190:F190)</f>
        <v>97.966666666666669</v>
      </c>
      <c r="H190" s="5"/>
      <c r="I190" s="4"/>
      <c r="J190" s="6">
        <f>SUM(H190:I190)</f>
        <v>0</v>
      </c>
      <c r="K190" s="5"/>
      <c r="L190" s="4"/>
      <c r="M190" s="4"/>
      <c r="N190" s="6">
        <f>SUM(K190:M190)</f>
        <v>0</v>
      </c>
      <c r="O190" s="4"/>
      <c r="P190" s="4"/>
      <c r="Q190" s="4"/>
      <c r="R190" s="4"/>
      <c r="S190" s="6">
        <f>SUM(O190:R190)</f>
        <v>0</v>
      </c>
      <c r="T190" s="7">
        <v>12</v>
      </c>
      <c r="U190" s="5"/>
      <c r="V190" s="5"/>
      <c r="W190" s="5"/>
      <c r="X190" s="5"/>
      <c r="Y190" s="5"/>
      <c r="Z190" s="6">
        <f>SUM(T190:Y190)</f>
        <v>12</v>
      </c>
      <c r="AA190" s="5"/>
      <c r="AB190" s="5"/>
      <c r="AC190" s="40">
        <f>G190+J190+N190+S190+Z190+AA190-AB190</f>
        <v>109.96666666666667</v>
      </c>
    </row>
    <row r="191" spans="1:29" x14ac:dyDescent="0.25">
      <c r="A191" s="225">
        <v>187</v>
      </c>
      <c r="B191" s="52" t="s">
        <v>2397</v>
      </c>
      <c r="C191" s="13" t="s">
        <v>2360</v>
      </c>
      <c r="D191" s="18">
        <v>0.84846153846153838</v>
      </c>
      <c r="E191" s="122"/>
      <c r="F191" s="17"/>
      <c r="G191" s="18">
        <v>84.84615384615384</v>
      </c>
      <c r="H191" s="17"/>
      <c r="I191" s="19"/>
      <c r="J191" s="18">
        <v>0</v>
      </c>
      <c r="K191" s="17">
        <v>2</v>
      </c>
      <c r="L191" s="19"/>
      <c r="M191" s="19"/>
      <c r="N191" s="18">
        <v>2</v>
      </c>
      <c r="O191" s="19"/>
      <c r="P191" s="19"/>
      <c r="Q191" s="19"/>
      <c r="R191" s="19"/>
      <c r="S191" s="18">
        <v>0</v>
      </c>
      <c r="T191" s="20">
        <v>11</v>
      </c>
      <c r="U191" s="17">
        <v>1.7</v>
      </c>
      <c r="V191" s="17">
        <v>4.4000000000000004</v>
      </c>
      <c r="W191" s="17">
        <v>6</v>
      </c>
      <c r="X191" s="17"/>
      <c r="Y191" s="17"/>
      <c r="Z191" s="18">
        <v>23.1</v>
      </c>
      <c r="AA191" s="17"/>
      <c r="AB191" s="17"/>
      <c r="AC191" s="41">
        <v>109.94615384615383</v>
      </c>
    </row>
    <row r="192" spans="1:29" x14ac:dyDescent="0.25">
      <c r="A192" s="224">
        <v>188</v>
      </c>
      <c r="B192" s="52" t="s">
        <v>2445</v>
      </c>
      <c r="C192" s="13" t="s">
        <v>2360</v>
      </c>
      <c r="D192" s="18">
        <v>0.9</v>
      </c>
      <c r="E192" s="122"/>
      <c r="F192" s="17"/>
      <c r="G192" s="18">
        <v>90</v>
      </c>
      <c r="H192" s="17"/>
      <c r="I192" s="19"/>
      <c r="J192" s="18">
        <v>0</v>
      </c>
      <c r="K192" s="17">
        <v>4</v>
      </c>
      <c r="L192" s="19">
        <v>2.8</v>
      </c>
      <c r="M192" s="19">
        <v>10</v>
      </c>
      <c r="N192" s="18">
        <v>16.8</v>
      </c>
      <c r="O192" s="19">
        <v>2.5</v>
      </c>
      <c r="P192" s="19"/>
      <c r="Q192" s="19"/>
      <c r="R192" s="19"/>
      <c r="S192" s="18">
        <v>2.5</v>
      </c>
      <c r="T192" s="20"/>
      <c r="U192" s="17"/>
      <c r="V192" s="17">
        <v>0.5</v>
      </c>
      <c r="W192" s="17"/>
      <c r="X192" s="17"/>
      <c r="Y192" s="17"/>
      <c r="Z192" s="18">
        <v>0.5</v>
      </c>
      <c r="AA192" s="17"/>
      <c r="AB192" s="17"/>
      <c r="AC192" s="41">
        <v>109.8</v>
      </c>
    </row>
    <row r="193" spans="1:29" x14ac:dyDescent="0.25">
      <c r="A193" s="224">
        <v>189</v>
      </c>
      <c r="B193" s="155">
        <v>184142</v>
      </c>
      <c r="C193" s="36" t="s">
        <v>5457</v>
      </c>
      <c r="D193" s="39">
        <v>0.94611111111111112</v>
      </c>
      <c r="E193" s="123"/>
      <c r="F193" s="33"/>
      <c r="G193" s="34">
        <v>94.611111111111114</v>
      </c>
      <c r="H193" s="33"/>
      <c r="I193" s="32"/>
      <c r="J193" s="34">
        <v>0</v>
      </c>
      <c r="K193" s="33"/>
      <c r="L193" s="32"/>
      <c r="M193" s="32"/>
      <c r="N193" s="34">
        <v>0</v>
      </c>
      <c r="O193" s="32"/>
      <c r="P193" s="32"/>
      <c r="Q193" s="32"/>
      <c r="R193" s="32"/>
      <c r="S193" s="34">
        <v>0</v>
      </c>
      <c r="T193" s="35">
        <v>15</v>
      </c>
      <c r="U193" s="33"/>
      <c r="V193" s="33"/>
      <c r="W193" s="33"/>
      <c r="X193" s="33"/>
      <c r="Y193" s="33"/>
      <c r="Z193" s="34">
        <v>15</v>
      </c>
      <c r="AA193" s="33"/>
      <c r="AB193" s="33"/>
      <c r="AC193" s="42">
        <v>109.61111111111111</v>
      </c>
    </row>
    <row r="194" spans="1:29" x14ac:dyDescent="0.25">
      <c r="A194" s="224">
        <v>190</v>
      </c>
      <c r="B194" s="52" t="s">
        <v>3367</v>
      </c>
      <c r="C194" s="13" t="s">
        <v>3340</v>
      </c>
      <c r="D194" s="18">
        <v>0.86531250000000004</v>
      </c>
      <c r="E194" s="122">
        <v>1</v>
      </c>
      <c r="F194" s="17"/>
      <c r="G194" s="18">
        <v>87.53125</v>
      </c>
      <c r="H194" s="17"/>
      <c r="I194" s="19"/>
      <c r="J194" s="18">
        <v>0</v>
      </c>
      <c r="K194" s="17"/>
      <c r="L194" s="19"/>
      <c r="M194" s="19"/>
      <c r="N194" s="18">
        <v>0</v>
      </c>
      <c r="O194" s="19"/>
      <c r="P194" s="19"/>
      <c r="Q194" s="19"/>
      <c r="R194" s="19"/>
      <c r="S194" s="18">
        <v>0</v>
      </c>
      <c r="T194" s="20">
        <v>1.5</v>
      </c>
      <c r="U194" s="17">
        <v>16.8</v>
      </c>
      <c r="V194" s="17"/>
      <c r="W194" s="17">
        <v>1.7</v>
      </c>
      <c r="X194" s="17"/>
      <c r="Y194" s="17"/>
      <c r="Z194" s="18">
        <v>20</v>
      </c>
      <c r="AA194" s="17">
        <v>2</v>
      </c>
      <c r="AB194" s="17"/>
      <c r="AC194" s="41">
        <v>109.53125</v>
      </c>
    </row>
    <row r="195" spans="1:29" x14ac:dyDescent="0.25">
      <c r="A195" s="225">
        <v>191</v>
      </c>
      <c r="B195" s="162" t="s">
        <v>4468</v>
      </c>
      <c r="C195" s="8" t="s">
        <v>4042</v>
      </c>
      <c r="D195" s="18">
        <v>0.90032258064516124</v>
      </c>
      <c r="E195" s="124"/>
      <c r="F195" s="17"/>
      <c r="G195" s="18">
        <f>SUM(D195*100,E195:F195)</f>
        <v>90.032258064516128</v>
      </c>
      <c r="H195" s="17"/>
      <c r="I195" s="19"/>
      <c r="J195" s="18">
        <f>SUM(H195:I195)</f>
        <v>0</v>
      </c>
      <c r="K195" s="17"/>
      <c r="L195" s="19"/>
      <c r="M195" s="19"/>
      <c r="N195" s="18">
        <f>SUM(K195:M195)</f>
        <v>0</v>
      </c>
      <c r="O195" s="19"/>
      <c r="P195" s="19"/>
      <c r="Q195" s="19"/>
      <c r="R195" s="19"/>
      <c r="S195" s="18">
        <f>SUM(O195:R195)</f>
        <v>0</v>
      </c>
      <c r="T195" s="20">
        <f>1.5+0.5</f>
        <v>2</v>
      </c>
      <c r="U195" s="17">
        <v>17.399999999999999</v>
      </c>
      <c r="V195" s="17"/>
      <c r="W195" s="17"/>
      <c r="X195" s="17"/>
      <c r="Y195" s="17"/>
      <c r="Z195" s="18">
        <f>SUM(T195:Y195)</f>
        <v>19.399999999999999</v>
      </c>
      <c r="AA195" s="17"/>
      <c r="AB195" s="17"/>
      <c r="AC195" s="41">
        <f>G195+J195+N195+S195+Z195+AA195-AB195</f>
        <v>109.43225806451613</v>
      </c>
    </row>
    <row r="196" spans="1:29" x14ac:dyDescent="0.25">
      <c r="A196" s="224">
        <v>192</v>
      </c>
      <c r="B196" s="52" t="s">
        <v>36</v>
      </c>
      <c r="C196" s="8" t="s">
        <v>5456</v>
      </c>
      <c r="D196" s="43">
        <v>0.91225806451612901</v>
      </c>
      <c r="E196" s="121"/>
      <c r="F196" s="5"/>
      <c r="G196" s="6">
        <f>SUM(D196*100,E196:F196)</f>
        <v>91.225806451612897</v>
      </c>
      <c r="H196" s="5"/>
      <c r="I196" s="4"/>
      <c r="J196" s="6">
        <f>SUM(H196:I196)</f>
        <v>0</v>
      </c>
      <c r="K196" s="5"/>
      <c r="L196" s="4"/>
      <c r="M196" s="4"/>
      <c r="N196" s="6">
        <f>SUM(K196:M196)</f>
        <v>0</v>
      </c>
      <c r="O196" s="4"/>
      <c r="P196" s="4"/>
      <c r="Q196" s="4"/>
      <c r="R196" s="4"/>
      <c r="S196" s="6">
        <f>SUM(O196:R196)</f>
        <v>0</v>
      </c>
      <c r="T196" s="7">
        <v>15</v>
      </c>
      <c r="U196" s="5"/>
      <c r="V196" s="5"/>
      <c r="W196" s="5"/>
      <c r="X196" s="5">
        <v>3.2</v>
      </c>
      <c r="Y196" s="5"/>
      <c r="Z196" s="6">
        <f>SUM(T196:Y196)</f>
        <v>18.2</v>
      </c>
      <c r="AA196" s="5"/>
      <c r="AB196" s="5"/>
      <c r="AC196" s="40">
        <f>G196+J196+N196+S196+Z196+AA196-AB196</f>
        <v>109.4258064516129</v>
      </c>
    </row>
    <row r="197" spans="1:29" x14ac:dyDescent="0.25">
      <c r="A197" s="224">
        <v>193</v>
      </c>
      <c r="B197" s="155">
        <v>214229</v>
      </c>
      <c r="C197" s="36" t="s">
        <v>5457</v>
      </c>
      <c r="D197" s="39">
        <v>0.8178740740740742</v>
      </c>
      <c r="E197" s="123"/>
      <c r="F197" s="33"/>
      <c r="G197" s="34">
        <v>81.787407407407414</v>
      </c>
      <c r="H197" s="33">
        <v>2</v>
      </c>
      <c r="I197" s="32"/>
      <c r="J197" s="34">
        <v>2</v>
      </c>
      <c r="K197" s="33">
        <v>4</v>
      </c>
      <c r="L197" s="32"/>
      <c r="M197" s="32">
        <v>11</v>
      </c>
      <c r="N197" s="34">
        <v>15</v>
      </c>
      <c r="O197" s="32"/>
      <c r="P197" s="32"/>
      <c r="Q197" s="32"/>
      <c r="R197" s="32"/>
      <c r="S197" s="34">
        <v>0</v>
      </c>
      <c r="T197" s="35"/>
      <c r="U197" s="33">
        <v>4.0999999999999996</v>
      </c>
      <c r="V197" s="33">
        <v>2.4000000000000004</v>
      </c>
      <c r="W197" s="33">
        <v>4.0999999999999996</v>
      </c>
      <c r="X197" s="33"/>
      <c r="Y197" s="33"/>
      <c r="Z197" s="34">
        <v>10.6</v>
      </c>
      <c r="AA197" s="33"/>
      <c r="AB197" s="33"/>
      <c r="AC197" s="42">
        <v>109.38740740740741</v>
      </c>
    </row>
    <row r="198" spans="1:29" x14ac:dyDescent="0.25">
      <c r="A198" s="224">
        <v>194</v>
      </c>
      <c r="B198" s="180" t="s">
        <v>37</v>
      </c>
      <c r="C198" s="8" t="s">
        <v>5456</v>
      </c>
      <c r="D198" s="6">
        <v>0.95870967741935487</v>
      </c>
      <c r="E198" s="121"/>
      <c r="F198" s="5"/>
      <c r="G198" s="6">
        <f>SUM(D198*100,E198:F198)</f>
        <v>95.870967741935488</v>
      </c>
      <c r="H198" s="5"/>
      <c r="I198" s="4"/>
      <c r="J198" s="6">
        <f>SUM(H198:I198)</f>
        <v>0</v>
      </c>
      <c r="K198" s="5"/>
      <c r="L198" s="4"/>
      <c r="M198" s="4"/>
      <c r="N198" s="6">
        <f>SUM(K198:M198)</f>
        <v>0</v>
      </c>
      <c r="O198" s="4"/>
      <c r="P198" s="4"/>
      <c r="Q198" s="4"/>
      <c r="R198" s="4"/>
      <c r="S198" s="6">
        <f>SUM(O198:R198)</f>
        <v>0</v>
      </c>
      <c r="T198" s="7">
        <f>2+1</f>
        <v>3</v>
      </c>
      <c r="U198" s="5"/>
      <c r="V198" s="5"/>
      <c r="W198" s="5"/>
      <c r="X198" s="5">
        <v>5</v>
      </c>
      <c r="Y198" s="5">
        <v>3.5</v>
      </c>
      <c r="Z198" s="6">
        <f>SUM(T198:Y198)</f>
        <v>11.5</v>
      </c>
      <c r="AA198" s="5">
        <v>2</v>
      </c>
      <c r="AB198" s="5"/>
      <c r="AC198" s="40">
        <f>G198+J198+N198+S198+Z198+AA198-AB198</f>
        <v>109.37096774193549</v>
      </c>
    </row>
    <row r="199" spans="1:29" x14ac:dyDescent="0.25">
      <c r="A199" s="225">
        <v>195</v>
      </c>
      <c r="B199" s="52" t="s">
        <v>3368</v>
      </c>
      <c r="C199" s="13" t="s">
        <v>3340</v>
      </c>
      <c r="D199" s="18">
        <v>0.81625000000000003</v>
      </c>
      <c r="E199" s="122">
        <v>1</v>
      </c>
      <c r="F199" s="17"/>
      <c r="G199" s="18">
        <v>82.625</v>
      </c>
      <c r="H199" s="17"/>
      <c r="I199" s="19"/>
      <c r="J199" s="18">
        <v>0</v>
      </c>
      <c r="K199" s="17"/>
      <c r="L199" s="19"/>
      <c r="M199" s="19"/>
      <c r="N199" s="18">
        <v>0</v>
      </c>
      <c r="O199" s="19"/>
      <c r="P199" s="19"/>
      <c r="Q199" s="19"/>
      <c r="R199" s="19"/>
      <c r="S199" s="18">
        <v>0</v>
      </c>
      <c r="T199" s="20">
        <v>11</v>
      </c>
      <c r="U199" s="17"/>
      <c r="V199" s="17">
        <v>1.8</v>
      </c>
      <c r="W199" s="17">
        <v>13.8</v>
      </c>
      <c r="X199" s="17"/>
      <c r="Y199" s="17"/>
      <c r="Z199" s="18">
        <v>26.6</v>
      </c>
      <c r="AA199" s="17"/>
      <c r="AB199" s="17"/>
      <c r="AC199" s="41">
        <v>109.22499999999999</v>
      </c>
    </row>
    <row r="200" spans="1:29" x14ac:dyDescent="0.25">
      <c r="A200" s="224">
        <v>196</v>
      </c>
      <c r="B200" s="53" t="s">
        <v>38</v>
      </c>
      <c r="C200" s="8" t="s">
        <v>5456</v>
      </c>
      <c r="D200" s="6">
        <v>0.92161290322580647</v>
      </c>
      <c r="E200" s="121"/>
      <c r="F200" s="5"/>
      <c r="G200" s="6">
        <f>SUM(D200*100,E200:F200)</f>
        <v>92.161290322580641</v>
      </c>
      <c r="H200" s="5"/>
      <c r="I200" s="4"/>
      <c r="J200" s="6">
        <f>SUM(H200:I200)</f>
        <v>0</v>
      </c>
      <c r="K200" s="5"/>
      <c r="L200" s="4"/>
      <c r="M200" s="4"/>
      <c r="N200" s="6">
        <f>SUM(K200:M200)</f>
        <v>0</v>
      </c>
      <c r="O200" s="4"/>
      <c r="P200" s="4"/>
      <c r="Q200" s="4"/>
      <c r="R200" s="4"/>
      <c r="S200" s="6">
        <f>SUM(O200:R200)</f>
        <v>0</v>
      </c>
      <c r="T200" s="7">
        <v>15</v>
      </c>
      <c r="U200" s="5"/>
      <c r="V200" s="5"/>
      <c r="W200" s="5"/>
      <c r="X200" s="5"/>
      <c r="Y200" s="5"/>
      <c r="Z200" s="6">
        <f>SUM(T200:Y200)</f>
        <v>15</v>
      </c>
      <c r="AA200" s="5">
        <v>2</v>
      </c>
      <c r="AB200" s="5"/>
      <c r="AC200" s="40">
        <f>G200+J200+N200+S200+Z200+AA200-AB200</f>
        <v>109.16129032258064</v>
      </c>
    </row>
    <row r="201" spans="1:29" x14ac:dyDescent="0.25">
      <c r="A201" s="224">
        <v>197</v>
      </c>
      <c r="B201" s="52" t="s">
        <v>3369</v>
      </c>
      <c r="C201" s="13" t="s">
        <v>3340</v>
      </c>
      <c r="D201" s="18">
        <v>0.89111111111111108</v>
      </c>
      <c r="E201" s="122"/>
      <c r="F201" s="17"/>
      <c r="G201" s="18">
        <v>89.111111111111114</v>
      </c>
      <c r="H201" s="17"/>
      <c r="I201" s="19"/>
      <c r="J201" s="18">
        <v>0</v>
      </c>
      <c r="K201" s="17"/>
      <c r="L201" s="19"/>
      <c r="M201" s="19"/>
      <c r="N201" s="18">
        <v>0</v>
      </c>
      <c r="O201" s="19"/>
      <c r="P201" s="19"/>
      <c r="Q201" s="19"/>
      <c r="R201" s="19"/>
      <c r="S201" s="18">
        <v>0</v>
      </c>
      <c r="T201" s="20">
        <v>2.5</v>
      </c>
      <c r="U201" s="17"/>
      <c r="V201" s="17"/>
      <c r="W201" s="17"/>
      <c r="X201" s="17"/>
      <c r="Y201" s="17">
        <v>14.5</v>
      </c>
      <c r="Z201" s="18">
        <v>17</v>
      </c>
      <c r="AA201" s="17">
        <v>3</v>
      </c>
      <c r="AB201" s="17"/>
      <c r="AC201" s="41">
        <v>109.11111111111111</v>
      </c>
    </row>
    <row r="202" spans="1:29" x14ac:dyDescent="0.25">
      <c r="A202" s="224">
        <v>198</v>
      </c>
      <c r="B202" s="155">
        <v>184093</v>
      </c>
      <c r="C202" s="36" t="s">
        <v>5457</v>
      </c>
      <c r="D202" s="39">
        <v>0.93611111111111112</v>
      </c>
      <c r="E202" s="123"/>
      <c r="F202" s="33"/>
      <c r="G202" s="34">
        <v>93.611111111111114</v>
      </c>
      <c r="H202" s="33"/>
      <c r="I202" s="32"/>
      <c r="J202" s="34">
        <v>0</v>
      </c>
      <c r="K202" s="33"/>
      <c r="L202" s="32"/>
      <c r="M202" s="32"/>
      <c r="N202" s="34">
        <v>0</v>
      </c>
      <c r="O202" s="32"/>
      <c r="P202" s="32"/>
      <c r="Q202" s="32"/>
      <c r="R202" s="32"/>
      <c r="S202" s="34">
        <v>0</v>
      </c>
      <c r="T202" s="35">
        <v>15</v>
      </c>
      <c r="U202" s="33">
        <v>0.5</v>
      </c>
      <c r="V202" s="33"/>
      <c r="W202" s="33"/>
      <c r="X202" s="33"/>
      <c r="Y202" s="33"/>
      <c r="Z202" s="34">
        <v>15.5</v>
      </c>
      <c r="AA202" s="33"/>
      <c r="AB202" s="33"/>
      <c r="AC202" s="42">
        <v>109.11111111111111</v>
      </c>
    </row>
    <row r="203" spans="1:29" x14ac:dyDescent="0.25">
      <c r="A203" s="225">
        <v>199</v>
      </c>
      <c r="B203" s="190" t="s">
        <v>1405</v>
      </c>
      <c r="C203" s="21" t="s">
        <v>1369</v>
      </c>
      <c r="D203" s="18">
        <v>0.79902140672782884</v>
      </c>
      <c r="E203" s="122"/>
      <c r="F203" s="17"/>
      <c r="G203" s="18">
        <f>SUM(D203*100,E203:F203)</f>
        <v>79.902140672782878</v>
      </c>
      <c r="H203" s="17"/>
      <c r="I203" s="19"/>
      <c r="J203" s="18">
        <f>SUM(H203:I203)</f>
        <v>0</v>
      </c>
      <c r="K203" s="17"/>
      <c r="L203" s="19"/>
      <c r="M203" s="19"/>
      <c r="N203" s="18">
        <f>SUM(K203:M203)</f>
        <v>0</v>
      </c>
      <c r="O203" s="19"/>
      <c r="P203" s="19"/>
      <c r="Q203" s="19"/>
      <c r="R203" s="19"/>
      <c r="S203" s="18">
        <f>SUM(O203:R203)</f>
        <v>0</v>
      </c>
      <c r="T203" s="20">
        <f>15+2.5</f>
        <v>17.5</v>
      </c>
      <c r="U203" s="17"/>
      <c r="V203" s="17"/>
      <c r="W203" s="17">
        <v>11.7</v>
      </c>
      <c r="X203" s="17"/>
      <c r="Y203" s="17"/>
      <c r="Z203" s="18">
        <f>SUM(T203:Y203)</f>
        <v>29.2</v>
      </c>
      <c r="AA203" s="17"/>
      <c r="AB203" s="17"/>
      <c r="AC203" s="41">
        <f>G203+J203+N203+S203+Z203+AA203-AB203</f>
        <v>109.10214067278288</v>
      </c>
    </row>
    <row r="204" spans="1:29" x14ac:dyDescent="0.25">
      <c r="A204" s="224">
        <v>200</v>
      </c>
      <c r="B204" s="169" t="s">
        <v>1406</v>
      </c>
      <c r="C204" s="8" t="s">
        <v>1369</v>
      </c>
      <c r="D204" s="18">
        <v>0.89243445692883905</v>
      </c>
      <c r="E204" s="122">
        <v>3</v>
      </c>
      <c r="F204" s="17"/>
      <c r="G204" s="18">
        <f>SUM(D204*100,E204:F204)</f>
        <v>92.24344569288391</v>
      </c>
      <c r="H204" s="17"/>
      <c r="I204" s="19"/>
      <c r="J204" s="18">
        <f>SUM(H204:I204)</f>
        <v>0</v>
      </c>
      <c r="K204" s="17"/>
      <c r="L204" s="19"/>
      <c r="M204" s="19"/>
      <c r="N204" s="18">
        <f>SUM(K204:M204)</f>
        <v>0</v>
      </c>
      <c r="O204" s="19"/>
      <c r="P204" s="19"/>
      <c r="Q204" s="19"/>
      <c r="R204" s="19"/>
      <c r="S204" s="18">
        <f>SUM(O204:R204)</f>
        <v>0</v>
      </c>
      <c r="T204" s="20">
        <f>1+15</f>
        <v>16</v>
      </c>
      <c r="U204" s="17">
        <v>0.5</v>
      </c>
      <c r="V204" s="17"/>
      <c r="W204" s="17">
        <v>0.2</v>
      </c>
      <c r="X204" s="17"/>
      <c r="Y204" s="17"/>
      <c r="Z204" s="18">
        <f>SUM(T204:Y204)</f>
        <v>16.7</v>
      </c>
      <c r="AA204" s="17"/>
      <c r="AB204" s="17"/>
      <c r="AC204" s="41">
        <f>G204+J204+N204+S204+Z204+AA204-AB204</f>
        <v>108.94344569288391</v>
      </c>
    </row>
    <row r="205" spans="1:29" x14ac:dyDescent="0.25">
      <c r="A205" s="224">
        <v>201</v>
      </c>
      <c r="B205" s="51" t="s">
        <v>39</v>
      </c>
      <c r="C205" s="8" t="s">
        <v>5456</v>
      </c>
      <c r="D205" s="6">
        <v>0.83903225806451609</v>
      </c>
      <c r="E205" s="121"/>
      <c r="F205" s="5"/>
      <c r="G205" s="6">
        <f>SUM(D205*100,E205:F205)</f>
        <v>83.903225806451616</v>
      </c>
      <c r="H205" s="5"/>
      <c r="I205" s="4"/>
      <c r="J205" s="6">
        <f>SUM(H205:I205)</f>
        <v>0</v>
      </c>
      <c r="K205" s="5"/>
      <c r="L205" s="4"/>
      <c r="M205" s="4"/>
      <c r="N205" s="6">
        <f>SUM(K205:M205)</f>
        <v>0</v>
      </c>
      <c r="O205" s="4"/>
      <c r="P205" s="4"/>
      <c r="Q205" s="4"/>
      <c r="R205" s="4"/>
      <c r="S205" s="6">
        <f>SUM(O205:R205)</f>
        <v>0</v>
      </c>
      <c r="T205" s="7">
        <f>1+15</f>
        <v>16</v>
      </c>
      <c r="U205" s="5"/>
      <c r="V205" s="5"/>
      <c r="W205" s="5"/>
      <c r="X205" s="5">
        <f>4+5</f>
        <v>9</v>
      </c>
      <c r="Y205" s="5"/>
      <c r="Z205" s="6">
        <f>SUM(T205:Y205)</f>
        <v>25</v>
      </c>
      <c r="AA205" s="5"/>
      <c r="AB205" s="5"/>
      <c r="AC205" s="40">
        <f>G205+J205+N205+S205+Z205+AA205-AB205</f>
        <v>108.90322580645162</v>
      </c>
    </row>
    <row r="206" spans="1:29" x14ac:dyDescent="0.25">
      <c r="A206" s="224">
        <v>202</v>
      </c>
      <c r="B206" s="52" t="s">
        <v>2797</v>
      </c>
      <c r="C206" s="13" t="s">
        <v>2360</v>
      </c>
      <c r="D206" s="18">
        <v>0.83</v>
      </c>
      <c r="E206" s="122"/>
      <c r="F206" s="17"/>
      <c r="G206" s="18">
        <v>83</v>
      </c>
      <c r="H206" s="17"/>
      <c r="I206" s="19"/>
      <c r="J206" s="18">
        <v>0</v>
      </c>
      <c r="K206" s="17">
        <v>2</v>
      </c>
      <c r="L206" s="19">
        <v>2.8</v>
      </c>
      <c r="M206" s="19">
        <v>21</v>
      </c>
      <c r="N206" s="18">
        <v>25.8</v>
      </c>
      <c r="O206" s="19"/>
      <c r="P206" s="19"/>
      <c r="Q206" s="19"/>
      <c r="R206" s="19"/>
      <c r="S206" s="18">
        <v>0</v>
      </c>
      <c r="T206" s="20"/>
      <c r="U206" s="17"/>
      <c r="V206" s="17"/>
      <c r="W206" s="17"/>
      <c r="X206" s="17"/>
      <c r="Y206" s="17"/>
      <c r="Z206" s="18">
        <v>0</v>
      </c>
      <c r="AA206" s="17"/>
      <c r="AB206" s="17"/>
      <c r="AC206" s="41">
        <v>108.8</v>
      </c>
    </row>
    <row r="207" spans="1:29" x14ac:dyDescent="0.25">
      <c r="A207" s="225">
        <v>203</v>
      </c>
      <c r="B207" s="52" t="s">
        <v>2399</v>
      </c>
      <c r="C207" s="13" t="s">
        <v>2360</v>
      </c>
      <c r="D207" s="18">
        <v>0.82</v>
      </c>
      <c r="E207" s="122"/>
      <c r="F207" s="17"/>
      <c r="G207" s="18">
        <v>82</v>
      </c>
      <c r="H207" s="17">
        <v>14.5</v>
      </c>
      <c r="I207" s="19"/>
      <c r="J207" s="18">
        <v>14.5</v>
      </c>
      <c r="K207" s="17"/>
      <c r="L207" s="19"/>
      <c r="M207" s="19"/>
      <c r="N207" s="18">
        <v>0</v>
      </c>
      <c r="O207" s="19"/>
      <c r="P207" s="19"/>
      <c r="Q207" s="19"/>
      <c r="R207" s="19"/>
      <c r="S207" s="18">
        <v>0</v>
      </c>
      <c r="T207" s="20">
        <v>5.5</v>
      </c>
      <c r="U207" s="17"/>
      <c r="V207" s="17"/>
      <c r="W207" s="17"/>
      <c r="X207" s="17"/>
      <c r="Y207" s="17">
        <v>6.5</v>
      </c>
      <c r="Z207" s="18">
        <v>12</v>
      </c>
      <c r="AA207" s="17"/>
      <c r="AB207" s="17"/>
      <c r="AC207" s="41">
        <v>108.5</v>
      </c>
    </row>
    <row r="208" spans="1:29" x14ac:dyDescent="0.25">
      <c r="A208" s="224">
        <v>204</v>
      </c>
      <c r="B208" s="52" t="s">
        <v>40</v>
      </c>
      <c r="C208" s="8" t="s">
        <v>5456</v>
      </c>
      <c r="D208" s="43">
        <v>0.81290322580645158</v>
      </c>
      <c r="E208" s="121"/>
      <c r="F208" s="5"/>
      <c r="G208" s="6">
        <f>SUM(D208*100,E208:F208)</f>
        <v>81.290322580645153</v>
      </c>
      <c r="H208" s="5"/>
      <c r="I208" s="4"/>
      <c r="J208" s="6">
        <f>SUM(H208:I208)</f>
        <v>0</v>
      </c>
      <c r="K208" s="5"/>
      <c r="L208" s="4"/>
      <c r="M208" s="4"/>
      <c r="N208" s="6">
        <f>SUM(K208:M208)</f>
        <v>0</v>
      </c>
      <c r="O208" s="4"/>
      <c r="P208" s="4"/>
      <c r="Q208" s="4"/>
      <c r="R208" s="4"/>
      <c r="S208" s="6">
        <f>SUM(O208:R208)</f>
        <v>0</v>
      </c>
      <c r="T208" s="7">
        <f>1+1</f>
        <v>2</v>
      </c>
      <c r="U208" s="5"/>
      <c r="V208" s="5">
        <f>2+10.2</f>
        <v>12.2</v>
      </c>
      <c r="W208" s="5">
        <v>7</v>
      </c>
      <c r="X208" s="5">
        <v>6</v>
      </c>
      <c r="Y208" s="5"/>
      <c r="Z208" s="6">
        <f>SUM(T208:Y208)</f>
        <v>27.2</v>
      </c>
      <c r="AA208" s="5"/>
      <c r="AB208" s="5"/>
      <c r="AC208" s="40">
        <f>G208+J208+N208+S208+Z208+AA208-AB208</f>
        <v>108.49032258064516</v>
      </c>
    </row>
    <row r="209" spans="1:30" x14ac:dyDescent="0.25">
      <c r="A209" s="224">
        <v>205</v>
      </c>
      <c r="B209" s="52" t="s">
        <v>2400</v>
      </c>
      <c r="C209" s="13" t="s">
        <v>2360</v>
      </c>
      <c r="D209" s="18">
        <v>0.89241666666666675</v>
      </c>
      <c r="E209" s="122"/>
      <c r="F209" s="17"/>
      <c r="G209" s="18">
        <v>89.241666666666674</v>
      </c>
      <c r="H209" s="17"/>
      <c r="I209" s="19"/>
      <c r="J209" s="18">
        <v>0</v>
      </c>
      <c r="K209" s="17"/>
      <c r="L209" s="19">
        <v>0.8</v>
      </c>
      <c r="M209" s="19">
        <v>6</v>
      </c>
      <c r="N209" s="18">
        <v>6.8</v>
      </c>
      <c r="O209" s="19"/>
      <c r="P209" s="19"/>
      <c r="Q209" s="19"/>
      <c r="R209" s="19"/>
      <c r="S209" s="18">
        <v>0</v>
      </c>
      <c r="T209" s="20">
        <v>2</v>
      </c>
      <c r="U209" s="17">
        <v>0.5</v>
      </c>
      <c r="V209" s="17">
        <v>3.5</v>
      </c>
      <c r="W209" s="17">
        <v>6.2</v>
      </c>
      <c r="X209" s="17"/>
      <c r="Y209" s="17"/>
      <c r="Z209" s="18">
        <v>12.2</v>
      </c>
      <c r="AA209" s="17"/>
      <c r="AB209" s="17"/>
      <c r="AC209" s="41">
        <v>108.24166666666667</v>
      </c>
    </row>
    <row r="210" spans="1:30" x14ac:dyDescent="0.25">
      <c r="A210" s="224">
        <v>206</v>
      </c>
      <c r="B210" s="52" t="s">
        <v>2401</v>
      </c>
      <c r="C210" s="13" t="s">
        <v>2360</v>
      </c>
      <c r="D210" s="18">
        <v>0.91153846153846163</v>
      </c>
      <c r="E210" s="122"/>
      <c r="F210" s="17"/>
      <c r="G210" s="18">
        <v>91.15384615384616</v>
      </c>
      <c r="H210" s="17">
        <v>3</v>
      </c>
      <c r="I210" s="19"/>
      <c r="J210" s="18">
        <v>3</v>
      </c>
      <c r="K210" s="17"/>
      <c r="L210" s="19"/>
      <c r="M210" s="19"/>
      <c r="N210" s="18">
        <v>0</v>
      </c>
      <c r="O210" s="19"/>
      <c r="P210" s="19"/>
      <c r="Q210" s="19"/>
      <c r="R210" s="19"/>
      <c r="S210" s="18">
        <v>0</v>
      </c>
      <c r="T210" s="20"/>
      <c r="U210" s="17"/>
      <c r="V210" s="17">
        <v>6</v>
      </c>
      <c r="W210" s="17">
        <v>7.9</v>
      </c>
      <c r="X210" s="17"/>
      <c r="Y210" s="17"/>
      <c r="Z210" s="18">
        <v>13.9</v>
      </c>
      <c r="AA210" s="17"/>
      <c r="AB210" s="17"/>
      <c r="AC210" s="41">
        <v>108.05384615384617</v>
      </c>
    </row>
    <row r="211" spans="1:30" x14ac:dyDescent="0.25">
      <c r="A211" s="225">
        <v>207</v>
      </c>
      <c r="B211" s="52" t="s">
        <v>4947</v>
      </c>
      <c r="C211" s="8" t="s">
        <v>4042</v>
      </c>
      <c r="D211" s="18">
        <v>0.93595394736842108</v>
      </c>
      <c r="E211" s="124"/>
      <c r="F211" s="17"/>
      <c r="G211" s="18">
        <f>SUM(D211*100,E211:F211)</f>
        <v>93.59539473684211</v>
      </c>
      <c r="H211" s="17"/>
      <c r="I211" s="19"/>
      <c r="J211" s="18">
        <f>SUM(H211:I211)</f>
        <v>0</v>
      </c>
      <c r="K211" s="17"/>
      <c r="L211" s="19"/>
      <c r="M211" s="19"/>
      <c r="N211" s="18">
        <f>SUM(K211:M211)</f>
        <v>0</v>
      </c>
      <c r="O211" s="19"/>
      <c r="P211" s="19">
        <v>0.6</v>
      </c>
      <c r="Q211" s="19"/>
      <c r="R211" s="19"/>
      <c r="S211" s="18">
        <f>SUM(O211:R211)</f>
        <v>0.6</v>
      </c>
      <c r="T211" s="20">
        <v>3</v>
      </c>
      <c r="U211" s="17">
        <v>0.6</v>
      </c>
      <c r="V211" s="17"/>
      <c r="W211" s="17"/>
      <c r="X211" s="17">
        <f>10+0.2</f>
        <v>10.199999999999999</v>
      </c>
      <c r="Y211" s="17"/>
      <c r="Z211" s="18">
        <f>SUM(T211:Y211)</f>
        <v>13.799999999999999</v>
      </c>
      <c r="AA211" s="17"/>
      <c r="AB211" s="17"/>
      <c r="AC211" s="41">
        <f>G211+J211+N211+S211+Z211+AA211-AB211</f>
        <v>107.9953947368421</v>
      </c>
    </row>
    <row r="212" spans="1:30" x14ac:dyDescent="0.25">
      <c r="A212" s="224">
        <v>208</v>
      </c>
      <c r="B212" s="53" t="s">
        <v>41</v>
      </c>
      <c r="C212" s="8" t="s">
        <v>5456</v>
      </c>
      <c r="D212" s="6">
        <v>0.95941176470588241</v>
      </c>
      <c r="E212" s="121"/>
      <c r="F212" s="5"/>
      <c r="G212" s="6">
        <f>SUM(D212*100,E212:F212)</f>
        <v>95.941176470588246</v>
      </c>
      <c r="H212" s="5"/>
      <c r="I212" s="4"/>
      <c r="J212" s="6">
        <f>SUM(H212:I212)</f>
        <v>0</v>
      </c>
      <c r="K212" s="5"/>
      <c r="L212" s="4"/>
      <c r="M212" s="4"/>
      <c r="N212" s="6">
        <f>SUM(K212:M212)</f>
        <v>0</v>
      </c>
      <c r="O212" s="4"/>
      <c r="P212" s="4"/>
      <c r="Q212" s="4"/>
      <c r="R212" s="4"/>
      <c r="S212" s="6">
        <f>SUM(O212:R212)</f>
        <v>0</v>
      </c>
      <c r="T212" s="7"/>
      <c r="U212" s="5"/>
      <c r="V212" s="5"/>
      <c r="W212" s="5"/>
      <c r="X212" s="5">
        <v>10</v>
      </c>
      <c r="Y212" s="5"/>
      <c r="Z212" s="6">
        <f>SUM(T212:Y212)</f>
        <v>10</v>
      </c>
      <c r="AA212" s="5">
        <v>2</v>
      </c>
      <c r="AB212" s="5"/>
      <c r="AC212" s="40">
        <f>G212+J212+N212+S212+Z212+AA212-AB212</f>
        <v>107.94117647058825</v>
      </c>
    </row>
    <row r="213" spans="1:30" s="12" customFormat="1" x14ac:dyDescent="0.25">
      <c r="A213" s="224">
        <v>209</v>
      </c>
      <c r="B213" s="166" t="s">
        <v>1407</v>
      </c>
      <c r="C213" s="8" t="s">
        <v>1369</v>
      </c>
      <c r="D213" s="18">
        <v>0.6226666666666667</v>
      </c>
      <c r="E213" s="122">
        <v>3</v>
      </c>
      <c r="F213" s="17"/>
      <c r="G213" s="18">
        <f>SUM(D213*100,E213:F213)</f>
        <v>65.26666666666668</v>
      </c>
      <c r="H213" s="17">
        <v>24.5</v>
      </c>
      <c r="I213" s="19"/>
      <c r="J213" s="18">
        <f>SUM(H213:I213)</f>
        <v>24.5</v>
      </c>
      <c r="K213" s="17"/>
      <c r="L213" s="19"/>
      <c r="M213" s="19"/>
      <c r="N213" s="18">
        <f>SUM(K213:M213)</f>
        <v>0</v>
      </c>
      <c r="O213" s="19"/>
      <c r="P213" s="19"/>
      <c r="Q213" s="19"/>
      <c r="R213" s="19"/>
      <c r="S213" s="18">
        <f>SUM(O213:R213)</f>
        <v>0</v>
      </c>
      <c r="T213" s="20">
        <v>2.5</v>
      </c>
      <c r="U213" s="17"/>
      <c r="V213" s="17"/>
      <c r="W213" s="17"/>
      <c r="X213" s="17">
        <v>15.5</v>
      </c>
      <c r="Y213" s="17"/>
      <c r="Z213" s="18">
        <f>SUM(T213:Y213)</f>
        <v>18</v>
      </c>
      <c r="AA213" s="17"/>
      <c r="AB213" s="17"/>
      <c r="AC213" s="41">
        <f>G213+J213+N213+S213+Z213+AA213-AB213</f>
        <v>107.76666666666668</v>
      </c>
      <c r="AD213" s="1"/>
    </row>
    <row r="214" spans="1:30" x14ac:dyDescent="0.25">
      <c r="A214" s="224">
        <v>210</v>
      </c>
      <c r="B214" s="53" t="s">
        <v>42</v>
      </c>
      <c r="C214" s="8" t="s">
        <v>5456</v>
      </c>
      <c r="D214" s="6">
        <v>0.95676470588235296</v>
      </c>
      <c r="E214" s="121"/>
      <c r="F214" s="5"/>
      <c r="G214" s="6">
        <f>SUM(D214*100,E214:F214)</f>
        <v>95.67647058823529</v>
      </c>
      <c r="H214" s="5">
        <v>1</v>
      </c>
      <c r="I214" s="5">
        <v>4</v>
      </c>
      <c r="J214" s="6">
        <f>SUM(H214:I214)</f>
        <v>5</v>
      </c>
      <c r="K214" s="5"/>
      <c r="L214" s="4"/>
      <c r="M214" s="4"/>
      <c r="N214" s="6">
        <f>SUM(K214:M214)</f>
        <v>0</v>
      </c>
      <c r="O214" s="4"/>
      <c r="P214" s="4"/>
      <c r="Q214" s="4"/>
      <c r="R214" s="4"/>
      <c r="S214" s="6">
        <f>SUM(O214:R214)</f>
        <v>0</v>
      </c>
      <c r="T214" s="7">
        <v>3</v>
      </c>
      <c r="U214" s="5"/>
      <c r="V214" s="5"/>
      <c r="W214" s="5"/>
      <c r="X214" s="5">
        <v>3</v>
      </c>
      <c r="Y214" s="5"/>
      <c r="Z214" s="6">
        <f>SUM(T214:Y214)</f>
        <v>6</v>
      </c>
      <c r="AA214" s="5">
        <v>1</v>
      </c>
      <c r="AB214" s="5"/>
      <c r="AC214" s="40">
        <f>G214+J214+N214+S214+Z214+AA214-AB214</f>
        <v>107.67647058823529</v>
      </c>
    </row>
    <row r="215" spans="1:30" x14ac:dyDescent="0.25">
      <c r="A215" s="225">
        <v>211</v>
      </c>
      <c r="B215" s="155">
        <v>204039</v>
      </c>
      <c r="C215" s="36" t="s">
        <v>5457</v>
      </c>
      <c r="D215" s="39">
        <v>0.71166666666666667</v>
      </c>
      <c r="E215" s="123"/>
      <c r="F215" s="33"/>
      <c r="G215" s="34">
        <v>71.166666666666671</v>
      </c>
      <c r="H215" s="33"/>
      <c r="I215" s="32"/>
      <c r="J215" s="34">
        <v>0</v>
      </c>
      <c r="K215" s="33"/>
      <c r="L215" s="32"/>
      <c r="M215" s="32"/>
      <c r="N215" s="34">
        <v>0</v>
      </c>
      <c r="O215" s="32"/>
      <c r="P215" s="32"/>
      <c r="Q215" s="32"/>
      <c r="R215" s="32"/>
      <c r="S215" s="34">
        <v>0</v>
      </c>
      <c r="T215" s="35">
        <v>2</v>
      </c>
      <c r="U215" s="33"/>
      <c r="V215" s="33"/>
      <c r="W215" s="33">
        <v>1</v>
      </c>
      <c r="X215" s="33"/>
      <c r="Y215" s="33">
        <v>33.5</v>
      </c>
      <c r="Z215" s="34">
        <v>36.5</v>
      </c>
      <c r="AA215" s="33"/>
      <c r="AB215" s="33"/>
      <c r="AC215" s="42">
        <v>107.66666666666667</v>
      </c>
      <c r="AD215" s="12"/>
    </row>
    <row r="216" spans="1:30" x14ac:dyDescent="0.25">
      <c r="A216" s="224">
        <v>212</v>
      </c>
      <c r="B216" s="155">
        <v>204174</v>
      </c>
      <c r="C216" s="36" t="s">
        <v>5457</v>
      </c>
      <c r="D216" s="38">
        <v>0.71562499999999996</v>
      </c>
      <c r="E216" s="123"/>
      <c r="F216" s="33"/>
      <c r="G216" s="34">
        <v>71.5625</v>
      </c>
      <c r="H216" s="33">
        <v>8.9</v>
      </c>
      <c r="I216" s="32"/>
      <c r="J216" s="34">
        <v>8.9</v>
      </c>
      <c r="K216" s="33"/>
      <c r="L216" s="32"/>
      <c r="M216" s="32"/>
      <c r="N216" s="34">
        <v>0</v>
      </c>
      <c r="O216" s="32"/>
      <c r="P216" s="32"/>
      <c r="Q216" s="32"/>
      <c r="R216" s="32"/>
      <c r="S216" s="34">
        <v>0</v>
      </c>
      <c r="T216" s="35">
        <v>3.5</v>
      </c>
      <c r="U216" s="33">
        <v>1.2</v>
      </c>
      <c r="V216" s="33"/>
      <c r="W216" s="33"/>
      <c r="X216" s="33">
        <v>1</v>
      </c>
      <c r="Y216" s="33">
        <v>21.5</v>
      </c>
      <c r="Z216" s="34">
        <v>27.2</v>
      </c>
      <c r="AA216" s="33"/>
      <c r="AB216" s="33"/>
      <c r="AC216" s="42">
        <v>107.66250000000001</v>
      </c>
    </row>
    <row r="217" spans="1:30" x14ac:dyDescent="0.25">
      <c r="A217" s="224">
        <v>213</v>
      </c>
      <c r="B217" s="52" t="s">
        <v>2402</v>
      </c>
      <c r="C217" s="13" t="s">
        <v>2360</v>
      </c>
      <c r="D217" s="18">
        <v>0.92461538461538462</v>
      </c>
      <c r="E217" s="122"/>
      <c r="F217" s="17"/>
      <c r="G217" s="18">
        <v>92.461538461538467</v>
      </c>
      <c r="H217" s="17"/>
      <c r="I217" s="19"/>
      <c r="J217" s="18">
        <v>0</v>
      </c>
      <c r="K217" s="17"/>
      <c r="L217" s="19"/>
      <c r="M217" s="19"/>
      <c r="N217" s="18">
        <v>0</v>
      </c>
      <c r="O217" s="19"/>
      <c r="P217" s="19"/>
      <c r="Q217" s="19"/>
      <c r="R217" s="19"/>
      <c r="S217" s="18">
        <v>0</v>
      </c>
      <c r="T217" s="20">
        <v>15</v>
      </c>
      <c r="U217" s="17"/>
      <c r="V217" s="17"/>
      <c r="W217" s="17"/>
      <c r="X217" s="17"/>
      <c r="Y217" s="17"/>
      <c r="Z217" s="18">
        <v>15</v>
      </c>
      <c r="AA217" s="17"/>
      <c r="AB217" s="17"/>
      <c r="AC217" s="41">
        <v>107.46153846153847</v>
      </c>
    </row>
    <row r="218" spans="1:30" x14ac:dyDescent="0.25">
      <c r="A218" s="224">
        <v>214</v>
      </c>
      <c r="B218" s="51" t="s">
        <v>43</v>
      </c>
      <c r="C218" s="8" t="s">
        <v>5456</v>
      </c>
      <c r="D218" s="6">
        <v>0.93933333333333335</v>
      </c>
      <c r="E218" s="121"/>
      <c r="F218" s="5"/>
      <c r="G218" s="6">
        <f>SUM(D218*100,E218:F218)</f>
        <v>93.933333333333337</v>
      </c>
      <c r="H218" s="5"/>
      <c r="I218" s="4"/>
      <c r="J218" s="6">
        <f>SUM(H218:I218)</f>
        <v>0</v>
      </c>
      <c r="K218" s="5"/>
      <c r="L218" s="4"/>
      <c r="M218" s="4"/>
      <c r="N218" s="6">
        <f>SUM(K218:M218)</f>
        <v>0</v>
      </c>
      <c r="O218" s="4"/>
      <c r="P218" s="4"/>
      <c r="Q218" s="4"/>
      <c r="R218" s="4"/>
      <c r="S218" s="6">
        <f>SUM(O218:R218)</f>
        <v>0</v>
      </c>
      <c r="T218" s="7">
        <f>10+1</f>
        <v>11</v>
      </c>
      <c r="U218" s="5">
        <v>0.5</v>
      </c>
      <c r="V218" s="5"/>
      <c r="W218" s="5"/>
      <c r="X218" s="5">
        <v>2</v>
      </c>
      <c r="Y218" s="5"/>
      <c r="Z218" s="6">
        <f>SUM(T218:Y218)</f>
        <v>13.5</v>
      </c>
      <c r="AA218" s="5"/>
      <c r="AB218" s="5"/>
      <c r="AC218" s="40">
        <f>G218+J218+N218+S218+Z218+AA218-AB218</f>
        <v>107.43333333333334</v>
      </c>
    </row>
    <row r="219" spans="1:30" x14ac:dyDescent="0.25">
      <c r="A219" s="225">
        <v>215</v>
      </c>
      <c r="B219" s="52" t="s">
        <v>4903</v>
      </c>
      <c r="C219" s="8" t="s">
        <v>4042</v>
      </c>
      <c r="D219" s="18">
        <v>0.89621621621621617</v>
      </c>
      <c r="E219" s="124"/>
      <c r="F219" s="17"/>
      <c r="G219" s="18">
        <f>SUM(D219*100,E219:F219)</f>
        <v>89.621621621621614</v>
      </c>
      <c r="H219" s="17"/>
      <c r="I219" s="19"/>
      <c r="J219" s="18">
        <f>SUM(H219:I219)</f>
        <v>0</v>
      </c>
      <c r="K219" s="17"/>
      <c r="L219" s="19"/>
      <c r="M219" s="19">
        <v>3</v>
      </c>
      <c r="N219" s="18">
        <f>SUM(K219:M219)</f>
        <v>3</v>
      </c>
      <c r="O219" s="19">
        <v>2.5</v>
      </c>
      <c r="P219" s="19">
        <v>5</v>
      </c>
      <c r="Q219" s="19"/>
      <c r="R219" s="19"/>
      <c r="S219" s="18">
        <f>SUM(O219:R219)</f>
        <v>7.5</v>
      </c>
      <c r="T219" s="20">
        <f>2+1</f>
        <v>3</v>
      </c>
      <c r="U219" s="17">
        <v>3.7</v>
      </c>
      <c r="V219" s="17"/>
      <c r="W219" s="17"/>
      <c r="X219" s="17">
        <v>0.5</v>
      </c>
      <c r="Y219" s="17"/>
      <c r="Z219" s="18">
        <f>SUM(T219:Y219)</f>
        <v>7.2</v>
      </c>
      <c r="AA219" s="17"/>
      <c r="AB219" s="17"/>
      <c r="AC219" s="41">
        <f>G219+J219+N219+S219+Z219+AA219-AB219</f>
        <v>107.32162162162162</v>
      </c>
    </row>
    <row r="220" spans="1:30" x14ac:dyDescent="0.25">
      <c r="A220" s="224">
        <v>216</v>
      </c>
      <c r="B220" s="162" t="s">
        <v>4279</v>
      </c>
      <c r="C220" s="8" t="s">
        <v>4042</v>
      </c>
      <c r="D220" s="18">
        <v>0.94266666666666665</v>
      </c>
      <c r="E220" s="124"/>
      <c r="F220" s="17"/>
      <c r="G220" s="18">
        <f>SUM(D220*100,E220:F220)</f>
        <v>94.266666666666666</v>
      </c>
      <c r="H220" s="17"/>
      <c r="I220" s="19"/>
      <c r="J220" s="18">
        <f>SUM(H220:I220)</f>
        <v>0</v>
      </c>
      <c r="K220" s="17"/>
      <c r="L220" s="19"/>
      <c r="M220" s="19"/>
      <c r="N220" s="18">
        <f>SUM(K220:M220)</f>
        <v>0</v>
      </c>
      <c r="O220" s="19">
        <v>2.5</v>
      </c>
      <c r="P220" s="19"/>
      <c r="Q220" s="19"/>
      <c r="R220" s="19"/>
      <c r="S220" s="18">
        <f>SUM(O220:R220)</f>
        <v>2.5</v>
      </c>
      <c r="T220" s="20">
        <f>3+1.5</f>
        <v>4.5</v>
      </c>
      <c r="U220" s="17">
        <f>SUM(2.4+2.9)</f>
        <v>5.3</v>
      </c>
      <c r="V220" s="17"/>
      <c r="W220" s="17"/>
      <c r="X220" s="17">
        <f>0.5+0.2</f>
        <v>0.7</v>
      </c>
      <c r="Y220" s="17"/>
      <c r="Z220" s="18">
        <f>SUM(T220:Y220)</f>
        <v>10.5</v>
      </c>
      <c r="AA220" s="17"/>
      <c r="AB220" s="17"/>
      <c r="AC220" s="41">
        <f>G220+J220+N220+S220+Z220+AA220-AB220</f>
        <v>107.26666666666667</v>
      </c>
    </row>
    <row r="221" spans="1:30" x14ac:dyDescent="0.25">
      <c r="A221" s="224">
        <v>217</v>
      </c>
      <c r="B221" s="52" t="s">
        <v>4752</v>
      </c>
      <c r="C221" s="8" t="s">
        <v>4042</v>
      </c>
      <c r="D221" s="18">
        <v>0.92333333333333334</v>
      </c>
      <c r="E221" s="124"/>
      <c r="F221" s="17"/>
      <c r="G221" s="18">
        <f>SUM(D221*100,E221:F221)</f>
        <v>92.333333333333329</v>
      </c>
      <c r="H221" s="17"/>
      <c r="I221" s="19"/>
      <c r="J221" s="18">
        <f>SUM(H221:I221)</f>
        <v>0</v>
      </c>
      <c r="K221" s="17"/>
      <c r="L221" s="19"/>
      <c r="M221" s="19"/>
      <c r="N221" s="18">
        <f>SUM(K221:M221)</f>
        <v>0</v>
      </c>
      <c r="O221" s="19">
        <v>2.5</v>
      </c>
      <c r="P221" s="19">
        <v>11</v>
      </c>
      <c r="Q221" s="19"/>
      <c r="R221" s="19"/>
      <c r="S221" s="18">
        <f>SUM(O221:R221)</f>
        <v>13.5</v>
      </c>
      <c r="T221" s="20"/>
      <c r="U221" s="17"/>
      <c r="V221" s="17"/>
      <c r="W221" s="17">
        <f>0.2+1</f>
        <v>1.2</v>
      </c>
      <c r="X221" s="17">
        <v>0.2</v>
      </c>
      <c r="Y221" s="17"/>
      <c r="Z221" s="18">
        <f>SUM(T221:Y221)</f>
        <v>1.4</v>
      </c>
      <c r="AA221" s="17"/>
      <c r="AB221" s="17"/>
      <c r="AC221" s="41">
        <f>G221+J221+N221+S221+Z221+AA221-AB221</f>
        <v>107.23333333333333</v>
      </c>
    </row>
    <row r="222" spans="1:30" x14ac:dyDescent="0.25">
      <c r="A222" s="224">
        <v>218</v>
      </c>
      <c r="B222" s="51" t="s">
        <v>44</v>
      </c>
      <c r="C222" s="8" t="s">
        <v>5456</v>
      </c>
      <c r="D222" s="6">
        <v>0.92066666666666663</v>
      </c>
      <c r="E222" s="121"/>
      <c r="F222" s="5"/>
      <c r="G222" s="6">
        <f>SUM(D222*100,E222:F222)</f>
        <v>92.066666666666663</v>
      </c>
      <c r="H222" s="5"/>
      <c r="I222" s="4"/>
      <c r="J222" s="6">
        <f>SUM(H222:I222)</f>
        <v>0</v>
      </c>
      <c r="K222" s="5"/>
      <c r="L222" s="4"/>
      <c r="M222" s="4"/>
      <c r="N222" s="6">
        <f>SUM(K222:M222)</f>
        <v>0</v>
      </c>
      <c r="O222" s="4"/>
      <c r="P222" s="4"/>
      <c r="Q222" s="4"/>
      <c r="R222" s="4"/>
      <c r="S222" s="6">
        <f>SUM(O222:R222)</f>
        <v>0</v>
      </c>
      <c r="T222" s="7">
        <v>15</v>
      </c>
      <c r="U222" s="5"/>
      <c r="V222" s="5"/>
      <c r="W222" s="5"/>
      <c r="X222" s="5"/>
      <c r="Y222" s="5"/>
      <c r="Z222" s="6">
        <f>SUM(T222:Y222)</f>
        <v>15</v>
      </c>
      <c r="AA222" s="5"/>
      <c r="AB222" s="5"/>
      <c r="AC222" s="40">
        <f>G222+J222+N222+S222+Z222+AA222-AB222</f>
        <v>107.06666666666666</v>
      </c>
    </row>
    <row r="223" spans="1:30" x14ac:dyDescent="0.25">
      <c r="A223" s="225">
        <v>219</v>
      </c>
      <c r="B223" s="52" t="s">
        <v>2403</v>
      </c>
      <c r="C223" s="13" t="s">
        <v>2360</v>
      </c>
      <c r="D223" s="18">
        <v>0.87008333333333321</v>
      </c>
      <c r="E223" s="122"/>
      <c r="F223" s="17"/>
      <c r="G223" s="18">
        <v>87.008333333333326</v>
      </c>
      <c r="H223" s="17">
        <v>8</v>
      </c>
      <c r="I223" s="19"/>
      <c r="J223" s="18">
        <v>8</v>
      </c>
      <c r="K223" s="17"/>
      <c r="L223" s="19"/>
      <c r="M223" s="19"/>
      <c r="N223" s="18">
        <v>0</v>
      </c>
      <c r="O223" s="19"/>
      <c r="P223" s="19"/>
      <c r="Q223" s="19"/>
      <c r="R223" s="19"/>
      <c r="S223" s="18">
        <v>0</v>
      </c>
      <c r="T223" s="20">
        <v>2.5</v>
      </c>
      <c r="U223" s="17"/>
      <c r="V223" s="17"/>
      <c r="W223" s="17">
        <v>9.5</v>
      </c>
      <c r="X223" s="17"/>
      <c r="Y223" s="17"/>
      <c r="Z223" s="18">
        <v>12</v>
      </c>
      <c r="AA223" s="17"/>
      <c r="AB223" s="17"/>
      <c r="AC223" s="41">
        <v>107.00833333333333</v>
      </c>
    </row>
    <row r="224" spans="1:30" x14ac:dyDescent="0.25">
      <c r="A224" s="224">
        <v>220</v>
      </c>
      <c r="B224" s="62" t="s">
        <v>2404</v>
      </c>
      <c r="C224" s="13" t="s">
        <v>2360</v>
      </c>
      <c r="D224" s="18">
        <v>0.86833333333333329</v>
      </c>
      <c r="E224" s="122"/>
      <c r="F224" s="17"/>
      <c r="G224" s="18">
        <v>86.833333333333329</v>
      </c>
      <c r="H224" s="17"/>
      <c r="I224" s="19"/>
      <c r="J224" s="18">
        <v>0</v>
      </c>
      <c r="K224" s="17"/>
      <c r="L224" s="19"/>
      <c r="M224" s="19"/>
      <c r="N224" s="18">
        <v>0</v>
      </c>
      <c r="O224" s="19"/>
      <c r="P224" s="19"/>
      <c r="Q224" s="19"/>
      <c r="R224" s="19"/>
      <c r="S224" s="18">
        <v>0</v>
      </c>
      <c r="T224" s="20">
        <v>4</v>
      </c>
      <c r="U224" s="17"/>
      <c r="V224" s="17"/>
      <c r="W224" s="17">
        <v>16.100000000000001</v>
      </c>
      <c r="X224" s="17"/>
      <c r="Y224" s="17"/>
      <c r="Z224" s="18">
        <v>20.100000000000001</v>
      </c>
      <c r="AA224" s="17"/>
      <c r="AB224" s="17"/>
      <c r="AC224" s="41">
        <v>106.93333333333334</v>
      </c>
    </row>
    <row r="225" spans="1:29" x14ac:dyDescent="0.25">
      <c r="A225" s="224">
        <v>221</v>
      </c>
      <c r="B225" s="109">
        <v>214078</v>
      </c>
      <c r="C225" s="36" t="s">
        <v>5457</v>
      </c>
      <c r="D225" s="39">
        <v>0.80537777777777775</v>
      </c>
      <c r="E225" s="123"/>
      <c r="F225" s="33"/>
      <c r="G225" s="34">
        <v>80.537777777777777</v>
      </c>
      <c r="H225" s="33"/>
      <c r="I225" s="32"/>
      <c r="J225" s="34">
        <v>0</v>
      </c>
      <c r="K225" s="33"/>
      <c r="L225" s="32"/>
      <c r="M225" s="32"/>
      <c r="N225" s="34">
        <v>0</v>
      </c>
      <c r="O225" s="32"/>
      <c r="P225" s="32"/>
      <c r="Q225" s="32"/>
      <c r="R225" s="32"/>
      <c r="S225" s="34">
        <v>0</v>
      </c>
      <c r="T225" s="35">
        <v>2</v>
      </c>
      <c r="U225" s="33">
        <v>18.100000000000001</v>
      </c>
      <c r="V225" s="33">
        <v>3.2</v>
      </c>
      <c r="W225" s="33"/>
      <c r="X225" s="33">
        <v>3</v>
      </c>
      <c r="Y225" s="33"/>
      <c r="Z225" s="34">
        <v>26.3</v>
      </c>
      <c r="AA225" s="33"/>
      <c r="AB225" s="33"/>
      <c r="AC225" s="42">
        <v>106.83777777777777</v>
      </c>
    </row>
    <row r="226" spans="1:29" x14ac:dyDescent="0.25">
      <c r="A226" s="224">
        <v>222</v>
      </c>
      <c r="B226" s="62" t="s">
        <v>2918</v>
      </c>
      <c r="C226" s="13" t="s">
        <v>2360</v>
      </c>
      <c r="D226" s="18">
        <v>0.92</v>
      </c>
      <c r="E226" s="122"/>
      <c r="F226" s="17"/>
      <c r="G226" s="18">
        <v>92</v>
      </c>
      <c r="H226" s="17"/>
      <c r="I226" s="19"/>
      <c r="J226" s="18">
        <v>0</v>
      </c>
      <c r="K226" s="17"/>
      <c r="L226" s="19"/>
      <c r="M226" s="19"/>
      <c r="N226" s="18">
        <v>0</v>
      </c>
      <c r="O226" s="19"/>
      <c r="P226" s="19"/>
      <c r="Q226" s="19"/>
      <c r="R226" s="19"/>
      <c r="S226" s="18">
        <v>0</v>
      </c>
      <c r="T226" s="20">
        <v>10</v>
      </c>
      <c r="U226" s="17"/>
      <c r="V226" s="17">
        <v>1.8</v>
      </c>
      <c r="W226" s="17">
        <v>3</v>
      </c>
      <c r="X226" s="17"/>
      <c r="Y226" s="17"/>
      <c r="Z226" s="18">
        <v>14.8</v>
      </c>
      <c r="AA226" s="17"/>
      <c r="AB226" s="17"/>
      <c r="AC226" s="41">
        <v>106.8</v>
      </c>
    </row>
    <row r="227" spans="1:29" x14ac:dyDescent="0.25">
      <c r="A227" s="225">
        <v>223</v>
      </c>
      <c r="B227" s="62" t="s">
        <v>3370</v>
      </c>
      <c r="C227" s="13" t="s">
        <v>3340</v>
      </c>
      <c r="D227" s="18">
        <v>0.93866666666666665</v>
      </c>
      <c r="E227" s="122"/>
      <c r="F227" s="17"/>
      <c r="G227" s="18">
        <v>93.86666666666666</v>
      </c>
      <c r="H227" s="17"/>
      <c r="I227" s="19"/>
      <c r="J227" s="18">
        <v>0</v>
      </c>
      <c r="K227" s="17"/>
      <c r="L227" s="19"/>
      <c r="M227" s="19"/>
      <c r="N227" s="18">
        <v>0</v>
      </c>
      <c r="O227" s="19"/>
      <c r="P227" s="19"/>
      <c r="Q227" s="19"/>
      <c r="R227" s="19"/>
      <c r="S227" s="18">
        <v>0</v>
      </c>
      <c r="T227" s="20">
        <v>3</v>
      </c>
      <c r="U227" s="17"/>
      <c r="V227" s="17"/>
      <c r="W227" s="17">
        <v>7.8</v>
      </c>
      <c r="X227" s="17">
        <v>2</v>
      </c>
      <c r="Y227" s="17"/>
      <c r="Z227" s="18">
        <v>12.8</v>
      </c>
      <c r="AA227" s="17"/>
      <c r="AB227" s="17"/>
      <c r="AC227" s="41">
        <v>106.66666666666666</v>
      </c>
    </row>
    <row r="228" spans="1:29" x14ac:dyDescent="0.25">
      <c r="A228" s="224">
        <v>224</v>
      </c>
      <c r="B228" s="74" t="s">
        <v>1408</v>
      </c>
      <c r="C228" s="8" t="s">
        <v>1369</v>
      </c>
      <c r="D228" s="18">
        <v>0.73239057239057237</v>
      </c>
      <c r="E228" s="122"/>
      <c r="F228" s="17"/>
      <c r="G228" s="18">
        <f>SUM(D228*100,E228:F228)</f>
        <v>73.239057239057232</v>
      </c>
      <c r="H228" s="17"/>
      <c r="I228" s="19"/>
      <c r="J228" s="18">
        <f>SUM(H228:I228)</f>
        <v>0</v>
      </c>
      <c r="K228" s="17">
        <v>2</v>
      </c>
      <c r="L228" s="19"/>
      <c r="M228" s="19"/>
      <c r="N228" s="18">
        <f>SUM(K228:M228)</f>
        <v>2</v>
      </c>
      <c r="O228" s="19">
        <v>2.5</v>
      </c>
      <c r="P228" s="19"/>
      <c r="Q228" s="19"/>
      <c r="R228" s="19"/>
      <c r="S228" s="18">
        <f>SUM(O228:R228)</f>
        <v>2.5</v>
      </c>
      <c r="T228" s="20">
        <f>4.5+1+0.5</f>
        <v>6</v>
      </c>
      <c r="U228" s="17">
        <v>21.9</v>
      </c>
      <c r="V228" s="17">
        <v>0.5</v>
      </c>
      <c r="W228" s="17">
        <v>0.2</v>
      </c>
      <c r="X228" s="17"/>
      <c r="Y228" s="17">
        <v>0.2</v>
      </c>
      <c r="Z228" s="18">
        <f>SUM(T228:Y228)</f>
        <v>28.799999999999997</v>
      </c>
      <c r="AA228" s="17"/>
      <c r="AB228" s="17"/>
      <c r="AC228" s="41">
        <f>G228+J228+N228+S228+Z228+AA228-AB228</f>
        <v>106.53905723905723</v>
      </c>
    </row>
    <row r="229" spans="1:29" x14ac:dyDescent="0.25">
      <c r="A229" s="224">
        <v>225</v>
      </c>
      <c r="B229" s="64" t="s">
        <v>45</v>
      </c>
      <c r="C229" s="8" t="s">
        <v>5456</v>
      </c>
      <c r="D229" s="6">
        <v>0.97735294117647054</v>
      </c>
      <c r="E229" s="121"/>
      <c r="F229" s="5"/>
      <c r="G229" s="6">
        <f>SUM(D229*100,E229:F229)</f>
        <v>97.735294117647058</v>
      </c>
      <c r="H229" s="5"/>
      <c r="I229" s="4"/>
      <c r="J229" s="6">
        <f>SUM(H229:I229)</f>
        <v>0</v>
      </c>
      <c r="K229" s="5"/>
      <c r="L229" s="4"/>
      <c r="M229" s="4"/>
      <c r="N229" s="6">
        <f>SUM(K229:M229)</f>
        <v>0</v>
      </c>
      <c r="O229" s="4"/>
      <c r="P229" s="4"/>
      <c r="Q229" s="4"/>
      <c r="R229" s="4"/>
      <c r="S229" s="6">
        <f>SUM(O229:R229)</f>
        <v>0</v>
      </c>
      <c r="T229" s="7">
        <f>1+1.5</f>
        <v>2.5</v>
      </c>
      <c r="U229" s="5">
        <v>4.3</v>
      </c>
      <c r="V229" s="5"/>
      <c r="W229" s="5"/>
      <c r="X229" s="5">
        <v>2</v>
      </c>
      <c r="Y229" s="5"/>
      <c r="Z229" s="6">
        <f>SUM(T229:Y229)</f>
        <v>8.8000000000000007</v>
      </c>
      <c r="AA229" s="5"/>
      <c r="AB229" s="5"/>
      <c r="AC229" s="40">
        <f>G229+J229+N229+S229+Z229+AA229-AB229</f>
        <v>106.53529411764706</v>
      </c>
    </row>
    <row r="230" spans="1:29" x14ac:dyDescent="0.25">
      <c r="A230" s="224">
        <v>226</v>
      </c>
      <c r="B230" s="62" t="s">
        <v>2406</v>
      </c>
      <c r="C230" s="13" t="s">
        <v>2360</v>
      </c>
      <c r="D230" s="18">
        <v>0.91416666666666668</v>
      </c>
      <c r="E230" s="122"/>
      <c r="F230" s="17"/>
      <c r="G230" s="18">
        <v>91.416666666666671</v>
      </c>
      <c r="H230" s="17"/>
      <c r="I230" s="19"/>
      <c r="J230" s="18">
        <v>0</v>
      </c>
      <c r="K230" s="17"/>
      <c r="L230" s="19"/>
      <c r="M230" s="19"/>
      <c r="N230" s="18">
        <v>0</v>
      </c>
      <c r="O230" s="19"/>
      <c r="P230" s="19"/>
      <c r="Q230" s="19"/>
      <c r="R230" s="19"/>
      <c r="S230" s="18">
        <v>0</v>
      </c>
      <c r="T230" s="20">
        <v>15</v>
      </c>
      <c r="U230" s="17"/>
      <c r="V230" s="17"/>
      <c r="W230" s="17"/>
      <c r="X230" s="17"/>
      <c r="Y230" s="17"/>
      <c r="Z230" s="18">
        <v>15</v>
      </c>
      <c r="AA230" s="17"/>
      <c r="AB230" s="17"/>
      <c r="AC230" s="41">
        <v>106.41666666666667</v>
      </c>
    </row>
    <row r="231" spans="1:29" x14ac:dyDescent="0.25">
      <c r="A231" s="225">
        <v>227</v>
      </c>
      <c r="B231" s="61" t="s">
        <v>46</v>
      </c>
      <c r="C231" s="8" t="s">
        <v>5456</v>
      </c>
      <c r="D231" s="6">
        <v>0.91400000000000003</v>
      </c>
      <c r="E231" s="121"/>
      <c r="F231" s="5"/>
      <c r="G231" s="6">
        <f>SUM(D231*100,E231:F231)</f>
        <v>91.4</v>
      </c>
      <c r="H231" s="5"/>
      <c r="I231" s="4"/>
      <c r="J231" s="6">
        <f>SUM(H231:I231)</f>
        <v>0</v>
      </c>
      <c r="K231" s="5"/>
      <c r="L231" s="4"/>
      <c r="M231" s="4"/>
      <c r="N231" s="6">
        <f>SUM(K231:M231)</f>
        <v>0</v>
      </c>
      <c r="O231" s="4"/>
      <c r="P231" s="4"/>
      <c r="Q231" s="4"/>
      <c r="R231" s="4"/>
      <c r="S231" s="6">
        <f>SUM(O231:R231)</f>
        <v>0</v>
      </c>
      <c r="T231" s="7">
        <v>15</v>
      </c>
      <c r="U231" s="5"/>
      <c r="V231" s="5"/>
      <c r="W231" s="5"/>
      <c r="X231" s="5"/>
      <c r="Y231" s="5"/>
      <c r="Z231" s="6">
        <f>SUM(T231:Y231)</f>
        <v>15</v>
      </c>
      <c r="AA231" s="5"/>
      <c r="AB231" s="5"/>
      <c r="AC231" s="40">
        <f>G231+J231+N231+S231+Z231+AA231-AB231</f>
        <v>106.4</v>
      </c>
    </row>
    <row r="232" spans="1:29" x14ac:dyDescent="0.25">
      <c r="A232" s="224">
        <v>228</v>
      </c>
      <c r="B232" s="62" t="s">
        <v>3371</v>
      </c>
      <c r="C232" s="13" t="s">
        <v>3340</v>
      </c>
      <c r="D232" s="18">
        <v>0.90866666666666662</v>
      </c>
      <c r="E232" s="122"/>
      <c r="F232" s="17"/>
      <c r="G232" s="18">
        <v>90.86666666666666</v>
      </c>
      <c r="H232" s="17"/>
      <c r="I232" s="19"/>
      <c r="J232" s="18">
        <v>0</v>
      </c>
      <c r="K232" s="17"/>
      <c r="L232" s="19"/>
      <c r="M232" s="19"/>
      <c r="N232" s="18">
        <v>0</v>
      </c>
      <c r="O232" s="19"/>
      <c r="P232" s="19"/>
      <c r="Q232" s="19"/>
      <c r="R232" s="19"/>
      <c r="S232" s="18">
        <v>0</v>
      </c>
      <c r="T232" s="20">
        <v>15</v>
      </c>
      <c r="U232" s="17">
        <v>0.5</v>
      </c>
      <c r="V232" s="17"/>
      <c r="W232" s="17"/>
      <c r="X232" s="17"/>
      <c r="Y232" s="17"/>
      <c r="Z232" s="18">
        <v>15.5</v>
      </c>
      <c r="AA232" s="17"/>
      <c r="AB232" s="17"/>
      <c r="AC232" s="41">
        <v>106.36666666666666</v>
      </c>
    </row>
    <row r="233" spans="1:29" x14ac:dyDescent="0.25">
      <c r="A233" s="224">
        <v>229</v>
      </c>
      <c r="B233" s="90" t="s">
        <v>1409</v>
      </c>
      <c r="C233" s="21" t="s">
        <v>1369</v>
      </c>
      <c r="D233" s="18">
        <v>0.80244648318042811</v>
      </c>
      <c r="E233" s="122"/>
      <c r="F233" s="17"/>
      <c r="G233" s="18">
        <f>SUM(D233*100,E233:F233)</f>
        <v>80.244648318042806</v>
      </c>
      <c r="H233" s="17"/>
      <c r="I233" s="19"/>
      <c r="J233" s="18">
        <f>SUM(H233:I233)</f>
        <v>0</v>
      </c>
      <c r="K233" s="17"/>
      <c r="L233" s="19"/>
      <c r="M233" s="19"/>
      <c r="N233" s="18">
        <f>SUM(K233:M233)</f>
        <v>0</v>
      </c>
      <c r="O233" s="19">
        <v>2.5</v>
      </c>
      <c r="P233" s="19"/>
      <c r="Q233" s="19">
        <v>9.6</v>
      </c>
      <c r="R233" s="19"/>
      <c r="S233" s="18">
        <f>SUM(O233:R233)</f>
        <v>12.1</v>
      </c>
      <c r="T233" s="20">
        <v>14</v>
      </c>
      <c r="U233" s="17"/>
      <c r="V233" s="17"/>
      <c r="W233" s="17"/>
      <c r="X233" s="17"/>
      <c r="Y233" s="17"/>
      <c r="Z233" s="18">
        <f>SUM(T233:Y233)</f>
        <v>14</v>
      </c>
      <c r="AA233" s="17"/>
      <c r="AB233" s="17"/>
      <c r="AC233" s="41">
        <f>G233+J233+N233+S233+Z233+AA233-AB233</f>
        <v>106.3446483180428</v>
      </c>
    </row>
    <row r="234" spans="1:29" x14ac:dyDescent="0.25">
      <c r="A234" s="224">
        <v>230</v>
      </c>
      <c r="B234" s="58" t="s">
        <v>47</v>
      </c>
      <c r="C234" s="8" t="s">
        <v>5456</v>
      </c>
      <c r="D234" s="6">
        <v>0.82870967741935486</v>
      </c>
      <c r="E234" s="121"/>
      <c r="F234" s="5"/>
      <c r="G234" s="6">
        <f>SUM(D234*100,E234:F234)</f>
        <v>82.870967741935488</v>
      </c>
      <c r="H234" s="5"/>
      <c r="I234" s="4"/>
      <c r="J234" s="6">
        <f>SUM(H234:I234)</f>
        <v>0</v>
      </c>
      <c r="K234" s="5"/>
      <c r="L234" s="4"/>
      <c r="M234" s="4"/>
      <c r="N234" s="6">
        <f>SUM(K234:M234)</f>
        <v>0</v>
      </c>
      <c r="O234" s="4"/>
      <c r="P234" s="4"/>
      <c r="Q234" s="4"/>
      <c r="R234" s="4"/>
      <c r="S234" s="6">
        <f>SUM(O234:R234)</f>
        <v>0</v>
      </c>
      <c r="T234" s="7">
        <f>15+1+1</f>
        <v>17</v>
      </c>
      <c r="U234" s="5">
        <v>6.4</v>
      </c>
      <c r="V234" s="5"/>
      <c r="W234" s="5"/>
      <c r="X234" s="5"/>
      <c r="Y234" s="5"/>
      <c r="Z234" s="6">
        <f>SUM(T234:Y234)</f>
        <v>23.4</v>
      </c>
      <c r="AA234" s="5"/>
      <c r="AB234" s="5"/>
      <c r="AC234" s="40">
        <f>G234+J234+N234+S234+Z234+AA234-AB234</f>
        <v>106.27096774193549</v>
      </c>
    </row>
    <row r="235" spans="1:29" x14ac:dyDescent="0.25">
      <c r="A235" s="225">
        <v>231</v>
      </c>
      <c r="B235" s="62" t="s">
        <v>3372</v>
      </c>
      <c r="C235" s="13" t="s">
        <v>3340</v>
      </c>
      <c r="D235" s="18">
        <v>0.74368421052631584</v>
      </c>
      <c r="E235" s="122"/>
      <c r="F235" s="17"/>
      <c r="G235" s="18">
        <v>74.368421052631589</v>
      </c>
      <c r="H235" s="17"/>
      <c r="I235" s="19"/>
      <c r="J235" s="18">
        <v>0</v>
      </c>
      <c r="K235" s="17"/>
      <c r="L235" s="19"/>
      <c r="M235" s="19"/>
      <c r="N235" s="18">
        <v>0</v>
      </c>
      <c r="O235" s="19"/>
      <c r="P235" s="19"/>
      <c r="Q235" s="19"/>
      <c r="R235" s="19"/>
      <c r="S235" s="18">
        <v>0</v>
      </c>
      <c r="T235" s="20">
        <v>19</v>
      </c>
      <c r="U235" s="17">
        <v>2.7</v>
      </c>
      <c r="V235" s="17">
        <v>4</v>
      </c>
      <c r="W235" s="17"/>
      <c r="X235" s="17">
        <v>6</v>
      </c>
      <c r="Y235" s="17"/>
      <c r="Z235" s="18">
        <v>31.7</v>
      </c>
      <c r="AA235" s="17"/>
      <c r="AB235" s="17"/>
      <c r="AC235" s="41">
        <v>106.06842105263159</v>
      </c>
    </row>
    <row r="236" spans="1:29" x14ac:dyDescent="0.25">
      <c r="A236" s="224">
        <v>232</v>
      </c>
      <c r="B236" s="58" t="s">
        <v>48</v>
      </c>
      <c r="C236" s="8" t="s">
        <v>5456</v>
      </c>
      <c r="D236" s="6">
        <v>0.90032258064516124</v>
      </c>
      <c r="E236" s="121"/>
      <c r="F236" s="5"/>
      <c r="G236" s="6">
        <f>SUM(D236*100,E236:F236)</f>
        <v>90.032258064516128</v>
      </c>
      <c r="H236" s="5"/>
      <c r="I236" s="4"/>
      <c r="J236" s="6">
        <f>SUM(H236:I236)</f>
        <v>0</v>
      </c>
      <c r="K236" s="5"/>
      <c r="L236" s="4"/>
      <c r="M236" s="4"/>
      <c r="N236" s="6">
        <f>SUM(K236:M236)</f>
        <v>0</v>
      </c>
      <c r="O236" s="4"/>
      <c r="P236" s="4"/>
      <c r="Q236" s="4"/>
      <c r="R236" s="4"/>
      <c r="S236" s="6">
        <f>SUM(O236:R236)</f>
        <v>0</v>
      </c>
      <c r="T236" s="7">
        <v>1</v>
      </c>
      <c r="U236" s="5"/>
      <c r="V236" s="5"/>
      <c r="W236" s="5">
        <f>3+0.4</f>
        <v>3.4</v>
      </c>
      <c r="X236" s="5">
        <v>11.6</v>
      </c>
      <c r="Y236" s="5"/>
      <c r="Z236" s="6">
        <f>SUM(T236:Y236)</f>
        <v>16</v>
      </c>
      <c r="AA236" s="5"/>
      <c r="AB236" s="5"/>
      <c r="AC236" s="40">
        <f>G236+J236+N236+S236+Z236+AA236-AB236</f>
        <v>106.03225806451613</v>
      </c>
    </row>
    <row r="237" spans="1:29" x14ac:dyDescent="0.25">
      <c r="A237" s="224">
        <v>233</v>
      </c>
      <c r="B237" s="62" t="s">
        <v>3373</v>
      </c>
      <c r="C237" s="13" t="s">
        <v>3340</v>
      </c>
      <c r="D237" s="18">
        <v>0.90526315789473688</v>
      </c>
      <c r="E237" s="122"/>
      <c r="F237" s="17"/>
      <c r="G237" s="18">
        <v>90.526315789473685</v>
      </c>
      <c r="H237" s="17"/>
      <c r="I237" s="19"/>
      <c r="J237" s="18">
        <v>0</v>
      </c>
      <c r="K237" s="17"/>
      <c r="L237" s="19"/>
      <c r="M237" s="19"/>
      <c r="N237" s="18">
        <v>0</v>
      </c>
      <c r="O237" s="19"/>
      <c r="P237" s="19"/>
      <c r="Q237" s="19"/>
      <c r="R237" s="19"/>
      <c r="S237" s="18">
        <v>0</v>
      </c>
      <c r="T237" s="20">
        <v>15</v>
      </c>
      <c r="U237" s="17">
        <v>0.5</v>
      </c>
      <c r="V237" s="17"/>
      <c r="W237" s="17"/>
      <c r="X237" s="17"/>
      <c r="Y237" s="17"/>
      <c r="Z237" s="18">
        <v>15.5</v>
      </c>
      <c r="AA237" s="17"/>
      <c r="AB237" s="17"/>
      <c r="AC237" s="41">
        <v>106.02631578947368</v>
      </c>
    </row>
    <row r="238" spans="1:29" x14ac:dyDescent="0.25">
      <c r="A238" s="224">
        <v>234</v>
      </c>
      <c r="B238" s="58" t="s">
        <v>49</v>
      </c>
      <c r="C238" s="8" t="s">
        <v>5456</v>
      </c>
      <c r="D238" s="6">
        <v>0.93500000000000005</v>
      </c>
      <c r="E238" s="121"/>
      <c r="F238" s="5"/>
      <c r="G238" s="6">
        <f>SUM(D238*100,E238:F238)</f>
        <v>93.5</v>
      </c>
      <c r="H238" s="5"/>
      <c r="I238" s="4"/>
      <c r="J238" s="6">
        <f>SUM(H238:I238)</f>
        <v>0</v>
      </c>
      <c r="K238" s="5"/>
      <c r="L238" s="4"/>
      <c r="M238" s="4"/>
      <c r="N238" s="6">
        <f>SUM(K238:M238)</f>
        <v>0</v>
      </c>
      <c r="O238" s="4">
        <v>2.5</v>
      </c>
      <c r="P238" s="4"/>
      <c r="Q238" s="4"/>
      <c r="R238" s="4"/>
      <c r="S238" s="6">
        <f>SUM(O238:R238)</f>
        <v>2.5</v>
      </c>
      <c r="T238" s="7">
        <v>10</v>
      </c>
      <c r="U238" s="5"/>
      <c r="V238" s="5"/>
      <c r="W238" s="5"/>
      <c r="X238" s="5"/>
      <c r="Y238" s="5"/>
      <c r="Z238" s="6">
        <f>SUM(T238:Y238)</f>
        <v>10</v>
      </c>
      <c r="AA238" s="5"/>
      <c r="AB238" s="5"/>
      <c r="AC238" s="40">
        <f>G238+J238+N238+S238+Z238+AA238-AB238</f>
        <v>106</v>
      </c>
    </row>
    <row r="239" spans="1:29" x14ac:dyDescent="0.25">
      <c r="A239" s="225">
        <v>235</v>
      </c>
      <c r="B239" s="62" t="s">
        <v>2407</v>
      </c>
      <c r="C239" s="13" t="s">
        <v>2360</v>
      </c>
      <c r="D239" s="18">
        <v>0.8</v>
      </c>
      <c r="E239" s="122"/>
      <c r="F239" s="17"/>
      <c r="G239" s="18">
        <v>80</v>
      </c>
      <c r="H239" s="17"/>
      <c r="I239" s="19"/>
      <c r="J239" s="18">
        <v>0</v>
      </c>
      <c r="K239" s="17">
        <v>2</v>
      </c>
      <c r="L239" s="19">
        <v>5.8</v>
      </c>
      <c r="M239" s="19">
        <v>3</v>
      </c>
      <c r="N239" s="18">
        <v>10.8</v>
      </c>
      <c r="O239" s="19"/>
      <c r="P239" s="19"/>
      <c r="Q239" s="19"/>
      <c r="R239" s="19"/>
      <c r="S239" s="18">
        <v>0</v>
      </c>
      <c r="T239" s="20">
        <v>15</v>
      </c>
      <c r="U239" s="17"/>
      <c r="V239" s="17"/>
      <c r="W239" s="17"/>
      <c r="X239" s="17"/>
      <c r="Y239" s="17"/>
      <c r="Z239" s="18">
        <v>15</v>
      </c>
      <c r="AA239" s="17"/>
      <c r="AB239" s="17"/>
      <c r="AC239" s="41">
        <v>105.8</v>
      </c>
    </row>
    <row r="240" spans="1:29" x14ac:dyDescent="0.25">
      <c r="A240" s="224">
        <v>236</v>
      </c>
      <c r="B240" s="62" t="s">
        <v>5183</v>
      </c>
      <c r="C240" s="24" t="s">
        <v>4042</v>
      </c>
      <c r="D240" s="18">
        <v>0.90903225806451615</v>
      </c>
      <c r="E240" s="124"/>
      <c r="F240" s="17"/>
      <c r="G240" s="18">
        <f>SUM(D240*100,E240:F240)</f>
        <v>90.903225806451616</v>
      </c>
      <c r="H240" s="17"/>
      <c r="I240" s="19"/>
      <c r="J240" s="18">
        <f>SUM(H240:I240)</f>
        <v>0</v>
      </c>
      <c r="K240" s="17"/>
      <c r="L240" s="19"/>
      <c r="M240" s="19"/>
      <c r="N240" s="18">
        <f>SUM(K240:M240)</f>
        <v>0</v>
      </c>
      <c r="O240" s="19">
        <v>2.5</v>
      </c>
      <c r="P240" s="19"/>
      <c r="Q240" s="19"/>
      <c r="R240" s="19"/>
      <c r="S240" s="18">
        <f>SUM(O240:R240)</f>
        <v>2.5</v>
      </c>
      <c r="T240" s="20">
        <v>2.5</v>
      </c>
      <c r="U240" s="17"/>
      <c r="V240" s="17"/>
      <c r="W240" s="17">
        <v>8.3000000000000007</v>
      </c>
      <c r="X240" s="17"/>
      <c r="Y240" s="17">
        <v>1.5</v>
      </c>
      <c r="Z240" s="18">
        <f>SUM(T240:Y240)</f>
        <v>12.3</v>
      </c>
      <c r="AA240" s="17"/>
      <c r="AB240" s="17"/>
      <c r="AC240" s="41">
        <f>G240+J240+N240+S240+Z240+AA240-AB240</f>
        <v>105.70322580645161</v>
      </c>
    </row>
    <row r="241" spans="1:29" x14ac:dyDescent="0.25">
      <c r="A241" s="224">
        <v>237</v>
      </c>
      <c r="B241" s="58" t="s">
        <v>50</v>
      </c>
      <c r="C241" s="8" t="s">
        <v>5456</v>
      </c>
      <c r="D241" s="6">
        <v>0.87689655172413794</v>
      </c>
      <c r="E241" s="121"/>
      <c r="F241" s="5"/>
      <c r="G241" s="6">
        <f>SUM(D241*100,E241:F241)</f>
        <v>87.689655172413794</v>
      </c>
      <c r="H241" s="5"/>
      <c r="I241" s="4"/>
      <c r="J241" s="6">
        <f>SUM(H241:I241)</f>
        <v>0</v>
      </c>
      <c r="K241" s="5"/>
      <c r="L241" s="4"/>
      <c r="M241" s="4"/>
      <c r="N241" s="6">
        <f>SUM(K241:M241)</f>
        <v>0</v>
      </c>
      <c r="O241" s="4"/>
      <c r="P241" s="4"/>
      <c r="Q241" s="4"/>
      <c r="R241" s="4"/>
      <c r="S241" s="6">
        <f>SUM(O241:R241)</f>
        <v>0</v>
      </c>
      <c r="T241" s="7">
        <v>2</v>
      </c>
      <c r="U241" s="5"/>
      <c r="V241" s="5"/>
      <c r="W241" s="5"/>
      <c r="X241" s="5">
        <v>16</v>
      </c>
      <c r="Y241" s="5"/>
      <c r="Z241" s="6">
        <f>SUM(T241:Y241)</f>
        <v>18</v>
      </c>
      <c r="AA241" s="5"/>
      <c r="AB241" s="5"/>
      <c r="AC241" s="40">
        <f>G241+J241+N241+S241+Z241+AA241-AB241</f>
        <v>105.68965517241379</v>
      </c>
    </row>
    <row r="242" spans="1:29" x14ac:dyDescent="0.25">
      <c r="A242" s="224">
        <v>238</v>
      </c>
      <c r="B242" s="62" t="s">
        <v>2408</v>
      </c>
      <c r="C242" s="13" t="s">
        <v>2360</v>
      </c>
      <c r="D242" s="18">
        <v>0.91538461538461535</v>
      </c>
      <c r="E242" s="122"/>
      <c r="F242" s="17"/>
      <c r="G242" s="18">
        <v>91.538461538461533</v>
      </c>
      <c r="H242" s="17"/>
      <c r="I242" s="19"/>
      <c r="J242" s="18">
        <v>0</v>
      </c>
      <c r="K242" s="17"/>
      <c r="L242" s="19"/>
      <c r="M242" s="19"/>
      <c r="N242" s="18">
        <v>0</v>
      </c>
      <c r="O242" s="19"/>
      <c r="P242" s="19"/>
      <c r="Q242" s="19"/>
      <c r="R242" s="19"/>
      <c r="S242" s="18">
        <v>0</v>
      </c>
      <c r="T242" s="20">
        <v>11</v>
      </c>
      <c r="U242" s="17"/>
      <c r="V242" s="17">
        <v>1.8</v>
      </c>
      <c r="W242" s="17">
        <v>0.8</v>
      </c>
      <c r="X242" s="17">
        <v>0.5</v>
      </c>
      <c r="Y242" s="17"/>
      <c r="Z242" s="18">
        <v>14.100000000000001</v>
      </c>
      <c r="AA242" s="17"/>
      <c r="AB242" s="17"/>
      <c r="AC242" s="41">
        <v>105.63846153846154</v>
      </c>
    </row>
    <row r="243" spans="1:29" x14ac:dyDescent="0.25">
      <c r="A243" s="225">
        <v>239</v>
      </c>
      <c r="B243" s="81" t="s">
        <v>4535</v>
      </c>
      <c r="C243" s="8" t="s">
        <v>4042</v>
      </c>
      <c r="D243" s="18">
        <v>0.89121212121212123</v>
      </c>
      <c r="E243" s="124"/>
      <c r="F243" s="17"/>
      <c r="G243" s="18">
        <f>SUM(D243*100,E243:F243)</f>
        <v>89.121212121212125</v>
      </c>
      <c r="H243" s="17"/>
      <c r="I243" s="19"/>
      <c r="J243" s="18">
        <f>SUM(H243:I243)</f>
        <v>0</v>
      </c>
      <c r="K243" s="17"/>
      <c r="L243" s="19"/>
      <c r="M243" s="19"/>
      <c r="N243" s="18">
        <f>SUM(K243:M243)</f>
        <v>0</v>
      </c>
      <c r="O243" s="19">
        <v>2.5</v>
      </c>
      <c r="P243" s="19">
        <v>14</v>
      </c>
      <c r="Q243" s="19"/>
      <c r="R243" s="19"/>
      <c r="S243" s="18">
        <f>SUM(O243:R243)</f>
        <v>16.5</v>
      </c>
      <c r="T243" s="20"/>
      <c r="U243" s="17"/>
      <c r="V243" s="17"/>
      <c r="W243" s="17"/>
      <c r="X243" s="17"/>
      <c r="Y243" s="17"/>
      <c r="Z243" s="18">
        <f>SUM(T243:Y243)</f>
        <v>0</v>
      </c>
      <c r="AA243" s="17"/>
      <c r="AB243" s="17"/>
      <c r="AC243" s="41">
        <f>G243+J243+N243+S243+Z243+AA243-AB243</f>
        <v>105.62121212121212</v>
      </c>
    </row>
    <row r="244" spans="1:29" x14ac:dyDescent="0.25">
      <c r="A244" s="224">
        <v>240</v>
      </c>
      <c r="B244" s="62" t="s">
        <v>2409</v>
      </c>
      <c r="C244" s="13" t="s">
        <v>2360</v>
      </c>
      <c r="D244" s="18">
        <v>0.90615384615384609</v>
      </c>
      <c r="E244" s="122"/>
      <c r="F244" s="17"/>
      <c r="G244" s="18">
        <v>90.615384615384613</v>
      </c>
      <c r="H244" s="17"/>
      <c r="I244" s="19"/>
      <c r="J244" s="18">
        <v>0</v>
      </c>
      <c r="K244" s="17"/>
      <c r="L244" s="19"/>
      <c r="M244" s="19"/>
      <c r="N244" s="18">
        <v>0</v>
      </c>
      <c r="O244" s="19"/>
      <c r="P244" s="19"/>
      <c r="Q244" s="19"/>
      <c r="R244" s="19"/>
      <c r="S244" s="18">
        <v>0</v>
      </c>
      <c r="T244" s="20">
        <v>15</v>
      </c>
      <c r="U244" s="17"/>
      <c r="V244" s="17"/>
      <c r="W244" s="17"/>
      <c r="X244" s="17"/>
      <c r="Y244" s="17"/>
      <c r="Z244" s="18">
        <v>15</v>
      </c>
      <c r="AA244" s="17"/>
      <c r="AB244" s="17"/>
      <c r="AC244" s="41">
        <v>105.61538461538461</v>
      </c>
    </row>
    <row r="245" spans="1:29" x14ac:dyDescent="0.25">
      <c r="A245" s="224">
        <v>241</v>
      </c>
      <c r="B245" s="95" t="s">
        <v>1410</v>
      </c>
      <c r="C245" s="8" t="s">
        <v>1369</v>
      </c>
      <c r="D245" s="18">
        <v>0.87871612903225804</v>
      </c>
      <c r="E245" s="122"/>
      <c r="F245" s="17"/>
      <c r="G245" s="18">
        <f>SUM(D245*100,E245:F245)</f>
        <v>87.87161290322581</v>
      </c>
      <c r="H245" s="17">
        <v>5</v>
      </c>
      <c r="I245" s="19"/>
      <c r="J245" s="18">
        <f>SUM(H245:I245)</f>
        <v>5</v>
      </c>
      <c r="K245" s="17"/>
      <c r="L245" s="19"/>
      <c r="M245" s="19"/>
      <c r="N245" s="18">
        <f>SUM(K245:M245)</f>
        <v>0</v>
      </c>
      <c r="O245" s="19"/>
      <c r="P245" s="19"/>
      <c r="Q245" s="19"/>
      <c r="R245" s="19"/>
      <c r="S245" s="18">
        <f>SUM(O245:R245)</f>
        <v>0</v>
      </c>
      <c r="T245" s="20">
        <f>2+1.5+1</f>
        <v>4.5</v>
      </c>
      <c r="U245" s="17">
        <v>0.5</v>
      </c>
      <c r="V245" s="17">
        <v>1</v>
      </c>
      <c r="W245" s="17">
        <v>1.6</v>
      </c>
      <c r="X245" s="17">
        <v>3.6</v>
      </c>
      <c r="Y245" s="17">
        <v>1.5</v>
      </c>
      <c r="Z245" s="18">
        <f>SUM(T245:Y245)</f>
        <v>12.7</v>
      </c>
      <c r="AA245" s="17"/>
      <c r="AB245" s="17"/>
      <c r="AC245" s="41">
        <f>G245+J245+N245+S245+Z245+AA245-AB245</f>
        <v>105.57161290322581</v>
      </c>
    </row>
    <row r="246" spans="1:29" x14ac:dyDescent="0.25">
      <c r="A246" s="224">
        <v>242</v>
      </c>
      <c r="B246" s="62" t="s">
        <v>3374</v>
      </c>
      <c r="C246" s="13" t="s">
        <v>3340</v>
      </c>
      <c r="D246" s="18">
        <v>0.7654545454545455</v>
      </c>
      <c r="E246" s="122">
        <v>1</v>
      </c>
      <c r="F246" s="17"/>
      <c r="G246" s="18">
        <v>77.545454545454547</v>
      </c>
      <c r="H246" s="17">
        <v>2.5</v>
      </c>
      <c r="I246" s="19"/>
      <c r="J246" s="18">
        <v>2.5</v>
      </c>
      <c r="K246" s="17">
        <v>2</v>
      </c>
      <c r="L246" s="19">
        <v>0.5</v>
      </c>
      <c r="M246" s="19">
        <v>7</v>
      </c>
      <c r="N246" s="18">
        <v>9.5</v>
      </c>
      <c r="O246" s="19">
        <v>2.5</v>
      </c>
      <c r="P246" s="19"/>
      <c r="Q246" s="19"/>
      <c r="R246" s="19"/>
      <c r="S246" s="18">
        <v>2.5</v>
      </c>
      <c r="T246" s="20">
        <v>2</v>
      </c>
      <c r="U246" s="17">
        <v>0.5</v>
      </c>
      <c r="V246" s="17">
        <v>1.8</v>
      </c>
      <c r="W246" s="17">
        <v>6.7</v>
      </c>
      <c r="X246" s="17"/>
      <c r="Y246" s="17">
        <v>0.5</v>
      </c>
      <c r="Z246" s="18">
        <v>11.5</v>
      </c>
      <c r="AA246" s="17">
        <v>2</v>
      </c>
      <c r="AB246" s="17"/>
      <c r="AC246" s="41">
        <v>105.54545454545455</v>
      </c>
    </row>
    <row r="247" spans="1:29" x14ac:dyDescent="0.25">
      <c r="A247" s="225">
        <v>243</v>
      </c>
      <c r="B247" s="62" t="s">
        <v>2410</v>
      </c>
      <c r="C247" s="13" t="s">
        <v>2360</v>
      </c>
      <c r="D247" s="18">
        <v>0.90538461538461534</v>
      </c>
      <c r="E247" s="122"/>
      <c r="F247" s="17"/>
      <c r="G247" s="18">
        <v>90.538461538461533</v>
      </c>
      <c r="H247" s="17"/>
      <c r="I247" s="19"/>
      <c r="J247" s="18">
        <v>0</v>
      </c>
      <c r="K247" s="17"/>
      <c r="L247" s="19"/>
      <c r="M247" s="19"/>
      <c r="N247" s="18">
        <v>0</v>
      </c>
      <c r="O247" s="19"/>
      <c r="P247" s="19"/>
      <c r="Q247" s="19"/>
      <c r="R247" s="19"/>
      <c r="S247" s="18">
        <v>0</v>
      </c>
      <c r="T247" s="20">
        <v>15</v>
      </c>
      <c r="U247" s="17"/>
      <c r="V247" s="17"/>
      <c r="W247" s="17"/>
      <c r="X247" s="17"/>
      <c r="Y247" s="17"/>
      <c r="Z247" s="18">
        <v>15</v>
      </c>
      <c r="AA247" s="17"/>
      <c r="AB247" s="17"/>
      <c r="AC247" s="41">
        <v>105.53846153846153</v>
      </c>
    </row>
    <row r="248" spans="1:29" x14ac:dyDescent="0.25">
      <c r="A248" s="224">
        <v>244</v>
      </c>
      <c r="B248" s="96" t="s">
        <v>1411</v>
      </c>
      <c r="C248" s="8" t="s">
        <v>1369</v>
      </c>
      <c r="D248" s="18">
        <v>0.8677966101694915</v>
      </c>
      <c r="E248" s="122"/>
      <c r="F248" s="17"/>
      <c r="G248" s="18">
        <f>SUM(D248*100,E248:F248)</f>
        <v>86.779661016949149</v>
      </c>
      <c r="H248" s="17"/>
      <c r="I248" s="19"/>
      <c r="J248" s="18">
        <f>SUM(H248:I248)</f>
        <v>0</v>
      </c>
      <c r="K248" s="17"/>
      <c r="L248" s="19"/>
      <c r="M248" s="19"/>
      <c r="N248" s="18">
        <f>SUM(K248:M248)</f>
        <v>0</v>
      </c>
      <c r="O248" s="19"/>
      <c r="P248" s="19"/>
      <c r="Q248" s="19"/>
      <c r="R248" s="19"/>
      <c r="S248" s="18">
        <f>SUM(O248:R248)</f>
        <v>0</v>
      </c>
      <c r="T248" s="20">
        <f>10+2</f>
        <v>12</v>
      </c>
      <c r="U248" s="17"/>
      <c r="V248" s="17"/>
      <c r="W248" s="17">
        <v>6.7</v>
      </c>
      <c r="X248" s="17"/>
      <c r="Y248" s="17"/>
      <c r="Z248" s="18">
        <f>SUM(T248:Y248)</f>
        <v>18.7</v>
      </c>
      <c r="AA248" s="17"/>
      <c r="AB248" s="17"/>
      <c r="AC248" s="41">
        <f>G248+J248+N248+S248+Z248+AA248-AB248</f>
        <v>105.47966101694915</v>
      </c>
    </row>
    <row r="249" spans="1:29" x14ac:dyDescent="0.25">
      <c r="A249" s="224">
        <v>245</v>
      </c>
      <c r="B249" s="62" t="s">
        <v>2411</v>
      </c>
      <c r="C249" s="13" t="s">
        <v>2360</v>
      </c>
      <c r="D249" s="18">
        <v>0.92153846153846164</v>
      </c>
      <c r="E249" s="122"/>
      <c r="F249" s="17"/>
      <c r="G249" s="18">
        <v>92.15384615384616</v>
      </c>
      <c r="H249" s="17"/>
      <c r="I249" s="19"/>
      <c r="J249" s="18">
        <v>0</v>
      </c>
      <c r="K249" s="17"/>
      <c r="L249" s="19"/>
      <c r="M249" s="19"/>
      <c r="N249" s="18">
        <v>0</v>
      </c>
      <c r="O249" s="19"/>
      <c r="P249" s="19"/>
      <c r="Q249" s="19"/>
      <c r="R249" s="19"/>
      <c r="S249" s="18">
        <v>0</v>
      </c>
      <c r="T249" s="20">
        <v>2</v>
      </c>
      <c r="U249" s="17"/>
      <c r="V249" s="17">
        <v>4.8</v>
      </c>
      <c r="W249" s="17">
        <v>6.4</v>
      </c>
      <c r="X249" s="17"/>
      <c r="Y249" s="17"/>
      <c r="Z249" s="18">
        <v>13.2</v>
      </c>
      <c r="AA249" s="17"/>
      <c r="AB249" s="17"/>
      <c r="AC249" s="41">
        <v>105.35384615384616</v>
      </c>
    </row>
    <row r="250" spans="1:29" x14ac:dyDescent="0.25">
      <c r="A250" s="224">
        <v>246</v>
      </c>
      <c r="B250" s="97" t="s">
        <v>1412</v>
      </c>
      <c r="C250" s="8" t="s">
        <v>1369</v>
      </c>
      <c r="D250" s="18">
        <v>0.745</v>
      </c>
      <c r="E250" s="122"/>
      <c r="F250" s="17"/>
      <c r="G250" s="18">
        <f>SUM(D250*100,E250:F250)</f>
        <v>74.5</v>
      </c>
      <c r="H250" s="17"/>
      <c r="I250" s="19"/>
      <c r="J250" s="18">
        <f>SUM(H250:I250)</f>
        <v>0</v>
      </c>
      <c r="K250" s="17"/>
      <c r="L250" s="19"/>
      <c r="M250" s="19"/>
      <c r="N250" s="18">
        <f>SUM(K250:M250)</f>
        <v>0</v>
      </c>
      <c r="O250" s="19"/>
      <c r="P250" s="19"/>
      <c r="Q250" s="19"/>
      <c r="R250" s="19"/>
      <c r="S250" s="18">
        <f>SUM(O250:R250)</f>
        <v>0</v>
      </c>
      <c r="T250" s="20">
        <f>1+1</f>
        <v>2</v>
      </c>
      <c r="U250" s="17">
        <f>1.7+0.5</f>
        <v>2.2000000000000002</v>
      </c>
      <c r="V250" s="17">
        <f>1.6+1.6</f>
        <v>3.2</v>
      </c>
      <c r="W250" s="17">
        <f>3+18.6+0.5+0.2</f>
        <v>22.3</v>
      </c>
      <c r="X250" s="17"/>
      <c r="Y250" s="17"/>
      <c r="Z250" s="18">
        <f>SUM(T250:Y250)</f>
        <v>29.700000000000003</v>
      </c>
      <c r="AA250" s="17">
        <v>1</v>
      </c>
      <c r="AB250" s="17"/>
      <c r="AC250" s="41">
        <f>G250+J250+N250+S250+Z250+AA250-AB250</f>
        <v>105.2</v>
      </c>
    </row>
    <row r="251" spans="1:29" x14ac:dyDescent="0.25">
      <c r="A251" s="225">
        <v>247</v>
      </c>
      <c r="B251" s="92" t="s">
        <v>1413</v>
      </c>
      <c r="C251" s="8" t="s">
        <v>1369</v>
      </c>
      <c r="D251" s="18">
        <v>0.90033898305084747</v>
      </c>
      <c r="E251" s="122"/>
      <c r="F251" s="17"/>
      <c r="G251" s="18">
        <f>SUM(D251*100,E251:F251)</f>
        <v>90.033898305084747</v>
      </c>
      <c r="H251" s="17"/>
      <c r="I251" s="19">
        <v>12</v>
      </c>
      <c r="J251" s="18">
        <f>SUM(H251:I251)</f>
        <v>12</v>
      </c>
      <c r="K251" s="17"/>
      <c r="L251" s="19"/>
      <c r="M251" s="19"/>
      <c r="N251" s="18">
        <f>SUM(K251:M251)</f>
        <v>0</v>
      </c>
      <c r="O251" s="19"/>
      <c r="P251" s="19">
        <v>3</v>
      </c>
      <c r="Q251" s="19"/>
      <c r="R251" s="19"/>
      <c r="S251" s="18">
        <f>SUM(O251:R251)</f>
        <v>3</v>
      </c>
      <c r="T251" s="20"/>
      <c r="U251" s="17"/>
      <c r="V251" s="17"/>
      <c r="W251" s="17"/>
      <c r="X251" s="17"/>
      <c r="Y251" s="17"/>
      <c r="Z251" s="18">
        <f>SUM(T251:Y251)</f>
        <v>0</v>
      </c>
      <c r="AA251" s="17"/>
      <c r="AB251" s="17"/>
      <c r="AC251" s="41">
        <f>G251+J251+N251+S251+Z251+AA251-AB251</f>
        <v>105.03389830508475</v>
      </c>
    </row>
    <row r="252" spans="1:29" x14ac:dyDescent="0.25">
      <c r="A252" s="224">
        <v>248</v>
      </c>
      <c r="B252" s="109">
        <v>184183</v>
      </c>
      <c r="C252" s="36" t="s">
        <v>5457</v>
      </c>
      <c r="D252" s="39">
        <v>0.90027777777777773</v>
      </c>
      <c r="E252" s="123"/>
      <c r="F252" s="33"/>
      <c r="G252" s="34">
        <v>90.027777777777771</v>
      </c>
      <c r="H252" s="33"/>
      <c r="I252" s="32"/>
      <c r="J252" s="34">
        <v>0</v>
      </c>
      <c r="K252" s="33"/>
      <c r="L252" s="32"/>
      <c r="M252" s="32"/>
      <c r="N252" s="34">
        <v>0</v>
      </c>
      <c r="O252" s="32"/>
      <c r="P252" s="32"/>
      <c r="Q252" s="32"/>
      <c r="R252" s="32"/>
      <c r="S252" s="34">
        <v>0</v>
      </c>
      <c r="T252" s="35">
        <v>15</v>
      </c>
      <c r="U252" s="33"/>
      <c r="V252" s="33"/>
      <c r="W252" s="33"/>
      <c r="X252" s="33"/>
      <c r="Y252" s="33"/>
      <c r="Z252" s="34">
        <v>15</v>
      </c>
      <c r="AA252" s="33"/>
      <c r="AB252" s="33"/>
      <c r="AC252" s="42">
        <v>105.02777777777777</v>
      </c>
    </row>
    <row r="253" spans="1:29" x14ac:dyDescent="0.25">
      <c r="A253" s="224">
        <v>249</v>
      </c>
      <c r="B253" s="62" t="s">
        <v>2412</v>
      </c>
      <c r="C253" s="13" t="s">
        <v>2360</v>
      </c>
      <c r="D253" s="18">
        <v>0.88384615384615384</v>
      </c>
      <c r="E253" s="122"/>
      <c r="F253" s="17"/>
      <c r="G253" s="18">
        <v>88.384615384615387</v>
      </c>
      <c r="H253" s="17"/>
      <c r="I253" s="19"/>
      <c r="J253" s="18">
        <v>0</v>
      </c>
      <c r="K253" s="17"/>
      <c r="L253" s="19"/>
      <c r="M253" s="19">
        <v>3</v>
      </c>
      <c r="N253" s="18">
        <v>3</v>
      </c>
      <c r="O253" s="19">
        <v>2.5</v>
      </c>
      <c r="P253" s="19"/>
      <c r="Q253" s="19"/>
      <c r="R253" s="19"/>
      <c r="S253" s="18">
        <v>2.5</v>
      </c>
      <c r="T253" s="20">
        <v>10</v>
      </c>
      <c r="U253" s="17">
        <v>0.9</v>
      </c>
      <c r="V253" s="17"/>
      <c r="W253" s="17">
        <v>0.2</v>
      </c>
      <c r="X253" s="17"/>
      <c r="Y253" s="17"/>
      <c r="Z253" s="18">
        <v>11.1</v>
      </c>
      <c r="AA253" s="17"/>
      <c r="AB253" s="17"/>
      <c r="AC253" s="41">
        <v>104.98461538461538</v>
      </c>
    </row>
    <row r="254" spans="1:29" x14ac:dyDescent="0.25">
      <c r="A254" s="224">
        <v>250</v>
      </c>
      <c r="B254" s="59" t="s">
        <v>51</v>
      </c>
      <c r="C254" s="8" t="s">
        <v>5456</v>
      </c>
      <c r="D254" s="6">
        <v>0.8746666666666667</v>
      </c>
      <c r="E254" s="121"/>
      <c r="F254" s="5"/>
      <c r="G254" s="6">
        <f>SUM(D254*100,E254:F254)</f>
        <v>87.466666666666669</v>
      </c>
      <c r="H254" s="5"/>
      <c r="I254" s="4"/>
      <c r="J254" s="6">
        <f>SUM(H254:I254)</f>
        <v>0</v>
      </c>
      <c r="K254" s="5"/>
      <c r="L254" s="4"/>
      <c r="M254" s="4"/>
      <c r="N254" s="6">
        <f>SUM(K254:M254)</f>
        <v>0</v>
      </c>
      <c r="O254" s="4"/>
      <c r="P254" s="4"/>
      <c r="Q254" s="4"/>
      <c r="R254" s="4"/>
      <c r="S254" s="6">
        <f>SUM(O254:R254)</f>
        <v>0</v>
      </c>
      <c r="T254" s="7">
        <v>15</v>
      </c>
      <c r="U254" s="5">
        <v>0.5</v>
      </c>
      <c r="V254" s="5"/>
      <c r="W254" s="5"/>
      <c r="X254" s="5">
        <v>2</v>
      </c>
      <c r="Y254" s="5"/>
      <c r="Z254" s="6">
        <f>SUM(T254:Y254)</f>
        <v>17.5</v>
      </c>
      <c r="AA254" s="5"/>
      <c r="AB254" s="5"/>
      <c r="AC254" s="40">
        <f>G254+J254+N254+S254+Z254+AA254-AB254</f>
        <v>104.96666666666667</v>
      </c>
    </row>
    <row r="255" spans="1:29" x14ac:dyDescent="0.25">
      <c r="A255" s="225">
        <v>251</v>
      </c>
      <c r="B255" s="111" t="s">
        <v>4047</v>
      </c>
      <c r="C255" s="8" t="s">
        <v>4042</v>
      </c>
      <c r="D255" s="18">
        <v>0.79437500000000005</v>
      </c>
      <c r="E255" s="124"/>
      <c r="F255" s="17"/>
      <c r="G255" s="18">
        <f>SUM(D255*100,E255:F255)</f>
        <v>79.4375</v>
      </c>
      <c r="H255" s="17"/>
      <c r="I255" s="19"/>
      <c r="J255" s="18">
        <f>SUM(H255:I255)</f>
        <v>0</v>
      </c>
      <c r="K255" s="17"/>
      <c r="L255" s="19"/>
      <c r="M255" s="19"/>
      <c r="N255" s="18">
        <f>SUM(K255:M255)</f>
        <v>0</v>
      </c>
      <c r="O255" s="19">
        <v>2.5</v>
      </c>
      <c r="P255" s="19">
        <v>5</v>
      </c>
      <c r="Q255" s="19">
        <v>2.5</v>
      </c>
      <c r="R255" s="19"/>
      <c r="S255" s="18">
        <f>SUM(O255:R255)</f>
        <v>10</v>
      </c>
      <c r="T255" s="20">
        <f>2+1+1</f>
        <v>4</v>
      </c>
      <c r="U255" s="17">
        <f>SUM(1.1+3.5+0.5+0.5)</f>
        <v>5.6</v>
      </c>
      <c r="V255" s="17">
        <f>4.1+1.6</f>
        <v>5.6999999999999993</v>
      </c>
      <c r="W255" s="17">
        <v>0.2</v>
      </c>
      <c r="X255" s="17"/>
      <c r="Y255" s="17"/>
      <c r="Z255" s="18">
        <f>SUM(T255:Y255)</f>
        <v>15.499999999999998</v>
      </c>
      <c r="AA255" s="17"/>
      <c r="AB255" s="17"/>
      <c r="AC255" s="41">
        <f>G255+J255+N255+S255+Z255+AA255-AB255</f>
        <v>104.9375</v>
      </c>
    </row>
    <row r="256" spans="1:29" x14ac:dyDescent="0.25">
      <c r="A256" s="224">
        <v>252</v>
      </c>
      <c r="B256" s="62" t="s">
        <v>5192</v>
      </c>
      <c r="C256" s="24" t="s">
        <v>4042</v>
      </c>
      <c r="D256" s="18">
        <v>0.94096774193548383</v>
      </c>
      <c r="E256" s="124"/>
      <c r="F256" s="17"/>
      <c r="G256" s="18">
        <f>SUM(D256*100,E256:F256)</f>
        <v>94.096774193548384</v>
      </c>
      <c r="H256" s="17"/>
      <c r="I256" s="19"/>
      <c r="J256" s="18">
        <f>SUM(H256:I256)</f>
        <v>0</v>
      </c>
      <c r="K256" s="17"/>
      <c r="L256" s="19"/>
      <c r="M256" s="19"/>
      <c r="N256" s="18">
        <f>SUM(K256:M256)</f>
        <v>0</v>
      </c>
      <c r="O256" s="19"/>
      <c r="P256" s="19"/>
      <c r="Q256" s="19"/>
      <c r="R256" s="19"/>
      <c r="S256" s="18">
        <f>SUM(O256:R256)</f>
        <v>0</v>
      </c>
      <c r="T256" s="20">
        <v>2</v>
      </c>
      <c r="U256" s="17"/>
      <c r="V256" s="17"/>
      <c r="W256" s="17">
        <v>8.3000000000000007</v>
      </c>
      <c r="X256" s="17"/>
      <c r="Y256" s="17">
        <v>0.5</v>
      </c>
      <c r="Z256" s="18">
        <f>SUM(T256:Y256)</f>
        <v>10.8</v>
      </c>
      <c r="AA256" s="17"/>
      <c r="AB256" s="17"/>
      <c r="AC256" s="41">
        <f>G256+J256+N256+S256+Z256+AA256-AB256</f>
        <v>104.89677419354838</v>
      </c>
    </row>
    <row r="257" spans="1:29" x14ac:dyDescent="0.25">
      <c r="A257" s="224">
        <v>253</v>
      </c>
      <c r="B257" s="62" t="s">
        <v>5302</v>
      </c>
      <c r="C257" s="9" t="s">
        <v>4042</v>
      </c>
      <c r="D257" s="18">
        <v>0.79869090909090901</v>
      </c>
      <c r="E257" s="124"/>
      <c r="F257" s="17"/>
      <c r="G257" s="18">
        <f>SUM(D257*100,E257:F257)</f>
        <v>79.8690909090909</v>
      </c>
      <c r="H257" s="17"/>
      <c r="I257" s="19"/>
      <c r="J257" s="18">
        <f>SUM(H257:I257)</f>
        <v>0</v>
      </c>
      <c r="K257" s="17">
        <v>2</v>
      </c>
      <c r="L257" s="19">
        <v>0.5</v>
      </c>
      <c r="M257" s="19">
        <v>3</v>
      </c>
      <c r="N257" s="18">
        <f>SUM(K257:M257)</f>
        <v>5.5</v>
      </c>
      <c r="O257" s="19"/>
      <c r="P257" s="19"/>
      <c r="Q257" s="19"/>
      <c r="R257" s="19"/>
      <c r="S257" s="18">
        <f>SUM(O257:R257)</f>
        <v>0</v>
      </c>
      <c r="T257" s="20">
        <v>1</v>
      </c>
      <c r="U257" s="17">
        <v>3.9</v>
      </c>
      <c r="V257" s="17">
        <v>6.8</v>
      </c>
      <c r="W257" s="17">
        <f>1.6+6</f>
        <v>7.6</v>
      </c>
      <c r="X257" s="17"/>
      <c r="Y257" s="17"/>
      <c r="Z257" s="18">
        <f>SUM(T257:Y257)</f>
        <v>19.299999999999997</v>
      </c>
      <c r="AA257" s="17"/>
      <c r="AB257" s="17"/>
      <c r="AC257" s="41">
        <f>G257+J257+N257+S257+Z257+AA257-AB257</f>
        <v>104.6690909090909</v>
      </c>
    </row>
    <row r="258" spans="1:29" x14ac:dyDescent="0.25">
      <c r="A258" s="224">
        <v>254</v>
      </c>
      <c r="B258" s="81" t="s">
        <v>1414</v>
      </c>
      <c r="C258" s="8" t="s">
        <v>1369</v>
      </c>
      <c r="D258" s="18">
        <v>0.7584269662921348</v>
      </c>
      <c r="E258" s="122"/>
      <c r="F258" s="17"/>
      <c r="G258" s="18">
        <f>SUM(D258*100,E258:F258)</f>
        <v>75.842696629213478</v>
      </c>
      <c r="H258" s="17"/>
      <c r="I258" s="19"/>
      <c r="J258" s="18">
        <f>SUM(H258:I258)</f>
        <v>0</v>
      </c>
      <c r="K258" s="17"/>
      <c r="L258" s="19"/>
      <c r="M258" s="19"/>
      <c r="N258" s="18">
        <f>SUM(K258:M258)</f>
        <v>0</v>
      </c>
      <c r="O258" s="19">
        <v>2.5</v>
      </c>
      <c r="P258" s="19">
        <v>9.5</v>
      </c>
      <c r="Q258" s="19">
        <v>9.6</v>
      </c>
      <c r="R258" s="19"/>
      <c r="S258" s="18">
        <f>SUM(O258:R258)</f>
        <v>21.6</v>
      </c>
      <c r="T258" s="20">
        <v>1.5</v>
      </c>
      <c r="U258" s="17"/>
      <c r="V258" s="17"/>
      <c r="W258" s="17"/>
      <c r="X258" s="17">
        <v>5.6</v>
      </c>
      <c r="Y258" s="17"/>
      <c r="Z258" s="18">
        <f>SUM(T258:Y258)</f>
        <v>7.1</v>
      </c>
      <c r="AA258" s="17"/>
      <c r="AB258" s="17"/>
      <c r="AC258" s="41">
        <f>G258+J258+N258+S258+Z258+AA258-AB258</f>
        <v>104.54269662921348</v>
      </c>
    </row>
    <row r="259" spans="1:29" x14ac:dyDescent="0.25">
      <c r="A259" s="225">
        <v>255</v>
      </c>
      <c r="B259" s="62" t="s">
        <v>3375</v>
      </c>
      <c r="C259" s="13" t="s">
        <v>3340</v>
      </c>
      <c r="D259" s="18">
        <v>0.86533333333333329</v>
      </c>
      <c r="E259" s="122">
        <v>3</v>
      </c>
      <c r="F259" s="17"/>
      <c r="G259" s="18">
        <v>89.533333333333331</v>
      </c>
      <c r="H259" s="17"/>
      <c r="I259" s="19"/>
      <c r="J259" s="18">
        <v>0</v>
      </c>
      <c r="K259" s="17"/>
      <c r="L259" s="19"/>
      <c r="M259" s="19"/>
      <c r="N259" s="18">
        <v>0</v>
      </c>
      <c r="O259" s="19"/>
      <c r="P259" s="19"/>
      <c r="Q259" s="19"/>
      <c r="R259" s="19"/>
      <c r="S259" s="18">
        <v>0</v>
      </c>
      <c r="T259" s="20">
        <v>15</v>
      </c>
      <c r="U259" s="17"/>
      <c r="V259" s="17"/>
      <c r="W259" s="17"/>
      <c r="X259" s="17"/>
      <c r="Y259" s="17"/>
      <c r="Z259" s="18">
        <v>15</v>
      </c>
      <c r="AA259" s="17"/>
      <c r="AB259" s="17"/>
      <c r="AC259" s="41">
        <v>104.53333333333333</v>
      </c>
    </row>
    <row r="260" spans="1:29" x14ac:dyDescent="0.25">
      <c r="A260" s="224">
        <v>256</v>
      </c>
      <c r="B260" s="58" t="s">
        <v>52</v>
      </c>
      <c r="C260" s="8" t="s">
        <v>5456</v>
      </c>
      <c r="D260" s="6">
        <v>0.89516129032258063</v>
      </c>
      <c r="E260" s="121"/>
      <c r="F260" s="5"/>
      <c r="G260" s="6">
        <f>SUM(D260*100,E260:F260)</f>
        <v>89.516129032258064</v>
      </c>
      <c r="H260" s="5"/>
      <c r="I260" s="4"/>
      <c r="J260" s="6">
        <f>SUM(H260:I260)</f>
        <v>0</v>
      </c>
      <c r="K260" s="5"/>
      <c r="L260" s="4"/>
      <c r="M260" s="4"/>
      <c r="N260" s="6">
        <f>SUM(K260:M260)</f>
        <v>0</v>
      </c>
      <c r="O260" s="4"/>
      <c r="P260" s="4"/>
      <c r="Q260" s="4"/>
      <c r="R260" s="4"/>
      <c r="S260" s="6">
        <f>SUM(O260:R260)</f>
        <v>0</v>
      </c>
      <c r="T260" s="7">
        <v>15</v>
      </c>
      <c r="U260" s="5"/>
      <c r="V260" s="5"/>
      <c r="W260" s="5"/>
      <c r="X260" s="5"/>
      <c r="Y260" s="5"/>
      <c r="Z260" s="6">
        <f>SUM(T260:Y260)</f>
        <v>15</v>
      </c>
      <c r="AA260" s="5"/>
      <c r="AB260" s="5"/>
      <c r="AC260" s="40">
        <f>G260+J260+N260+S260+Z260+AA260-AB260</f>
        <v>104.51612903225806</v>
      </c>
    </row>
    <row r="261" spans="1:29" x14ac:dyDescent="0.25">
      <c r="A261" s="224">
        <v>257</v>
      </c>
      <c r="B261" s="62" t="s">
        <v>2413</v>
      </c>
      <c r="C261" s="13" t="s">
        <v>2360</v>
      </c>
      <c r="D261" s="18">
        <v>0.84384615384615391</v>
      </c>
      <c r="E261" s="122"/>
      <c r="F261" s="17"/>
      <c r="G261" s="18">
        <v>84.384615384615387</v>
      </c>
      <c r="H261" s="17"/>
      <c r="I261" s="19"/>
      <c r="J261" s="18">
        <v>0</v>
      </c>
      <c r="K261" s="17"/>
      <c r="L261" s="19"/>
      <c r="M261" s="19"/>
      <c r="N261" s="18">
        <v>0</v>
      </c>
      <c r="O261" s="19"/>
      <c r="P261" s="19"/>
      <c r="Q261" s="19"/>
      <c r="R261" s="19"/>
      <c r="S261" s="18">
        <v>0</v>
      </c>
      <c r="T261" s="20">
        <v>3</v>
      </c>
      <c r="U261" s="17">
        <v>2.2000000000000002</v>
      </c>
      <c r="V261" s="17">
        <v>0.5</v>
      </c>
      <c r="W261" s="17">
        <v>8.4</v>
      </c>
      <c r="X261" s="17">
        <v>0.8</v>
      </c>
      <c r="Y261" s="17">
        <v>5</v>
      </c>
      <c r="Z261" s="18">
        <v>19.900000000000002</v>
      </c>
      <c r="AA261" s="17"/>
      <c r="AB261" s="17"/>
      <c r="AC261" s="41">
        <v>104.28461538461539</v>
      </c>
    </row>
    <row r="262" spans="1:29" x14ac:dyDescent="0.25">
      <c r="A262" s="224">
        <v>258</v>
      </c>
      <c r="B262" s="62" t="s">
        <v>3376</v>
      </c>
      <c r="C262" s="13" t="s">
        <v>3340</v>
      </c>
      <c r="D262" s="18">
        <v>0.74578947368421056</v>
      </c>
      <c r="E262" s="122"/>
      <c r="F262" s="17"/>
      <c r="G262" s="18">
        <v>74.578947368421055</v>
      </c>
      <c r="H262" s="17"/>
      <c r="I262" s="19"/>
      <c r="J262" s="18">
        <v>0</v>
      </c>
      <c r="K262" s="17"/>
      <c r="L262" s="19"/>
      <c r="M262" s="19"/>
      <c r="N262" s="18">
        <v>0</v>
      </c>
      <c r="O262" s="19"/>
      <c r="P262" s="19"/>
      <c r="Q262" s="19"/>
      <c r="R262" s="19"/>
      <c r="S262" s="18">
        <v>0</v>
      </c>
      <c r="T262" s="20">
        <v>1.5</v>
      </c>
      <c r="U262" s="17">
        <v>28.2</v>
      </c>
      <c r="V262" s="17"/>
      <c r="W262" s="17"/>
      <c r="X262" s="17"/>
      <c r="Y262" s="17"/>
      <c r="Z262" s="18">
        <v>29.7</v>
      </c>
      <c r="AA262" s="17"/>
      <c r="AB262" s="17"/>
      <c r="AC262" s="41">
        <v>104.27894736842106</v>
      </c>
    </row>
    <row r="263" spans="1:29" x14ac:dyDescent="0.25">
      <c r="A263" s="225">
        <v>259</v>
      </c>
      <c r="B263" s="109">
        <v>194195</v>
      </c>
      <c r="C263" s="36" t="s">
        <v>5457</v>
      </c>
      <c r="D263" s="39">
        <v>0.82599999999999996</v>
      </c>
      <c r="E263" s="123"/>
      <c r="F263" s="33"/>
      <c r="G263" s="34">
        <v>82.6</v>
      </c>
      <c r="H263" s="33">
        <v>2</v>
      </c>
      <c r="I263" s="32">
        <v>12</v>
      </c>
      <c r="J263" s="34">
        <v>14</v>
      </c>
      <c r="K263" s="33"/>
      <c r="L263" s="32"/>
      <c r="M263" s="32"/>
      <c r="N263" s="34">
        <v>0</v>
      </c>
      <c r="O263" s="32"/>
      <c r="P263" s="32"/>
      <c r="Q263" s="32"/>
      <c r="R263" s="32"/>
      <c r="S263" s="34">
        <v>0</v>
      </c>
      <c r="T263" s="35">
        <v>2</v>
      </c>
      <c r="U263" s="33"/>
      <c r="V263" s="33"/>
      <c r="W263" s="33"/>
      <c r="X263" s="33">
        <v>0.5</v>
      </c>
      <c r="Y263" s="33">
        <v>5</v>
      </c>
      <c r="Z263" s="34">
        <v>7.5</v>
      </c>
      <c r="AA263" s="33"/>
      <c r="AB263" s="33"/>
      <c r="AC263" s="42">
        <v>104.1</v>
      </c>
    </row>
    <row r="264" spans="1:29" x14ac:dyDescent="0.25">
      <c r="A264" s="224">
        <v>260</v>
      </c>
      <c r="B264" s="58" t="s">
        <v>53</v>
      </c>
      <c r="C264" s="8" t="s">
        <v>5456</v>
      </c>
      <c r="D264" s="6">
        <v>0.9408823529411765</v>
      </c>
      <c r="E264" s="121"/>
      <c r="F264" s="5"/>
      <c r="G264" s="6">
        <f>SUM(D264*100,E264:F264)</f>
        <v>94.088235294117652</v>
      </c>
      <c r="H264" s="5"/>
      <c r="I264" s="4"/>
      <c r="J264" s="6">
        <f>SUM(H264:I264)</f>
        <v>0</v>
      </c>
      <c r="K264" s="5"/>
      <c r="L264" s="4"/>
      <c r="M264" s="4"/>
      <c r="N264" s="6">
        <f>SUM(K264:M264)</f>
        <v>0</v>
      </c>
      <c r="O264" s="4"/>
      <c r="P264" s="4"/>
      <c r="Q264" s="4"/>
      <c r="R264" s="4"/>
      <c r="S264" s="6">
        <f>SUM(O264:R264)</f>
        <v>0</v>
      </c>
      <c r="T264" s="7"/>
      <c r="U264" s="5"/>
      <c r="V264" s="5"/>
      <c r="W264" s="5"/>
      <c r="X264" s="5">
        <v>10</v>
      </c>
      <c r="Y264" s="5"/>
      <c r="Z264" s="6">
        <f>SUM(T264:Y264)</f>
        <v>10</v>
      </c>
      <c r="AA264" s="5"/>
      <c r="AB264" s="5"/>
      <c r="AC264" s="40">
        <f>G264+J264+N264+S264+Z264+AA264-AB264</f>
        <v>104.08823529411765</v>
      </c>
    </row>
    <row r="265" spans="1:29" x14ac:dyDescent="0.25">
      <c r="A265" s="224">
        <v>261</v>
      </c>
      <c r="B265" s="62" t="s">
        <v>2414</v>
      </c>
      <c r="C265" s="13" t="s">
        <v>2360</v>
      </c>
      <c r="D265" s="18">
        <v>0.89083333333333325</v>
      </c>
      <c r="E265" s="122"/>
      <c r="F265" s="17"/>
      <c r="G265" s="18">
        <v>89.083333333333329</v>
      </c>
      <c r="H265" s="17"/>
      <c r="I265" s="19"/>
      <c r="J265" s="18">
        <v>0</v>
      </c>
      <c r="K265" s="17"/>
      <c r="L265" s="19"/>
      <c r="M265" s="19"/>
      <c r="N265" s="18">
        <v>0</v>
      </c>
      <c r="O265" s="19"/>
      <c r="P265" s="19"/>
      <c r="Q265" s="19"/>
      <c r="R265" s="19"/>
      <c r="S265" s="18">
        <v>0</v>
      </c>
      <c r="T265" s="20">
        <v>15</v>
      </c>
      <c r="U265" s="17"/>
      <c r="V265" s="17"/>
      <c r="W265" s="17"/>
      <c r="X265" s="17"/>
      <c r="Y265" s="17"/>
      <c r="Z265" s="18">
        <v>15</v>
      </c>
      <c r="AA265" s="17"/>
      <c r="AB265" s="17"/>
      <c r="AC265" s="41">
        <v>104.08333333333333</v>
      </c>
    </row>
    <row r="266" spans="1:29" x14ac:dyDescent="0.25">
      <c r="A266" s="224">
        <v>262</v>
      </c>
      <c r="B266" s="62" t="s">
        <v>3377</v>
      </c>
      <c r="C266" s="13" t="s">
        <v>3340</v>
      </c>
      <c r="D266" s="18">
        <v>0.87696969696969695</v>
      </c>
      <c r="E266" s="122">
        <v>1</v>
      </c>
      <c r="F266" s="17"/>
      <c r="G266" s="18">
        <v>88.696969696969688</v>
      </c>
      <c r="H266" s="17"/>
      <c r="I266" s="19"/>
      <c r="J266" s="18">
        <v>0</v>
      </c>
      <c r="K266" s="17"/>
      <c r="L266" s="19"/>
      <c r="M266" s="19"/>
      <c r="N266" s="18">
        <v>0</v>
      </c>
      <c r="O266" s="19"/>
      <c r="P266" s="19"/>
      <c r="Q266" s="19"/>
      <c r="R266" s="19"/>
      <c r="S266" s="18">
        <v>0</v>
      </c>
      <c r="T266" s="20">
        <v>12</v>
      </c>
      <c r="U266" s="17">
        <v>1</v>
      </c>
      <c r="V266" s="17">
        <v>1.8</v>
      </c>
      <c r="W266" s="17">
        <v>0.5</v>
      </c>
      <c r="X266" s="17"/>
      <c r="Y266" s="17"/>
      <c r="Z266" s="18">
        <v>15.3</v>
      </c>
      <c r="AA266" s="17"/>
      <c r="AB266" s="17"/>
      <c r="AC266" s="41">
        <v>103.99696969696969</v>
      </c>
    </row>
    <row r="267" spans="1:29" x14ac:dyDescent="0.25">
      <c r="A267" s="225">
        <v>263</v>
      </c>
      <c r="B267" s="62" t="s">
        <v>2415</v>
      </c>
      <c r="C267" s="13" t="s">
        <v>2360</v>
      </c>
      <c r="D267" s="18">
        <v>0.88166666666666671</v>
      </c>
      <c r="E267" s="122"/>
      <c r="F267" s="17"/>
      <c r="G267" s="18">
        <v>88.166666666666671</v>
      </c>
      <c r="H267" s="17"/>
      <c r="I267" s="19"/>
      <c r="J267" s="18">
        <v>0</v>
      </c>
      <c r="K267" s="17"/>
      <c r="L267" s="19"/>
      <c r="M267" s="19">
        <v>3</v>
      </c>
      <c r="N267" s="18">
        <v>3</v>
      </c>
      <c r="O267" s="19"/>
      <c r="P267" s="19"/>
      <c r="Q267" s="19"/>
      <c r="R267" s="19"/>
      <c r="S267" s="18">
        <v>0</v>
      </c>
      <c r="T267" s="20">
        <v>3</v>
      </c>
      <c r="U267" s="17"/>
      <c r="V267" s="17"/>
      <c r="W267" s="17">
        <v>9.8000000000000007</v>
      </c>
      <c r="X267" s="17"/>
      <c r="Y267" s="17"/>
      <c r="Z267" s="18">
        <v>12.8</v>
      </c>
      <c r="AA267" s="17"/>
      <c r="AB267" s="17"/>
      <c r="AC267" s="41">
        <v>103.96666666666667</v>
      </c>
    </row>
    <row r="268" spans="1:29" x14ac:dyDescent="0.25">
      <c r="A268" s="224">
        <v>264</v>
      </c>
      <c r="B268" s="109">
        <v>204281</v>
      </c>
      <c r="C268" s="36" t="s">
        <v>5457</v>
      </c>
      <c r="D268" s="38">
        <v>0.81781250000000005</v>
      </c>
      <c r="E268" s="123"/>
      <c r="F268" s="33"/>
      <c r="G268" s="34">
        <v>81.78125</v>
      </c>
      <c r="H268" s="33">
        <v>2</v>
      </c>
      <c r="I268" s="32"/>
      <c r="J268" s="34">
        <v>2</v>
      </c>
      <c r="K268" s="33"/>
      <c r="L268" s="32"/>
      <c r="M268" s="32"/>
      <c r="N268" s="34">
        <v>0</v>
      </c>
      <c r="O268" s="32">
        <v>2.5</v>
      </c>
      <c r="P268" s="32"/>
      <c r="Q268" s="32"/>
      <c r="R268" s="32"/>
      <c r="S268" s="34">
        <v>2.5</v>
      </c>
      <c r="T268" s="35">
        <v>15</v>
      </c>
      <c r="U268" s="33">
        <v>2.6</v>
      </c>
      <c r="V268" s="33"/>
      <c r="W268" s="33"/>
      <c r="X268" s="33"/>
      <c r="Y268" s="33"/>
      <c r="Z268" s="34">
        <v>17.600000000000001</v>
      </c>
      <c r="AA268" s="33"/>
      <c r="AB268" s="33"/>
      <c r="AC268" s="42">
        <v>103.88124999999999</v>
      </c>
    </row>
    <row r="269" spans="1:29" x14ac:dyDescent="0.25">
      <c r="A269" s="224">
        <v>265</v>
      </c>
      <c r="B269" s="109">
        <v>194097</v>
      </c>
      <c r="C269" s="36" t="s">
        <v>5457</v>
      </c>
      <c r="D269" s="39">
        <v>0.88833333333333331</v>
      </c>
      <c r="E269" s="123"/>
      <c r="F269" s="33"/>
      <c r="G269" s="34">
        <v>88.833333333333329</v>
      </c>
      <c r="H269" s="33"/>
      <c r="I269" s="32"/>
      <c r="J269" s="34">
        <v>0</v>
      </c>
      <c r="K269" s="33"/>
      <c r="L269" s="32"/>
      <c r="M269" s="32"/>
      <c r="N269" s="34">
        <v>0</v>
      </c>
      <c r="O269" s="32"/>
      <c r="P269" s="32"/>
      <c r="Q269" s="32"/>
      <c r="R269" s="32"/>
      <c r="S269" s="34">
        <v>0</v>
      </c>
      <c r="T269" s="35">
        <v>15</v>
      </c>
      <c r="U269" s="33"/>
      <c r="V269" s="33"/>
      <c r="W269" s="33"/>
      <c r="X269" s="33"/>
      <c r="Y269" s="33"/>
      <c r="Z269" s="34">
        <v>15</v>
      </c>
      <c r="AA269" s="33"/>
      <c r="AB269" s="33"/>
      <c r="AC269" s="42">
        <v>103.83333333333333</v>
      </c>
    </row>
    <row r="270" spans="1:29" x14ac:dyDescent="0.25">
      <c r="A270" s="224">
        <v>266</v>
      </c>
      <c r="B270" s="109">
        <v>194227</v>
      </c>
      <c r="C270" s="36" t="s">
        <v>5457</v>
      </c>
      <c r="D270" s="39">
        <v>0.88800000000000001</v>
      </c>
      <c r="E270" s="123"/>
      <c r="F270" s="33"/>
      <c r="G270" s="34">
        <v>88.8</v>
      </c>
      <c r="H270" s="33"/>
      <c r="I270" s="32"/>
      <c r="J270" s="34">
        <v>0</v>
      </c>
      <c r="K270" s="33"/>
      <c r="L270" s="32"/>
      <c r="M270" s="32"/>
      <c r="N270" s="34">
        <v>0</v>
      </c>
      <c r="O270" s="32"/>
      <c r="P270" s="32"/>
      <c r="Q270" s="32"/>
      <c r="R270" s="32"/>
      <c r="S270" s="34">
        <v>0</v>
      </c>
      <c r="T270" s="35">
        <v>15</v>
      </c>
      <c r="U270" s="33"/>
      <c r="V270" s="33"/>
      <c r="W270" s="33"/>
      <c r="X270" s="33"/>
      <c r="Y270" s="33"/>
      <c r="Z270" s="34">
        <v>15</v>
      </c>
      <c r="AA270" s="33"/>
      <c r="AB270" s="33"/>
      <c r="AC270" s="42">
        <v>103.8</v>
      </c>
    </row>
    <row r="271" spans="1:29" x14ac:dyDescent="0.25">
      <c r="A271" s="225">
        <v>267</v>
      </c>
      <c r="B271" s="59" t="s">
        <v>54</v>
      </c>
      <c r="C271" s="8" t="s">
        <v>5456</v>
      </c>
      <c r="D271" s="6">
        <v>0.93705882352941172</v>
      </c>
      <c r="E271" s="121"/>
      <c r="F271" s="5"/>
      <c r="G271" s="6">
        <f>SUM(D271*100,E271:F271)</f>
        <v>93.705882352941174</v>
      </c>
      <c r="H271" s="5"/>
      <c r="I271" s="4"/>
      <c r="J271" s="6">
        <f>SUM(H271:I271)</f>
        <v>0</v>
      </c>
      <c r="K271" s="5"/>
      <c r="L271" s="4"/>
      <c r="M271" s="4"/>
      <c r="N271" s="6">
        <f>SUM(K271:M271)</f>
        <v>0</v>
      </c>
      <c r="O271" s="4"/>
      <c r="P271" s="4"/>
      <c r="Q271" s="4"/>
      <c r="R271" s="4"/>
      <c r="S271" s="6">
        <f>SUM(O271:R271)</f>
        <v>0</v>
      </c>
      <c r="T271" s="7">
        <v>10</v>
      </c>
      <c r="U271" s="5"/>
      <c r="V271" s="5"/>
      <c r="W271" s="5"/>
      <c r="X271" s="5"/>
      <c r="Y271" s="5"/>
      <c r="Z271" s="6">
        <f>SUM(T271:Y271)</f>
        <v>10</v>
      </c>
      <c r="AA271" s="5"/>
      <c r="AB271" s="5"/>
      <c r="AC271" s="40">
        <f>G271+J271+N271+S271+Z271+AA271-AB271</f>
        <v>103.70588235294117</v>
      </c>
    </row>
    <row r="272" spans="1:29" x14ac:dyDescent="0.25">
      <c r="A272" s="224">
        <v>268</v>
      </c>
      <c r="B272" s="62" t="s">
        <v>2416</v>
      </c>
      <c r="C272" s="13" t="s">
        <v>2360</v>
      </c>
      <c r="D272" s="18">
        <v>0.87692307692307692</v>
      </c>
      <c r="E272" s="122"/>
      <c r="F272" s="17"/>
      <c r="G272" s="18">
        <v>87.692307692307693</v>
      </c>
      <c r="H272" s="17"/>
      <c r="I272" s="19"/>
      <c r="J272" s="18">
        <v>0</v>
      </c>
      <c r="K272" s="17">
        <v>2</v>
      </c>
      <c r="L272" s="19">
        <v>0.5</v>
      </c>
      <c r="M272" s="19">
        <v>10</v>
      </c>
      <c r="N272" s="18">
        <v>12.5</v>
      </c>
      <c r="O272" s="19"/>
      <c r="P272" s="19"/>
      <c r="Q272" s="19"/>
      <c r="R272" s="19"/>
      <c r="S272" s="18">
        <v>0</v>
      </c>
      <c r="T272" s="20">
        <v>1</v>
      </c>
      <c r="U272" s="17"/>
      <c r="V272" s="17">
        <v>0.5</v>
      </c>
      <c r="W272" s="17">
        <v>2</v>
      </c>
      <c r="X272" s="17"/>
      <c r="Y272" s="17"/>
      <c r="Z272" s="18">
        <v>3.5</v>
      </c>
      <c r="AA272" s="17"/>
      <c r="AB272" s="17"/>
      <c r="AC272" s="41">
        <v>103.69230769230769</v>
      </c>
    </row>
    <row r="273" spans="1:29" x14ac:dyDescent="0.25">
      <c r="A273" s="224">
        <v>269</v>
      </c>
      <c r="B273" s="62" t="s">
        <v>2417</v>
      </c>
      <c r="C273" s="13" t="s">
        <v>2360</v>
      </c>
      <c r="D273" s="18">
        <v>0.89692307692307693</v>
      </c>
      <c r="E273" s="122"/>
      <c r="F273" s="17"/>
      <c r="G273" s="18">
        <v>89.692307692307693</v>
      </c>
      <c r="H273" s="17">
        <v>1</v>
      </c>
      <c r="I273" s="19"/>
      <c r="J273" s="18">
        <v>1</v>
      </c>
      <c r="K273" s="17"/>
      <c r="L273" s="19"/>
      <c r="M273" s="19"/>
      <c r="N273" s="18">
        <v>0</v>
      </c>
      <c r="O273" s="19"/>
      <c r="P273" s="19"/>
      <c r="Q273" s="19"/>
      <c r="R273" s="19"/>
      <c r="S273" s="18">
        <v>0</v>
      </c>
      <c r="T273" s="20">
        <v>10</v>
      </c>
      <c r="U273" s="17">
        <v>0.9</v>
      </c>
      <c r="V273" s="17">
        <v>1.8</v>
      </c>
      <c r="W273" s="17">
        <v>0.2</v>
      </c>
      <c r="X273" s="17"/>
      <c r="Y273" s="17"/>
      <c r="Z273" s="18">
        <v>12.9</v>
      </c>
      <c r="AA273" s="17"/>
      <c r="AB273" s="17"/>
      <c r="AC273" s="41">
        <v>103.5923076923077</v>
      </c>
    </row>
    <row r="274" spans="1:29" x14ac:dyDescent="0.25">
      <c r="A274" s="224">
        <v>270</v>
      </c>
      <c r="B274" s="62" t="s">
        <v>2418</v>
      </c>
      <c r="C274" s="13" t="s">
        <v>2360</v>
      </c>
      <c r="D274" s="18">
        <v>0.93583333333333329</v>
      </c>
      <c r="E274" s="122"/>
      <c r="F274" s="17"/>
      <c r="G274" s="18">
        <v>93.583333333333329</v>
      </c>
      <c r="H274" s="17"/>
      <c r="I274" s="19"/>
      <c r="J274" s="18">
        <v>0</v>
      </c>
      <c r="K274" s="17"/>
      <c r="L274" s="19"/>
      <c r="M274" s="19"/>
      <c r="N274" s="18">
        <v>0</v>
      </c>
      <c r="O274" s="19"/>
      <c r="P274" s="19"/>
      <c r="Q274" s="19"/>
      <c r="R274" s="19"/>
      <c r="S274" s="18">
        <v>0</v>
      </c>
      <c r="T274" s="20"/>
      <c r="U274" s="17"/>
      <c r="V274" s="17"/>
      <c r="W274" s="17"/>
      <c r="X274" s="17">
        <v>10</v>
      </c>
      <c r="Y274" s="17"/>
      <c r="Z274" s="18">
        <v>10</v>
      </c>
      <c r="AA274" s="17"/>
      <c r="AB274" s="17"/>
      <c r="AC274" s="41">
        <v>103.58333333333333</v>
      </c>
    </row>
    <row r="275" spans="1:29" x14ac:dyDescent="0.25">
      <c r="A275" s="225">
        <v>271</v>
      </c>
      <c r="B275" s="62" t="s">
        <v>2419</v>
      </c>
      <c r="C275" s="13" t="s">
        <v>2360</v>
      </c>
      <c r="D275" s="18">
        <v>0.79583333333333328</v>
      </c>
      <c r="E275" s="122"/>
      <c r="F275" s="17"/>
      <c r="G275" s="18">
        <v>79.583333333333329</v>
      </c>
      <c r="H275" s="17"/>
      <c r="I275" s="19"/>
      <c r="J275" s="18">
        <v>0</v>
      </c>
      <c r="K275" s="17"/>
      <c r="L275" s="19"/>
      <c r="M275" s="19"/>
      <c r="N275" s="18">
        <v>0</v>
      </c>
      <c r="O275" s="19"/>
      <c r="P275" s="19"/>
      <c r="Q275" s="19"/>
      <c r="R275" s="19"/>
      <c r="S275" s="18">
        <v>0</v>
      </c>
      <c r="T275" s="20">
        <v>2.5</v>
      </c>
      <c r="U275" s="17">
        <v>20.399999999999999</v>
      </c>
      <c r="V275" s="17"/>
      <c r="W275" s="17"/>
      <c r="X275" s="17"/>
      <c r="Y275" s="17"/>
      <c r="Z275" s="18">
        <v>22.9</v>
      </c>
      <c r="AA275" s="17">
        <v>1</v>
      </c>
      <c r="AB275" s="17"/>
      <c r="AC275" s="41">
        <v>103.48333333333332</v>
      </c>
    </row>
    <row r="276" spans="1:29" x14ac:dyDescent="0.25">
      <c r="A276" s="224">
        <v>272</v>
      </c>
      <c r="B276" s="84" t="s">
        <v>1415</v>
      </c>
      <c r="C276" s="8" t="s">
        <v>1369</v>
      </c>
      <c r="D276" s="18">
        <v>0.8089887640449438</v>
      </c>
      <c r="E276" s="122"/>
      <c r="F276" s="17"/>
      <c r="G276" s="18">
        <f>SUM(D276*100,E276:F276)</f>
        <v>80.898876404494374</v>
      </c>
      <c r="H276" s="17"/>
      <c r="I276" s="19"/>
      <c r="J276" s="18">
        <f>SUM(H276:I276)</f>
        <v>0</v>
      </c>
      <c r="K276" s="17"/>
      <c r="L276" s="19"/>
      <c r="M276" s="19"/>
      <c r="N276" s="18">
        <f>SUM(K276:M276)</f>
        <v>0</v>
      </c>
      <c r="O276" s="19"/>
      <c r="P276" s="19"/>
      <c r="Q276" s="19"/>
      <c r="R276" s="19"/>
      <c r="S276" s="18">
        <f>SUM(O276:R276)</f>
        <v>0</v>
      </c>
      <c r="T276" s="20">
        <v>14</v>
      </c>
      <c r="U276" s="17">
        <v>0.7</v>
      </c>
      <c r="V276" s="17"/>
      <c r="W276" s="17">
        <v>1.8</v>
      </c>
      <c r="X276" s="17"/>
      <c r="Y276" s="17">
        <v>6</v>
      </c>
      <c r="Z276" s="18">
        <f>SUM(T276:Y276)</f>
        <v>22.5</v>
      </c>
      <c r="AA276" s="17"/>
      <c r="AB276" s="17"/>
      <c r="AC276" s="41">
        <f>G276+J276+N276+S276+Z276+AA276-AB276</f>
        <v>103.39887640449437</v>
      </c>
    </row>
    <row r="277" spans="1:29" x14ac:dyDescent="0.25">
      <c r="A277" s="224">
        <v>273</v>
      </c>
      <c r="B277" s="58" t="s">
        <v>55</v>
      </c>
      <c r="C277" s="8" t="s">
        <v>5456</v>
      </c>
      <c r="D277" s="6">
        <v>0.98366666666666669</v>
      </c>
      <c r="E277" s="121"/>
      <c r="F277" s="5"/>
      <c r="G277" s="6">
        <f>SUM(D277*100,E277:F277)</f>
        <v>98.366666666666674</v>
      </c>
      <c r="H277" s="5"/>
      <c r="I277" s="4"/>
      <c r="J277" s="6">
        <f>SUM(H277:I277)</f>
        <v>0</v>
      </c>
      <c r="K277" s="5"/>
      <c r="L277" s="4"/>
      <c r="M277" s="4"/>
      <c r="N277" s="6">
        <f>SUM(K277:M277)</f>
        <v>0</v>
      </c>
      <c r="O277" s="4"/>
      <c r="P277" s="4"/>
      <c r="Q277" s="4"/>
      <c r="R277" s="4"/>
      <c r="S277" s="6">
        <f>SUM(O277:R277)</f>
        <v>0</v>
      </c>
      <c r="T277" s="7">
        <v>5</v>
      </c>
      <c r="U277" s="5"/>
      <c r="V277" s="5"/>
      <c r="W277" s="5"/>
      <c r="X277" s="5"/>
      <c r="Y277" s="5"/>
      <c r="Z277" s="6">
        <f>SUM(T277:Y277)</f>
        <v>5</v>
      </c>
      <c r="AA277" s="5"/>
      <c r="AB277" s="5"/>
      <c r="AC277" s="40">
        <f>G277+J277+N277+S277+Z277+AA277-AB277</f>
        <v>103.36666666666667</v>
      </c>
    </row>
    <row r="278" spans="1:29" x14ac:dyDescent="0.25">
      <c r="A278" s="224">
        <v>274</v>
      </c>
      <c r="B278" s="62" t="s">
        <v>2420</v>
      </c>
      <c r="C278" s="13" t="s">
        <v>2360</v>
      </c>
      <c r="D278" s="18">
        <v>0.93333333333333324</v>
      </c>
      <c r="E278" s="122"/>
      <c r="F278" s="17"/>
      <c r="G278" s="18">
        <v>93.333333333333329</v>
      </c>
      <c r="H278" s="17"/>
      <c r="I278" s="19"/>
      <c r="J278" s="18">
        <v>0</v>
      </c>
      <c r="K278" s="17"/>
      <c r="L278" s="19"/>
      <c r="M278" s="19"/>
      <c r="N278" s="18">
        <v>0</v>
      </c>
      <c r="O278" s="19"/>
      <c r="P278" s="19"/>
      <c r="Q278" s="19"/>
      <c r="R278" s="19"/>
      <c r="S278" s="18">
        <v>0</v>
      </c>
      <c r="T278" s="20"/>
      <c r="U278" s="17"/>
      <c r="V278" s="17"/>
      <c r="W278" s="17"/>
      <c r="X278" s="17">
        <v>10</v>
      </c>
      <c r="Y278" s="17"/>
      <c r="Z278" s="18">
        <v>10</v>
      </c>
      <c r="AA278" s="17"/>
      <c r="AB278" s="17"/>
      <c r="AC278" s="41">
        <v>103.33333333333333</v>
      </c>
    </row>
    <row r="279" spans="1:29" x14ac:dyDescent="0.25">
      <c r="A279" s="225">
        <v>275</v>
      </c>
      <c r="B279" s="61" t="s">
        <v>56</v>
      </c>
      <c r="C279" s="8" t="s">
        <v>5456</v>
      </c>
      <c r="D279" s="6">
        <v>0.95699999999999996</v>
      </c>
      <c r="E279" s="121"/>
      <c r="F279" s="5"/>
      <c r="G279" s="6">
        <f>SUM(D279*100,E279:F279)</f>
        <v>95.7</v>
      </c>
      <c r="H279" s="5"/>
      <c r="I279" s="4"/>
      <c r="J279" s="6">
        <f>SUM(H279:I279)</f>
        <v>0</v>
      </c>
      <c r="K279" s="5"/>
      <c r="L279" s="4"/>
      <c r="M279" s="4"/>
      <c r="N279" s="6">
        <f>SUM(K279:M279)</f>
        <v>0</v>
      </c>
      <c r="O279" s="4"/>
      <c r="P279" s="4"/>
      <c r="Q279" s="4"/>
      <c r="R279" s="4"/>
      <c r="S279" s="6">
        <f>SUM(O279:R279)</f>
        <v>0</v>
      </c>
      <c r="T279" s="7">
        <v>2.5</v>
      </c>
      <c r="U279" s="5"/>
      <c r="V279" s="5"/>
      <c r="W279" s="5"/>
      <c r="X279" s="5"/>
      <c r="Y279" s="5">
        <v>3</v>
      </c>
      <c r="Z279" s="6">
        <f>SUM(T279:Y279)</f>
        <v>5.5</v>
      </c>
      <c r="AA279" s="5">
        <v>2</v>
      </c>
      <c r="AB279" s="5"/>
      <c r="AC279" s="40">
        <f>G279+J279+N279+S279+Z279+AA279-AB279</f>
        <v>103.2</v>
      </c>
    </row>
    <row r="280" spans="1:29" x14ac:dyDescent="0.25">
      <c r="A280" s="224">
        <v>276</v>
      </c>
      <c r="B280" s="109">
        <v>203205</v>
      </c>
      <c r="C280" s="36" t="s">
        <v>5457</v>
      </c>
      <c r="D280" s="38">
        <v>0.89624999999999999</v>
      </c>
      <c r="E280" s="123"/>
      <c r="F280" s="33"/>
      <c r="G280" s="34">
        <v>89.625</v>
      </c>
      <c r="H280" s="33"/>
      <c r="I280" s="32"/>
      <c r="J280" s="34">
        <v>0</v>
      </c>
      <c r="K280" s="33"/>
      <c r="L280" s="32"/>
      <c r="M280" s="32"/>
      <c r="N280" s="34">
        <v>0</v>
      </c>
      <c r="O280" s="32">
        <v>2.5</v>
      </c>
      <c r="P280" s="32"/>
      <c r="Q280" s="32"/>
      <c r="R280" s="32"/>
      <c r="S280" s="34">
        <v>2.5</v>
      </c>
      <c r="T280" s="35">
        <v>2.5</v>
      </c>
      <c r="U280" s="33"/>
      <c r="V280" s="33"/>
      <c r="W280" s="33">
        <v>8.5</v>
      </c>
      <c r="X280" s="33"/>
      <c r="Y280" s="33"/>
      <c r="Z280" s="34">
        <v>11</v>
      </c>
      <c r="AA280" s="33"/>
      <c r="AB280" s="33"/>
      <c r="AC280" s="42">
        <v>103.125</v>
      </c>
    </row>
    <row r="281" spans="1:29" x14ac:dyDescent="0.25">
      <c r="A281" s="224">
        <v>277</v>
      </c>
      <c r="B281" s="62" t="s">
        <v>2421</v>
      </c>
      <c r="C281" s="13" t="s">
        <v>2360</v>
      </c>
      <c r="D281" s="18">
        <v>0.87769230769230777</v>
      </c>
      <c r="E281" s="122"/>
      <c r="F281" s="17"/>
      <c r="G281" s="18">
        <v>87.769230769230774</v>
      </c>
      <c r="H281" s="17"/>
      <c r="I281" s="19"/>
      <c r="J281" s="18">
        <v>0</v>
      </c>
      <c r="K281" s="17"/>
      <c r="L281" s="19"/>
      <c r="M281" s="19"/>
      <c r="N281" s="18">
        <v>0</v>
      </c>
      <c r="O281" s="19"/>
      <c r="P281" s="19"/>
      <c r="Q281" s="19"/>
      <c r="R281" s="19"/>
      <c r="S281" s="18">
        <v>0</v>
      </c>
      <c r="T281" s="20">
        <v>1</v>
      </c>
      <c r="U281" s="17"/>
      <c r="V281" s="17">
        <v>8.3000000000000007</v>
      </c>
      <c r="W281" s="17">
        <v>6</v>
      </c>
      <c r="X281" s="17"/>
      <c r="Y281" s="17"/>
      <c r="Z281" s="18">
        <v>15.3</v>
      </c>
      <c r="AA281" s="17"/>
      <c r="AB281" s="17"/>
      <c r="AC281" s="41">
        <v>103.06923076923077</v>
      </c>
    </row>
    <row r="282" spans="1:29" x14ac:dyDescent="0.25">
      <c r="A282" s="224">
        <v>278</v>
      </c>
      <c r="B282" s="62" t="s">
        <v>3378</v>
      </c>
      <c r="C282" s="13" t="s">
        <v>3340</v>
      </c>
      <c r="D282" s="18">
        <v>0.86939393939393939</v>
      </c>
      <c r="E282" s="122">
        <v>1</v>
      </c>
      <c r="F282" s="17"/>
      <c r="G282" s="18">
        <v>87.939393939393938</v>
      </c>
      <c r="H282" s="17"/>
      <c r="I282" s="19"/>
      <c r="J282" s="18">
        <v>0</v>
      </c>
      <c r="K282" s="17"/>
      <c r="L282" s="19"/>
      <c r="M282" s="19"/>
      <c r="N282" s="18">
        <v>0</v>
      </c>
      <c r="O282" s="19"/>
      <c r="P282" s="19"/>
      <c r="Q282" s="19"/>
      <c r="R282" s="19"/>
      <c r="S282" s="18">
        <v>0</v>
      </c>
      <c r="T282" s="20">
        <v>1</v>
      </c>
      <c r="U282" s="17"/>
      <c r="V282" s="17"/>
      <c r="W282" s="17">
        <v>13.3</v>
      </c>
      <c r="X282" s="17">
        <v>0.8</v>
      </c>
      <c r="Y282" s="17"/>
      <c r="Z282" s="18">
        <v>15.100000000000001</v>
      </c>
      <c r="AA282" s="17"/>
      <c r="AB282" s="17"/>
      <c r="AC282" s="41">
        <v>103.03939393939393</v>
      </c>
    </row>
    <row r="283" spans="1:29" x14ac:dyDescent="0.25">
      <c r="A283" s="225">
        <v>279</v>
      </c>
      <c r="B283" s="60" t="s">
        <v>57</v>
      </c>
      <c r="C283" s="8" t="s">
        <v>5456</v>
      </c>
      <c r="D283" s="6">
        <v>0.90515151515151515</v>
      </c>
      <c r="E283" s="121"/>
      <c r="F283" s="5"/>
      <c r="G283" s="6">
        <f>SUM(D283*100,E283:F283)</f>
        <v>90.515151515151516</v>
      </c>
      <c r="H283" s="5"/>
      <c r="I283" s="4"/>
      <c r="J283" s="6">
        <f>SUM(H283:I283)</f>
        <v>0</v>
      </c>
      <c r="K283" s="5">
        <v>2</v>
      </c>
      <c r="L283" s="4">
        <v>0.5</v>
      </c>
      <c r="M283" s="4">
        <v>7</v>
      </c>
      <c r="N283" s="6">
        <f>SUM(K283:M283)</f>
        <v>9.5</v>
      </c>
      <c r="O283" s="4">
        <v>2.5</v>
      </c>
      <c r="P283" s="4"/>
      <c r="Q283" s="4">
        <v>0.5</v>
      </c>
      <c r="R283" s="4"/>
      <c r="S283" s="6">
        <f>SUM(O283:R283)</f>
        <v>3</v>
      </c>
      <c r="T283" s="7"/>
      <c r="U283" s="5"/>
      <c r="V283" s="5"/>
      <c r="W283" s="5"/>
      <c r="X283" s="5"/>
      <c r="Y283" s="5"/>
      <c r="Z283" s="6">
        <f>SUM(T283:Y283)</f>
        <v>0</v>
      </c>
      <c r="AA283" s="5"/>
      <c r="AB283" s="5"/>
      <c r="AC283" s="40">
        <f>G283+J283+N283+S283+Z283+AA283-AB283</f>
        <v>103.01515151515152</v>
      </c>
    </row>
    <row r="284" spans="1:29" x14ac:dyDescent="0.25">
      <c r="A284" s="224">
        <v>280</v>
      </c>
      <c r="B284" s="98" t="s">
        <v>1416</v>
      </c>
      <c r="C284" s="8" t="s">
        <v>1369</v>
      </c>
      <c r="D284" s="18">
        <v>0.94936329588014989</v>
      </c>
      <c r="E284" s="122"/>
      <c r="F284" s="17"/>
      <c r="G284" s="18">
        <f>SUM(D284*100,E284:F284)</f>
        <v>94.936329588014985</v>
      </c>
      <c r="H284" s="17">
        <v>4</v>
      </c>
      <c r="I284" s="19">
        <v>4</v>
      </c>
      <c r="J284" s="18">
        <f>SUM(H284:I284)</f>
        <v>8</v>
      </c>
      <c r="K284" s="17"/>
      <c r="L284" s="19"/>
      <c r="M284" s="19"/>
      <c r="N284" s="18">
        <f>SUM(K284:M284)</f>
        <v>0</v>
      </c>
      <c r="O284" s="19"/>
      <c r="P284" s="19"/>
      <c r="Q284" s="19"/>
      <c r="R284" s="19"/>
      <c r="S284" s="18">
        <f>SUM(O284:R284)</f>
        <v>0</v>
      </c>
      <c r="T284" s="20"/>
      <c r="U284" s="17"/>
      <c r="V284" s="17"/>
      <c r="W284" s="17"/>
      <c r="X284" s="17"/>
      <c r="Y284" s="17"/>
      <c r="Z284" s="18">
        <f>SUM(T284:Y284)</f>
        <v>0</v>
      </c>
      <c r="AA284" s="17"/>
      <c r="AB284" s="17"/>
      <c r="AC284" s="41">
        <f>G284+J284+N284+S284+Z284+AA284-AB284</f>
        <v>102.93632958801498</v>
      </c>
    </row>
    <row r="285" spans="1:29" x14ac:dyDescent="0.25">
      <c r="A285" s="224">
        <v>281</v>
      </c>
      <c r="B285" s="62" t="s">
        <v>2590</v>
      </c>
      <c r="C285" s="13" t="s">
        <v>2360</v>
      </c>
      <c r="D285" s="18">
        <v>0.78</v>
      </c>
      <c r="E285" s="122"/>
      <c r="F285" s="17"/>
      <c r="G285" s="18">
        <v>78</v>
      </c>
      <c r="H285" s="17"/>
      <c r="I285" s="19"/>
      <c r="J285" s="18">
        <v>0</v>
      </c>
      <c r="K285" s="17"/>
      <c r="L285" s="19"/>
      <c r="M285" s="19"/>
      <c r="N285" s="18">
        <v>0</v>
      </c>
      <c r="O285" s="19">
        <v>2.5</v>
      </c>
      <c r="P285" s="19">
        <v>10</v>
      </c>
      <c r="Q285" s="19"/>
      <c r="R285" s="19"/>
      <c r="S285" s="18">
        <v>12.5</v>
      </c>
      <c r="T285" s="20">
        <v>2</v>
      </c>
      <c r="U285" s="17"/>
      <c r="V285" s="17">
        <v>0.5</v>
      </c>
      <c r="W285" s="17">
        <v>9.4</v>
      </c>
      <c r="X285" s="17"/>
      <c r="Y285" s="17">
        <v>0.5</v>
      </c>
      <c r="Z285" s="18">
        <v>12.4</v>
      </c>
      <c r="AA285" s="17"/>
      <c r="AB285" s="17"/>
      <c r="AC285" s="41">
        <v>102.9</v>
      </c>
    </row>
    <row r="286" spans="1:29" x14ac:dyDescent="0.25">
      <c r="A286" s="224">
        <v>282</v>
      </c>
      <c r="B286" s="81" t="s">
        <v>1417</v>
      </c>
      <c r="C286" s="8" t="s">
        <v>1369</v>
      </c>
      <c r="D286" s="18">
        <v>0.89767790262172287</v>
      </c>
      <c r="E286" s="122"/>
      <c r="F286" s="17"/>
      <c r="G286" s="18">
        <f>SUM(D286*100,E286:F286)</f>
        <v>89.767790262172284</v>
      </c>
      <c r="H286" s="17"/>
      <c r="I286" s="19"/>
      <c r="J286" s="18">
        <f>SUM(H286:I286)</f>
        <v>0</v>
      </c>
      <c r="K286" s="17"/>
      <c r="L286" s="19"/>
      <c r="M286" s="19"/>
      <c r="N286" s="18">
        <f>SUM(K286:M286)</f>
        <v>0</v>
      </c>
      <c r="O286" s="19"/>
      <c r="P286" s="19"/>
      <c r="Q286" s="19"/>
      <c r="R286" s="19"/>
      <c r="S286" s="18">
        <f>SUM(O286:R286)</f>
        <v>0</v>
      </c>
      <c r="T286" s="20">
        <v>13</v>
      </c>
      <c r="U286" s="17"/>
      <c r="V286" s="17"/>
      <c r="W286" s="17"/>
      <c r="X286" s="17"/>
      <c r="Y286" s="17"/>
      <c r="Z286" s="18">
        <f>SUM(T286:Y286)</f>
        <v>13</v>
      </c>
      <c r="AA286" s="17"/>
      <c r="AB286" s="17"/>
      <c r="AC286" s="41">
        <f>G286+J286+N286+S286+Z286+AA286-AB286</f>
        <v>102.76779026217228</v>
      </c>
    </row>
    <row r="287" spans="1:29" x14ac:dyDescent="0.25">
      <c r="A287" s="225">
        <v>283</v>
      </c>
      <c r="B287" s="62" t="s">
        <v>4989</v>
      </c>
      <c r="C287" s="8" t="s">
        <v>4042</v>
      </c>
      <c r="D287" s="18">
        <v>0.91440559440559444</v>
      </c>
      <c r="E287" s="124"/>
      <c r="F287" s="17"/>
      <c r="G287" s="18">
        <f>SUM(D287*100,E287:F287)</f>
        <v>91.44055944055944</v>
      </c>
      <c r="H287" s="17">
        <v>2</v>
      </c>
      <c r="I287" s="19"/>
      <c r="J287" s="18">
        <f>SUM(H287:I287)</f>
        <v>2</v>
      </c>
      <c r="K287" s="17"/>
      <c r="L287" s="19"/>
      <c r="M287" s="19"/>
      <c r="N287" s="18">
        <f>SUM(K287:M287)</f>
        <v>0</v>
      </c>
      <c r="O287" s="19"/>
      <c r="P287" s="19">
        <v>5</v>
      </c>
      <c r="Q287" s="19"/>
      <c r="R287" s="19"/>
      <c r="S287" s="18">
        <f>SUM(O287:R287)</f>
        <v>5</v>
      </c>
      <c r="T287" s="20">
        <v>3</v>
      </c>
      <c r="U287" s="17">
        <v>1</v>
      </c>
      <c r="V287" s="17"/>
      <c r="W287" s="17"/>
      <c r="X287" s="17">
        <v>0.3</v>
      </c>
      <c r="Y287" s="17"/>
      <c r="Z287" s="18">
        <f>SUM(T287:Y287)</f>
        <v>4.3</v>
      </c>
      <c r="AA287" s="17"/>
      <c r="AB287" s="17"/>
      <c r="AC287" s="41">
        <f>G287+J287+N287+S287+Z287+AA287-AB287</f>
        <v>102.74055944055944</v>
      </c>
    </row>
    <row r="288" spans="1:29" x14ac:dyDescent="0.25">
      <c r="A288" s="224">
        <v>284</v>
      </c>
      <c r="B288" s="62" t="s">
        <v>2422</v>
      </c>
      <c r="C288" s="13" t="s">
        <v>2360</v>
      </c>
      <c r="D288" s="18">
        <v>0.90307692307692311</v>
      </c>
      <c r="E288" s="122"/>
      <c r="F288" s="17"/>
      <c r="G288" s="18">
        <v>90.307692307692307</v>
      </c>
      <c r="H288" s="17"/>
      <c r="I288" s="19"/>
      <c r="J288" s="18">
        <v>0</v>
      </c>
      <c r="K288" s="17"/>
      <c r="L288" s="19"/>
      <c r="M288" s="19"/>
      <c r="N288" s="18">
        <v>0</v>
      </c>
      <c r="O288" s="19"/>
      <c r="P288" s="19"/>
      <c r="Q288" s="19"/>
      <c r="R288" s="19"/>
      <c r="S288" s="18">
        <v>0</v>
      </c>
      <c r="T288" s="20">
        <v>1</v>
      </c>
      <c r="U288" s="17"/>
      <c r="V288" s="17"/>
      <c r="W288" s="17">
        <v>3.4</v>
      </c>
      <c r="X288" s="17"/>
      <c r="Y288" s="17">
        <v>8</v>
      </c>
      <c r="Z288" s="18">
        <v>12.4</v>
      </c>
      <c r="AA288" s="17"/>
      <c r="AB288" s="17"/>
      <c r="AC288" s="41">
        <v>102.70769230769231</v>
      </c>
    </row>
    <row r="289" spans="1:29" x14ac:dyDescent="0.25">
      <c r="A289" s="224">
        <v>285</v>
      </c>
      <c r="B289" s="62" t="s">
        <v>2423</v>
      </c>
      <c r="C289" s="13" t="s">
        <v>2360</v>
      </c>
      <c r="D289" s="18">
        <v>0.86166666666666669</v>
      </c>
      <c r="E289" s="122"/>
      <c r="F289" s="17"/>
      <c r="G289" s="18">
        <v>86.166666666666671</v>
      </c>
      <c r="H289" s="17"/>
      <c r="I289" s="19"/>
      <c r="J289" s="18">
        <v>0</v>
      </c>
      <c r="K289" s="17"/>
      <c r="L289" s="19"/>
      <c r="M289" s="19"/>
      <c r="N289" s="18">
        <v>0</v>
      </c>
      <c r="O289" s="19"/>
      <c r="P289" s="19"/>
      <c r="Q289" s="19"/>
      <c r="R289" s="19"/>
      <c r="S289" s="18">
        <v>0</v>
      </c>
      <c r="T289" s="20">
        <v>15</v>
      </c>
      <c r="U289" s="17"/>
      <c r="V289" s="17"/>
      <c r="W289" s="17">
        <v>1.5</v>
      </c>
      <c r="X289" s="17"/>
      <c r="Y289" s="17"/>
      <c r="Z289" s="18">
        <v>16.5</v>
      </c>
      <c r="AA289" s="17"/>
      <c r="AB289" s="17"/>
      <c r="AC289" s="41">
        <v>102.66666666666667</v>
      </c>
    </row>
    <row r="290" spans="1:29" x14ac:dyDescent="0.25">
      <c r="A290" s="224">
        <v>286</v>
      </c>
      <c r="B290" s="62" t="s">
        <v>3379</v>
      </c>
      <c r="C290" s="13" t="s">
        <v>3340</v>
      </c>
      <c r="D290" s="18">
        <v>0.95640000000000003</v>
      </c>
      <c r="E290" s="122"/>
      <c r="F290" s="17">
        <v>2</v>
      </c>
      <c r="G290" s="18">
        <v>97.64</v>
      </c>
      <c r="H290" s="17">
        <v>3</v>
      </c>
      <c r="I290" s="19"/>
      <c r="J290" s="18">
        <v>3</v>
      </c>
      <c r="K290" s="17"/>
      <c r="L290" s="19"/>
      <c r="M290" s="19"/>
      <c r="N290" s="18">
        <v>0</v>
      </c>
      <c r="O290" s="19"/>
      <c r="P290" s="19"/>
      <c r="Q290" s="19"/>
      <c r="R290" s="19"/>
      <c r="S290" s="18">
        <v>0</v>
      </c>
      <c r="T290" s="20">
        <v>1</v>
      </c>
      <c r="U290" s="17"/>
      <c r="V290" s="17"/>
      <c r="W290" s="17"/>
      <c r="X290" s="17"/>
      <c r="Y290" s="17"/>
      <c r="Z290" s="18">
        <v>1</v>
      </c>
      <c r="AA290" s="17">
        <v>1</v>
      </c>
      <c r="AB290" s="17"/>
      <c r="AC290" s="41">
        <v>102.64</v>
      </c>
    </row>
    <row r="291" spans="1:29" x14ac:dyDescent="0.25">
      <c r="A291" s="225">
        <v>287</v>
      </c>
      <c r="B291" s="81" t="s">
        <v>4500</v>
      </c>
      <c r="C291" s="8" t="s">
        <v>4042</v>
      </c>
      <c r="D291" s="18">
        <v>0.92096774193548392</v>
      </c>
      <c r="E291" s="124"/>
      <c r="F291" s="17"/>
      <c r="G291" s="18">
        <f>SUM(D291*100,E291:F291)</f>
        <v>92.096774193548399</v>
      </c>
      <c r="H291" s="17"/>
      <c r="I291" s="19"/>
      <c r="J291" s="18">
        <f>SUM(H291:I291)</f>
        <v>0</v>
      </c>
      <c r="K291" s="17"/>
      <c r="L291" s="19"/>
      <c r="M291" s="19"/>
      <c r="N291" s="18">
        <f>SUM(K291:M291)</f>
        <v>0</v>
      </c>
      <c r="O291" s="19">
        <v>2.5</v>
      </c>
      <c r="P291" s="19">
        <v>8</v>
      </c>
      <c r="Q291" s="19"/>
      <c r="R291" s="19"/>
      <c r="S291" s="18">
        <f>SUM(O291:R291)</f>
        <v>10.5</v>
      </c>
      <c r="T291" s="20"/>
      <c r="U291" s="17"/>
      <c r="V291" s="17"/>
      <c r="W291" s="17"/>
      <c r="X291" s="17"/>
      <c r="Y291" s="17"/>
      <c r="Z291" s="18">
        <f>SUM(T291:Y291)</f>
        <v>0</v>
      </c>
      <c r="AA291" s="17"/>
      <c r="AB291" s="17"/>
      <c r="AC291" s="41">
        <f>G291+J291+N291+S291+Z291+AA291-AB291</f>
        <v>102.5967741935484</v>
      </c>
    </row>
    <row r="292" spans="1:29" x14ac:dyDescent="0.25">
      <c r="A292" s="224">
        <v>288</v>
      </c>
      <c r="B292" s="62" t="s">
        <v>3380</v>
      </c>
      <c r="C292" s="13" t="s">
        <v>3340</v>
      </c>
      <c r="D292" s="18">
        <v>0.94040000000000001</v>
      </c>
      <c r="E292" s="122"/>
      <c r="F292" s="17"/>
      <c r="G292" s="18">
        <v>94.04</v>
      </c>
      <c r="H292" s="17">
        <v>4.5</v>
      </c>
      <c r="I292" s="19"/>
      <c r="J292" s="18">
        <v>4.5</v>
      </c>
      <c r="K292" s="17"/>
      <c r="L292" s="19"/>
      <c r="M292" s="19"/>
      <c r="N292" s="18">
        <v>0</v>
      </c>
      <c r="O292" s="19"/>
      <c r="P292" s="19"/>
      <c r="Q292" s="19"/>
      <c r="R292" s="19"/>
      <c r="S292" s="18">
        <v>0</v>
      </c>
      <c r="T292" s="20">
        <v>1</v>
      </c>
      <c r="U292" s="17"/>
      <c r="V292" s="17"/>
      <c r="W292" s="17"/>
      <c r="X292" s="17"/>
      <c r="Y292" s="17"/>
      <c r="Z292" s="18">
        <v>1</v>
      </c>
      <c r="AA292" s="17">
        <v>3</v>
      </c>
      <c r="AB292" s="17"/>
      <c r="AC292" s="41">
        <v>102.54</v>
      </c>
    </row>
    <row r="293" spans="1:29" x14ac:dyDescent="0.25">
      <c r="A293" s="224">
        <v>289</v>
      </c>
      <c r="B293" s="62" t="s">
        <v>2425</v>
      </c>
      <c r="C293" s="13" t="s">
        <v>2360</v>
      </c>
      <c r="D293" s="18">
        <v>0.80666666666666675</v>
      </c>
      <c r="E293" s="122"/>
      <c r="F293" s="17"/>
      <c r="G293" s="18">
        <v>80.666666666666671</v>
      </c>
      <c r="H293" s="17"/>
      <c r="I293" s="19"/>
      <c r="J293" s="18">
        <v>0</v>
      </c>
      <c r="K293" s="17">
        <v>2</v>
      </c>
      <c r="L293" s="19">
        <v>1.8</v>
      </c>
      <c r="M293" s="19">
        <v>18</v>
      </c>
      <c r="N293" s="18">
        <v>21.8</v>
      </c>
      <c r="O293" s="19"/>
      <c r="P293" s="19"/>
      <c r="Q293" s="19"/>
      <c r="R293" s="19"/>
      <c r="S293" s="18">
        <v>0</v>
      </c>
      <c r="T293" s="20"/>
      <c r="U293" s="17"/>
      <c r="V293" s="17"/>
      <c r="W293" s="17"/>
      <c r="X293" s="17"/>
      <c r="Y293" s="17"/>
      <c r="Z293" s="18">
        <v>0</v>
      </c>
      <c r="AA293" s="17"/>
      <c r="AB293" s="17"/>
      <c r="AC293" s="41">
        <v>102.46666666666667</v>
      </c>
    </row>
    <row r="294" spans="1:29" x14ac:dyDescent="0.25">
      <c r="A294" s="224">
        <v>290</v>
      </c>
      <c r="B294" s="97" t="s">
        <v>1418</v>
      </c>
      <c r="C294" s="8" t="s">
        <v>1369</v>
      </c>
      <c r="D294" s="18">
        <v>0.73646666666666671</v>
      </c>
      <c r="E294" s="122"/>
      <c r="F294" s="17"/>
      <c r="G294" s="18">
        <f>SUM(D294*100,E294:F294)</f>
        <v>73.646666666666675</v>
      </c>
      <c r="H294" s="17">
        <v>0.5</v>
      </c>
      <c r="I294" s="19"/>
      <c r="J294" s="18">
        <f>SUM(H294:I294)</f>
        <v>0.5</v>
      </c>
      <c r="K294" s="17"/>
      <c r="L294" s="19"/>
      <c r="M294" s="19"/>
      <c r="N294" s="18">
        <f>SUM(K294:M294)</f>
        <v>0</v>
      </c>
      <c r="O294" s="19"/>
      <c r="P294" s="19"/>
      <c r="Q294" s="19"/>
      <c r="R294" s="19"/>
      <c r="S294" s="18">
        <f>SUM(O294:R294)</f>
        <v>0</v>
      </c>
      <c r="T294" s="20">
        <f>1+1+1+1.5</f>
        <v>4.5</v>
      </c>
      <c r="U294" s="17">
        <v>1</v>
      </c>
      <c r="V294" s="17">
        <v>1.3</v>
      </c>
      <c r="W294" s="17">
        <f>1.5+14.1+0.6+1.5+0.2+0.8</f>
        <v>18.7</v>
      </c>
      <c r="X294" s="17">
        <f>0.8+0.9</f>
        <v>1.7000000000000002</v>
      </c>
      <c r="Y294" s="17"/>
      <c r="Z294" s="18">
        <f>SUM(T294:Y294)</f>
        <v>27.2</v>
      </c>
      <c r="AA294" s="17">
        <v>1</v>
      </c>
      <c r="AB294" s="17"/>
      <c r="AC294" s="41">
        <f>G294+J294+N294+S294+Z294+AA294-AB294</f>
        <v>102.34666666666668</v>
      </c>
    </row>
    <row r="295" spans="1:29" x14ac:dyDescent="0.25">
      <c r="A295" s="225">
        <v>291</v>
      </c>
      <c r="B295" s="90" t="s">
        <v>1409</v>
      </c>
      <c r="C295" s="21" t="s">
        <v>1369</v>
      </c>
      <c r="D295" s="18">
        <v>0.73</v>
      </c>
      <c r="E295" s="122"/>
      <c r="F295" s="17"/>
      <c r="G295" s="18">
        <f>SUM(D295*100,E295:F295)</f>
        <v>73</v>
      </c>
      <c r="H295" s="17"/>
      <c r="I295" s="19"/>
      <c r="J295" s="18">
        <f>SUM(H295:I295)</f>
        <v>0</v>
      </c>
      <c r="K295" s="17"/>
      <c r="L295" s="19"/>
      <c r="M295" s="19"/>
      <c r="N295" s="18">
        <f>SUM(K295:M295)</f>
        <v>0</v>
      </c>
      <c r="O295" s="19"/>
      <c r="P295" s="19"/>
      <c r="Q295" s="19"/>
      <c r="R295" s="19"/>
      <c r="S295" s="18">
        <f>SUM(O295:R295)</f>
        <v>0</v>
      </c>
      <c r="T295" s="20">
        <f>1+1.5</f>
        <v>2.5</v>
      </c>
      <c r="U295" s="17">
        <v>25.1</v>
      </c>
      <c r="V295" s="17"/>
      <c r="W295" s="17"/>
      <c r="X295" s="17"/>
      <c r="Y295" s="17">
        <f>0.2+0.5</f>
        <v>0.7</v>
      </c>
      <c r="Z295" s="18">
        <f>SUM(T295:Y295)</f>
        <v>28.3</v>
      </c>
      <c r="AA295" s="17">
        <v>1</v>
      </c>
      <c r="AB295" s="17"/>
      <c r="AC295" s="41">
        <f>G295+J295+N295+S295+Z295+AA295-AB295</f>
        <v>102.3</v>
      </c>
    </row>
    <row r="296" spans="1:29" x14ac:dyDescent="0.25">
      <c r="A296" s="224">
        <v>292</v>
      </c>
      <c r="B296" s="62" t="s">
        <v>2426</v>
      </c>
      <c r="C296" s="13" t="s">
        <v>2360</v>
      </c>
      <c r="D296" s="18">
        <v>0.87230769230769223</v>
      </c>
      <c r="E296" s="122"/>
      <c r="F296" s="17"/>
      <c r="G296" s="18">
        <v>87.230769230769226</v>
      </c>
      <c r="H296" s="17"/>
      <c r="I296" s="19"/>
      <c r="J296" s="18">
        <v>0</v>
      </c>
      <c r="K296" s="17"/>
      <c r="L296" s="19"/>
      <c r="M296" s="19"/>
      <c r="N296" s="18">
        <v>0</v>
      </c>
      <c r="O296" s="19"/>
      <c r="P296" s="19"/>
      <c r="Q296" s="19"/>
      <c r="R296" s="19"/>
      <c r="S296" s="18">
        <v>0</v>
      </c>
      <c r="T296" s="20">
        <v>15</v>
      </c>
      <c r="U296" s="17"/>
      <c r="V296" s="17"/>
      <c r="W296" s="17"/>
      <c r="X296" s="17"/>
      <c r="Y296" s="17"/>
      <c r="Z296" s="18">
        <v>15</v>
      </c>
      <c r="AA296" s="17"/>
      <c r="AB296" s="17"/>
      <c r="AC296" s="41">
        <v>102.23076923076923</v>
      </c>
    </row>
    <row r="297" spans="1:29" x14ac:dyDescent="0.25">
      <c r="A297" s="224">
        <v>293</v>
      </c>
      <c r="B297" s="58" t="s">
        <v>58</v>
      </c>
      <c r="C297" s="8" t="s">
        <v>5456</v>
      </c>
      <c r="D297" s="6">
        <v>0.92100000000000004</v>
      </c>
      <c r="E297" s="121"/>
      <c r="F297" s="5"/>
      <c r="G297" s="6">
        <f>SUM(D297*100,E297:F297)</f>
        <v>92.100000000000009</v>
      </c>
      <c r="H297" s="5"/>
      <c r="I297" s="4"/>
      <c r="J297" s="6">
        <f>SUM(H297:I297)</f>
        <v>0</v>
      </c>
      <c r="K297" s="5"/>
      <c r="L297" s="4"/>
      <c r="M297" s="4"/>
      <c r="N297" s="6">
        <f>SUM(K297:M297)</f>
        <v>0</v>
      </c>
      <c r="O297" s="4">
        <v>2.5</v>
      </c>
      <c r="P297" s="4"/>
      <c r="Q297" s="4">
        <v>3.5</v>
      </c>
      <c r="R297" s="4"/>
      <c r="S297" s="6">
        <f>SUM(O297:R297)</f>
        <v>6</v>
      </c>
      <c r="T297" s="7"/>
      <c r="U297" s="5"/>
      <c r="V297" s="5"/>
      <c r="W297" s="5"/>
      <c r="X297" s="5"/>
      <c r="Y297" s="5">
        <v>4</v>
      </c>
      <c r="Z297" s="6">
        <f>SUM(T297:Y297)</f>
        <v>4</v>
      </c>
      <c r="AA297" s="5"/>
      <c r="AB297" s="5"/>
      <c r="AC297" s="40">
        <f>G297+J297+N297+S297+Z297+AA297-AB297</f>
        <v>102.10000000000001</v>
      </c>
    </row>
    <row r="298" spans="1:29" x14ac:dyDescent="0.25">
      <c r="A298" s="224">
        <v>294</v>
      </c>
      <c r="B298" s="62" t="s">
        <v>4854</v>
      </c>
      <c r="C298" s="8" t="s">
        <v>4042</v>
      </c>
      <c r="D298" s="18">
        <v>0.95499999999999996</v>
      </c>
      <c r="E298" s="124"/>
      <c r="F298" s="17"/>
      <c r="G298" s="18">
        <f>SUM(D298*100,E298:F298)</f>
        <v>95.5</v>
      </c>
      <c r="H298" s="17"/>
      <c r="I298" s="19"/>
      <c r="J298" s="18">
        <f>SUM(H298:I298)</f>
        <v>0</v>
      </c>
      <c r="K298" s="17"/>
      <c r="L298" s="19"/>
      <c r="M298" s="19"/>
      <c r="N298" s="18">
        <f>SUM(K298:M298)</f>
        <v>0</v>
      </c>
      <c r="O298" s="19"/>
      <c r="P298" s="19">
        <v>5</v>
      </c>
      <c r="Q298" s="19"/>
      <c r="R298" s="19"/>
      <c r="S298" s="18">
        <f>SUM(O298:R298)</f>
        <v>5</v>
      </c>
      <c r="T298" s="20"/>
      <c r="U298" s="17">
        <v>0.8</v>
      </c>
      <c r="V298" s="17"/>
      <c r="W298" s="17"/>
      <c r="X298" s="17">
        <f>0.2+0.5</f>
        <v>0.7</v>
      </c>
      <c r="Y298" s="17"/>
      <c r="Z298" s="18">
        <f>SUM(T298:Y298)</f>
        <v>1.5</v>
      </c>
      <c r="AA298" s="17"/>
      <c r="AB298" s="17"/>
      <c r="AC298" s="41">
        <f>G298+J298+N298+S298+Z298+AA298-AB298</f>
        <v>102</v>
      </c>
    </row>
    <row r="299" spans="1:29" x14ac:dyDescent="0.25">
      <c r="A299" s="225">
        <v>295</v>
      </c>
      <c r="B299" s="58" t="s">
        <v>59</v>
      </c>
      <c r="C299" s="8" t="s">
        <v>5456</v>
      </c>
      <c r="D299" s="6">
        <v>0.88774193548387093</v>
      </c>
      <c r="E299" s="121"/>
      <c r="F299" s="5"/>
      <c r="G299" s="6">
        <f>SUM(D299*100,E299:F299)</f>
        <v>88.774193548387089</v>
      </c>
      <c r="H299" s="5"/>
      <c r="I299" s="4"/>
      <c r="J299" s="6">
        <f>SUM(H299:I299)</f>
        <v>0</v>
      </c>
      <c r="K299" s="5"/>
      <c r="L299" s="4"/>
      <c r="M299" s="4"/>
      <c r="N299" s="6">
        <f>SUM(K299:M299)</f>
        <v>0</v>
      </c>
      <c r="O299" s="4">
        <v>2.5</v>
      </c>
      <c r="P299" s="4"/>
      <c r="Q299" s="4"/>
      <c r="R299" s="4"/>
      <c r="S299" s="6">
        <f>SUM(O299:R299)</f>
        <v>2.5</v>
      </c>
      <c r="T299" s="7">
        <f>1+1+1</f>
        <v>3</v>
      </c>
      <c r="U299" s="5">
        <v>0.8</v>
      </c>
      <c r="V299" s="5"/>
      <c r="W299" s="5"/>
      <c r="X299" s="5">
        <v>5.4</v>
      </c>
      <c r="Y299" s="5">
        <v>1.5</v>
      </c>
      <c r="Z299" s="6">
        <f>SUM(T299:Y299)</f>
        <v>10.7</v>
      </c>
      <c r="AA299" s="5"/>
      <c r="AB299" s="5"/>
      <c r="AC299" s="40">
        <f>G299+J299+N299+S299+Z299+AA299-AB299</f>
        <v>101.97419354838709</v>
      </c>
    </row>
    <row r="300" spans="1:29" ht="25.5" x14ac:dyDescent="0.25">
      <c r="A300" s="224">
        <v>296</v>
      </c>
      <c r="B300" s="81" t="s">
        <v>1419</v>
      </c>
      <c r="C300" s="13" t="s">
        <v>1369</v>
      </c>
      <c r="D300" s="18">
        <v>0.79755714285714285</v>
      </c>
      <c r="E300" s="122"/>
      <c r="F300" s="17"/>
      <c r="G300" s="18">
        <f>SUM(D300*100,E300:F300)</f>
        <v>79.755714285714291</v>
      </c>
      <c r="H300" s="17"/>
      <c r="I300" s="19"/>
      <c r="J300" s="18">
        <f>SUM(H300:I300)</f>
        <v>0</v>
      </c>
      <c r="K300" s="17"/>
      <c r="L300" s="19"/>
      <c r="M300" s="19">
        <v>3</v>
      </c>
      <c r="N300" s="18">
        <f>SUM(K300:M300)</f>
        <v>3</v>
      </c>
      <c r="O300" s="19">
        <v>2.5</v>
      </c>
      <c r="P300" s="19"/>
      <c r="Q300" s="19"/>
      <c r="R300" s="19"/>
      <c r="S300" s="18">
        <f>SUM(O300:R300)</f>
        <v>2.5</v>
      </c>
      <c r="T300" s="20">
        <f>1+1</f>
        <v>2</v>
      </c>
      <c r="U300" s="17">
        <v>2</v>
      </c>
      <c r="V300" s="17">
        <v>12</v>
      </c>
      <c r="W300" s="17">
        <f>0.5+0.2</f>
        <v>0.7</v>
      </c>
      <c r="X300" s="17"/>
      <c r="Y300" s="17"/>
      <c r="Z300" s="18">
        <f>SUM(T300:Y300)</f>
        <v>16.7</v>
      </c>
      <c r="AA300" s="17"/>
      <c r="AB300" s="17"/>
      <c r="AC300" s="41">
        <f>G300+J300+N300+S300+Z300+AA300-AB300</f>
        <v>101.95571428571429</v>
      </c>
    </row>
    <row r="301" spans="1:29" x14ac:dyDescent="0.25">
      <c r="A301" s="224">
        <v>297</v>
      </c>
      <c r="B301" s="74" t="s">
        <v>1420</v>
      </c>
      <c r="C301" s="8" t="s">
        <v>1369</v>
      </c>
      <c r="D301" s="18">
        <v>0.66639730639730643</v>
      </c>
      <c r="E301" s="122">
        <v>3</v>
      </c>
      <c r="F301" s="17"/>
      <c r="G301" s="18">
        <f>SUM(D301*100,E301:F301)</f>
        <v>69.639730639730644</v>
      </c>
      <c r="H301" s="17"/>
      <c r="I301" s="19"/>
      <c r="J301" s="18">
        <f>SUM(H301:I301)</f>
        <v>0</v>
      </c>
      <c r="K301" s="17"/>
      <c r="L301" s="19"/>
      <c r="M301" s="19"/>
      <c r="N301" s="18">
        <f>SUM(K301:M301)</f>
        <v>0</v>
      </c>
      <c r="O301" s="19">
        <v>2.5</v>
      </c>
      <c r="P301" s="19"/>
      <c r="Q301" s="19"/>
      <c r="R301" s="19"/>
      <c r="S301" s="18">
        <f>SUM(O301:R301)</f>
        <v>2.5</v>
      </c>
      <c r="T301" s="20">
        <v>2.5</v>
      </c>
      <c r="U301" s="17">
        <f>1.3+0.5</f>
        <v>1.8</v>
      </c>
      <c r="V301" s="17"/>
      <c r="W301" s="17">
        <f>11+11</f>
        <v>22</v>
      </c>
      <c r="X301" s="17"/>
      <c r="Y301" s="17">
        <v>0.5</v>
      </c>
      <c r="Z301" s="18">
        <f>SUM(T301:Y301)</f>
        <v>26.8</v>
      </c>
      <c r="AA301" s="17">
        <v>3</v>
      </c>
      <c r="AB301" s="17"/>
      <c r="AC301" s="41">
        <f>G301+J301+N301+S301+Z301+AA301-AB301</f>
        <v>101.93973063973064</v>
      </c>
    </row>
    <row r="302" spans="1:29" x14ac:dyDescent="0.25">
      <c r="A302" s="224">
        <v>298</v>
      </c>
      <c r="B302" s="81" t="s">
        <v>4449</v>
      </c>
      <c r="C302" s="8" t="s">
        <v>4042</v>
      </c>
      <c r="D302" s="18">
        <v>0.77322580645161287</v>
      </c>
      <c r="E302" s="124"/>
      <c r="F302" s="17"/>
      <c r="G302" s="18">
        <f>SUM(D302*100,E302:F302)</f>
        <v>77.322580645161281</v>
      </c>
      <c r="H302" s="17"/>
      <c r="I302" s="19"/>
      <c r="J302" s="18">
        <f>SUM(H302:I302)</f>
        <v>0</v>
      </c>
      <c r="K302" s="17"/>
      <c r="L302" s="19"/>
      <c r="M302" s="19"/>
      <c r="N302" s="18">
        <f>SUM(K302:M302)</f>
        <v>0</v>
      </c>
      <c r="O302" s="19"/>
      <c r="P302" s="19"/>
      <c r="Q302" s="19"/>
      <c r="R302" s="19"/>
      <c r="S302" s="18">
        <f>SUM(O302:R302)</f>
        <v>0</v>
      </c>
      <c r="T302" s="20">
        <v>1.5</v>
      </c>
      <c r="U302" s="17">
        <v>23.1</v>
      </c>
      <c r="V302" s="17"/>
      <c r="W302" s="17"/>
      <c r="X302" s="17"/>
      <c r="Y302" s="17"/>
      <c r="Z302" s="18">
        <f>SUM(T302:Y302)</f>
        <v>24.6</v>
      </c>
      <c r="AA302" s="17"/>
      <c r="AB302" s="17"/>
      <c r="AC302" s="41">
        <f>G302+J302+N302+S302+Z302+AA302-AB302</f>
        <v>101.92258064516128</v>
      </c>
    </row>
    <row r="303" spans="1:29" x14ac:dyDescent="0.25">
      <c r="A303" s="225">
        <v>299</v>
      </c>
      <c r="B303" s="62" t="s">
        <v>2427</v>
      </c>
      <c r="C303" s="13" t="s">
        <v>2360</v>
      </c>
      <c r="D303" s="18">
        <v>0.89</v>
      </c>
      <c r="E303" s="122"/>
      <c r="F303" s="17"/>
      <c r="G303" s="18">
        <v>89</v>
      </c>
      <c r="H303" s="17"/>
      <c r="I303" s="19"/>
      <c r="J303" s="18">
        <v>0</v>
      </c>
      <c r="K303" s="17"/>
      <c r="L303" s="19"/>
      <c r="M303" s="19"/>
      <c r="N303" s="18">
        <v>0</v>
      </c>
      <c r="O303" s="19"/>
      <c r="P303" s="19"/>
      <c r="Q303" s="19"/>
      <c r="R303" s="19"/>
      <c r="S303" s="18">
        <v>0</v>
      </c>
      <c r="T303" s="20">
        <v>3</v>
      </c>
      <c r="U303" s="17"/>
      <c r="V303" s="17">
        <v>9.1</v>
      </c>
      <c r="W303" s="17">
        <v>0.8</v>
      </c>
      <c r="X303" s="17"/>
      <c r="Y303" s="17"/>
      <c r="Z303" s="18">
        <v>12.9</v>
      </c>
      <c r="AA303" s="17"/>
      <c r="AB303" s="17"/>
      <c r="AC303" s="41">
        <v>101.9</v>
      </c>
    </row>
    <row r="304" spans="1:29" x14ac:dyDescent="0.25">
      <c r="A304" s="224">
        <v>300</v>
      </c>
      <c r="B304" s="58" t="s">
        <v>60</v>
      </c>
      <c r="C304" s="8" t="s">
        <v>5456</v>
      </c>
      <c r="D304" s="6">
        <v>0.95899999999999996</v>
      </c>
      <c r="E304" s="121"/>
      <c r="F304" s="5"/>
      <c r="G304" s="6">
        <f>SUM(D304*100,E304:F304)</f>
        <v>95.899999999999991</v>
      </c>
      <c r="H304" s="5"/>
      <c r="I304" s="4"/>
      <c r="J304" s="6">
        <f>SUM(H304:I304)</f>
        <v>0</v>
      </c>
      <c r="K304" s="5"/>
      <c r="L304" s="4"/>
      <c r="M304" s="4"/>
      <c r="N304" s="6">
        <f>SUM(K304:M304)</f>
        <v>0</v>
      </c>
      <c r="O304" s="4"/>
      <c r="P304" s="4"/>
      <c r="Q304" s="4"/>
      <c r="R304" s="4"/>
      <c r="S304" s="6">
        <f>SUM(O304:R304)</f>
        <v>0</v>
      </c>
      <c r="T304" s="7"/>
      <c r="U304" s="5"/>
      <c r="V304" s="5"/>
      <c r="W304" s="5"/>
      <c r="X304" s="5"/>
      <c r="Y304" s="5">
        <v>6</v>
      </c>
      <c r="Z304" s="6">
        <f>SUM(T304:Y304)</f>
        <v>6</v>
      </c>
      <c r="AA304" s="5"/>
      <c r="AB304" s="5"/>
      <c r="AC304" s="40">
        <f>G304+J304+N304+S304+Z304+AA304-AB304</f>
        <v>101.89999999999999</v>
      </c>
    </row>
    <row r="305" spans="1:29" x14ac:dyDescent="0.25">
      <c r="A305" s="224">
        <v>301</v>
      </c>
      <c r="B305" s="62" t="s">
        <v>5063</v>
      </c>
      <c r="C305" s="24" t="s">
        <v>4042</v>
      </c>
      <c r="D305" s="18">
        <v>0.86451612903225805</v>
      </c>
      <c r="E305" s="124"/>
      <c r="F305" s="17"/>
      <c r="G305" s="18">
        <f>SUM(D305*100,E305:F305)</f>
        <v>86.451612903225808</v>
      </c>
      <c r="H305" s="17"/>
      <c r="I305" s="19"/>
      <c r="J305" s="18">
        <f>SUM(H305:I305)</f>
        <v>0</v>
      </c>
      <c r="K305" s="17">
        <v>2</v>
      </c>
      <c r="L305" s="17">
        <v>1.2</v>
      </c>
      <c r="M305" s="19">
        <v>12</v>
      </c>
      <c r="N305" s="18">
        <f>SUM(K305:M305)</f>
        <v>15.2</v>
      </c>
      <c r="O305" s="19"/>
      <c r="P305" s="19"/>
      <c r="Q305" s="19"/>
      <c r="R305" s="19"/>
      <c r="S305" s="18">
        <f>SUM(O305:R305)</f>
        <v>0</v>
      </c>
      <c r="T305" s="20"/>
      <c r="U305" s="17">
        <v>0.2</v>
      </c>
      <c r="V305" s="17"/>
      <c r="W305" s="17"/>
      <c r="X305" s="17"/>
      <c r="Y305" s="17"/>
      <c r="Z305" s="18">
        <f>SUM(T305:Y305)</f>
        <v>0.2</v>
      </c>
      <c r="AA305" s="17"/>
      <c r="AB305" s="17"/>
      <c r="AC305" s="41">
        <f>G305+J305+N305+S305+Z305+AA305-AB305</f>
        <v>101.85161290322581</v>
      </c>
    </row>
    <row r="306" spans="1:29" x14ac:dyDescent="0.25">
      <c r="A306" s="224">
        <v>302</v>
      </c>
      <c r="B306" s="99" t="s">
        <v>1421</v>
      </c>
      <c r="C306" s="8" t="s">
        <v>1369</v>
      </c>
      <c r="D306" s="18">
        <v>0.89846333333333328</v>
      </c>
      <c r="E306" s="122"/>
      <c r="F306" s="17"/>
      <c r="G306" s="18">
        <f>SUM(D306*100,E306:F306)</f>
        <v>89.846333333333334</v>
      </c>
      <c r="H306" s="17">
        <v>11.5</v>
      </c>
      <c r="I306" s="19"/>
      <c r="J306" s="18">
        <f>SUM(H306:I306)</f>
        <v>11.5</v>
      </c>
      <c r="K306" s="17"/>
      <c r="L306" s="19"/>
      <c r="M306" s="19"/>
      <c r="N306" s="18">
        <f>SUM(K306:M306)</f>
        <v>0</v>
      </c>
      <c r="O306" s="19"/>
      <c r="P306" s="19"/>
      <c r="Q306" s="19"/>
      <c r="R306" s="19"/>
      <c r="S306" s="18">
        <f>SUM(O306:R306)</f>
        <v>0</v>
      </c>
      <c r="T306" s="20"/>
      <c r="U306" s="17"/>
      <c r="V306" s="17"/>
      <c r="W306" s="17"/>
      <c r="X306" s="17"/>
      <c r="Y306" s="17">
        <v>0.5</v>
      </c>
      <c r="Z306" s="18">
        <f>SUM(T306:Y306)</f>
        <v>0.5</v>
      </c>
      <c r="AA306" s="17"/>
      <c r="AB306" s="17"/>
      <c r="AC306" s="41">
        <f>G306+J306+N306+S306+Z306+AA306-AB306</f>
        <v>101.84633333333333</v>
      </c>
    </row>
    <row r="307" spans="1:29" x14ac:dyDescent="0.25">
      <c r="A307" s="225">
        <v>303</v>
      </c>
      <c r="B307" s="64" t="s">
        <v>61</v>
      </c>
      <c r="C307" s="8" t="s">
        <v>5456</v>
      </c>
      <c r="D307" s="6">
        <v>0.86833333333333329</v>
      </c>
      <c r="E307" s="121"/>
      <c r="F307" s="5"/>
      <c r="G307" s="6">
        <f>SUM(D307*100,E307:F307)</f>
        <v>86.833333333333329</v>
      </c>
      <c r="H307" s="5"/>
      <c r="I307" s="4"/>
      <c r="J307" s="6">
        <f>SUM(H307:I307)</f>
        <v>0</v>
      </c>
      <c r="K307" s="5"/>
      <c r="L307" s="4"/>
      <c r="M307" s="4"/>
      <c r="N307" s="6">
        <f>SUM(K307:M307)</f>
        <v>0</v>
      </c>
      <c r="O307" s="4"/>
      <c r="P307" s="4"/>
      <c r="Q307" s="4"/>
      <c r="R307" s="4"/>
      <c r="S307" s="6">
        <f>SUM(O307:R307)</f>
        <v>0</v>
      </c>
      <c r="T307" s="7">
        <v>15</v>
      </c>
      <c r="U307" s="5"/>
      <c r="V307" s="5"/>
      <c r="W307" s="5"/>
      <c r="X307" s="5"/>
      <c r="Y307" s="5"/>
      <c r="Z307" s="6">
        <f>SUM(T307:Y307)</f>
        <v>15</v>
      </c>
      <c r="AA307" s="5"/>
      <c r="AB307" s="5"/>
      <c r="AC307" s="40">
        <f>G307+J307+N307+S307+Z307+AA307-AB307</f>
        <v>101.83333333333333</v>
      </c>
    </row>
    <row r="308" spans="1:29" x14ac:dyDescent="0.25">
      <c r="A308" s="224">
        <v>304</v>
      </c>
      <c r="B308" s="109">
        <v>194030</v>
      </c>
      <c r="C308" s="36" t="s">
        <v>5457</v>
      </c>
      <c r="D308" s="39">
        <v>0.86733333333333329</v>
      </c>
      <c r="E308" s="123"/>
      <c r="F308" s="33"/>
      <c r="G308" s="34">
        <v>86.733333333333334</v>
      </c>
      <c r="H308" s="33"/>
      <c r="I308" s="32"/>
      <c r="J308" s="34">
        <v>0</v>
      </c>
      <c r="K308" s="33"/>
      <c r="L308" s="32"/>
      <c r="M308" s="32"/>
      <c r="N308" s="34">
        <v>0</v>
      </c>
      <c r="O308" s="32"/>
      <c r="P308" s="32"/>
      <c r="Q308" s="32"/>
      <c r="R308" s="32"/>
      <c r="S308" s="34">
        <v>0</v>
      </c>
      <c r="T308" s="35">
        <v>15</v>
      </c>
      <c r="U308" s="33"/>
      <c r="V308" s="33"/>
      <c r="W308" s="33"/>
      <c r="X308" s="33"/>
      <c r="Y308" s="33"/>
      <c r="Z308" s="34">
        <v>15</v>
      </c>
      <c r="AA308" s="33"/>
      <c r="AB308" s="33"/>
      <c r="AC308" s="42">
        <v>101.73333333333333</v>
      </c>
    </row>
    <row r="309" spans="1:29" x14ac:dyDescent="0.25">
      <c r="A309" s="224">
        <v>305</v>
      </c>
      <c r="B309" s="58" t="s">
        <v>62</v>
      </c>
      <c r="C309" s="8" t="s">
        <v>5456</v>
      </c>
      <c r="D309" s="6">
        <v>0.87225806451612908</v>
      </c>
      <c r="E309" s="121"/>
      <c r="F309" s="5"/>
      <c r="G309" s="6">
        <f>SUM(D309*100,E309:F309)</f>
        <v>87.225806451612911</v>
      </c>
      <c r="H309" s="5"/>
      <c r="I309" s="4"/>
      <c r="J309" s="6">
        <f>SUM(H309:I309)</f>
        <v>0</v>
      </c>
      <c r="K309" s="5"/>
      <c r="L309" s="4"/>
      <c r="M309" s="4"/>
      <c r="N309" s="6">
        <f>SUM(K309:M309)</f>
        <v>0</v>
      </c>
      <c r="O309" s="4"/>
      <c r="P309" s="4"/>
      <c r="Q309" s="4"/>
      <c r="R309" s="4"/>
      <c r="S309" s="6">
        <f>SUM(O309:R309)</f>
        <v>0</v>
      </c>
      <c r="T309" s="7">
        <v>1.5</v>
      </c>
      <c r="U309" s="5"/>
      <c r="V309" s="5"/>
      <c r="W309" s="5">
        <v>3</v>
      </c>
      <c r="X309" s="5">
        <v>10</v>
      </c>
      <c r="Y309" s="5"/>
      <c r="Z309" s="6">
        <f>SUM(T309:Y309)</f>
        <v>14.5</v>
      </c>
      <c r="AA309" s="5"/>
      <c r="AB309" s="5"/>
      <c r="AC309" s="40">
        <f>G309+J309+N309+S309+Z309+AA309-AB309</f>
        <v>101.72580645161291</v>
      </c>
    </row>
    <row r="310" spans="1:29" x14ac:dyDescent="0.25">
      <c r="A310" s="224">
        <v>306</v>
      </c>
      <c r="B310" s="62" t="s">
        <v>2428</v>
      </c>
      <c r="C310" s="13" t="s">
        <v>2360</v>
      </c>
      <c r="D310" s="18">
        <v>0.87461538461538468</v>
      </c>
      <c r="E310" s="122"/>
      <c r="F310" s="17"/>
      <c r="G310" s="18">
        <v>87.461538461538467</v>
      </c>
      <c r="H310" s="17"/>
      <c r="I310" s="19"/>
      <c r="J310" s="18">
        <v>0</v>
      </c>
      <c r="K310" s="17"/>
      <c r="L310" s="19"/>
      <c r="M310" s="19"/>
      <c r="N310" s="18">
        <v>0</v>
      </c>
      <c r="O310" s="19"/>
      <c r="P310" s="19"/>
      <c r="Q310" s="19"/>
      <c r="R310" s="19"/>
      <c r="S310" s="18">
        <v>0</v>
      </c>
      <c r="T310" s="20"/>
      <c r="U310" s="17"/>
      <c r="V310" s="17">
        <v>1</v>
      </c>
      <c r="W310" s="17">
        <v>13.2</v>
      </c>
      <c r="X310" s="17"/>
      <c r="Y310" s="17"/>
      <c r="Z310" s="18">
        <v>14.2</v>
      </c>
      <c r="AA310" s="17"/>
      <c r="AB310" s="17"/>
      <c r="AC310" s="41">
        <v>101.66153846153847</v>
      </c>
    </row>
    <row r="311" spans="1:29" ht="25.5" x14ac:dyDescent="0.25">
      <c r="A311" s="225">
        <v>307</v>
      </c>
      <c r="B311" s="59" t="s">
        <v>63</v>
      </c>
      <c r="C311" s="8" t="s">
        <v>5456</v>
      </c>
      <c r="D311" s="6">
        <v>0.89848484848484844</v>
      </c>
      <c r="E311" s="121"/>
      <c r="F311" s="5"/>
      <c r="G311" s="6">
        <f>SUM(D311*100,E311:F311)</f>
        <v>89.848484848484844</v>
      </c>
      <c r="H311" s="5"/>
      <c r="I311" s="4"/>
      <c r="J311" s="6">
        <f>SUM(H311:I311)</f>
        <v>0</v>
      </c>
      <c r="K311" s="5"/>
      <c r="L311" s="4"/>
      <c r="M311" s="4"/>
      <c r="N311" s="6">
        <f>SUM(K311:M311)</f>
        <v>0</v>
      </c>
      <c r="O311" s="4"/>
      <c r="P311" s="4"/>
      <c r="Q311" s="4"/>
      <c r="R311" s="4"/>
      <c r="S311" s="6">
        <f>SUM(O311:R311)</f>
        <v>0</v>
      </c>
      <c r="T311" s="7">
        <v>10</v>
      </c>
      <c r="U311" s="5">
        <v>0.2</v>
      </c>
      <c r="V311" s="5">
        <v>1.6</v>
      </c>
      <c r="W311" s="5"/>
      <c r="X311" s="5"/>
      <c r="Y311" s="5"/>
      <c r="Z311" s="6">
        <f>SUM(T311:Y311)</f>
        <v>11.799999999999999</v>
      </c>
      <c r="AA311" s="5"/>
      <c r="AB311" s="5"/>
      <c r="AC311" s="40">
        <f>G311+J311+N311+S311+Z311+AA311-AB311</f>
        <v>101.64848484848484</v>
      </c>
    </row>
    <row r="312" spans="1:29" ht="16.5" customHeight="1" x14ac:dyDescent="0.25">
      <c r="A312" s="224">
        <v>308</v>
      </c>
      <c r="B312" s="62" t="s">
        <v>2429</v>
      </c>
      <c r="C312" s="13" t="s">
        <v>2360</v>
      </c>
      <c r="D312" s="18">
        <v>0.86769230769230776</v>
      </c>
      <c r="E312" s="122"/>
      <c r="F312" s="17"/>
      <c r="G312" s="18">
        <v>86.769230769230774</v>
      </c>
      <c r="H312" s="17"/>
      <c r="I312" s="19"/>
      <c r="J312" s="18">
        <v>0</v>
      </c>
      <c r="K312" s="17"/>
      <c r="L312" s="19"/>
      <c r="M312" s="19"/>
      <c r="N312" s="18">
        <v>0</v>
      </c>
      <c r="O312" s="19">
        <v>2.5</v>
      </c>
      <c r="P312" s="19"/>
      <c r="Q312" s="19"/>
      <c r="R312" s="19"/>
      <c r="S312" s="18">
        <v>2.5</v>
      </c>
      <c r="T312" s="20">
        <v>10</v>
      </c>
      <c r="U312" s="17"/>
      <c r="V312" s="17">
        <v>1.8</v>
      </c>
      <c r="W312" s="17">
        <v>0.5</v>
      </c>
      <c r="X312" s="17"/>
      <c r="Y312" s="17"/>
      <c r="Z312" s="18">
        <v>12.3</v>
      </c>
      <c r="AA312" s="17"/>
      <c r="AB312" s="17"/>
      <c r="AC312" s="41">
        <v>101.56923076923077</v>
      </c>
    </row>
    <row r="313" spans="1:29" x14ac:dyDescent="0.25">
      <c r="A313" s="224">
        <v>309</v>
      </c>
      <c r="B313" s="62" t="s">
        <v>3381</v>
      </c>
      <c r="C313" s="13" t="s">
        <v>3340</v>
      </c>
      <c r="D313" s="18">
        <v>0.98066666666666669</v>
      </c>
      <c r="E313" s="122"/>
      <c r="F313" s="17"/>
      <c r="G313" s="18">
        <v>98.066666666666663</v>
      </c>
      <c r="H313" s="17"/>
      <c r="I313" s="19"/>
      <c r="J313" s="18">
        <v>0</v>
      </c>
      <c r="K313" s="17"/>
      <c r="L313" s="19"/>
      <c r="M313" s="19"/>
      <c r="N313" s="18">
        <v>0</v>
      </c>
      <c r="O313" s="19"/>
      <c r="P313" s="19"/>
      <c r="Q313" s="19"/>
      <c r="R313" s="19"/>
      <c r="S313" s="18">
        <v>0</v>
      </c>
      <c r="T313" s="20">
        <v>2.5</v>
      </c>
      <c r="U313" s="17"/>
      <c r="V313" s="17"/>
      <c r="W313" s="17">
        <v>1</v>
      </c>
      <c r="X313" s="17"/>
      <c r="Y313" s="17"/>
      <c r="Z313" s="18">
        <v>3.5</v>
      </c>
      <c r="AA313" s="17"/>
      <c r="AB313" s="17"/>
      <c r="AC313" s="41">
        <v>101.56666666666666</v>
      </c>
    </row>
    <row r="314" spans="1:29" x14ac:dyDescent="0.25">
      <c r="A314" s="224">
        <v>310</v>
      </c>
      <c r="B314" s="109">
        <v>194160</v>
      </c>
      <c r="C314" s="36" t="s">
        <v>5457</v>
      </c>
      <c r="D314" s="39">
        <v>0.86433333333333329</v>
      </c>
      <c r="E314" s="123"/>
      <c r="F314" s="33"/>
      <c r="G314" s="34">
        <v>86.433333333333323</v>
      </c>
      <c r="H314" s="33">
        <v>2</v>
      </c>
      <c r="I314" s="32"/>
      <c r="J314" s="34">
        <v>2</v>
      </c>
      <c r="K314" s="33"/>
      <c r="L314" s="32"/>
      <c r="M314" s="32"/>
      <c r="N314" s="34">
        <v>0</v>
      </c>
      <c r="O314" s="32"/>
      <c r="P314" s="32">
        <v>1.1000000000000001</v>
      </c>
      <c r="Q314" s="32"/>
      <c r="R314" s="32"/>
      <c r="S314" s="34">
        <v>1.1000000000000001</v>
      </c>
      <c r="T314" s="35">
        <v>3</v>
      </c>
      <c r="U314" s="33">
        <v>1.3</v>
      </c>
      <c r="V314" s="33">
        <v>0.5</v>
      </c>
      <c r="W314" s="33">
        <v>3</v>
      </c>
      <c r="X314" s="33">
        <v>4.2</v>
      </c>
      <c r="Y314" s="33"/>
      <c r="Z314" s="34">
        <v>12</v>
      </c>
      <c r="AA314" s="33"/>
      <c r="AB314" s="33"/>
      <c r="AC314" s="42">
        <v>101.53333333333332</v>
      </c>
    </row>
    <row r="315" spans="1:29" x14ac:dyDescent="0.25">
      <c r="A315" s="225">
        <v>311</v>
      </c>
      <c r="B315" s="62" t="s">
        <v>3382</v>
      </c>
      <c r="C315" s="13" t="s">
        <v>3340</v>
      </c>
      <c r="D315" s="18">
        <v>0.88181818181818183</v>
      </c>
      <c r="E315" s="122">
        <v>1</v>
      </c>
      <c r="F315" s="17"/>
      <c r="G315" s="18">
        <v>89.181818181818187</v>
      </c>
      <c r="H315" s="17"/>
      <c r="I315" s="19"/>
      <c r="J315" s="18">
        <v>0</v>
      </c>
      <c r="K315" s="17"/>
      <c r="L315" s="19"/>
      <c r="M315" s="19"/>
      <c r="N315" s="18">
        <v>0</v>
      </c>
      <c r="O315" s="19"/>
      <c r="P315" s="19"/>
      <c r="Q315" s="19"/>
      <c r="R315" s="19"/>
      <c r="S315" s="18">
        <v>0</v>
      </c>
      <c r="T315" s="20">
        <v>10</v>
      </c>
      <c r="U315" s="17">
        <v>0.5</v>
      </c>
      <c r="V315" s="17">
        <v>1.8</v>
      </c>
      <c r="W315" s="17"/>
      <c r="X315" s="17"/>
      <c r="Y315" s="17"/>
      <c r="Z315" s="18">
        <v>12.3</v>
      </c>
      <c r="AA315" s="17"/>
      <c r="AB315" s="17"/>
      <c r="AC315" s="41">
        <v>101.48181818181818</v>
      </c>
    </row>
    <row r="316" spans="1:29" x14ac:dyDescent="0.25">
      <c r="A316" s="224">
        <v>312</v>
      </c>
      <c r="B316" s="109">
        <v>204158</v>
      </c>
      <c r="C316" s="36" t="s">
        <v>5457</v>
      </c>
      <c r="D316" s="38">
        <v>0.73468750000000005</v>
      </c>
      <c r="E316" s="123"/>
      <c r="F316" s="33"/>
      <c r="G316" s="34">
        <v>73.46875</v>
      </c>
      <c r="H316" s="33">
        <v>2</v>
      </c>
      <c r="I316" s="32"/>
      <c r="J316" s="34">
        <v>2</v>
      </c>
      <c r="K316" s="33"/>
      <c r="L316" s="32"/>
      <c r="M316" s="32"/>
      <c r="N316" s="34">
        <v>0</v>
      </c>
      <c r="O316" s="32"/>
      <c r="P316" s="32"/>
      <c r="Q316" s="32"/>
      <c r="R316" s="32"/>
      <c r="S316" s="34">
        <v>0</v>
      </c>
      <c r="T316" s="35">
        <v>15</v>
      </c>
      <c r="U316" s="33">
        <v>11</v>
      </c>
      <c r="V316" s="33"/>
      <c r="W316" s="33"/>
      <c r="X316" s="33"/>
      <c r="Y316" s="33"/>
      <c r="Z316" s="34">
        <v>26</v>
      </c>
      <c r="AA316" s="33"/>
      <c r="AB316" s="33"/>
      <c r="AC316" s="42">
        <v>101.46875</v>
      </c>
    </row>
    <row r="317" spans="1:29" x14ac:dyDescent="0.25">
      <c r="A317" s="224">
        <v>313</v>
      </c>
      <c r="B317" s="62" t="s">
        <v>3383</v>
      </c>
      <c r="C317" s="13" t="s">
        <v>3340</v>
      </c>
      <c r="D317" s="18">
        <v>0.75566666666666671</v>
      </c>
      <c r="E317" s="122"/>
      <c r="F317" s="17"/>
      <c r="G317" s="18">
        <v>75.566666666666677</v>
      </c>
      <c r="H317" s="17"/>
      <c r="I317" s="19"/>
      <c r="J317" s="18">
        <v>0</v>
      </c>
      <c r="K317" s="17"/>
      <c r="L317" s="19"/>
      <c r="M317" s="19"/>
      <c r="N317" s="18">
        <v>0</v>
      </c>
      <c r="O317" s="19"/>
      <c r="P317" s="19"/>
      <c r="Q317" s="19"/>
      <c r="R317" s="19"/>
      <c r="S317" s="18">
        <v>0</v>
      </c>
      <c r="T317" s="20">
        <v>1</v>
      </c>
      <c r="U317" s="17">
        <v>12</v>
      </c>
      <c r="V317" s="17">
        <v>0.5</v>
      </c>
      <c r="W317" s="17">
        <v>1.6</v>
      </c>
      <c r="X317" s="17">
        <v>10.8</v>
      </c>
      <c r="Y317" s="17"/>
      <c r="Z317" s="18">
        <v>25.9</v>
      </c>
      <c r="AA317" s="17"/>
      <c r="AB317" s="17"/>
      <c r="AC317" s="41">
        <v>101.46666666666667</v>
      </c>
    </row>
    <row r="318" spans="1:29" x14ac:dyDescent="0.25">
      <c r="A318" s="224">
        <v>314</v>
      </c>
      <c r="B318" s="62" t="s">
        <v>5334</v>
      </c>
      <c r="C318" s="9" t="s">
        <v>4042</v>
      </c>
      <c r="D318" s="18">
        <v>0.85647878787878795</v>
      </c>
      <c r="E318" s="124"/>
      <c r="F318" s="17"/>
      <c r="G318" s="18">
        <f>SUM(D318*100,E318:F318)</f>
        <v>85.647878787878795</v>
      </c>
      <c r="H318" s="17"/>
      <c r="I318" s="19"/>
      <c r="J318" s="18">
        <f>SUM(H318:I318)</f>
        <v>0</v>
      </c>
      <c r="K318" s="17">
        <v>2</v>
      </c>
      <c r="L318" s="19">
        <v>1.2</v>
      </c>
      <c r="M318" s="19">
        <v>12</v>
      </c>
      <c r="N318" s="18">
        <f>SUM(K318:M318)</f>
        <v>15.2</v>
      </c>
      <c r="O318" s="19"/>
      <c r="P318" s="19"/>
      <c r="Q318" s="19"/>
      <c r="R318" s="19"/>
      <c r="S318" s="18">
        <f>SUM(O318:R318)</f>
        <v>0</v>
      </c>
      <c r="T318" s="20"/>
      <c r="U318" s="17">
        <v>0.6</v>
      </c>
      <c r="V318" s="17"/>
      <c r="W318" s="17"/>
      <c r="X318" s="17"/>
      <c r="Y318" s="17"/>
      <c r="Z318" s="18">
        <f>SUM(T318:Y318)</f>
        <v>0.6</v>
      </c>
      <c r="AA318" s="17"/>
      <c r="AB318" s="17"/>
      <c r="AC318" s="41">
        <f>G318+J318+N318+S318+Z318+AA318-AB318</f>
        <v>101.44787878787879</v>
      </c>
    </row>
    <row r="319" spans="1:29" x14ac:dyDescent="0.25">
      <c r="A319" s="225">
        <v>315</v>
      </c>
      <c r="B319" s="62" t="s">
        <v>2430</v>
      </c>
      <c r="C319" s="13" t="s">
        <v>2360</v>
      </c>
      <c r="D319" s="18">
        <v>0.89923076923076917</v>
      </c>
      <c r="E319" s="122"/>
      <c r="F319" s="17"/>
      <c r="G319" s="18">
        <v>89.92307692307692</v>
      </c>
      <c r="H319" s="17"/>
      <c r="I319" s="19"/>
      <c r="J319" s="18">
        <v>0</v>
      </c>
      <c r="K319" s="17"/>
      <c r="L319" s="19"/>
      <c r="M319" s="19"/>
      <c r="N319" s="18">
        <v>0</v>
      </c>
      <c r="O319" s="19"/>
      <c r="P319" s="19"/>
      <c r="Q319" s="19"/>
      <c r="R319" s="19"/>
      <c r="S319" s="18">
        <v>0</v>
      </c>
      <c r="T319" s="20">
        <v>10</v>
      </c>
      <c r="U319" s="17"/>
      <c r="V319" s="17"/>
      <c r="W319" s="17">
        <v>1.5</v>
      </c>
      <c r="X319" s="17"/>
      <c r="Y319" s="17"/>
      <c r="Z319" s="18">
        <v>11.5</v>
      </c>
      <c r="AA319" s="17"/>
      <c r="AB319" s="17"/>
      <c r="AC319" s="41">
        <v>101.42307692307692</v>
      </c>
    </row>
    <row r="320" spans="1:29" x14ac:dyDescent="0.25">
      <c r="A320" s="224">
        <v>316</v>
      </c>
      <c r="B320" s="62" t="s">
        <v>3384</v>
      </c>
      <c r="C320" s="13" t="s">
        <v>3340</v>
      </c>
      <c r="D320" s="18">
        <v>0.77589743589743587</v>
      </c>
      <c r="E320" s="122"/>
      <c r="F320" s="17"/>
      <c r="G320" s="18">
        <v>77.589743589743591</v>
      </c>
      <c r="H320" s="17"/>
      <c r="I320" s="19"/>
      <c r="J320" s="18">
        <v>0</v>
      </c>
      <c r="K320" s="17">
        <v>3</v>
      </c>
      <c r="L320" s="19">
        <v>2.8</v>
      </c>
      <c r="M320" s="19">
        <v>18</v>
      </c>
      <c r="N320" s="18">
        <v>23.8</v>
      </c>
      <c r="O320" s="19"/>
      <c r="P320" s="19"/>
      <c r="Q320" s="19"/>
      <c r="R320" s="19"/>
      <c r="S320" s="18">
        <v>0</v>
      </c>
      <c r="T320" s="20"/>
      <c r="U320" s="17"/>
      <c r="V320" s="17"/>
      <c r="W320" s="17"/>
      <c r="X320" s="17"/>
      <c r="Y320" s="17"/>
      <c r="Z320" s="18">
        <v>0</v>
      </c>
      <c r="AA320" s="17"/>
      <c r="AB320" s="17"/>
      <c r="AC320" s="41">
        <v>101.38974358974359</v>
      </c>
    </row>
    <row r="321" spans="1:29" x14ac:dyDescent="0.25">
      <c r="A321" s="224">
        <v>317</v>
      </c>
      <c r="B321" s="62" t="s">
        <v>4791</v>
      </c>
      <c r="C321" s="8" t="s">
        <v>4042</v>
      </c>
      <c r="D321" s="18">
        <v>0.85299999999999998</v>
      </c>
      <c r="E321" s="124"/>
      <c r="F321" s="17"/>
      <c r="G321" s="18">
        <f>SUM(D321*100,E321:F321)</f>
        <v>85.3</v>
      </c>
      <c r="H321" s="17"/>
      <c r="I321" s="19"/>
      <c r="J321" s="18">
        <f>SUM(H321:I321)</f>
        <v>0</v>
      </c>
      <c r="K321" s="17">
        <v>2</v>
      </c>
      <c r="L321" s="19"/>
      <c r="M321" s="19">
        <v>14</v>
      </c>
      <c r="N321" s="18">
        <f>SUM(K321:M321)</f>
        <v>16</v>
      </c>
      <c r="O321" s="19"/>
      <c r="P321" s="19"/>
      <c r="Q321" s="19"/>
      <c r="R321" s="19"/>
      <c r="S321" s="18">
        <f>SUM(O321:R321)</f>
        <v>0</v>
      </c>
      <c r="T321" s="20"/>
      <c r="U321" s="17"/>
      <c r="V321" s="17"/>
      <c r="W321" s="17"/>
      <c r="X321" s="17"/>
      <c r="Y321" s="17"/>
      <c r="Z321" s="18">
        <f>SUM(T321:Y321)</f>
        <v>0</v>
      </c>
      <c r="AA321" s="17"/>
      <c r="AB321" s="17"/>
      <c r="AC321" s="41">
        <f>G321+J321+N321+S321+Z321+AA321-AB321</f>
        <v>101.3</v>
      </c>
    </row>
    <row r="322" spans="1:29" x14ac:dyDescent="0.25">
      <c r="A322" s="224">
        <v>318</v>
      </c>
      <c r="B322" s="62" t="s">
        <v>5146</v>
      </c>
      <c r="C322" s="24" t="s">
        <v>4042</v>
      </c>
      <c r="D322" s="18">
        <v>0.88709677419354838</v>
      </c>
      <c r="E322" s="124"/>
      <c r="F322" s="17"/>
      <c r="G322" s="18">
        <f>SUM(D322*100,E322:F322)</f>
        <v>88.709677419354833</v>
      </c>
      <c r="H322" s="17"/>
      <c r="I322" s="19"/>
      <c r="J322" s="18">
        <f>SUM(H322:I322)</f>
        <v>0</v>
      </c>
      <c r="K322" s="17"/>
      <c r="L322" s="19"/>
      <c r="M322" s="19"/>
      <c r="N322" s="18">
        <f>SUM(K322:M322)</f>
        <v>0</v>
      </c>
      <c r="O322" s="19">
        <v>2.5</v>
      </c>
      <c r="P322" s="19"/>
      <c r="Q322" s="19"/>
      <c r="R322" s="19"/>
      <c r="S322" s="18">
        <f>SUM(O322:R322)</f>
        <v>2.5</v>
      </c>
      <c r="T322" s="20">
        <v>1.5</v>
      </c>
      <c r="U322" s="17">
        <v>3</v>
      </c>
      <c r="V322" s="17"/>
      <c r="W322" s="17"/>
      <c r="X322" s="17">
        <f>5+0.5</f>
        <v>5.5</v>
      </c>
      <c r="Y322" s="17"/>
      <c r="Z322" s="18">
        <f>SUM(T322:Y322)</f>
        <v>10</v>
      </c>
      <c r="AA322" s="17"/>
      <c r="AB322" s="17"/>
      <c r="AC322" s="41">
        <f>G322+J322+N322+S322+Z322+AA322-AB322</f>
        <v>101.20967741935483</v>
      </c>
    </row>
    <row r="323" spans="1:29" x14ac:dyDescent="0.25">
      <c r="A323" s="225">
        <v>319</v>
      </c>
      <c r="B323" s="58" t="s">
        <v>64</v>
      </c>
      <c r="C323" s="8" t="s">
        <v>5456</v>
      </c>
      <c r="D323" s="6">
        <v>0.86172413793103453</v>
      </c>
      <c r="E323" s="121"/>
      <c r="F323" s="5"/>
      <c r="G323" s="6">
        <f>SUM(D323*100,E323:F323)</f>
        <v>86.172413793103459</v>
      </c>
      <c r="H323" s="5"/>
      <c r="I323" s="4"/>
      <c r="J323" s="6">
        <f>SUM(H323:I323)</f>
        <v>0</v>
      </c>
      <c r="K323" s="5"/>
      <c r="L323" s="4"/>
      <c r="M323" s="4"/>
      <c r="N323" s="6">
        <f>SUM(K323:M323)</f>
        <v>0</v>
      </c>
      <c r="O323" s="4"/>
      <c r="P323" s="4"/>
      <c r="Q323" s="4"/>
      <c r="R323" s="4"/>
      <c r="S323" s="6">
        <f>SUM(O323:R323)</f>
        <v>0</v>
      </c>
      <c r="T323" s="7">
        <v>15</v>
      </c>
      <c r="U323" s="5"/>
      <c r="V323" s="5"/>
      <c r="W323" s="5"/>
      <c r="X323" s="5"/>
      <c r="Y323" s="5"/>
      <c r="Z323" s="6">
        <f>SUM(T323:Y323)</f>
        <v>15</v>
      </c>
      <c r="AA323" s="5"/>
      <c r="AB323" s="5"/>
      <c r="AC323" s="40">
        <f>G323+J323+N323+S323+Z323+AA323-AB323</f>
        <v>101.17241379310346</v>
      </c>
    </row>
    <row r="324" spans="1:29" x14ac:dyDescent="0.25">
      <c r="A324" s="224">
        <v>320</v>
      </c>
      <c r="B324" s="60" t="s">
        <v>65</v>
      </c>
      <c r="C324" s="8" t="s">
        <v>5456</v>
      </c>
      <c r="D324" s="6">
        <v>0.89151515151515148</v>
      </c>
      <c r="E324" s="121"/>
      <c r="F324" s="5"/>
      <c r="G324" s="6">
        <f>SUM(D324*100,E324:F324)</f>
        <v>89.151515151515142</v>
      </c>
      <c r="H324" s="5"/>
      <c r="I324" s="4"/>
      <c r="J324" s="6">
        <f>SUM(H324:I324)</f>
        <v>0</v>
      </c>
      <c r="K324" s="5"/>
      <c r="L324" s="4"/>
      <c r="M324" s="4"/>
      <c r="N324" s="6">
        <f>SUM(K324:M324)</f>
        <v>0</v>
      </c>
      <c r="O324" s="4"/>
      <c r="P324" s="4"/>
      <c r="Q324" s="4"/>
      <c r="R324" s="4"/>
      <c r="S324" s="6">
        <f>SUM(O324:R324)</f>
        <v>0</v>
      </c>
      <c r="T324" s="7">
        <v>10</v>
      </c>
      <c r="U324" s="5">
        <v>0.4</v>
      </c>
      <c r="V324" s="5">
        <v>1.6</v>
      </c>
      <c r="W324" s="5"/>
      <c r="X324" s="5"/>
      <c r="Y324" s="5"/>
      <c r="Z324" s="6">
        <f>SUM(T324:Y324)</f>
        <v>12</v>
      </c>
      <c r="AA324" s="5"/>
      <c r="AB324" s="5"/>
      <c r="AC324" s="40">
        <f>G324+J324+N324+S324+Z324+AA324-AB324</f>
        <v>101.15151515151514</v>
      </c>
    </row>
    <row r="325" spans="1:29" x14ac:dyDescent="0.25">
      <c r="A325" s="224">
        <v>321</v>
      </c>
      <c r="B325" s="58" t="s">
        <v>66</v>
      </c>
      <c r="C325" s="8" t="s">
        <v>5456</v>
      </c>
      <c r="D325" s="6">
        <v>0.90200000000000002</v>
      </c>
      <c r="E325" s="121"/>
      <c r="F325" s="5"/>
      <c r="G325" s="6">
        <f>SUM(D325*100,E325:F325)</f>
        <v>90.2</v>
      </c>
      <c r="H325" s="5"/>
      <c r="I325" s="4"/>
      <c r="J325" s="6">
        <f>SUM(H325:I325)</f>
        <v>0</v>
      </c>
      <c r="K325" s="5"/>
      <c r="L325" s="4"/>
      <c r="M325" s="4"/>
      <c r="N325" s="6">
        <f>SUM(K325:M325)</f>
        <v>0</v>
      </c>
      <c r="O325" s="4">
        <v>5</v>
      </c>
      <c r="P325" s="4"/>
      <c r="Q325" s="4"/>
      <c r="R325" s="4"/>
      <c r="S325" s="6">
        <f>SUM(O325:R325)</f>
        <v>5</v>
      </c>
      <c r="T325" s="7">
        <f>1+0.5</f>
        <v>1.5</v>
      </c>
      <c r="U325" s="5"/>
      <c r="V325" s="5">
        <v>0.5</v>
      </c>
      <c r="W325" s="5">
        <f>0.4+3.5</f>
        <v>3.9</v>
      </c>
      <c r="X325" s="5"/>
      <c r="Y325" s="5"/>
      <c r="Z325" s="6">
        <f>SUM(T325:Y325)</f>
        <v>5.9</v>
      </c>
      <c r="AA325" s="5"/>
      <c r="AB325" s="5"/>
      <c r="AC325" s="40">
        <f>G325+J325+N325+S325+Z325+AA325-AB325</f>
        <v>101.10000000000001</v>
      </c>
    </row>
    <row r="326" spans="1:29" x14ac:dyDescent="0.25">
      <c r="A326" s="224">
        <v>322</v>
      </c>
      <c r="B326" s="62" t="s">
        <v>2431</v>
      </c>
      <c r="C326" s="13" t="s">
        <v>2360</v>
      </c>
      <c r="D326" s="18">
        <v>0.86</v>
      </c>
      <c r="E326" s="122"/>
      <c r="F326" s="17"/>
      <c r="G326" s="18">
        <v>86</v>
      </c>
      <c r="H326" s="17"/>
      <c r="I326" s="19"/>
      <c r="J326" s="18">
        <v>0</v>
      </c>
      <c r="K326" s="17"/>
      <c r="L326" s="19"/>
      <c r="M326" s="19"/>
      <c r="N326" s="18">
        <v>0</v>
      </c>
      <c r="O326" s="19"/>
      <c r="P326" s="19"/>
      <c r="Q326" s="19"/>
      <c r="R326" s="19"/>
      <c r="S326" s="18">
        <v>0</v>
      </c>
      <c r="T326" s="20">
        <v>15</v>
      </c>
      <c r="U326" s="17"/>
      <c r="V326" s="17"/>
      <c r="W326" s="17"/>
      <c r="X326" s="17"/>
      <c r="Y326" s="17"/>
      <c r="Z326" s="18">
        <v>15</v>
      </c>
      <c r="AA326" s="17"/>
      <c r="AB326" s="17"/>
      <c r="AC326" s="41">
        <v>101</v>
      </c>
    </row>
    <row r="327" spans="1:29" x14ac:dyDescent="0.25">
      <c r="A327" s="225">
        <v>323</v>
      </c>
      <c r="B327" s="62" t="s">
        <v>4619</v>
      </c>
      <c r="C327" s="50" t="s">
        <v>4042</v>
      </c>
      <c r="D327" s="18">
        <v>0.83767741935483875</v>
      </c>
      <c r="E327" s="124"/>
      <c r="F327" s="17"/>
      <c r="G327" s="18">
        <f>SUM(D327*100,E327:F327)</f>
        <v>83.767741935483869</v>
      </c>
      <c r="H327" s="17"/>
      <c r="I327" s="19"/>
      <c r="J327" s="18">
        <f>SUM(H327:I327)</f>
        <v>0</v>
      </c>
      <c r="K327" s="17"/>
      <c r="L327" s="19"/>
      <c r="M327" s="19"/>
      <c r="N327" s="18">
        <f>SUM(K327:M327)</f>
        <v>0</v>
      </c>
      <c r="O327" s="19"/>
      <c r="P327" s="19"/>
      <c r="Q327" s="19"/>
      <c r="R327" s="19"/>
      <c r="S327" s="18">
        <f>SUM(O327:R327)</f>
        <v>0</v>
      </c>
      <c r="T327" s="20">
        <f>2.5+1</f>
        <v>3.5</v>
      </c>
      <c r="U327" s="17">
        <v>0.2</v>
      </c>
      <c r="V327" s="17"/>
      <c r="W327" s="17">
        <v>3.5</v>
      </c>
      <c r="X327" s="17">
        <v>10</v>
      </c>
      <c r="Y327" s="17"/>
      <c r="Z327" s="18">
        <f>SUM(T327:Y327)</f>
        <v>17.2</v>
      </c>
      <c r="AA327" s="17"/>
      <c r="AB327" s="17"/>
      <c r="AC327" s="41">
        <f>G327+J327+N327+S327+Z327+AA327-AB327</f>
        <v>100.96774193548387</v>
      </c>
    </row>
    <row r="328" spans="1:29" x14ac:dyDescent="0.25">
      <c r="A328" s="224">
        <v>324</v>
      </c>
      <c r="B328" s="62" t="s">
        <v>3385</v>
      </c>
      <c r="C328" s="13" t="s">
        <v>3340</v>
      </c>
      <c r="D328" s="18">
        <v>0.77051282051282055</v>
      </c>
      <c r="E328" s="122">
        <v>1</v>
      </c>
      <c r="F328" s="17"/>
      <c r="G328" s="18">
        <v>78.051282051282058</v>
      </c>
      <c r="H328" s="17"/>
      <c r="I328" s="19"/>
      <c r="J328" s="18">
        <v>0</v>
      </c>
      <c r="K328" s="17"/>
      <c r="L328" s="19"/>
      <c r="M328" s="19"/>
      <c r="N328" s="18">
        <v>0</v>
      </c>
      <c r="O328" s="19"/>
      <c r="P328" s="19"/>
      <c r="Q328" s="19"/>
      <c r="R328" s="19"/>
      <c r="S328" s="18">
        <v>0</v>
      </c>
      <c r="T328" s="20">
        <v>2.5</v>
      </c>
      <c r="U328" s="17">
        <v>18.3</v>
      </c>
      <c r="V328" s="17"/>
      <c r="W328" s="17">
        <v>2.1</v>
      </c>
      <c r="X328" s="17"/>
      <c r="Y328" s="17"/>
      <c r="Z328" s="18">
        <v>22.900000000000002</v>
      </c>
      <c r="AA328" s="17"/>
      <c r="AB328" s="17"/>
      <c r="AC328" s="41">
        <v>100.95128205128206</v>
      </c>
    </row>
    <row r="329" spans="1:29" x14ac:dyDescent="0.25">
      <c r="A329" s="224">
        <v>325</v>
      </c>
      <c r="B329" s="62" t="s">
        <v>2432</v>
      </c>
      <c r="C329" s="13" t="s">
        <v>2360</v>
      </c>
      <c r="D329" s="18">
        <v>0.87916666666666676</v>
      </c>
      <c r="E329" s="122"/>
      <c r="F329" s="17"/>
      <c r="G329" s="18">
        <v>87.916666666666671</v>
      </c>
      <c r="H329" s="17">
        <v>3</v>
      </c>
      <c r="I329" s="19"/>
      <c r="J329" s="18">
        <v>3</v>
      </c>
      <c r="K329" s="17"/>
      <c r="L329" s="19"/>
      <c r="M329" s="19"/>
      <c r="N329" s="18">
        <v>0</v>
      </c>
      <c r="O329" s="19"/>
      <c r="P329" s="19"/>
      <c r="Q329" s="19"/>
      <c r="R329" s="19"/>
      <c r="S329" s="18">
        <v>0</v>
      </c>
      <c r="T329" s="20"/>
      <c r="U329" s="17"/>
      <c r="V329" s="17"/>
      <c r="W329" s="17"/>
      <c r="X329" s="17">
        <v>10</v>
      </c>
      <c r="Y329" s="17"/>
      <c r="Z329" s="18">
        <v>10</v>
      </c>
      <c r="AA329" s="17"/>
      <c r="AB329" s="17"/>
      <c r="AC329" s="41">
        <v>100.91666666666667</v>
      </c>
    </row>
    <row r="330" spans="1:29" x14ac:dyDescent="0.25">
      <c r="A330" s="224">
        <v>326</v>
      </c>
      <c r="B330" s="61" t="s">
        <v>67</v>
      </c>
      <c r="C330" s="8" t="s">
        <v>5456</v>
      </c>
      <c r="D330" s="6">
        <v>0.8360297606659729</v>
      </c>
      <c r="E330" s="121"/>
      <c r="F330" s="5"/>
      <c r="G330" s="6">
        <f>SUM(D330*100,E330:F330)</f>
        <v>83.602976066597293</v>
      </c>
      <c r="H330" s="5"/>
      <c r="I330" s="4"/>
      <c r="J330" s="6">
        <f>SUM(H330:I330)</f>
        <v>0</v>
      </c>
      <c r="K330" s="5"/>
      <c r="L330" s="4"/>
      <c r="M330" s="4"/>
      <c r="N330" s="6">
        <f>SUM(K330:M330)</f>
        <v>0</v>
      </c>
      <c r="O330" s="4"/>
      <c r="P330" s="4"/>
      <c r="Q330" s="4"/>
      <c r="R330" s="4"/>
      <c r="S330" s="6">
        <f>SUM(O330:R330)</f>
        <v>0</v>
      </c>
      <c r="T330" s="7">
        <f>15+1</f>
        <v>16</v>
      </c>
      <c r="U330" s="5"/>
      <c r="V330" s="5"/>
      <c r="W330" s="5"/>
      <c r="X330" s="5">
        <v>1.3</v>
      </c>
      <c r="Y330" s="5"/>
      <c r="Z330" s="6">
        <f>SUM(T330:Y330)</f>
        <v>17.3</v>
      </c>
      <c r="AA330" s="5"/>
      <c r="AB330" s="5"/>
      <c r="AC330" s="40">
        <f>G330+J330+N330+S330+Z330+AA330-AB330</f>
        <v>100.90297606659729</v>
      </c>
    </row>
    <row r="331" spans="1:29" x14ac:dyDescent="0.25">
      <c r="A331" s="225">
        <v>327</v>
      </c>
      <c r="B331" s="62" t="s">
        <v>3386</v>
      </c>
      <c r="C331" s="13" t="s">
        <v>3340</v>
      </c>
      <c r="D331" s="18">
        <v>0.54576923076923078</v>
      </c>
      <c r="E331" s="122"/>
      <c r="F331" s="17"/>
      <c r="G331" s="18">
        <v>54.57692307692308</v>
      </c>
      <c r="H331" s="17"/>
      <c r="I331" s="19"/>
      <c r="J331" s="18">
        <v>0</v>
      </c>
      <c r="K331" s="17"/>
      <c r="L331" s="19"/>
      <c r="M331" s="19"/>
      <c r="N331" s="18">
        <v>0</v>
      </c>
      <c r="O331" s="19"/>
      <c r="P331" s="19"/>
      <c r="Q331" s="19"/>
      <c r="R331" s="19"/>
      <c r="S331" s="18">
        <v>0</v>
      </c>
      <c r="T331" s="20">
        <v>17.5</v>
      </c>
      <c r="U331" s="17">
        <v>28.8</v>
      </c>
      <c r="V331" s="17"/>
      <c r="W331" s="17"/>
      <c r="X331" s="17"/>
      <c r="Y331" s="17"/>
      <c r="Z331" s="18">
        <v>46.3</v>
      </c>
      <c r="AA331" s="17"/>
      <c r="AB331" s="17"/>
      <c r="AC331" s="41">
        <v>100.87692307692308</v>
      </c>
    </row>
    <row r="332" spans="1:29" x14ac:dyDescent="0.25">
      <c r="A332" s="224">
        <v>328</v>
      </c>
      <c r="B332" s="58" t="s">
        <v>68</v>
      </c>
      <c r="C332" s="8" t="s">
        <v>5456</v>
      </c>
      <c r="D332" s="43">
        <v>0.83275333333333346</v>
      </c>
      <c r="E332" s="121"/>
      <c r="F332" s="5"/>
      <c r="G332" s="6">
        <f>SUM(D332*100,E332:F332)</f>
        <v>83.27533333333335</v>
      </c>
      <c r="H332" s="5"/>
      <c r="I332" s="4"/>
      <c r="J332" s="6">
        <f>SUM(H332:I332)</f>
        <v>0</v>
      </c>
      <c r="K332" s="5"/>
      <c r="L332" s="4"/>
      <c r="M332" s="4"/>
      <c r="N332" s="6">
        <f>SUM(K332:M332)</f>
        <v>0</v>
      </c>
      <c r="O332" s="4"/>
      <c r="P332" s="4"/>
      <c r="Q332" s="4"/>
      <c r="R332" s="4"/>
      <c r="S332" s="6">
        <f>SUM(O332:R332)</f>
        <v>0</v>
      </c>
      <c r="T332" s="7">
        <f>1+2</f>
        <v>3</v>
      </c>
      <c r="U332" s="5"/>
      <c r="V332" s="5"/>
      <c r="W332" s="5">
        <v>14.6</v>
      </c>
      <c r="X332" s="5"/>
      <c r="Y332" s="5"/>
      <c r="Z332" s="6">
        <f>SUM(T332:Y332)</f>
        <v>17.600000000000001</v>
      </c>
      <c r="AA332" s="5"/>
      <c r="AB332" s="5"/>
      <c r="AC332" s="40">
        <f>G332+J332+N332+S332+Z332+AA332-AB332</f>
        <v>100.87533333333334</v>
      </c>
    </row>
    <row r="333" spans="1:29" x14ac:dyDescent="0.25">
      <c r="A333" s="224">
        <v>329</v>
      </c>
      <c r="B333" s="81" t="s">
        <v>4514</v>
      </c>
      <c r="C333" s="8" t="s">
        <v>4042</v>
      </c>
      <c r="D333" s="18">
        <v>0.67258064516129035</v>
      </c>
      <c r="E333" s="124"/>
      <c r="F333" s="17"/>
      <c r="G333" s="18">
        <f>SUM(D333*100,E333:F333)</f>
        <v>67.258064516129039</v>
      </c>
      <c r="H333" s="17"/>
      <c r="I333" s="19"/>
      <c r="J333" s="18">
        <f>SUM(H333:I333)</f>
        <v>0</v>
      </c>
      <c r="K333" s="17"/>
      <c r="L333" s="19"/>
      <c r="M333" s="19"/>
      <c r="N333" s="18">
        <f>SUM(K333:M333)</f>
        <v>0</v>
      </c>
      <c r="O333" s="19"/>
      <c r="P333" s="19"/>
      <c r="Q333" s="19"/>
      <c r="R333" s="19"/>
      <c r="S333" s="18">
        <f>SUM(O333:R333)</f>
        <v>0</v>
      </c>
      <c r="T333" s="20">
        <v>1.5</v>
      </c>
      <c r="U333" s="17">
        <f>SUM(26.6+5.5)</f>
        <v>32.1</v>
      </c>
      <c r="V333" s="17"/>
      <c r="W333" s="17"/>
      <c r="X333" s="17"/>
      <c r="Y333" s="17"/>
      <c r="Z333" s="18">
        <f>SUM(T333:Y333)</f>
        <v>33.6</v>
      </c>
      <c r="AA333" s="17"/>
      <c r="AB333" s="17"/>
      <c r="AC333" s="41">
        <f>G333+J333+N333+S333+Z333+AA333-AB333</f>
        <v>100.85806451612905</v>
      </c>
    </row>
    <row r="334" spans="1:29" x14ac:dyDescent="0.25">
      <c r="A334" s="224">
        <v>330</v>
      </c>
      <c r="B334" s="81" t="s">
        <v>1422</v>
      </c>
      <c r="C334" s="8" t="s">
        <v>1369</v>
      </c>
      <c r="D334" s="18">
        <v>0.87415730337078656</v>
      </c>
      <c r="E334" s="122"/>
      <c r="F334" s="17"/>
      <c r="G334" s="18">
        <f>SUM(D334*100,E334:F334)</f>
        <v>87.415730337078656</v>
      </c>
      <c r="H334" s="17"/>
      <c r="I334" s="19"/>
      <c r="J334" s="18">
        <f>SUM(H334:I334)</f>
        <v>0</v>
      </c>
      <c r="K334" s="17"/>
      <c r="L334" s="19"/>
      <c r="M334" s="19"/>
      <c r="N334" s="18">
        <f>SUM(K334:M334)</f>
        <v>0</v>
      </c>
      <c r="O334" s="19"/>
      <c r="P334" s="19"/>
      <c r="Q334" s="19"/>
      <c r="R334" s="19"/>
      <c r="S334" s="18">
        <f>SUM(O334:R334)</f>
        <v>0</v>
      </c>
      <c r="T334" s="20">
        <v>13</v>
      </c>
      <c r="U334" s="17">
        <v>0.4</v>
      </c>
      <c r="V334" s="17"/>
      <c r="W334" s="17"/>
      <c r="X334" s="17"/>
      <c r="Y334" s="17"/>
      <c r="Z334" s="18">
        <f>SUM(T334:Y334)</f>
        <v>13.4</v>
      </c>
      <c r="AA334" s="17"/>
      <c r="AB334" s="17"/>
      <c r="AC334" s="41">
        <f>G334+J334+N334+S334+Z334+AA334-AB334</f>
        <v>100.81573033707866</v>
      </c>
    </row>
    <row r="335" spans="1:29" x14ac:dyDescent="0.25">
      <c r="A335" s="225">
        <v>331</v>
      </c>
      <c r="B335" s="61" t="s">
        <v>69</v>
      </c>
      <c r="C335" s="8" t="s">
        <v>5456</v>
      </c>
      <c r="D335" s="6">
        <v>0.95799999999999996</v>
      </c>
      <c r="E335" s="121"/>
      <c r="F335" s="5"/>
      <c r="G335" s="6">
        <f>SUM(D335*100,E335:F335)</f>
        <v>95.8</v>
      </c>
      <c r="H335" s="5"/>
      <c r="I335" s="4"/>
      <c r="J335" s="6">
        <f>SUM(H335:I335)</f>
        <v>0</v>
      </c>
      <c r="K335" s="5"/>
      <c r="L335" s="4"/>
      <c r="M335" s="4"/>
      <c r="N335" s="6">
        <f>SUM(K335:M335)</f>
        <v>0</v>
      </c>
      <c r="O335" s="4"/>
      <c r="P335" s="4"/>
      <c r="Q335" s="4"/>
      <c r="R335" s="4"/>
      <c r="S335" s="6">
        <f>SUM(O335:R335)</f>
        <v>0</v>
      </c>
      <c r="T335" s="7">
        <v>2</v>
      </c>
      <c r="U335" s="5"/>
      <c r="V335" s="5"/>
      <c r="W335" s="5">
        <v>3</v>
      </c>
      <c r="X335" s="5"/>
      <c r="Y335" s="5"/>
      <c r="Z335" s="6">
        <f>SUM(T335:Y335)</f>
        <v>5</v>
      </c>
      <c r="AA335" s="5"/>
      <c r="AB335" s="5"/>
      <c r="AC335" s="40">
        <f>G335+J335+N335+S335+Z335+AA335-AB335</f>
        <v>100.8</v>
      </c>
    </row>
    <row r="336" spans="1:29" x14ac:dyDescent="0.25">
      <c r="A336" s="224">
        <v>332</v>
      </c>
      <c r="B336" s="92" t="s">
        <v>1423</v>
      </c>
      <c r="C336" s="8" t="s">
        <v>1369</v>
      </c>
      <c r="D336" s="18">
        <v>0.87796610169491529</v>
      </c>
      <c r="E336" s="122"/>
      <c r="F336" s="17"/>
      <c r="G336" s="18">
        <f>SUM(D336*100,E336:F336)</f>
        <v>87.79661016949153</v>
      </c>
      <c r="H336" s="17"/>
      <c r="I336" s="19"/>
      <c r="J336" s="18">
        <f>SUM(H336:I336)</f>
        <v>0</v>
      </c>
      <c r="K336" s="17"/>
      <c r="L336" s="19"/>
      <c r="M336" s="19"/>
      <c r="N336" s="18">
        <f>SUM(K336:M336)</f>
        <v>0</v>
      </c>
      <c r="O336" s="19"/>
      <c r="P336" s="19"/>
      <c r="Q336" s="19"/>
      <c r="R336" s="19"/>
      <c r="S336" s="18">
        <f>SUM(O336:R336)</f>
        <v>0</v>
      </c>
      <c r="T336" s="20">
        <f>12+1</f>
        <v>13</v>
      </c>
      <c r="U336" s="17"/>
      <c r="V336" s="17"/>
      <c r="W336" s="17"/>
      <c r="X336" s="17"/>
      <c r="Y336" s="17"/>
      <c r="Z336" s="18">
        <f>SUM(T336:Y336)</f>
        <v>13</v>
      </c>
      <c r="AA336" s="17"/>
      <c r="AB336" s="17"/>
      <c r="AC336" s="41">
        <f>G336+J336+N336+S336+Z336+AA336-AB336</f>
        <v>100.79661016949153</v>
      </c>
    </row>
    <row r="337" spans="1:29" x14ac:dyDescent="0.25">
      <c r="A337" s="224">
        <v>333</v>
      </c>
      <c r="B337" s="59" t="s">
        <v>1424</v>
      </c>
      <c r="C337" s="8" t="s">
        <v>1369</v>
      </c>
      <c r="D337" s="18">
        <v>0.94133333333333336</v>
      </c>
      <c r="E337" s="122">
        <v>3</v>
      </c>
      <c r="F337" s="17"/>
      <c r="G337" s="18">
        <f>SUM(D337*100,E337:F337)</f>
        <v>97.13333333333334</v>
      </c>
      <c r="H337" s="17"/>
      <c r="I337" s="19"/>
      <c r="J337" s="18">
        <f>SUM(H337:I337)</f>
        <v>0</v>
      </c>
      <c r="K337" s="17"/>
      <c r="L337" s="19"/>
      <c r="M337" s="19"/>
      <c r="N337" s="18">
        <f>SUM(K337:M337)</f>
        <v>0</v>
      </c>
      <c r="O337" s="19"/>
      <c r="P337" s="19"/>
      <c r="Q337" s="19"/>
      <c r="R337" s="19"/>
      <c r="S337" s="18">
        <f>SUM(O337:R337)</f>
        <v>0</v>
      </c>
      <c r="T337" s="20"/>
      <c r="U337" s="17"/>
      <c r="V337" s="17"/>
      <c r="W337" s="17"/>
      <c r="X337" s="17"/>
      <c r="Y337" s="17">
        <v>3.5</v>
      </c>
      <c r="Z337" s="18">
        <f>SUM(T337:Y337)</f>
        <v>3.5</v>
      </c>
      <c r="AA337" s="17"/>
      <c r="AB337" s="17"/>
      <c r="AC337" s="41">
        <f>G337+J337+N337+S337+Z337+AA337-AB337</f>
        <v>100.63333333333334</v>
      </c>
    </row>
    <row r="338" spans="1:29" x14ac:dyDescent="0.25">
      <c r="A338" s="224">
        <v>334</v>
      </c>
      <c r="B338" s="82" t="s">
        <v>1425</v>
      </c>
      <c r="C338" s="25" t="s">
        <v>1369</v>
      </c>
      <c r="D338" s="18">
        <v>0.85833333333333328</v>
      </c>
      <c r="E338" s="122"/>
      <c r="F338" s="17"/>
      <c r="G338" s="18">
        <f>SUM(D338*100,E338:F338)</f>
        <v>85.833333333333329</v>
      </c>
      <c r="H338" s="17"/>
      <c r="I338" s="19"/>
      <c r="J338" s="18">
        <f>SUM(H338:I338)</f>
        <v>0</v>
      </c>
      <c r="K338" s="17"/>
      <c r="L338" s="19"/>
      <c r="M338" s="19"/>
      <c r="N338" s="18">
        <f>SUM(K338:M338)</f>
        <v>0</v>
      </c>
      <c r="O338" s="19"/>
      <c r="P338" s="19"/>
      <c r="Q338" s="19"/>
      <c r="R338" s="19"/>
      <c r="S338" s="18">
        <f>SUM(O338:R338)</f>
        <v>0</v>
      </c>
      <c r="T338" s="20">
        <v>14</v>
      </c>
      <c r="U338" s="17"/>
      <c r="V338" s="17"/>
      <c r="W338" s="17">
        <v>0.8</v>
      </c>
      <c r="X338" s="17"/>
      <c r="Y338" s="17"/>
      <c r="Z338" s="18">
        <f>SUM(T338:Y338)</f>
        <v>14.8</v>
      </c>
      <c r="AA338" s="17"/>
      <c r="AB338" s="17"/>
      <c r="AC338" s="41">
        <f>G338+J338+N338+S338+Z338+AA338-AB338</f>
        <v>100.63333333333333</v>
      </c>
    </row>
    <row r="339" spans="1:29" x14ac:dyDescent="0.25">
      <c r="A339" s="225">
        <v>335</v>
      </c>
      <c r="B339" s="87" t="s">
        <v>1426</v>
      </c>
      <c r="C339" s="26" t="s">
        <v>1369</v>
      </c>
      <c r="D339" s="18">
        <v>0.85272666666666663</v>
      </c>
      <c r="E339" s="122"/>
      <c r="F339" s="17"/>
      <c r="G339" s="18">
        <f>SUM(D339*100,E339:F339)</f>
        <v>85.272666666666666</v>
      </c>
      <c r="H339" s="17"/>
      <c r="I339" s="19"/>
      <c r="J339" s="18">
        <f>SUM(H339:I339)</f>
        <v>0</v>
      </c>
      <c r="K339" s="17"/>
      <c r="L339" s="19"/>
      <c r="M339" s="19"/>
      <c r="N339" s="18">
        <f>SUM(K339:M339)</f>
        <v>0</v>
      </c>
      <c r="O339" s="19"/>
      <c r="P339" s="19"/>
      <c r="Q339" s="19"/>
      <c r="R339" s="19"/>
      <c r="S339" s="18">
        <f>SUM(O339:R339)</f>
        <v>0</v>
      </c>
      <c r="T339" s="20"/>
      <c r="U339" s="17">
        <v>0.5</v>
      </c>
      <c r="V339" s="17">
        <v>1.6</v>
      </c>
      <c r="W339" s="17">
        <f>0.7+2.5</f>
        <v>3.2</v>
      </c>
      <c r="X339" s="17">
        <v>10</v>
      </c>
      <c r="Y339" s="17"/>
      <c r="Z339" s="18">
        <f>SUM(T339:Y339)</f>
        <v>15.3</v>
      </c>
      <c r="AA339" s="17"/>
      <c r="AB339" s="17"/>
      <c r="AC339" s="41">
        <f>G339+J339+N339+S339+Z339+AA339-AB339</f>
        <v>100.57266666666666</v>
      </c>
    </row>
    <row r="340" spans="1:29" x14ac:dyDescent="0.25">
      <c r="A340" s="224">
        <v>336</v>
      </c>
      <c r="B340" s="62" t="s">
        <v>2433</v>
      </c>
      <c r="C340" s="13" t="s">
        <v>2360</v>
      </c>
      <c r="D340" s="18">
        <v>0.93538461538461537</v>
      </c>
      <c r="E340" s="122"/>
      <c r="F340" s="17"/>
      <c r="G340" s="18">
        <v>93.538461538461533</v>
      </c>
      <c r="H340" s="17"/>
      <c r="I340" s="19"/>
      <c r="J340" s="18">
        <v>0</v>
      </c>
      <c r="K340" s="17"/>
      <c r="L340" s="19"/>
      <c r="M340" s="19"/>
      <c r="N340" s="18">
        <v>0</v>
      </c>
      <c r="O340" s="19"/>
      <c r="P340" s="19"/>
      <c r="Q340" s="19"/>
      <c r="R340" s="19"/>
      <c r="S340" s="18">
        <v>0</v>
      </c>
      <c r="T340" s="20">
        <v>5</v>
      </c>
      <c r="U340" s="17"/>
      <c r="V340" s="17">
        <v>0.5</v>
      </c>
      <c r="W340" s="17">
        <v>1.5</v>
      </c>
      <c r="X340" s="17"/>
      <c r="Y340" s="17"/>
      <c r="Z340" s="18">
        <v>7</v>
      </c>
      <c r="AA340" s="17"/>
      <c r="AB340" s="17"/>
      <c r="AC340" s="41">
        <v>100.53846153846153</v>
      </c>
    </row>
    <row r="341" spans="1:29" x14ac:dyDescent="0.25">
      <c r="A341" s="224">
        <v>337</v>
      </c>
      <c r="B341" s="58" t="s">
        <v>70</v>
      </c>
      <c r="C341" s="8" t="s">
        <v>5456</v>
      </c>
      <c r="D341" s="6">
        <v>0.8612903225806452</v>
      </c>
      <c r="E341" s="121"/>
      <c r="F341" s="5"/>
      <c r="G341" s="6">
        <f>SUM(D341*100,E341:F341)</f>
        <v>86.129032258064512</v>
      </c>
      <c r="H341" s="5"/>
      <c r="I341" s="4"/>
      <c r="J341" s="6">
        <f>SUM(H341:I341)</f>
        <v>0</v>
      </c>
      <c r="K341" s="5"/>
      <c r="L341" s="4"/>
      <c r="M341" s="4"/>
      <c r="N341" s="6">
        <f>SUM(K341:M341)</f>
        <v>0</v>
      </c>
      <c r="O341" s="4"/>
      <c r="P341" s="4"/>
      <c r="Q341" s="4"/>
      <c r="R341" s="4"/>
      <c r="S341" s="6">
        <f>SUM(O341:R341)</f>
        <v>0</v>
      </c>
      <c r="T341" s="7">
        <v>1</v>
      </c>
      <c r="U341" s="5"/>
      <c r="V341" s="5"/>
      <c r="W341" s="5">
        <v>8.4</v>
      </c>
      <c r="X341" s="5">
        <v>5</v>
      </c>
      <c r="Y341" s="5"/>
      <c r="Z341" s="6">
        <f>SUM(T341:Y341)</f>
        <v>14.4</v>
      </c>
      <c r="AA341" s="5"/>
      <c r="AB341" s="5"/>
      <c r="AC341" s="40">
        <f>G341+J341+N341+S341+Z341+AA341-AB341</f>
        <v>100.52903225806452</v>
      </c>
    </row>
    <row r="342" spans="1:29" x14ac:dyDescent="0.25">
      <c r="A342" s="224">
        <v>338</v>
      </c>
      <c r="B342" s="62" t="s">
        <v>3387</v>
      </c>
      <c r="C342" s="13" t="s">
        <v>3340</v>
      </c>
      <c r="D342" s="18">
        <v>0.77906249999999999</v>
      </c>
      <c r="E342" s="122">
        <v>1</v>
      </c>
      <c r="F342" s="17"/>
      <c r="G342" s="18">
        <v>78.90625</v>
      </c>
      <c r="H342" s="17"/>
      <c r="I342" s="19"/>
      <c r="J342" s="18">
        <v>0</v>
      </c>
      <c r="K342" s="17"/>
      <c r="L342" s="19"/>
      <c r="M342" s="19"/>
      <c r="N342" s="18">
        <v>0</v>
      </c>
      <c r="O342" s="19"/>
      <c r="P342" s="19"/>
      <c r="Q342" s="19"/>
      <c r="R342" s="19"/>
      <c r="S342" s="18">
        <v>0</v>
      </c>
      <c r="T342" s="20">
        <v>2</v>
      </c>
      <c r="U342" s="17">
        <v>1.5</v>
      </c>
      <c r="V342" s="17">
        <v>17.900000000000002</v>
      </c>
      <c r="W342" s="17">
        <v>0.2</v>
      </c>
      <c r="X342" s="17"/>
      <c r="Y342" s="17"/>
      <c r="Z342" s="18">
        <v>21.6</v>
      </c>
      <c r="AA342" s="17"/>
      <c r="AB342" s="17"/>
      <c r="AC342" s="41">
        <v>100.50624999999999</v>
      </c>
    </row>
    <row r="343" spans="1:29" x14ac:dyDescent="0.25">
      <c r="A343" s="225">
        <v>339</v>
      </c>
      <c r="B343" s="62" t="s">
        <v>5242</v>
      </c>
      <c r="C343" s="9" t="s">
        <v>4042</v>
      </c>
      <c r="D343" s="18">
        <v>0.83103636363636368</v>
      </c>
      <c r="E343" s="124"/>
      <c r="F343" s="17"/>
      <c r="G343" s="18">
        <f>SUM(D343*100,E343:F343)</f>
        <v>83.103636363636369</v>
      </c>
      <c r="H343" s="17"/>
      <c r="I343" s="19"/>
      <c r="J343" s="18">
        <f>SUM(H343:I343)</f>
        <v>0</v>
      </c>
      <c r="K343" s="17">
        <v>2</v>
      </c>
      <c r="L343" s="19">
        <v>1.2</v>
      </c>
      <c r="M343" s="19">
        <v>12</v>
      </c>
      <c r="N343" s="18">
        <f>SUM(K343:M343)</f>
        <v>15.2</v>
      </c>
      <c r="O343" s="19"/>
      <c r="P343" s="19"/>
      <c r="Q343" s="19"/>
      <c r="R343" s="19"/>
      <c r="S343" s="18">
        <f>SUM(O343:R343)</f>
        <v>0</v>
      </c>
      <c r="T343" s="20"/>
      <c r="U343" s="17">
        <f>SUM(0.8+0.5)</f>
        <v>1.3</v>
      </c>
      <c r="V343" s="17">
        <v>0.8</v>
      </c>
      <c r="W343" s="17"/>
      <c r="X343" s="17"/>
      <c r="Y343" s="17"/>
      <c r="Z343" s="18">
        <f>SUM(T343:Y343)</f>
        <v>2.1</v>
      </c>
      <c r="AA343" s="17"/>
      <c r="AB343" s="17"/>
      <c r="AC343" s="41">
        <f>G343+J343+N343+S343+Z343+AA343-AB343</f>
        <v>100.40363636363637</v>
      </c>
    </row>
    <row r="344" spans="1:29" x14ac:dyDescent="0.25">
      <c r="A344" s="224">
        <v>340</v>
      </c>
      <c r="B344" s="62" t="s">
        <v>71</v>
      </c>
      <c r="C344" s="8" t="s">
        <v>5456</v>
      </c>
      <c r="D344" s="6">
        <v>0.82366666666666666</v>
      </c>
      <c r="E344" s="121"/>
      <c r="F344" s="5"/>
      <c r="G344" s="6">
        <f>SUM(D344*100,E344:F344)</f>
        <v>82.36666666666666</v>
      </c>
      <c r="H344" s="5"/>
      <c r="I344" s="4"/>
      <c r="J344" s="6">
        <f>SUM(H344:I344)</f>
        <v>0</v>
      </c>
      <c r="K344" s="5"/>
      <c r="L344" s="4"/>
      <c r="M344" s="4"/>
      <c r="N344" s="6">
        <f>SUM(K344:M344)</f>
        <v>0</v>
      </c>
      <c r="O344" s="4">
        <v>2.5</v>
      </c>
      <c r="P344" s="4"/>
      <c r="Q344" s="4">
        <v>0.5</v>
      </c>
      <c r="R344" s="4"/>
      <c r="S344" s="6">
        <f>SUM(O344:R344)</f>
        <v>3</v>
      </c>
      <c r="T344" s="7">
        <v>15</v>
      </c>
      <c r="U344" s="5"/>
      <c r="V344" s="5"/>
      <c r="W344" s="5"/>
      <c r="X344" s="5"/>
      <c r="Y344" s="5"/>
      <c r="Z344" s="6">
        <f>SUM(T344:Y344)</f>
        <v>15</v>
      </c>
      <c r="AA344" s="5"/>
      <c r="AB344" s="5"/>
      <c r="AC344" s="40">
        <f>G344+J344+N344+S344+Z344+AA344-AB344</f>
        <v>100.36666666666666</v>
      </c>
    </row>
    <row r="345" spans="1:29" x14ac:dyDescent="0.25">
      <c r="A345" s="224">
        <v>341</v>
      </c>
      <c r="B345" s="62" t="s">
        <v>4946</v>
      </c>
      <c r="C345" s="8" t="s">
        <v>4042</v>
      </c>
      <c r="D345" s="18">
        <v>0.75865131578947365</v>
      </c>
      <c r="E345" s="124"/>
      <c r="F345" s="17"/>
      <c r="G345" s="18">
        <f>SUM(D345*100,E345:F345)</f>
        <v>75.86513157894737</v>
      </c>
      <c r="H345" s="17"/>
      <c r="I345" s="19"/>
      <c r="J345" s="18">
        <f>SUM(H345:I345)</f>
        <v>0</v>
      </c>
      <c r="K345" s="17"/>
      <c r="L345" s="19"/>
      <c r="M345" s="19"/>
      <c r="N345" s="18">
        <f>SUM(K345:M345)</f>
        <v>0</v>
      </c>
      <c r="O345" s="19">
        <v>2.5</v>
      </c>
      <c r="P345" s="19"/>
      <c r="Q345" s="19"/>
      <c r="R345" s="19"/>
      <c r="S345" s="18">
        <f>SUM(O345:R345)</f>
        <v>2.5</v>
      </c>
      <c r="T345" s="20">
        <v>1.5</v>
      </c>
      <c r="U345" s="17">
        <v>20.5</v>
      </c>
      <c r="V345" s="17"/>
      <c r="W345" s="17"/>
      <c r="X345" s="17"/>
      <c r="Y345" s="17"/>
      <c r="Z345" s="18">
        <f>SUM(T345:Y345)</f>
        <v>22</v>
      </c>
      <c r="AA345" s="17"/>
      <c r="AB345" s="17"/>
      <c r="AC345" s="41">
        <f>G345+J345+N345+S345+Z345+AA345-AB345</f>
        <v>100.36513157894737</v>
      </c>
    </row>
    <row r="346" spans="1:29" x14ac:dyDescent="0.25">
      <c r="A346" s="224">
        <v>342</v>
      </c>
      <c r="B346" s="109">
        <v>204090</v>
      </c>
      <c r="C346" s="36" t="s">
        <v>5457</v>
      </c>
      <c r="D346" s="38">
        <v>0.85312500000000002</v>
      </c>
      <c r="E346" s="123"/>
      <c r="F346" s="33"/>
      <c r="G346" s="34">
        <v>85.3125</v>
      </c>
      <c r="H346" s="33"/>
      <c r="I346" s="32"/>
      <c r="J346" s="34">
        <v>0</v>
      </c>
      <c r="K346" s="33"/>
      <c r="L346" s="32"/>
      <c r="M346" s="32"/>
      <c r="N346" s="34">
        <v>0</v>
      </c>
      <c r="O346" s="32"/>
      <c r="P346" s="32"/>
      <c r="Q346" s="32"/>
      <c r="R346" s="32"/>
      <c r="S346" s="34">
        <v>0</v>
      </c>
      <c r="T346" s="35">
        <v>15</v>
      </c>
      <c r="U346" s="33"/>
      <c r="V346" s="33"/>
      <c r="W346" s="33"/>
      <c r="X346" s="33"/>
      <c r="Y346" s="33"/>
      <c r="Z346" s="34">
        <v>15</v>
      </c>
      <c r="AA346" s="33"/>
      <c r="AB346" s="33"/>
      <c r="AC346" s="42">
        <v>100.3125</v>
      </c>
    </row>
    <row r="347" spans="1:29" x14ac:dyDescent="0.25">
      <c r="A347" s="225">
        <v>343</v>
      </c>
      <c r="B347" s="62" t="s">
        <v>2434</v>
      </c>
      <c r="C347" s="13" t="s">
        <v>2360</v>
      </c>
      <c r="D347" s="18">
        <v>0.85250000000000004</v>
      </c>
      <c r="E347" s="122"/>
      <c r="F347" s="17"/>
      <c r="G347" s="18">
        <v>85.25</v>
      </c>
      <c r="H347" s="17"/>
      <c r="I347" s="19"/>
      <c r="J347" s="18">
        <v>0</v>
      </c>
      <c r="K347" s="17"/>
      <c r="L347" s="19"/>
      <c r="M347" s="19"/>
      <c r="N347" s="18">
        <v>0</v>
      </c>
      <c r="O347" s="19"/>
      <c r="P347" s="19"/>
      <c r="Q347" s="19"/>
      <c r="R347" s="19"/>
      <c r="S347" s="18">
        <v>0</v>
      </c>
      <c r="T347" s="20">
        <v>15</v>
      </c>
      <c r="U347" s="17"/>
      <c r="V347" s="17"/>
      <c r="W347" s="17"/>
      <c r="X347" s="17"/>
      <c r="Y347" s="17"/>
      <c r="Z347" s="18">
        <v>15</v>
      </c>
      <c r="AA347" s="17"/>
      <c r="AB347" s="17"/>
      <c r="AC347" s="41">
        <v>100.25</v>
      </c>
    </row>
    <row r="348" spans="1:29" x14ac:dyDescent="0.25">
      <c r="A348" s="224">
        <v>344</v>
      </c>
      <c r="B348" s="109">
        <v>214213</v>
      </c>
      <c r="C348" s="36" t="s">
        <v>5457</v>
      </c>
      <c r="D348" s="39">
        <v>0.91629629629629628</v>
      </c>
      <c r="E348" s="123"/>
      <c r="F348" s="33"/>
      <c r="G348" s="34">
        <v>91.629629629629633</v>
      </c>
      <c r="H348" s="33"/>
      <c r="I348" s="32"/>
      <c r="J348" s="34">
        <v>0</v>
      </c>
      <c r="K348" s="33"/>
      <c r="L348" s="32"/>
      <c r="M348" s="32"/>
      <c r="N348" s="34">
        <v>0</v>
      </c>
      <c r="O348" s="32"/>
      <c r="P348" s="32"/>
      <c r="Q348" s="32"/>
      <c r="R348" s="32"/>
      <c r="S348" s="34">
        <v>0</v>
      </c>
      <c r="T348" s="35"/>
      <c r="U348" s="33">
        <v>5.6</v>
      </c>
      <c r="V348" s="33"/>
      <c r="W348" s="33"/>
      <c r="X348" s="33">
        <v>3</v>
      </c>
      <c r="Y348" s="33"/>
      <c r="Z348" s="34">
        <v>8.6</v>
      </c>
      <c r="AA348" s="33"/>
      <c r="AB348" s="33"/>
      <c r="AC348" s="42">
        <v>100.22962962962963</v>
      </c>
    </row>
    <row r="349" spans="1:29" x14ac:dyDescent="0.25">
      <c r="A349" s="224">
        <v>345</v>
      </c>
      <c r="B349" s="109">
        <v>204035</v>
      </c>
      <c r="C349" s="36" t="s">
        <v>5457</v>
      </c>
      <c r="D349" s="38">
        <v>0.8828125</v>
      </c>
      <c r="E349" s="123"/>
      <c r="F349" s="33"/>
      <c r="G349" s="34">
        <v>88.28125</v>
      </c>
      <c r="H349" s="33">
        <v>2.4</v>
      </c>
      <c r="I349" s="32"/>
      <c r="J349" s="34">
        <v>2.4</v>
      </c>
      <c r="K349" s="33"/>
      <c r="L349" s="32"/>
      <c r="M349" s="32"/>
      <c r="N349" s="34">
        <v>0</v>
      </c>
      <c r="O349" s="32"/>
      <c r="P349" s="32"/>
      <c r="Q349" s="32"/>
      <c r="R349" s="32"/>
      <c r="S349" s="34">
        <v>0</v>
      </c>
      <c r="T349" s="35">
        <v>2</v>
      </c>
      <c r="U349" s="33">
        <v>1.5</v>
      </c>
      <c r="V349" s="33"/>
      <c r="W349" s="33">
        <v>0.5</v>
      </c>
      <c r="X349" s="33"/>
      <c r="Y349" s="33">
        <v>5.5</v>
      </c>
      <c r="Z349" s="34">
        <v>9.5</v>
      </c>
      <c r="AA349" s="33"/>
      <c r="AB349" s="33"/>
      <c r="AC349" s="42">
        <v>100.18125000000001</v>
      </c>
    </row>
    <row r="350" spans="1:29" x14ac:dyDescent="0.25">
      <c r="A350" s="224">
        <v>346</v>
      </c>
      <c r="B350" s="111" t="s">
        <v>4205</v>
      </c>
      <c r="C350" s="8" t="s">
        <v>4042</v>
      </c>
      <c r="D350" s="18">
        <v>0.89281250000000001</v>
      </c>
      <c r="E350" s="124"/>
      <c r="F350" s="17"/>
      <c r="G350" s="18">
        <f>SUM(D350*100,E350:F350)</f>
        <v>89.28125</v>
      </c>
      <c r="H350" s="17"/>
      <c r="I350" s="19"/>
      <c r="J350" s="18">
        <f>SUM(H350:I350)</f>
        <v>0</v>
      </c>
      <c r="K350" s="17"/>
      <c r="L350" s="19"/>
      <c r="M350" s="19"/>
      <c r="N350" s="18">
        <f>SUM(K350:M350)</f>
        <v>0</v>
      </c>
      <c r="O350" s="19"/>
      <c r="P350" s="19"/>
      <c r="Q350" s="19"/>
      <c r="R350" s="19"/>
      <c r="S350" s="18">
        <f>SUM(O350:R350)</f>
        <v>0</v>
      </c>
      <c r="T350" s="20"/>
      <c r="U350" s="17">
        <v>0.8</v>
      </c>
      <c r="V350" s="17"/>
      <c r="W350" s="17"/>
      <c r="X350" s="17">
        <v>10</v>
      </c>
      <c r="Y350" s="17"/>
      <c r="Z350" s="18">
        <f>SUM(T350:Y350)</f>
        <v>10.8</v>
      </c>
      <c r="AA350" s="17"/>
      <c r="AB350" s="17"/>
      <c r="AC350" s="41">
        <f>G350+J350+N350+S350+Z350+AA350-AB350</f>
        <v>100.08125</v>
      </c>
    </row>
    <row r="351" spans="1:29" x14ac:dyDescent="0.25">
      <c r="A351" s="225">
        <v>347</v>
      </c>
      <c r="B351" s="58" t="s">
        <v>72</v>
      </c>
      <c r="C351" s="8" t="s">
        <v>5456</v>
      </c>
      <c r="D351" s="6">
        <v>0.84931034482758616</v>
      </c>
      <c r="E351" s="121"/>
      <c r="F351" s="5"/>
      <c r="G351" s="6">
        <f>SUM(D351*100,E351:F351)</f>
        <v>84.931034482758619</v>
      </c>
      <c r="H351" s="5"/>
      <c r="I351" s="4"/>
      <c r="J351" s="6">
        <f>SUM(H351:I351)</f>
        <v>0</v>
      </c>
      <c r="K351" s="5"/>
      <c r="L351" s="4"/>
      <c r="M351" s="4"/>
      <c r="N351" s="6">
        <f>SUM(K351:M351)</f>
        <v>0</v>
      </c>
      <c r="O351" s="4"/>
      <c r="P351" s="4"/>
      <c r="Q351" s="4"/>
      <c r="R351" s="4"/>
      <c r="S351" s="6">
        <f>SUM(O351:R351)</f>
        <v>0</v>
      </c>
      <c r="T351" s="7">
        <v>15</v>
      </c>
      <c r="U351" s="5"/>
      <c r="V351" s="5"/>
      <c r="W351" s="5"/>
      <c r="X351" s="5"/>
      <c r="Y351" s="5"/>
      <c r="Z351" s="6">
        <f>SUM(T351:Y351)</f>
        <v>15</v>
      </c>
      <c r="AA351" s="5"/>
      <c r="AB351" s="5"/>
      <c r="AC351" s="40">
        <f>G351+J351+N351+S351+Z351+AA351-AB351</f>
        <v>99.931034482758619</v>
      </c>
    </row>
    <row r="352" spans="1:29" x14ac:dyDescent="0.25">
      <c r="A352" s="224">
        <v>348</v>
      </c>
      <c r="B352" s="58" t="s">
        <v>73</v>
      </c>
      <c r="C352" s="8" t="s">
        <v>5456</v>
      </c>
      <c r="D352" s="6">
        <v>0.68516129032258066</v>
      </c>
      <c r="E352" s="121"/>
      <c r="F352" s="5"/>
      <c r="G352" s="6">
        <f>SUM(D352*100,E352:F352)</f>
        <v>68.516129032258064</v>
      </c>
      <c r="H352" s="5"/>
      <c r="I352" s="4"/>
      <c r="J352" s="6">
        <f>SUM(H352:I352)</f>
        <v>0</v>
      </c>
      <c r="K352" s="5"/>
      <c r="L352" s="4"/>
      <c r="M352" s="4"/>
      <c r="N352" s="6">
        <f>SUM(K352:M352)</f>
        <v>0</v>
      </c>
      <c r="O352" s="4"/>
      <c r="P352" s="4"/>
      <c r="Q352" s="4"/>
      <c r="R352" s="4"/>
      <c r="S352" s="6">
        <f>SUM(O352:R352)</f>
        <v>0</v>
      </c>
      <c r="T352" s="7">
        <f>1.5+15</f>
        <v>16.5</v>
      </c>
      <c r="U352" s="5">
        <v>11.9</v>
      </c>
      <c r="V352" s="5"/>
      <c r="W352" s="5">
        <v>2</v>
      </c>
      <c r="X352" s="5"/>
      <c r="Y352" s="5"/>
      <c r="Z352" s="6">
        <f>SUM(T352:Y352)</f>
        <v>30.4</v>
      </c>
      <c r="AA352" s="5">
        <v>1</v>
      </c>
      <c r="AB352" s="5"/>
      <c r="AC352" s="40">
        <f>G352+J352+N352+S352+Z352+AA352-AB352</f>
        <v>99.916129032258056</v>
      </c>
    </row>
    <row r="353" spans="1:29" x14ac:dyDescent="0.25">
      <c r="A353" s="224">
        <v>349</v>
      </c>
      <c r="B353" s="81" t="s">
        <v>4317</v>
      </c>
      <c r="C353" s="8" t="s">
        <v>4042</v>
      </c>
      <c r="D353" s="18">
        <v>0.90100000000000002</v>
      </c>
      <c r="E353" s="124"/>
      <c r="F353" s="17"/>
      <c r="G353" s="18">
        <f>SUM(D353*100,E353:F353)</f>
        <v>90.100000000000009</v>
      </c>
      <c r="H353" s="17"/>
      <c r="I353" s="19"/>
      <c r="J353" s="18">
        <f>SUM(H353:I353)</f>
        <v>0</v>
      </c>
      <c r="K353" s="17"/>
      <c r="L353" s="19"/>
      <c r="M353" s="19"/>
      <c r="N353" s="18">
        <f>SUM(K353:M353)</f>
        <v>0</v>
      </c>
      <c r="O353" s="19"/>
      <c r="P353" s="19"/>
      <c r="Q353" s="19"/>
      <c r="R353" s="19"/>
      <c r="S353" s="18">
        <f>SUM(O353:R353)</f>
        <v>0</v>
      </c>
      <c r="T353" s="20">
        <v>2</v>
      </c>
      <c r="U353" s="17">
        <v>2</v>
      </c>
      <c r="V353" s="17"/>
      <c r="W353" s="17">
        <v>5.6</v>
      </c>
      <c r="X353" s="17">
        <v>0.2</v>
      </c>
      <c r="Y353" s="17"/>
      <c r="Z353" s="18">
        <f>SUM(T353:Y353)</f>
        <v>9.7999999999999989</v>
      </c>
      <c r="AA353" s="17"/>
      <c r="AB353" s="17"/>
      <c r="AC353" s="41">
        <f>G353+J353+N353+S353+Z353+AA353-AB353</f>
        <v>99.9</v>
      </c>
    </row>
    <row r="354" spans="1:29" x14ac:dyDescent="0.25">
      <c r="A354" s="224">
        <v>350</v>
      </c>
      <c r="B354" s="62" t="s">
        <v>3388</v>
      </c>
      <c r="C354" s="13" t="s">
        <v>3340</v>
      </c>
      <c r="D354" s="18">
        <v>0.94066666666666665</v>
      </c>
      <c r="E354" s="122"/>
      <c r="F354" s="17"/>
      <c r="G354" s="18">
        <v>94.066666666666663</v>
      </c>
      <c r="H354" s="17"/>
      <c r="I354" s="19"/>
      <c r="J354" s="18">
        <v>0</v>
      </c>
      <c r="K354" s="17"/>
      <c r="L354" s="19"/>
      <c r="M354" s="19"/>
      <c r="N354" s="18">
        <v>0</v>
      </c>
      <c r="O354" s="19"/>
      <c r="P354" s="19"/>
      <c r="Q354" s="19"/>
      <c r="R354" s="19"/>
      <c r="S354" s="18">
        <v>0</v>
      </c>
      <c r="T354" s="20">
        <v>1.5</v>
      </c>
      <c r="U354" s="17">
        <v>1.3</v>
      </c>
      <c r="V354" s="17"/>
      <c r="W354" s="17">
        <v>3</v>
      </c>
      <c r="X354" s="17"/>
      <c r="Y354" s="17"/>
      <c r="Z354" s="18">
        <v>5.8</v>
      </c>
      <c r="AA354" s="17"/>
      <c r="AB354" s="17"/>
      <c r="AC354" s="41">
        <v>99.86666666666666</v>
      </c>
    </row>
    <row r="355" spans="1:29" x14ac:dyDescent="0.25">
      <c r="A355" s="225">
        <v>351</v>
      </c>
      <c r="B355" s="62" t="s">
        <v>3389</v>
      </c>
      <c r="C355" s="13" t="s">
        <v>3340</v>
      </c>
      <c r="D355" s="18">
        <v>0.79884615384615387</v>
      </c>
      <c r="E355" s="122"/>
      <c r="F355" s="17"/>
      <c r="G355" s="18">
        <v>79.884615384615387</v>
      </c>
      <c r="H355" s="17">
        <v>2.5</v>
      </c>
      <c r="I355" s="19"/>
      <c r="J355" s="18">
        <v>2.5</v>
      </c>
      <c r="K355" s="17"/>
      <c r="L355" s="19"/>
      <c r="M355" s="19"/>
      <c r="N355" s="18">
        <v>0</v>
      </c>
      <c r="O355" s="19"/>
      <c r="P355" s="19"/>
      <c r="Q355" s="19"/>
      <c r="R355" s="19"/>
      <c r="S355" s="18">
        <v>0</v>
      </c>
      <c r="T355" s="20">
        <v>10</v>
      </c>
      <c r="U355" s="17">
        <v>0.8</v>
      </c>
      <c r="V355" s="17"/>
      <c r="W355" s="17">
        <v>3.8</v>
      </c>
      <c r="X355" s="17">
        <v>2.8</v>
      </c>
      <c r="Y355" s="17"/>
      <c r="Z355" s="18">
        <v>17.400000000000002</v>
      </c>
      <c r="AA355" s="17"/>
      <c r="AB355" s="17"/>
      <c r="AC355" s="41">
        <v>99.784615384615392</v>
      </c>
    </row>
    <row r="356" spans="1:29" x14ac:dyDescent="0.25">
      <c r="A356" s="224">
        <v>352</v>
      </c>
      <c r="B356" s="62" t="s">
        <v>2435</v>
      </c>
      <c r="C356" s="13" t="s">
        <v>2360</v>
      </c>
      <c r="D356" s="18">
        <v>0.84076923076923082</v>
      </c>
      <c r="E356" s="122"/>
      <c r="F356" s="17"/>
      <c r="G356" s="18">
        <v>84.07692307692308</v>
      </c>
      <c r="H356" s="17"/>
      <c r="I356" s="19"/>
      <c r="J356" s="18">
        <v>0</v>
      </c>
      <c r="K356" s="17">
        <v>2</v>
      </c>
      <c r="L356" s="19">
        <v>1.2</v>
      </c>
      <c r="M356" s="19">
        <v>12</v>
      </c>
      <c r="N356" s="18">
        <v>15.2</v>
      </c>
      <c r="O356" s="19"/>
      <c r="P356" s="19"/>
      <c r="Q356" s="19"/>
      <c r="R356" s="19"/>
      <c r="S356" s="18">
        <v>0</v>
      </c>
      <c r="T356" s="20"/>
      <c r="U356" s="17"/>
      <c r="V356" s="17"/>
      <c r="W356" s="17"/>
      <c r="X356" s="17">
        <v>0.5</v>
      </c>
      <c r="Y356" s="17"/>
      <c r="Z356" s="18">
        <v>0.5</v>
      </c>
      <c r="AA356" s="17"/>
      <c r="AB356" s="17"/>
      <c r="AC356" s="41">
        <v>99.776923076923083</v>
      </c>
    </row>
    <row r="357" spans="1:29" x14ac:dyDescent="0.25">
      <c r="A357" s="224">
        <v>353</v>
      </c>
      <c r="B357" s="62" t="s">
        <v>2436</v>
      </c>
      <c r="C357" s="13" t="s">
        <v>2360</v>
      </c>
      <c r="D357" s="18">
        <v>0.86769230769230776</v>
      </c>
      <c r="E357" s="122"/>
      <c r="F357" s="17"/>
      <c r="G357" s="18">
        <v>86.769230769230774</v>
      </c>
      <c r="H357" s="17"/>
      <c r="I357" s="19"/>
      <c r="J357" s="18">
        <v>0</v>
      </c>
      <c r="K357" s="17"/>
      <c r="L357" s="19"/>
      <c r="M357" s="19"/>
      <c r="N357" s="18">
        <v>0</v>
      </c>
      <c r="O357" s="19"/>
      <c r="P357" s="19"/>
      <c r="Q357" s="19"/>
      <c r="R357" s="19"/>
      <c r="S357" s="18">
        <v>0</v>
      </c>
      <c r="T357" s="20">
        <v>2</v>
      </c>
      <c r="U357" s="17">
        <v>1</v>
      </c>
      <c r="V357" s="17">
        <v>5</v>
      </c>
      <c r="W357" s="17">
        <v>1.5</v>
      </c>
      <c r="X357" s="17"/>
      <c r="Y357" s="17">
        <v>3.5</v>
      </c>
      <c r="Z357" s="18">
        <v>13</v>
      </c>
      <c r="AA357" s="17"/>
      <c r="AB357" s="17"/>
      <c r="AC357" s="41">
        <v>99.769230769230774</v>
      </c>
    </row>
    <row r="358" spans="1:29" x14ac:dyDescent="0.25">
      <c r="A358" s="224">
        <v>354</v>
      </c>
      <c r="B358" s="62" t="s">
        <v>2437</v>
      </c>
      <c r="C358" s="13" t="s">
        <v>2360</v>
      </c>
      <c r="D358" s="18">
        <v>0.89769230769230779</v>
      </c>
      <c r="E358" s="122"/>
      <c r="F358" s="17"/>
      <c r="G358" s="18">
        <v>89.769230769230774</v>
      </c>
      <c r="H358" s="17"/>
      <c r="I358" s="19"/>
      <c r="J358" s="18">
        <v>0</v>
      </c>
      <c r="K358" s="17"/>
      <c r="L358" s="19"/>
      <c r="M358" s="19"/>
      <c r="N358" s="18">
        <v>0</v>
      </c>
      <c r="O358" s="19"/>
      <c r="P358" s="19"/>
      <c r="Q358" s="19"/>
      <c r="R358" s="19"/>
      <c r="S358" s="18">
        <v>0</v>
      </c>
      <c r="T358" s="20"/>
      <c r="U358" s="17"/>
      <c r="V358" s="17"/>
      <c r="W358" s="17"/>
      <c r="X358" s="17">
        <v>10</v>
      </c>
      <c r="Y358" s="17"/>
      <c r="Z358" s="18">
        <v>10</v>
      </c>
      <c r="AA358" s="17"/>
      <c r="AB358" s="17"/>
      <c r="AC358" s="41">
        <v>99.769230769230774</v>
      </c>
    </row>
    <row r="359" spans="1:29" x14ac:dyDescent="0.25">
      <c r="A359" s="225">
        <v>355</v>
      </c>
      <c r="B359" s="62" t="s">
        <v>2438</v>
      </c>
      <c r="C359" s="13" t="s">
        <v>2360</v>
      </c>
      <c r="D359" s="18">
        <v>0.90249999999999997</v>
      </c>
      <c r="E359" s="122"/>
      <c r="F359" s="17"/>
      <c r="G359" s="18">
        <v>90.25</v>
      </c>
      <c r="H359" s="17"/>
      <c r="I359" s="19"/>
      <c r="J359" s="18">
        <v>0</v>
      </c>
      <c r="K359" s="17"/>
      <c r="L359" s="19"/>
      <c r="M359" s="19"/>
      <c r="N359" s="18">
        <v>0</v>
      </c>
      <c r="O359" s="19"/>
      <c r="P359" s="19"/>
      <c r="Q359" s="19"/>
      <c r="R359" s="19"/>
      <c r="S359" s="18">
        <v>0</v>
      </c>
      <c r="T359" s="20">
        <v>1</v>
      </c>
      <c r="U359" s="17"/>
      <c r="V359" s="17"/>
      <c r="W359" s="17">
        <v>3.5</v>
      </c>
      <c r="X359" s="17">
        <v>5</v>
      </c>
      <c r="Y359" s="17"/>
      <c r="Z359" s="18">
        <v>9.5</v>
      </c>
      <c r="AA359" s="17"/>
      <c r="AB359" s="17"/>
      <c r="AC359" s="41">
        <v>99.75</v>
      </c>
    </row>
    <row r="360" spans="1:29" x14ac:dyDescent="0.25">
      <c r="A360" s="224">
        <v>356</v>
      </c>
      <c r="B360" s="62" t="s">
        <v>74</v>
      </c>
      <c r="C360" s="8" t="s">
        <v>5456</v>
      </c>
      <c r="D360" s="6">
        <v>0.66933333333333334</v>
      </c>
      <c r="E360" s="121"/>
      <c r="F360" s="5"/>
      <c r="G360" s="6">
        <f>SUM(D360*100,E360:F360)</f>
        <v>66.933333333333337</v>
      </c>
      <c r="H360" s="5"/>
      <c r="I360" s="4"/>
      <c r="J360" s="6">
        <f>SUM(H360:I360)</f>
        <v>0</v>
      </c>
      <c r="K360" s="5"/>
      <c r="L360" s="4"/>
      <c r="M360" s="4"/>
      <c r="N360" s="6">
        <f>SUM(K360:M360)</f>
        <v>0</v>
      </c>
      <c r="O360" s="4"/>
      <c r="P360" s="4"/>
      <c r="Q360" s="4"/>
      <c r="R360" s="4"/>
      <c r="S360" s="6">
        <f>SUM(O360:R360)</f>
        <v>0</v>
      </c>
      <c r="T360" s="7">
        <f>1.5+10+1</f>
        <v>12.5</v>
      </c>
      <c r="U360" s="5">
        <v>19.3</v>
      </c>
      <c r="V360" s="5"/>
      <c r="W360" s="5"/>
      <c r="X360" s="5"/>
      <c r="Y360" s="5"/>
      <c r="Z360" s="6">
        <f>SUM(T360:Y360)</f>
        <v>31.8</v>
      </c>
      <c r="AA360" s="5">
        <v>1</v>
      </c>
      <c r="AB360" s="5"/>
      <c r="AC360" s="40">
        <f>G360+J360+N360+S360+Z360+AA360-AB360</f>
        <v>99.733333333333334</v>
      </c>
    </row>
    <row r="361" spans="1:29" x14ac:dyDescent="0.25">
      <c r="A361" s="224">
        <v>357</v>
      </c>
      <c r="B361" s="62" t="s">
        <v>3390</v>
      </c>
      <c r="C361" s="13" t="s">
        <v>3340</v>
      </c>
      <c r="D361" s="18">
        <v>0.95099999999999996</v>
      </c>
      <c r="E361" s="122"/>
      <c r="F361" s="17"/>
      <c r="G361" s="18">
        <v>95.1</v>
      </c>
      <c r="H361" s="17"/>
      <c r="I361" s="19"/>
      <c r="J361" s="18">
        <v>0</v>
      </c>
      <c r="K361" s="17"/>
      <c r="L361" s="19"/>
      <c r="M361" s="19"/>
      <c r="N361" s="18">
        <v>0</v>
      </c>
      <c r="O361" s="19"/>
      <c r="P361" s="19"/>
      <c r="Q361" s="19"/>
      <c r="R361" s="19"/>
      <c r="S361" s="18">
        <v>0</v>
      </c>
      <c r="T361" s="20"/>
      <c r="U361" s="17">
        <v>4</v>
      </c>
      <c r="V361" s="17"/>
      <c r="W361" s="17"/>
      <c r="X361" s="17"/>
      <c r="Y361" s="17">
        <v>0.5</v>
      </c>
      <c r="Z361" s="18">
        <v>4.5</v>
      </c>
      <c r="AA361" s="17"/>
      <c r="AB361" s="17"/>
      <c r="AC361" s="41">
        <v>99.6</v>
      </c>
    </row>
    <row r="362" spans="1:29" x14ac:dyDescent="0.25">
      <c r="A362" s="224">
        <v>358</v>
      </c>
      <c r="B362" s="62" t="s">
        <v>2439</v>
      </c>
      <c r="C362" s="13" t="s">
        <v>2360</v>
      </c>
      <c r="D362" s="18">
        <v>0.86461538461538467</v>
      </c>
      <c r="E362" s="122"/>
      <c r="F362" s="17"/>
      <c r="G362" s="18">
        <v>86.461538461538467</v>
      </c>
      <c r="H362" s="17">
        <v>3</v>
      </c>
      <c r="I362" s="19"/>
      <c r="J362" s="18">
        <v>3</v>
      </c>
      <c r="K362" s="17"/>
      <c r="L362" s="19"/>
      <c r="M362" s="19"/>
      <c r="N362" s="18">
        <v>0</v>
      </c>
      <c r="O362" s="19"/>
      <c r="P362" s="19"/>
      <c r="Q362" s="19"/>
      <c r="R362" s="19"/>
      <c r="S362" s="18">
        <v>0</v>
      </c>
      <c r="T362" s="20"/>
      <c r="U362" s="17"/>
      <c r="V362" s="17"/>
      <c r="W362" s="17"/>
      <c r="X362" s="17">
        <v>10</v>
      </c>
      <c r="Y362" s="17"/>
      <c r="Z362" s="18">
        <v>10</v>
      </c>
      <c r="AA362" s="17"/>
      <c r="AB362" s="17"/>
      <c r="AC362" s="41">
        <v>99.461538461538467</v>
      </c>
    </row>
    <row r="363" spans="1:29" x14ac:dyDescent="0.25">
      <c r="A363" s="225">
        <v>359</v>
      </c>
      <c r="B363" s="62" t="s">
        <v>2440</v>
      </c>
      <c r="C363" s="13" t="s">
        <v>2360</v>
      </c>
      <c r="D363" s="18">
        <v>0.81416666666666671</v>
      </c>
      <c r="E363" s="122"/>
      <c r="F363" s="17"/>
      <c r="G363" s="18">
        <v>81.416666666666671</v>
      </c>
      <c r="H363" s="17"/>
      <c r="I363" s="19"/>
      <c r="J363" s="18">
        <v>0</v>
      </c>
      <c r="K363" s="17"/>
      <c r="L363" s="19"/>
      <c r="M363" s="19"/>
      <c r="N363" s="18">
        <v>0</v>
      </c>
      <c r="O363" s="19"/>
      <c r="P363" s="19"/>
      <c r="Q363" s="19"/>
      <c r="R363" s="19"/>
      <c r="S363" s="18">
        <v>0</v>
      </c>
      <c r="T363" s="20">
        <v>2</v>
      </c>
      <c r="U363" s="17"/>
      <c r="V363" s="17">
        <v>0.5</v>
      </c>
      <c r="W363" s="17">
        <v>15.5</v>
      </c>
      <c r="X363" s="17"/>
      <c r="Y363" s="17"/>
      <c r="Z363" s="18">
        <v>18</v>
      </c>
      <c r="AA363" s="17"/>
      <c r="AB363" s="17"/>
      <c r="AC363" s="41">
        <v>99.416666666666671</v>
      </c>
    </row>
    <row r="364" spans="1:29" x14ac:dyDescent="0.25">
      <c r="A364" s="224">
        <v>360</v>
      </c>
      <c r="B364" s="62" t="s">
        <v>4950</v>
      </c>
      <c r="C364" s="8" t="s">
        <v>4042</v>
      </c>
      <c r="D364" s="18">
        <v>0.89881578947368423</v>
      </c>
      <c r="E364" s="124"/>
      <c r="F364" s="17"/>
      <c r="G364" s="18">
        <f>SUM(D364*100,E364:F364)</f>
        <v>89.881578947368425</v>
      </c>
      <c r="H364" s="17"/>
      <c r="I364" s="19"/>
      <c r="J364" s="18">
        <f>SUM(H364:I364)</f>
        <v>0</v>
      </c>
      <c r="K364" s="17"/>
      <c r="L364" s="19"/>
      <c r="M364" s="19">
        <v>3</v>
      </c>
      <c r="N364" s="18">
        <f>SUM(K364:M364)</f>
        <v>3</v>
      </c>
      <c r="O364" s="19"/>
      <c r="P364" s="19">
        <v>5</v>
      </c>
      <c r="Q364" s="19"/>
      <c r="R364" s="19"/>
      <c r="S364" s="18">
        <f>SUM(O364:R364)</f>
        <v>5</v>
      </c>
      <c r="T364" s="20">
        <v>1.5</v>
      </c>
      <c r="U364" s="17"/>
      <c r="V364" s="17"/>
      <c r="W364" s="17"/>
      <c r="X364" s="17"/>
      <c r="Y364" s="17"/>
      <c r="Z364" s="18">
        <f>SUM(T364:Y364)</f>
        <v>1.5</v>
      </c>
      <c r="AA364" s="17"/>
      <c r="AB364" s="17"/>
      <c r="AC364" s="41">
        <f>G364+J364+N364+S364+Z364+AA364-AB364</f>
        <v>99.381578947368425</v>
      </c>
    </row>
    <row r="365" spans="1:29" x14ac:dyDescent="0.25">
      <c r="A365" s="224">
        <v>361</v>
      </c>
      <c r="B365" s="62" t="s">
        <v>2441</v>
      </c>
      <c r="C365" s="13" t="s">
        <v>2360</v>
      </c>
      <c r="D365" s="18">
        <v>0.87538461538461532</v>
      </c>
      <c r="E365" s="122"/>
      <c r="F365" s="17"/>
      <c r="G365" s="18">
        <v>87.538461538461533</v>
      </c>
      <c r="H365" s="17"/>
      <c r="I365" s="19"/>
      <c r="J365" s="18">
        <v>0</v>
      </c>
      <c r="K365" s="17"/>
      <c r="L365" s="19"/>
      <c r="M365" s="19"/>
      <c r="N365" s="18">
        <v>0</v>
      </c>
      <c r="O365" s="19"/>
      <c r="P365" s="19"/>
      <c r="Q365" s="19"/>
      <c r="R365" s="19"/>
      <c r="S365" s="18">
        <v>0</v>
      </c>
      <c r="T365" s="20">
        <v>10</v>
      </c>
      <c r="U365" s="17"/>
      <c r="V365" s="17">
        <v>1.8</v>
      </c>
      <c r="W365" s="17"/>
      <c r="X365" s="17"/>
      <c r="Y365" s="17"/>
      <c r="Z365" s="18">
        <v>11.8</v>
      </c>
      <c r="AA365" s="17"/>
      <c r="AB365" s="17"/>
      <c r="AC365" s="41">
        <v>99.33846153846153</v>
      </c>
    </row>
    <row r="366" spans="1:29" x14ac:dyDescent="0.25">
      <c r="A366" s="224">
        <v>362</v>
      </c>
      <c r="B366" s="62">
        <v>192060</v>
      </c>
      <c r="C366" s="13" t="s">
        <v>2360</v>
      </c>
      <c r="D366" s="18">
        <v>0.91</v>
      </c>
      <c r="E366" s="122"/>
      <c r="F366" s="17"/>
      <c r="G366" s="18">
        <v>91</v>
      </c>
      <c r="H366" s="17"/>
      <c r="I366" s="19"/>
      <c r="J366" s="18">
        <v>0</v>
      </c>
      <c r="K366" s="17"/>
      <c r="L366" s="19"/>
      <c r="M366" s="19"/>
      <c r="N366" s="18">
        <v>0</v>
      </c>
      <c r="O366" s="19">
        <v>2.5</v>
      </c>
      <c r="P366" s="19"/>
      <c r="Q366" s="19"/>
      <c r="R366" s="19"/>
      <c r="S366" s="18">
        <v>2.5</v>
      </c>
      <c r="T366" s="20">
        <v>2</v>
      </c>
      <c r="U366" s="17"/>
      <c r="V366" s="17"/>
      <c r="W366" s="17"/>
      <c r="X366" s="17">
        <v>3.8</v>
      </c>
      <c r="Y366" s="17"/>
      <c r="Z366" s="18">
        <v>5.8</v>
      </c>
      <c r="AA366" s="17"/>
      <c r="AB366" s="17"/>
      <c r="AC366" s="41">
        <v>99.3</v>
      </c>
    </row>
    <row r="367" spans="1:29" x14ac:dyDescent="0.25">
      <c r="A367" s="225">
        <v>363</v>
      </c>
      <c r="B367" s="62" t="s">
        <v>3391</v>
      </c>
      <c r="C367" s="13" t="s">
        <v>3340</v>
      </c>
      <c r="D367" s="18">
        <v>0.91</v>
      </c>
      <c r="E367" s="122"/>
      <c r="F367" s="17"/>
      <c r="G367" s="18">
        <v>91</v>
      </c>
      <c r="H367" s="17"/>
      <c r="I367" s="19"/>
      <c r="J367" s="18">
        <v>0</v>
      </c>
      <c r="K367" s="17"/>
      <c r="L367" s="19"/>
      <c r="M367" s="19"/>
      <c r="N367" s="18">
        <v>0</v>
      </c>
      <c r="O367" s="19"/>
      <c r="P367" s="19"/>
      <c r="Q367" s="19"/>
      <c r="R367" s="19"/>
      <c r="S367" s="18">
        <v>0</v>
      </c>
      <c r="T367" s="20">
        <v>2</v>
      </c>
      <c r="U367" s="17">
        <v>1.5</v>
      </c>
      <c r="V367" s="17">
        <v>1.8</v>
      </c>
      <c r="W367" s="17"/>
      <c r="X367" s="17">
        <v>3</v>
      </c>
      <c r="Y367" s="17"/>
      <c r="Z367" s="18">
        <v>8.3000000000000007</v>
      </c>
      <c r="AA367" s="17"/>
      <c r="AB367" s="17"/>
      <c r="AC367" s="41">
        <v>99.3</v>
      </c>
    </row>
    <row r="368" spans="1:29" x14ac:dyDescent="0.25">
      <c r="A368" s="224">
        <v>364</v>
      </c>
      <c r="B368" s="61" t="s">
        <v>75</v>
      </c>
      <c r="C368" s="8" t="s">
        <v>5456</v>
      </c>
      <c r="D368" s="6">
        <v>0.75988949011446405</v>
      </c>
      <c r="E368" s="121"/>
      <c r="F368" s="5"/>
      <c r="G368" s="6">
        <f>SUM(D368*100,E368:F368)</f>
        <v>75.988949011446408</v>
      </c>
      <c r="H368" s="5"/>
      <c r="I368" s="4"/>
      <c r="J368" s="6">
        <f>SUM(H368:I368)</f>
        <v>0</v>
      </c>
      <c r="K368" s="5">
        <v>2.5</v>
      </c>
      <c r="L368" s="4">
        <v>2.8</v>
      </c>
      <c r="M368" s="4">
        <v>18</v>
      </c>
      <c r="N368" s="6">
        <f>SUM(K368:M368)</f>
        <v>23.3</v>
      </c>
      <c r="O368" s="4"/>
      <c r="P368" s="4"/>
      <c r="Q368" s="4"/>
      <c r="R368" s="4"/>
      <c r="S368" s="6">
        <f>SUM(O368:R368)</f>
        <v>0</v>
      </c>
      <c r="T368" s="7"/>
      <c r="U368" s="5"/>
      <c r="V368" s="5"/>
      <c r="W368" s="5"/>
      <c r="X368" s="5"/>
      <c r="Y368" s="5"/>
      <c r="Z368" s="6">
        <f>SUM(T368:Y368)</f>
        <v>0</v>
      </c>
      <c r="AA368" s="5"/>
      <c r="AB368" s="5"/>
      <c r="AC368" s="40">
        <f>G368+J368+N368+S368+Z368+AA368-AB368</f>
        <v>99.288949011446405</v>
      </c>
    </row>
    <row r="369" spans="1:29" x14ac:dyDescent="0.25">
      <c r="A369" s="224">
        <v>365</v>
      </c>
      <c r="B369" s="61" t="s">
        <v>76</v>
      </c>
      <c r="C369" s="8" t="s">
        <v>5456</v>
      </c>
      <c r="D369" s="6">
        <v>0.84284110301768989</v>
      </c>
      <c r="E369" s="121"/>
      <c r="F369" s="5"/>
      <c r="G369" s="6">
        <f>SUM(D369*100,E369:F369)</f>
        <v>84.28411030176899</v>
      </c>
      <c r="H369" s="5"/>
      <c r="I369" s="4"/>
      <c r="J369" s="6">
        <f>SUM(H369:I369)</f>
        <v>0</v>
      </c>
      <c r="K369" s="5"/>
      <c r="L369" s="4"/>
      <c r="M369" s="4"/>
      <c r="N369" s="6">
        <f>SUM(K369:M369)</f>
        <v>0</v>
      </c>
      <c r="O369" s="4"/>
      <c r="P369" s="4"/>
      <c r="Q369" s="4"/>
      <c r="R369" s="4"/>
      <c r="S369" s="6">
        <f>SUM(O369:R369)</f>
        <v>0</v>
      </c>
      <c r="T369" s="7">
        <v>15</v>
      </c>
      <c r="U369" s="5"/>
      <c r="V369" s="5"/>
      <c r="W369" s="5"/>
      <c r="X369" s="5"/>
      <c r="Y369" s="5"/>
      <c r="Z369" s="6">
        <f>SUM(T369:Y369)</f>
        <v>15</v>
      </c>
      <c r="AA369" s="5"/>
      <c r="AB369" s="5"/>
      <c r="AC369" s="40">
        <f>G369+J369+N369+S369+Z369+AA369-AB369</f>
        <v>99.28411030176899</v>
      </c>
    </row>
    <row r="370" spans="1:29" x14ac:dyDescent="0.25">
      <c r="A370" s="224">
        <v>366</v>
      </c>
      <c r="B370" s="109">
        <v>194122</v>
      </c>
      <c r="C370" s="36" t="s">
        <v>5457</v>
      </c>
      <c r="D370" s="39">
        <v>0.81166666666666665</v>
      </c>
      <c r="E370" s="123"/>
      <c r="F370" s="33"/>
      <c r="G370" s="34">
        <v>81.166666666666671</v>
      </c>
      <c r="H370" s="33"/>
      <c r="I370" s="32"/>
      <c r="J370" s="34">
        <v>0</v>
      </c>
      <c r="K370" s="33"/>
      <c r="L370" s="32"/>
      <c r="M370" s="32"/>
      <c r="N370" s="34">
        <v>0</v>
      </c>
      <c r="O370" s="32"/>
      <c r="P370" s="32"/>
      <c r="Q370" s="32"/>
      <c r="R370" s="32"/>
      <c r="S370" s="34">
        <v>0</v>
      </c>
      <c r="T370" s="35">
        <v>15</v>
      </c>
      <c r="U370" s="33">
        <v>3.1</v>
      </c>
      <c r="V370" s="33"/>
      <c r="W370" s="33"/>
      <c r="X370" s="33"/>
      <c r="Y370" s="33"/>
      <c r="Z370" s="34">
        <v>18.100000000000001</v>
      </c>
      <c r="AA370" s="33"/>
      <c r="AB370" s="33"/>
      <c r="AC370" s="42">
        <v>99.26666666666668</v>
      </c>
    </row>
    <row r="371" spans="1:29" x14ac:dyDescent="0.25">
      <c r="A371" s="225">
        <v>367</v>
      </c>
      <c r="B371" s="62" t="s">
        <v>5187</v>
      </c>
      <c r="C371" s="24" t="s">
        <v>4042</v>
      </c>
      <c r="D371" s="18">
        <v>0.90741935483870972</v>
      </c>
      <c r="E371" s="124"/>
      <c r="F371" s="17"/>
      <c r="G371" s="18">
        <f>SUM(D371*100,E371:F371)</f>
        <v>90.741935483870975</v>
      </c>
      <c r="H371" s="17"/>
      <c r="I371" s="19"/>
      <c r="J371" s="18">
        <f>SUM(H371:I371)</f>
        <v>0</v>
      </c>
      <c r="K371" s="17"/>
      <c r="L371" s="19"/>
      <c r="M371" s="19"/>
      <c r="N371" s="18">
        <f>SUM(K371:M371)</f>
        <v>0</v>
      </c>
      <c r="O371" s="19"/>
      <c r="P371" s="19"/>
      <c r="Q371" s="19"/>
      <c r="R371" s="19"/>
      <c r="S371" s="18">
        <f>SUM(O371:R371)</f>
        <v>0</v>
      </c>
      <c r="T371" s="20">
        <v>2</v>
      </c>
      <c r="U371" s="17"/>
      <c r="V371" s="17"/>
      <c r="W371" s="17">
        <v>4.5</v>
      </c>
      <c r="X371" s="17"/>
      <c r="Y371" s="17">
        <v>2</v>
      </c>
      <c r="Z371" s="18">
        <f>SUM(T371:Y371)</f>
        <v>8.5</v>
      </c>
      <c r="AA371" s="17"/>
      <c r="AB371" s="17"/>
      <c r="AC371" s="41">
        <f>G371+J371+N371+S371+Z371+AA371-AB371</f>
        <v>99.241935483870975</v>
      </c>
    </row>
    <row r="372" spans="1:29" x14ac:dyDescent="0.25">
      <c r="A372" s="224">
        <v>368</v>
      </c>
      <c r="B372" s="62" t="s">
        <v>2442</v>
      </c>
      <c r="C372" s="13" t="s">
        <v>2360</v>
      </c>
      <c r="D372" s="18">
        <v>0.85923076923076924</v>
      </c>
      <c r="E372" s="122"/>
      <c r="F372" s="17"/>
      <c r="G372" s="18">
        <v>85.92307692307692</v>
      </c>
      <c r="H372" s="17"/>
      <c r="I372" s="19"/>
      <c r="J372" s="18">
        <v>0</v>
      </c>
      <c r="K372" s="17"/>
      <c r="L372" s="19"/>
      <c r="M372" s="19"/>
      <c r="N372" s="18">
        <v>0</v>
      </c>
      <c r="O372" s="19"/>
      <c r="P372" s="19"/>
      <c r="Q372" s="19"/>
      <c r="R372" s="19"/>
      <c r="S372" s="18">
        <v>0</v>
      </c>
      <c r="T372" s="20">
        <v>11</v>
      </c>
      <c r="U372" s="17"/>
      <c r="V372" s="17">
        <v>2.2999999999999998</v>
      </c>
      <c r="W372" s="17"/>
      <c r="X372" s="17"/>
      <c r="Y372" s="17"/>
      <c r="Z372" s="18">
        <v>13.3</v>
      </c>
      <c r="AA372" s="17"/>
      <c r="AB372" s="17"/>
      <c r="AC372" s="41">
        <v>99.223076923076917</v>
      </c>
    </row>
    <row r="373" spans="1:29" x14ac:dyDescent="0.25">
      <c r="A373" s="224">
        <v>369</v>
      </c>
      <c r="B373" s="81" t="s">
        <v>4301</v>
      </c>
      <c r="C373" s="8" t="s">
        <v>4042</v>
      </c>
      <c r="D373" s="18">
        <v>0.96199999999999997</v>
      </c>
      <c r="E373" s="124"/>
      <c r="F373" s="17"/>
      <c r="G373" s="18">
        <f>SUM(D373*100,E373:F373)</f>
        <v>96.2</v>
      </c>
      <c r="H373" s="17"/>
      <c r="I373" s="19"/>
      <c r="J373" s="18">
        <f>SUM(H373:I373)</f>
        <v>0</v>
      </c>
      <c r="K373" s="17"/>
      <c r="L373" s="19"/>
      <c r="M373" s="19"/>
      <c r="N373" s="18">
        <f>SUM(K373:M373)</f>
        <v>0</v>
      </c>
      <c r="O373" s="19"/>
      <c r="P373" s="19"/>
      <c r="Q373" s="19"/>
      <c r="R373" s="19"/>
      <c r="S373" s="18">
        <f>SUM(O373:R373)</f>
        <v>0</v>
      </c>
      <c r="T373" s="20">
        <v>1</v>
      </c>
      <c r="U373" s="17">
        <v>2</v>
      </c>
      <c r="V373" s="17"/>
      <c r="W373" s="17"/>
      <c r="X373" s="17"/>
      <c r="Y373" s="17"/>
      <c r="Z373" s="18">
        <f>SUM(T373:Y373)</f>
        <v>3</v>
      </c>
      <c r="AA373" s="17"/>
      <c r="AB373" s="17"/>
      <c r="AC373" s="41">
        <f>G373+J373+N373+S373+Z373+AA373-AB373</f>
        <v>99.2</v>
      </c>
    </row>
    <row r="374" spans="1:29" x14ac:dyDescent="0.25">
      <c r="A374" s="224">
        <v>370</v>
      </c>
      <c r="B374" s="62" t="s">
        <v>3392</v>
      </c>
      <c r="C374" s="13" t="s">
        <v>3340</v>
      </c>
      <c r="D374" s="18">
        <v>0.85653846153846158</v>
      </c>
      <c r="E374" s="122"/>
      <c r="F374" s="17"/>
      <c r="G374" s="18">
        <v>85.65384615384616</v>
      </c>
      <c r="H374" s="17"/>
      <c r="I374" s="19"/>
      <c r="J374" s="18">
        <v>0</v>
      </c>
      <c r="K374" s="17"/>
      <c r="L374" s="19"/>
      <c r="M374" s="19"/>
      <c r="N374" s="18">
        <v>0</v>
      </c>
      <c r="O374" s="19"/>
      <c r="P374" s="19"/>
      <c r="Q374" s="19"/>
      <c r="R374" s="19"/>
      <c r="S374" s="18">
        <v>0</v>
      </c>
      <c r="T374" s="20">
        <v>1</v>
      </c>
      <c r="U374" s="17"/>
      <c r="V374" s="17"/>
      <c r="W374" s="17">
        <v>12.5</v>
      </c>
      <c r="X374" s="17"/>
      <c r="Y374" s="17"/>
      <c r="Z374" s="18">
        <v>13.5</v>
      </c>
      <c r="AA374" s="17"/>
      <c r="AB374" s="17"/>
      <c r="AC374" s="41">
        <v>99.15384615384616</v>
      </c>
    </row>
    <row r="375" spans="1:29" x14ac:dyDescent="0.25">
      <c r="A375" s="225">
        <v>371</v>
      </c>
      <c r="B375" s="51" t="s">
        <v>77</v>
      </c>
      <c r="C375" s="8" t="s">
        <v>5456</v>
      </c>
      <c r="D375" s="43">
        <v>0.83483333333333332</v>
      </c>
      <c r="E375" s="121"/>
      <c r="F375" s="5"/>
      <c r="G375" s="6">
        <f>SUM(D375*100,E375:F375)</f>
        <v>83.483333333333334</v>
      </c>
      <c r="H375" s="5"/>
      <c r="I375" s="4"/>
      <c r="J375" s="6">
        <f>SUM(H375:I375)</f>
        <v>0</v>
      </c>
      <c r="K375" s="5"/>
      <c r="L375" s="4"/>
      <c r="M375" s="4"/>
      <c r="N375" s="6">
        <f>SUM(K375:M375)</f>
        <v>0</v>
      </c>
      <c r="O375" s="4"/>
      <c r="P375" s="4"/>
      <c r="Q375" s="4"/>
      <c r="R375" s="4"/>
      <c r="S375" s="6">
        <f>SUM(O375:R375)</f>
        <v>0</v>
      </c>
      <c r="T375" s="7">
        <f>8+1</f>
        <v>9</v>
      </c>
      <c r="U375" s="5"/>
      <c r="V375" s="5">
        <v>2.1</v>
      </c>
      <c r="W375" s="5">
        <f>3+1.5</f>
        <v>4.5</v>
      </c>
      <c r="X375" s="5"/>
      <c r="Y375" s="5"/>
      <c r="Z375" s="6">
        <f>SUM(T375:Y375)</f>
        <v>15.6</v>
      </c>
      <c r="AA375" s="5"/>
      <c r="AB375" s="5"/>
      <c r="AC375" s="40">
        <f>G375+J375+N375+S375+Z375+AA375-AB375</f>
        <v>99.083333333333329</v>
      </c>
    </row>
    <row r="376" spans="1:29" x14ac:dyDescent="0.25">
      <c r="A376" s="224">
        <v>372</v>
      </c>
      <c r="B376" s="52" t="s">
        <v>2443</v>
      </c>
      <c r="C376" s="13" t="s">
        <v>2360</v>
      </c>
      <c r="D376" s="18">
        <v>0.84538461538461529</v>
      </c>
      <c r="E376" s="122"/>
      <c r="F376" s="17"/>
      <c r="G376" s="18">
        <v>84.538461538461533</v>
      </c>
      <c r="H376" s="17"/>
      <c r="I376" s="19"/>
      <c r="J376" s="18">
        <v>0</v>
      </c>
      <c r="K376" s="17"/>
      <c r="L376" s="19"/>
      <c r="M376" s="19"/>
      <c r="N376" s="18">
        <v>0</v>
      </c>
      <c r="O376" s="19"/>
      <c r="P376" s="19"/>
      <c r="Q376" s="19"/>
      <c r="R376" s="19"/>
      <c r="S376" s="18">
        <v>0</v>
      </c>
      <c r="T376" s="20"/>
      <c r="U376" s="17"/>
      <c r="V376" s="17">
        <v>0.5</v>
      </c>
      <c r="W376" s="17">
        <v>4</v>
      </c>
      <c r="X376" s="17">
        <v>10</v>
      </c>
      <c r="Y376" s="17"/>
      <c r="Z376" s="18">
        <v>14.5</v>
      </c>
      <c r="AA376" s="17"/>
      <c r="AB376" s="17"/>
      <c r="AC376" s="41">
        <v>99.038461538461533</v>
      </c>
    </row>
    <row r="377" spans="1:29" x14ac:dyDescent="0.25">
      <c r="A377" s="224">
        <v>373</v>
      </c>
      <c r="B377" s="177" t="s">
        <v>1427</v>
      </c>
      <c r="C377" s="8" t="s">
        <v>1369</v>
      </c>
      <c r="D377" s="18">
        <v>0.75638047138047126</v>
      </c>
      <c r="E377" s="122"/>
      <c r="F377" s="17"/>
      <c r="G377" s="18">
        <f>SUM(D377*100,E377:F377)</f>
        <v>75.638047138047128</v>
      </c>
      <c r="H377" s="17"/>
      <c r="I377" s="19"/>
      <c r="J377" s="18">
        <f>SUM(H377:I377)</f>
        <v>0</v>
      </c>
      <c r="K377" s="17"/>
      <c r="L377" s="19"/>
      <c r="M377" s="19"/>
      <c r="N377" s="18">
        <f>SUM(K377:M377)</f>
        <v>0</v>
      </c>
      <c r="O377" s="19"/>
      <c r="P377" s="19"/>
      <c r="Q377" s="19"/>
      <c r="R377" s="19"/>
      <c r="S377" s="18">
        <f>SUM(O377:R377)</f>
        <v>0</v>
      </c>
      <c r="T377" s="20">
        <f>1+12</f>
        <v>13</v>
      </c>
      <c r="U377" s="17"/>
      <c r="V377" s="17"/>
      <c r="W377" s="17">
        <f>2.5+7.9</f>
        <v>10.4</v>
      </c>
      <c r="X377" s="17"/>
      <c r="Y377" s="17"/>
      <c r="Z377" s="18">
        <f>SUM(T377:Y377)</f>
        <v>23.4</v>
      </c>
      <c r="AA377" s="17"/>
      <c r="AB377" s="17"/>
      <c r="AC377" s="41">
        <f>G377+J377+N377+S377+Z377+AA377-AB377</f>
        <v>99.038047138047119</v>
      </c>
    </row>
    <row r="378" spans="1:29" x14ac:dyDescent="0.25">
      <c r="A378" s="224">
        <v>374</v>
      </c>
      <c r="B378" s="52" t="s">
        <v>2444</v>
      </c>
      <c r="C378" s="13" t="s">
        <v>2360</v>
      </c>
      <c r="D378" s="18">
        <v>0.79333333333333333</v>
      </c>
      <c r="E378" s="122"/>
      <c r="F378" s="17"/>
      <c r="G378" s="18">
        <v>79.333333333333329</v>
      </c>
      <c r="H378" s="17"/>
      <c r="I378" s="19"/>
      <c r="J378" s="18">
        <v>0</v>
      </c>
      <c r="K378" s="17"/>
      <c r="L378" s="19"/>
      <c r="M378" s="19">
        <v>4</v>
      </c>
      <c r="N378" s="18">
        <v>4</v>
      </c>
      <c r="O378" s="19"/>
      <c r="P378" s="19"/>
      <c r="Q378" s="19"/>
      <c r="R378" s="19"/>
      <c r="S378" s="18">
        <v>0</v>
      </c>
      <c r="T378" s="20">
        <v>2</v>
      </c>
      <c r="U378" s="17">
        <v>0.5</v>
      </c>
      <c r="V378" s="17">
        <v>7.7</v>
      </c>
      <c r="W378" s="17"/>
      <c r="X378" s="17">
        <v>5.5</v>
      </c>
      <c r="Y378" s="17"/>
      <c r="Z378" s="18">
        <v>15.7</v>
      </c>
      <c r="AA378" s="17"/>
      <c r="AB378" s="17"/>
      <c r="AC378" s="41">
        <v>99.033333333333331</v>
      </c>
    </row>
    <row r="379" spans="1:29" x14ac:dyDescent="0.25">
      <c r="A379" s="225">
        <v>375</v>
      </c>
      <c r="B379" s="52" t="s">
        <v>4787</v>
      </c>
      <c r="C379" s="8" t="s">
        <v>4042</v>
      </c>
      <c r="D379" s="18">
        <v>0.86199999999999999</v>
      </c>
      <c r="E379" s="124"/>
      <c r="F379" s="17"/>
      <c r="G379" s="18">
        <f>SUM(D379*100,E379:F379)</f>
        <v>86.2</v>
      </c>
      <c r="H379" s="17"/>
      <c r="I379" s="19"/>
      <c r="J379" s="18">
        <f>SUM(H379:I379)</f>
        <v>0</v>
      </c>
      <c r="K379" s="17"/>
      <c r="L379" s="19"/>
      <c r="M379" s="19">
        <v>3</v>
      </c>
      <c r="N379" s="18">
        <f>SUM(K379:M379)</f>
        <v>3</v>
      </c>
      <c r="O379" s="19">
        <v>2.5</v>
      </c>
      <c r="P379" s="19"/>
      <c r="Q379" s="19"/>
      <c r="R379" s="19"/>
      <c r="S379" s="18">
        <f>SUM(O379:R379)</f>
        <v>2.5</v>
      </c>
      <c r="T379" s="20">
        <v>1</v>
      </c>
      <c r="U379" s="17">
        <v>2.1</v>
      </c>
      <c r="V379" s="17"/>
      <c r="W379" s="17">
        <f>0.2+2.5</f>
        <v>2.7</v>
      </c>
      <c r="X379" s="17">
        <v>1.5</v>
      </c>
      <c r="Y379" s="17"/>
      <c r="Z379" s="18">
        <f>SUM(T379:Y379)</f>
        <v>7.3000000000000007</v>
      </c>
      <c r="AA379" s="17"/>
      <c r="AB379" s="17"/>
      <c r="AC379" s="41">
        <f>G379+J379+N379+S379+Z379+AA379-AB379</f>
        <v>99</v>
      </c>
    </row>
    <row r="380" spans="1:29" x14ac:dyDescent="0.25">
      <c r="A380" s="224">
        <v>376</v>
      </c>
      <c r="B380" s="52" t="s">
        <v>3393</v>
      </c>
      <c r="C380" s="13" t="s">
        <v>3340</v>
      </c>
      <c r="D380" s="18">
        <v>0.8997435897435897</v>
      </c>
      <c r="E380" s="122"/>
      <c r="F380" s="17"/>
      <c r="G380" s="18">
        <v>89.974358974358964</v>
      </c>
      <c r="H380" s="17"/>
      <c r="I380" s="19"/>
      <c r="J380" s="18">
        <v>0</v>
      </c>
      <c r="K380" s="17"/>
      <c r="L380" s="19"/>
      <c r="M380" s="19"/>
      <c r="N380" s="18">
        <v>0</v>
      </c>
      <c r="O380" s="19"/>
      <c r="P380" s="19"/>
      <c r="Q380" s="19"/>
      <c r="R380" s="19"/>
      <c r="S380" s="18">
        <v>0</v>
      </c>
      <c r="T380" s="20">
        <v>2</v>
      </c>
      <c r="U380" s="17"/>
      <c r="V380" s="17"/>
      <c r="W380" s="17">
        <v>6.5</v>
      </c>
      <c r="X380" s="17"/>
      <c r="Y380" s="17">
        <v>0.5</v>
      </c>
      <c r="Z380" s="18">
        <v>9</v>
      </c>
      <c r="AA380" s="17"/>
      <c r="AB380" s="17"/>
      <c r="AC380" s="41">
        <v>98.974358974358964</v>
      </c>
    </row>
    <row r="381" spans="1:29" x14ac:dyDescent="0.25">
      <c r="A381" s="224">
        <v>377</v>
      </c>
      <c r="B381" s="54" t="s">
        <v>78</v>
      </c>
      <c r="C381" s="8" t="s">
        <v>5456</v>
      </c>
      <c r="D381" s="6">
        <v>0.83966666666666667</v>
      </c>
      <c r="E381" s="121"/>
      <c r="F381" s="5"/>
      <c r="G381" s="6">
        <f>SUM(D381*100,E381:F381)</f>
        <v>83.966666666666669</v>
      </c>
      <c r="H381" s="5"/>
      <c r="I381" s="4"/>
      <c r="J381" s="6">
        <f>SUM(H381:I381)</f>
        <v>0</v>
      </c>
      <c r="K381" s="5"/>
      <c r="L381" s="4"/>
      <c r="M381" s="4"/>
      <c r="N381" s="6">
        <f>SUM(K381:M381)</f>
        <v>0</v>
      </c>
      <c r="O381" s="4"/>
      <c r="P381" s="4"/>
      <c r="Q381" s="4"/>
      <c r="R381" s="4"/>
      <c r="S381" s="6">
        <f>SUM(O381:R381)</f>
        <v>0</v>
      </c>
      <c r="T381" s="7">
        <v>15</v>
      </c>
      <c r="U381" s="5"/>
      <c r="V381" s="5"/>
      <c r="W381" s="5"/>
      <c r="X381" s="5"/>
      <c r="Y381" s="5"/>
      <c r="Z381" s="6">
        <f>SUM(T381:Y381)</f>
        <v>15</v>
      </c>
      <c r="AA381" s="5"/>
      <c r="AB381" s="5"/>
      <c r="AC381" s="40">
        <f>G381+J381+N381+S381+Z381+AA381-AB381</f>
        <v>98.966666666666669</v>
      </c>
    </row>
    <row r="382" spans="1:29" x14ac:dyDescent="0.25">
      <c r="A382" s="224">
        <v>378</v>
      </c>
      <c r="B382" s="211">
        <v>194002</v>
      </c>
      <c r="C382" s="36" t="s">
        <v>5457</v>
      </c>
      <c r="D382" s="39">
        <v>0.86366666666666669</v>
      </c>
      <c r="E382" s="123"/>
      <c r="F382" s="33"/>
      <c r="G382" s="34">
        <v>86.366666666666674</v>
      </c>
      <c r="H382" s="33"/>
      <c r="I382" s="32"/>
      <c r="J382" s="34">
        <v>0</v>
      </c>
      <c r="K382" s="33"/>
      <c r="L382" s="32"/>
      <c r="M382" s="32"/>
      <c r="N382" s="34">
        <v>0</v>
      </c>
      <c r="O382" s="32"/>
      <c r="P382" s="32"/>
      <c r="Q382" s="32"/>
      <c r="R382" s="32"/>
      <c r="S382" s="34">
        <v>0</v>
      </c>
      <c r="T382" s="35">
        <v>2.5</v>
      </c>
      <c r="U382" s="33">
        <v>10.1</v>
      </c>
      <c r="V382" s="33"/>
      <c r="W382" s="33"/>
      <c r="X382" s="33"/>
      <c r="Y382" s="33"/>
      <c r="Z382" s="34">
        <v>12.6</v>
      </c>
      <c r="AA382" s="33"/>
      <c r="AB382" s="33"/>
      <c r="AC382" s="42">
        <v>98.966666666666669</v>
      </c>
    </row>
    <row r="383" spans="1:29" x14ac:dyDescent="0.25">
      <c r="A383" s="225">
        <v>379</v>
      </c>
      <c r="B383" s="51" t="s">
        <v>79</v>
      </c>
      <c r="C383" s="8" t="s">
        <v>5456</v>
      </c>
      <c r="D383" s="6">
        <v>0.91666666666666663</v>
      </c>
      <c r="E383" s="121"/>
      <c r="F383" s="5"/>
      <c r="G383" s="6">
        <f>SUM(D383*100,E383:F383)</f>
        <v>91.666666666666657</v>
      </c>
      <c r="H383" s="5"/>
      <c r="I383" s="4"/>
      <c r="J383" s="6">
        <f>SUM(H383:I383)</f>
        <v>0</v>
      </c>
      <c r="K383" s="5"/>
      <c r="L383" s="4"/>
      <c r="M383" s="4"/>
      <c r="N383" s="6">
        <f>SUM(K383:M383)</f>
        <v>0</v>
      </c>
      <c r="O383" s="4"/>
      <c r="P383" s="4"/>
      <c r="Q383" s="4"/>
      <c r="R383" s="4"/>
      <c r="S383" s="6">
        <f>SUM(O383:R383)</f>
        <v>0</v>
      </c>
      <c r="T383" s="7">
        <v>1</v>
      </c>
      <c r="U383" s="5"/>
      <c r="V383" s="5"/>
      <c r="W383" s="5">
        <v>6.3</v>
      </c>
      <c r="X383" s="5"/>
      <c r="Y383" s="5"/>
      <c r="Z383" s="6">
        <f>SUM(T383:Y383)</f>
        <v>7.3</v>
      </c>
      <c r="AA383" s="5"/>
      <c r="AB383" s="5"/>
      <c r="AC383" s="40">
        <f>G383+J383+N383+S383+Z383+AA383-AB383</f>
        <v>98.966666666666654</v>
      </c>
    </row>
    <row r="384" spans="1:29" x14ac:dyDescent="0.25">
      <c r="A384" s="224">
        <v>380</v>
      </c>
      <c r="B384" s="53" t="s">
        <v>80</v>
      </c>
      <c r="C384" s="8" t="s">
        <v>5456</v>
      </c>
      <c r="D384" s="6">
        <v>0.90833333333333333</v>
      </c>
      <c r="E384" s="121"/>
      <c r="F384" s="5"/>
      <c r="G384" s="6">
        <f>SUM(D384*100,E384:F384)</f>
        <v>90.833333333333329</v>
      </c>
      <c r="H384" s="5"/>
      <c r="I384" s="4"/>
      <c r="J384" s="6">
        <f>SUM(H384:I384)</f>
        <v>0</v>
      </c>
      <c r="K384" s="5"/>
      <c r="L384" s="4"/>
      <c r="M384" s="4"/>
      <c r="N384" s="6">
        <f>SUM(K384:M384)</f>
        <v>0</v>
      </c>
      <c r="O384" s="4"/>
      <c r="P384" s="4"/>
      <c r="Q384" s="4"/>
      <c r="R384" s="4"/>
      <c r="S384" s="6">
        <f>SUM(O384:R384)</f>
        <v>0</v>
      </c>
      <c r="T384" s="7">
        <v>1</v>
      </c>
      <c r="U384" s="5"/>
      <c r="V384" s="5"/>
      <c r="W384" s="5">
        <v>7</v>
      </c>
      <c r="X384" s="5"/>
      <c r="Y384" s="5"/>
      <c r="Z384" s="6">
        <f>SUM(T384:Y384)</f>
        <v>8</v>
      </c>
      <c r="AA384" s="5"/>
      <c r="AB384" s="5"/>
      <c r="AC384" s="40">
        <f>G384+J384+N384+S384+Z384+AA384-AB384</f>
        <v>98.833333333333329</v>
      </c>
    </row>
    <row r="385" spans="1:29" x14ac:dyDescent="0.25">
      <c r="A385" s="224">
        <v>381</v>
      </c>
      <c r="B385" s="52" t="s">
        <v>81</v>
      </c>
      <c r="C385" s="8" t="s">
        <v>5456</v>
      </c>
      <c r="D385" s="6">
        <v>0.82586206896551728</v>
      </c>
      <c r="E385" s="121"/>
      <c r="F385" s="5"/>
      <c r="G385" s="6">
        <f>SUM(D385*100,E385:F385)</f>
        <v>82.58620689655173</v>
      </c>
      <c r="H385" s="5"/>
      <c r="I385" s="4"/>
      <c r="J385" s="6">
        <f>SUM(H385:I385)</f>
        <v>0</v>
      </c>
      <c r="K385" s="5"/>
      <c r="L385" s="4"/>
      <c r="M385" s="4"/>
      <c r="N385" s="6">
        <f>SUM(K385:M385)</f>
        <v>0</v>
      </c>
      <c r="O385" s="4"/>
      <c r="P385" s="4"/>
      <c r="Q385" s="4"/>
      <c r="R385" s="4"/>
      <c r="S385" s="6">
        <f>SUM(O385:R385)</f>
        <v>0</v>
      </c>
      <c r="T385" s="7">
        <v>10</v>
      </c>
      <c r="U385" s="5"/>
      <c r="V385" s="5">
        <v>1.6</v>
      </c>
      <c r="W385" s="5">
        <v>4.5</v>
      </c>
      <c r="X385" s="5"/>
      <c r="Y385" s="5"/>
      <c r="Z385" s="6">
        <f>SUM(T385:Y385)</f>
        <v>16.100000000000001</v>
      </c>
      <c r="AA385" s="5"/>
      <c r="AB385" s="5"/>
      <c r="AC385" s="40">
        <f>G385+J385+N385+S385+Z385+AA385-AB385</f>
        <v>98.686206896551738</v>
      </c>
    </row>
    <row r="386" spans="1:29" x14ac:dyDescent="0.25">
      <c r="A386" s="224">
        <v>382</v>
      </c>
      <c r="B386" s="57" t="s">
        <v>82</v>
      </c>
      <c r="C386" s="8" t="s">
        <v>5456</v>
      </c>
      <c r="D386" s="6">
        <v>0.88636363636363635</v>
      </c>
      <c r="E386" s="121"/>
      <c r="F386" s="5"/>
      <c r="G386" s="6">
        <f>SUM(D386*100,E386:F386)</f>
        <v>88.63636363636364</v>
      </c>
      <c r="H386" s="5"/>
      <c r="I386" s="4"/>
      <c r="J386" s="6">
        <f>SUM(H386:I386)</f>
        <v>0</v>
      </c>
      <c r="K386" s="5"/>
      <c r="L386" s="4"/>
      <c r="M386" s="4"/>
      <c r="N386" s="6">
        <f>SUM(K386:M386)</f>
        <v>0</v>
      </c>
      <c r="O386" s="4"/>
      <c r="P386" s="4"/>
      <c r="Q386" s="4"/>
      <c r="R386" s="4"/>
      <c r="S386" s="6">
        <f>SUM(O386:R386)</f>
        <v>0</v>
      </c>
      <c r="T386" s="7"/>
      <c r="U386" s="5"/>
      <c r="V386" s="5"/>
      <c r="W386" s="5"/>
      <c r="X386" s="5">
        <v>10</v>
      </c>
      <c r="Y386" s="5"/>
      <c r="Z386" s="6">
        <f>SUM(T386:Y386)</f>
        <v>10</v>
      </c>
      <c r="AA386" s="5"/>
      <c r="AB386" s="5"/>
      <c r="AC386" s="40">
        <f>G386+J386+N386+S386+Z386+AA386-AB386</f>
        <v>98.63636363636364</v>
      </c>
    </row>
    <row r="387" spans="1:29" x14ac:dyDescent="0.25">
      <c r="A387" s="225">
        <v>383</v>
      </c>
      <c r="B387" s="208" t="s">
        <v>1428</v>
      </c>
      <c r="C387" s="26" t="s">
        <v>1369</v>
      </c>
      <c r="D387" s="18">
        <v>0.77935483870967737</v>
      </c>
      <c r="E387" s="122"/>
      <c r="F387" s="17"/>
      <c r="G387" s="18">
        <f>SUM(D387*100,E387:F387)</f>
        <v>77.935483870967744</v>
      </c>
      <c r="H387" s="17"/>
      <c r="I387" s="19"/>
      <c r="J387" s="18">
        <f>SUM(H387:I387)</f>
        <v>0</v>
      </c>
      <c r="K387" s="17"/>
      <c r="L387" s="19"/>
      <c r="M387" s="19">
        <v>3</v>
      </c>
      <c r="N387" s="18">
        <f>SUM(K387:M387)</f>
        <v>3</v>
      </c>
      <c r="O387" s="19">
        <v>2.5</v>
      </c>
      <c r="P387" s="19"/>
      <c r="Q387" s="19"/>
      <c r="R387" s="19"/>
      <c r="S387" s="18">
        <f>SUM(O387:R387)</f>
        <v>2.5</v>
      </c>
      <c r="T387" s="20">
        <v>10</v>
      </c>
      <c r="U387" s="17">
        <v>1.2</v>
      </c>
      <c r="V387" s="17">
        <v>1.6</v>
      </c>
      <c r="W387" s="17">
        <f>0.2+0.2</f>
        <v>0.4</v>
      </c>
      <c r="X387" s="17"/>
      <c r="Y387" s="17">
        <v>2</v>
      </c>
      <c r="Z387" s="18">
        <f>SUM(T387:Y387)</f>
        <v>15.2</v>
      </c>
      <c r="AA387" s="17"/>
      <c r="AB387" s="17"/>
      <c r="AC387" s="41">
        <f>G387+J387+N387+S387+Z387+AA387-AB387</f>
        <v>98.635483870967747</v>
      </c>
    </row>
    <row r="388" spans="1:29" x14ac:dyDescent="0.25">
      <c r="A388" s="224">
        <v>384</v>
      </c>
      <c r="B388" s="52" t="s">
        <v>2446</v>
      </c>
      <c r="C388" s="13" t="s">
        <v>2360</v>
      </c>
      <c r="D388" s="18">
        <v>0.88615384615384618</v>
      </c>
      <c r="E388" s="122"/>
      <c r="F388" s="17"/>
      <c r="G388" s="18">
        <v>88.615384615384613</v>
      </c>
      <c r="H388" s="17"/>
      <c r="I388" s="19">
        <v>4</v>
      </c>
      <c r="J388" s="18">
        <v>4</v>
      </c>
      <c r="K388" s="17"/>
      <c r="L388" s="19"/>
      <c r="M388" s="19"/>
      <c r="N388" s="18">
        <v>0</v>
      </c>
      <c r="O388" s="19"/>
      <c r="P388" s="19"/>
      <c r="Q388" s="19"/>
      <c r="R388" s="19"/>
      <c r="S388" s="18">
        <v>0</v>
      </c>
      <c r="T388" s="20">
        <v>0.5</v>
      </c>
      <c r="U388" s="17"/>
      <c r="V388" s="17"/>
      <c r="W388" s="17"/>
      <c r="X388" s="17">
        <v>5</v>
      </c>
      <c r="Y388" s="17">
        <v>0.5</v>
      </c>
      <c r="Z388" s="18">
        <v>6</v>
      </c>
      <c r="AA388" s="17"/>
      <c r="AB388" s="17"/>
      <c r="AC388" s="41">
        <v>98.615384615384613</v>
      </c>
    </row>
    <row r="389" spans="1:29" x14ac:dyDescent="0.25">
      <c r="A389" s="224">
        <v>385</v>
      </c>
      <c r="B389" s="155">
        <v>204154</v>
      </c>
      <c r="C389" s="36" t="s">
        <v>5457</v>
      </c>
      <c r="D389" s="38">
        <v>0.80406250000000001</v>
      </c>
      <c r="E389" s="123"/>
      <c r="F389" s="33"/>
      <c r="G389" s="34">
        <v>80.40625</v>
      </c>
      <c r="H389" s="33"/>
      <c r="I389" s="32"/>
      <c r="J389" s="34">
        <v>0</v>
      </c>
      <c r="K389" s="33"/>
      <c r="L389" s="32"/>
      <c r="M389" s="32"/>
      <c r="N389" s="34">
        <v>0</v>
      </c>
      <c r="O389" s="32"/>
      <c r="P389" s="32"/>
      <c r="Q389" s="32"/>
      <c r="R389" s="32"/>
      <c r="S389" s="34">
        <v>0</v>
      </c>
      <c r="T389" s="35">
        <v>15</v>
      </c>
      <c r="U389" s="33">
        <v>3.2</v>
      </c>
      <c r="V389" s="33"/>
      <c r="W389" s="33"/>
      <c r="X389" s="33"/>
      <c r="Y389" s="33"/>
      <c r="Z389" s="34">
        <v>18.2</v>
      </c>
      <c r="AA389" s="33"/>
      <c r="AB389" s="33"/>
      <c r="AC389" s="42">
        <v>98.606250000000003</v>
      </c>
    </row>
    <row r="390" spans="1:29" x14ac:dyDescent="0.25">
      <c r="A390" s="224">
        <v>386</v>
      </c>
      <c r="B390" s="162" t="s">
        <v>4463</v>
      </c>
      <c r="C390" s="8" t="s">
        <v>4042</v>
      </c>
      <c r="D390" s="18">
        <v>0.9554838709677419</v>
      </c>
      <c r="E390" s="124"/>
      <c r="F390" s="17"/>
      <c r="G390" s="18">
        <f>SUM(D390*100,E390:F390)</f>
        <v>95.548387096774192</v>
      </c>
      <c r="H390" s="17"/>
      <c r="I390" s="19"/>
      <c r="J390" s="18">
        <f>SUM(H390:I390)</f>
        <v>0</v>
      </c>
      <c r="K390" s="17"/>
      <c r="L390" s="19"/>
      <c r="M390" s="19"/>
      <c r="N390" s="18">
        <f>SUM(K390:M390)</f>
        <v>0</v>
      </c>
      <c r="O390" s="19"/>
      <c r="P390" s="19"/>
      <c r="Q390" s="19"/>
      <c r="R390" s="19"/>
      <c r="S390" s="18">
        <f>SUM(O390:R390)</f>
        <v>0</v>
      </c>
      <c r="T390" s="20">
        <v>3</v>
      </c>
      <c r="U390" s="17"/>
      <c r="V390" s="17"/>
      <c r="W390" s="17"/>
      <c r="X390" s="17"/>
      <c r="Y390" s="17"/>
      <c r="Z390" s="18">
        <f>SUM(T390:Y390)</f>
        <v>3</v>
      </c>
      <c r="AA390" s="17"/>
      <c r="AB390" s="17"/>
      <c r="AC390" s="41">
        <f>G390+J390+N390+S390+Z390+AA390-AB390</f>
        <v>98.548387096774192</v>
      </c>
    </row>
    <row r="391" spans="1:29" x14ac:dyDescent="0.25">
      <c r="A391" s="225">
        <v>387</v>
      </c>
      <c r="B391" s="52" t="s">
        <v>2658</v>
      </c>
      <c r="C391" s="13" t="s">
        <v>2360</v>
      </c>
      <c r="D391" s="18">
        <v>0.9</v>
      </c>
      <c r="E391" s="122"/>
      <c r="F391" s="17"/>
      <c r="G391" s="18">
        <v>90</v>
      </c>
      <c r="H391" s="17">
        <v>5</v>
      </c>
      <c r="I391" s="19"/>
      <c r="J391" s="18">
        <v>5</v>
      </c>
      <c r="K391" s="17"/>
      <c r="L391" s="19"/>
      <c r="M391" s="19"/>
      <c r="N391" s="18">
        <v>0</v>
      </c>
      <c r="O391" s="19"/>
      <c r="P391" s="19"/>
      <c r="Q391" s="19"/>
      <c r="R391" s="19"/>
      <c r="S391" s="18">
        <v>0</v>
      </c>
      <c r="T391" s="20">
        <v>2</v>
      </c>
      <c r="U391" s="17"/>
      <c r="V391" s="17">
        <v>0.5</v>
      </c>
      <c r="W391" s="17"/>
      <c r="X391" s="17"/>
      <c r="Y391" s="17">
        <v>1</v>
      </c>
      <c r="Z391" s="18">
        <v>3.5</v>
      </c>
      <c r="AA391" s="17"/>
      <c r="AB391" s="17"/>
      <c r="AC391" s="41">
        <v>98.5</v>
      </c>
    </row>
    <row r="392" spans="1:29" x14ac:dyDescent="0.25">
      <c r="A392" s="224">
        <v>388</v>
      </c>
      <c r="B392" s="194" t="s">
        <v>1429</v>
      </c>
      <c r="C392" s="8" t="s">
        <v>1369</v>
      </c>
      <c r="D392" s="18">
        <v>0.79653999999999991</v>
      </c>
      <c r="E392" s="122"/>
      <c r="F392" s="17"/>
      <c r="G392" s="18">
        <f>SUM(D392*100,E392:F392)</f>
        <v>79.653999999999996</v>
      </c>
      <c r="H392" s="17"/>
      <c r="I392" s="19"/>
      <c r="J392" s="18">
        <f>SUM(H392:I392)</f>
        <v>0</v>
      </c>
      <c r="K392" s="17"/>
      <c r="L392" s="19"/>
      <c r="M392" s="19"/>
      <c r="N392" s="18">
        <f>SUM(K392:M392)</f>
        <v>0</v>
      </c>
      <c r="O392" s="19"/>
      <c r="P392" s="19"/>
      <c r="Q392" s="19"/>
      <c r="R392" s="19"/>
      <c r="S392" s="18">
        <f>SUM(O392:R392)</f>
        <v>0</v>
      </c>
      <c r="T392" s="20">
        <f>9+1</f>
        <v>10</v>
      </c>
      <c r="U392" s="17">
        <v>4.8</v>
      </c>
      <c r="V392" s="17">
        <f>1.6+1.8</f>
        <v>3.4000000000000004</v>
      </c>
      <c r="W392" s="17">
        <f>0.2+0.2+0.2</f>
        <v>0.60000000000000009</v>
      </c>
      <c r="X392" s="17"/>
      <c r="Y392" s="17"/>
      <c r="Z392" s="18">
        <f>SUM(T392:Y392)</f>
        <v>18.800000000000004</v>
      </c>
      <c r="AA392" s="17"/>
      <c r="AB392" s="17"/>
      <c r="AC392" s="41">
        <f>G392+J392+N392+S392+Z392+AA392-AB392</f>
        <v>98.454000000000008</v>
      </c>
    </row>
    <row r="393" spans="1:29" x14ac:dyDescent="0.25">
      <c r="A393" s="224">
        <v>389</v>
      </c>
      <c r="B393" s="52" t="s">
        <v>3394</v>
      </c>
      <c r="C393" s="13" t="s">
        <v>3340</v>
      </c>
      <c r="D393" s="18">
        <v>0.60240000000000005</v>
      </c>
      <c r="E393" s="122"/>
      <c r="F393" s="17"/>
      <c r="G393" s="18">
        <v>60.24</v>
      </c>
      <c r="H393" s="17"/>
      <c r="I393" s="19"/>
      <c r="J393" s="18">
        <v>0</v>
      </c>
      <c r="K393" s="17"/>
      <c r="L393" s="19"/>
      <c r="M393" s="19"/>
      <c r="N393" s="18">
        <v>0</v>
      </c>
      <c r="O393" s="19"/>
      <c r="P393" s="19"/>
      <c r="Q393" s="19"/>
      <c r="R393" s="19"/>
      <c r="S393" s="18">
        <v>0</v>
      </c>
      <c r="T393" s="20">
        <v>16.5</v>
      </c>
      <c r="U393" s="17">
        <v>21.7</v>
      </c>
      <c r="V393" s="17"/>
      <c r="W393" s="17"/>
      <c r="X393" s="17"/>
      <c r="Y393" s="17"/>
      <c r="Z393" s="18">
        <v>38.200000000000003</v>
      </c>
      <c r="AA393" s="17"/>
      <c r="AB393" s="17"/>
      <c r="AC393" s="41">
        <v>98.44</v>
      </c>
    </row>
    <row r="394" spans="1:29" x14ac:dyDescent="0.25">
      <c r="A394" s="224">
        <v>390</v>
      </c>
      <c r="B394" s="53" t="s">
        <v>83</v>
      </c>
      <c r="C394" s="8" t="s">
        <v>5456</v>
      </c>
      <c r="D394" s="6">
        <v>0.89</v>
      </c>
      <c r="E394" s="121"/>
      <c r="F394" s="5"/>
      <c r="G394" s="6">
        <f>SUM(D394*100,E394:F394)</f>
        <v>89</v>
      </c>
      <c r="H394" s="5"/>
      <c r="I394" s="4"/>
      <c r="J394" s="6">
        <f>SUM(H394:I394)</f>
        <v>0</v>
      </c>
      <c r="K394" s="5"/>
      <c r="L394" s="4"/>
      <c r="M394" s="4"/>
      <c r="N394" s="6">
        <f>SUM(K394:M394)</f>
        <v>0</v>
      </c>
      <c r="O394" s="4"/>
      <c r="P394" s="4"/>
      <c r="Q394" s="4"/>
      <c r="R394" s="4"/>
      <c r="S394" s="6">
        <f>SUM(O394:R394)</f>
        <v>0</v>
      </c>
      <c r="T394" s="7">
        <f>SUM(1+1)</f>
        <v>2</v>
      </c>
      <c r="U394" s="5"/>
      <c r="V394" s="5"/>
      <c r="W394" s="5">
        <v>7.4</v>
      </c>
      <c r="X394" s="5"/>
      <c r="Y394" s="5"/>
      <c r="Z394" s="6">
        <f>SUM(T394:Y394)</f>
        <v>9.4</v>
      </c>
      <c r="AA394" s="5"/>
      <c r="AB394" s="5"/>
      <c r="AC394" s="40">
        <f>G394+J394+N394+S394+Z394+AA394-AB394</f>
        <v>98.4</v>
      </c>
    </row>
    <row r="395" spans="1:29" x14ac:dyDescent="0.25">
      <c r="A395" s="225">
        <v>391</v>
      </c>
      <c r="B395" s="57" t="s">
        <v>84</v>
      </c>
      <c r="C395" s="8" t="s">
        <v>5456</v>
      </c>
      <c r="D395" s="6">
        <v>0.85787878787878791</v>
      </c>
      <c r="E395" s="121"/>
      <c r="F395" s="5"/>
      <c r="G395" s="6">
        <f>SUM(D395*100,E395:F395)</f>
        <v>85.787878787878796</v>
      </c>
      <c r="H395" s="5"/>
      <c r="I395" s="4"/>
      <c r="J395" s="6">
        <f>SUM(H395:I395)</f>
        <v>0</v>
      </c>
      <c r="K395" s="5"/>
      <c r="L395" s="4"/>
      <c r="M395" s="4"/>
      <c r="N395" s="6">
        <f>SUM(K395:M395)</f>
        <v>0</v>
      </c>
      <c r="O395" s="4"/>
      <c r="P395" s="4"/>
      <c r="Q395" s="4"/>
      <c r="R395" s="4"/>
      <c r="S395" s="6">
        <f>SUM(O395:R395)</f>
        <v>0</v>
      </c>
      <c r="T395" s="7">
        <f>10+1</f>
        <v>11</v>
      </c>
      <c r="U395" s="5"/>
      <c r="V395" s="5">
        <v>1.6</v>
      </c>
      <c r="W395" s="5"/>
      <c r="X395" s="5"/>
      <c r="Y395" s="5"/>
      <c r="Z395" s="6">
        <f>SUM(T395:Y395)</f>
        <v>12.6</v>
      </c>
      <c r="AA395" s="5"/>
      <c r="AB395" s="5"/>
      <c r="AC395" s="40">
        <f>G395+J395+N395+S395+Z395+AA395-AB395</f>
        <v>98.38787878787879</v>
      </c>
    </row>
    <row r="396" spans="1:29" x14ac:dyDescent="0.25">
      <c r="A396" s="224">
        <v>392</v>
      </c>
      <c r="B396" s="51" t="s">
        <v>85</v>
      </c>
      <c r="C396" s="8" t="s">
        <v>5456</v>
      </c>
      <c r="D396" s="6">
        <v>0.87354838709677418</v>
      </c>
      <c r="E396" s="121"/>
      <c r="F396" s="5"/>
      <c r="G396" s="6">
        <f>SUM(D396*100,E396:F396)</f>
        <v>87.354838709677423</v>
      </c>
      <c r="H396" s="5"/>
      <c r="I396" s="4"/>
      <c r="J396" s="6">
        <f>SUM(H396:I396)</f>
        <v>0</v>
      </c>
      <c r="K396" s="5"/>
      <c r="L396" s="4"/>
      <c r="M396" s="4"/>
      <c r="N396" s="6">
        <f>SUM(K396:M396)</f>
        <v>0</v>
      </c>
      <c r="O396" s="4"/>
      <c r="P396" s="4"/>
      <c r="Q396" s="4"/>
      <c r="R396" s="4"/>
      <c r="S396" s="6">
        <f>SUM(O396:R396)</f>
        <v>0</v>
      </c>
      <c r="T396" s="7">
        <v>2</v>
      </c>
      <c r="U396" s="5"/>
      <c r="V396" s="5"/>
      <c r="W396" s="5">
        <v>5</v>
      </c>
      <c r="X396" s="5">
        <v>4</v>
      </c>
      <c r="Y396" s="5"/>
      <c r="Z396" s="6">
        <f>SUM(T396:Y396)</f>
        <v>11</v>
      </c>
      <c r="AA396" s="5"/>
      <c r="AB396" s="5"/>
      <c r="AC396" s="40">
        <f>G396+J396+N396+S396+Z396+AA396-AB396</f>
        <v>98.354838709677423</v>
      </c>
    </row>
    <row r="397" spans="1:29" x14ac:dyDescent="0.25">
      <c r="A397" s="224">
        <v>393</v>
      </c>
      <c r="B397" s="51" t="s">
        <v>86</v>
      </c>
      <c r="C397" s="8" t="s">
        <v>5456</v>
      </c>
      <c r="D397" s="6">
        <v>0.95833333333333337</v>
      </c>
      <c r="E397" s="121"/>
      <c r="F397" s="5"/>
      <c r="G397" s="6">
        <f>SUM(D397*100,E397:F397)</f>
        <v>95.833333333333343</v>
      </c>
      <c r="H397" s="5"/>
      <c r="I397" s="4"/>
      <c r="J397" s="6">
        <f>SUM(H397:I397)</f>
        <v>0</v>
      </c>
      <c r="K397" s="5"/>
      <c r="L397" s="4"/>
      <c r="M397" s="4"/>
      <c r="N397" s="6">
        <f>SUM(K397:M397)</f>
        <v>0</v>
      </c>
      <c r="O397" s="4">
        <v>2.5</v>
      </c>
      <c r="P397" s="4"/>
      <c r="Q397" s="4"/>
      <c r="R397" s="4"/>
      <c r="S397" s="6">
        <f>SUM(O397:R397)</f>
        <v>2.5</v>
      </c>
      <c r="T397" s="7"/>
      <c r="U397" s="5"/>
      <c r="V397" s="5"/>
      <c r="W397" s="5"/>
      <c r="X397" s="5"/>
      <c r="Y397" s="5"/>
      <c r="Z397" s="6">
        <f>SUM(T397:Y397)</f>
        <v>0</v>
      </c>
      <c r="AA397" s="5"/>
      <c r="AB397" s="5"/>
      <c r="AC397" s="40">
        <f>G397+J397+N397+S397+Z397+AA397-AB397</f>
        <v>98.333333333333343</v>
      </c>
    </row>
    <row r="398" spans="1:29" x14ac:dyDescent="0.25">
      <c r="A398" s="224">
        <v>394</v>
      </c>
      <c r="B398" s="162" t="s">
        <v>4295</v>
      </c>
      <c r="C398" s="8" t="s">
        <v>4042</v>
      </c>
      <c r="D398" s="18">
        <v>0.91566666666666663</v>
      </c>
      <c r="E398" s="124"/>
      <c r="F398" s="17"/>
      <c r="G398" s="18">
        <f>SUM(D398*100,E398:F398)</f>
        <v>91.566666666666663</v>
      </c>
      <c r="H398" s="17"/>
      <c r="I398" s="19"/>
      <c r="J398" s="18">
        <f>SUM(H398:I398)</f>
        <v>0</v>
      </c>
      <c r="K398" s="17"/>
      <c r="L398" s="19"/>
      <c r="M398" s="19"/>
      <c r="N398" s="18">
        <f>SUM(K398:M398)</f>
        <v>0</v>
      </c>
      <c r="O398" s="19"/>
      <c r="P398" s="19"/>
      <c r="Q398" s="19"/>
      <c r="R398" s="19"/>
      <c r="S398" s="18">
        <f>SUM(O398:R398)</f>
        <v>0</v>
      </c>
      <c r="T398" s="20">
        <f>SUM(3+1)</f>
        <v>4</v>
      </c>
      <c r="U398" s="17">
        <v>2</v>
      </c>
      <c r="V398" s="17"/>
      <c r="W398" s="17">
        <v>0.7</v>
      </c>
      <c r="X398" s="17"/>
      <c r="Y398" s="17"/>
      <c r="Z398" s="18">
        <f>SUM(T398:Y398)</f>
        <v>6.7</v>
      </c>
      <c r="AA398" s="17"/>
      <c r="AB398" s="17"/>
      <c r="AC398" s="41">
        <f>G398+J398+N398+S398+Z398+AA398-AB398</f>
        <v>98.266666666666666</v>
      </c>
    </row>
    <row r="399" spans="1:29" x14ac:dyDescent="0.25">
      <c r="A399" s="225">
        <v>395</v>
      </c>
      <c r="B399" s="54" t="s">
        <v>87</v>
      </c>
      <c r="C399" s="8" t="s">
        <v>5456</v>
      </c>
      <c r="D399" s="6">
        <v>0.98233333333333328</v>
      </c>
      <c r="E399" s="121"/>
      <c r="F399" s="5"/>
      <c r="G399" s="6">
        <f>SUM(D399*100,E399:F399)</f>
        <v>98.233333333333334</v>
      </c>
      <c r="H399" s="5"/>
      <c r="I399" s="4"/>
      <c r="J399" s="6">
        <f>SUM(H399:I399)</f>
        <v>0</v>
      </c>
      <c r="K399" s="5"/>
      <c r="L399" s="4"/>
      <c r="M399" s="4"/>
      <c r="N399" s="6">
        <f>SUM(K399:M399)</f>
        <v>0</v>
      </c>
      <c r="O399" s="4"/>
      <c r="P399" s="4"/>
      <c r="Q399" s="4"/>
      <c r="R399" s="4"/>
      <c r="S399" s="6">
        <f>SUM(O399:R399)</f>
        <v>0</v>
      </c>
      <c r="T399" s="7"/>
      <c r="U399" s="5"/>
      <c r="V399" s="5"/>
      <c r="W399" s="5"/>
      <c r="X399" s="5"/>
      <c r="Y399" s="5"/>
      <c r="Z399" s="6">
        <f>SUM(T399:Y399)</f>
        <v>0</v>
      </c>
      <c r="AA399" s="5"/>
      <c r="AB399" s="5"/>
      <c r="AC399" s="40">
        <f>G399+J399+N399+S399+Z399+AA399-AB399</f>
        <v>98.233333333333334</v>
      </c>
    </row>
    <row r="400" spans="1:29" x14ac:dyDescent="0.25">
      <c r="A400" s="224">
        <v>396</v>
      </c>
      <c r="B400" s="52" t="s">
        <v>3395</v>
      </c>
      <c r="C400" s="13" t="s">
        <v>3340</v>
      </c>
      <c r="D400" s="18">
        <v>0.96210526315789469</v>
      </c>
      <c r="E400" s="122"/>
      <c r="F400" s="17"/>
      <c r="G400" s="18">
        <v>96.210526315789465</v>
      </c>
      <c r="H400" s="17"/>
      <c r="I400" s="19"/>
      <c r="J400" s="18">
        <v>0</v>
      </c>
      <c r="K400" s="17"/>
      <c r="L400" s="19"/>
      <c r="M400" s="19"/>
      <c r="N400" s="18">
        <v>0</v>
      </c>
      <c r="O400" s="19"/>
      <c r="P400" s="19"/>
      <c r="Q400" s="19"/>
      <c r="R400" s="19"/>
      <c r="S400" s="18">
        <v>0</v>
      </c>
      <c r="T400" s="20">
        <v>2</v>
      </c>
      <c r="U400" s="17"/>
      <c r="V400" s="17"/>
      <c r="W400" s="17"/>
      <c r="X400" s="17"/>
      <c r="Y400" s="17"/>
      <c r="Z400" s="18">
        <v>2</v>
      </c>
      <c r="AA400" s="17"/>
      <c r="AB400" s="17"/>
      <c r="AC400" s="41">
        <v>98.210526315789465</v>
      </c>
    </row>
    <row r="401" spans="1:29" x14ac:dyDescent="0.25">
      <c r="A401" s="224">
        <v>397</v>
      </c>
      <c r="B401" s="51" t="s">
        <v>88</v>
      </c>
      <c r="C401" s="8" t="s">
        <v>5456</v>
      </c>
      <c r="D401" s="6">
        <v>0.96199999999999997</v>
      </c>
      <c r="E401" s="121"/>
      <c r="F401" s="5"/>
      <c r="G401" s="6">
        <f>SUM(D401*100,E401:F401)</f>
        <v>96.2</v>
      </c>
      <c r="H401" s="5"/>
      <c r="I401" s="4"/>
      <c r="J401" s="6">
        <f>SUM(H401:I401)</f>
        <v>0</v>
      </c>
      <c r="K401" s="5"/>
      <c r="L401" s="4"/>
      <c r="M401" s="4"/>
      <c r="N401" s="6">
        <f>SUM(K401:M401)</f>
        <v>0</v>
      </c>
      <c r="O401" s="4"/>
      <c r="P401" s="4"/>
      <c r="Q401" s="4"/>
      <c r="R401" s="4"/>
      <c r="S401" s="6">
        <f>SUM(O401:R401)</f>
        <v>0</v>
      </c>
      <c r="T401" s="7"/>
      <c r="U401" s="5"/>
      <c r="V401" s="5"/>
      <c r="W401" s="5"/>
      <c r="X401" s="5"/>
      <c r="Y401" s="5"/>
      <c r="Z401" s="6">
        <f>SUM(T401:Y401)</f>
        <v>0</v>
      </c>
      <c r="AA401" s="5">
        <v>2</v>
      </c>
      <c r="AB401" s="5"/>
      <c r="AC401" s="40">
        <f>G401+J401+N401+S401+Z401+AA401-AB401</f>
        <v>98.2</v>
      </c>
    </row>
    <row r="402" spans="1:29" x14ac:dyDescent="0.25">
      <c r="A402" s="224">
        <v>398</v>
      </c>
      <c r="B402" s="162" t="s">
        <v>4365</v>
      </c>
      <c r="C402" s="8" t="s">
        <v>4356</v>
      </c>
      <c r="D402" s="18">
        <v>0.93161290322580648</v>
      </c>
      <c r="E402" s="124"/>
      <c r="F402" s="17"/>
      <c r="G402" s="18">
        <f>SUM(D402*100,E402:F402)</f>
        <v>93.161290322580641</v>
      </c>
      <c r="H402" s="17"/>
      <c r="I402" s="19"/>
      <c r="J402" s="18">
        <f>SUM(H402:I402)</f>
        <v>0</v>
      </c>
      <c r="K402" s="17"/>
      <c r="L402" s="19"/>
      <c r="M402" s="19"/>
      <c r="N402" s="18">
        <f>SUM(K402:M402)</f>
        <v>0</v>
      </c>
      <c r="O402" s="19"/>
      <c r="P402" s="19"/>
      <c r="Q402" s="19"/>
      <c r="R402" s="19"/>
      <c r="S402" s="18">
        <f>SUM(O402:R402)</f>
        <v>0</v>
      </c>
      <c r="T402" s="20">
        <v>3</v>
      </c>
      <c r="U402" s="17">
        <v>2</v>
      </c>
      <c r="V402" s="17"/>
      <c r="W402" s="17"/>
      <c r="X402" s="17"/>
      <c r="Y402" s="17"/>
      <c r="Z402" s="18">
        <f>SUM(T402:Y402)</f>
        <v>5</v>
      </c>
      <c r="AA402" s="17"/>
      <c r="AB402" s="17"/>
      <c r="AC402" s="41">
        <f>G402+J402+N402+S402+Z402+AA402-AB402</f>
        <v>98.161290322580641</v>
      </c>
    </row>
    <row r="403" spans="1:29" x14ac:dyDescent="0.25">
      <c r="A403" s="225">
        <v>399</v>
      </c>
      <c r="B403" s="62" t="s">
        <v>2447</v>
      </c>
      <c r="C403" s="13" t="s">
        <v>2360</v>
      </c>
      <c r="D403" s="18">
        <v>0.83153846153846156</v>
      </c>
      <c r="E403" s="122"/>
      <c r="F403" s="17"/>
      <c r="G403" s="18">
        <v>83.15384615384616</v>
      </c>
      <c r="H403" s="17"/>
      <c r="I403" s="19"/>
      <c r="J403" s="18">
        <v>0</v>
      </c>
      <c r="K403" s="17"/>
      <c r="L403" s="19"/>
      <c r="M403" s="19"/>
      <c r="N403" s="18">
        <v>0</v>
      </c>
      <c r="O403" s="19"/>
      <c r="P403" s="19"/>
      <c r="Q403" s="19"/>
      <c r="R403" s="19"/>
      <c r="S403" s="18">
        <v>0</v>
      </c>
      <c r="T403" s="20">
        <v>15</v>
      </c>
      <c r="U403" s="17"/>
      <c r="V403" s="17"/>
      <c r="W403" s="17"/>
      <c r="X403" s="17"/>
      <c r="Y403" s="17"/>
      <c r="Z403" s="18">
        <v>15</v>
      </c>
      <c r="AA403" s="17"/>
      <c r="AB403" s="17"/>
      <c r="AC403" s="41">
        <v>98.15384615384616</v>
      </c>
    </row>
    <row r="404" spans="1:29" x14ac:dyDescent="0.25">
      <c r="A404" s="224">
        <v>400</v>
      </c>
      <c r="B404" s="62" t="s">
        <v>2448</v>
      </c>
      <c r="C404" s="13" t="s">
        <v>2360</v>
      </c>
      <c r="D404" s="18">
        <v>0.88384615384615384</v>
      </c>
      <c r="E404" s="122"/>
      <c r="F404" s="17"/>
      <c r="G404" s="18">
        <v>88.384615384615387</v>
      </c>
      <c r="H404" s="17"/>
      <c r="I404" s="19"/>
      <c r="J404" s="18">
        <v>0</v>
      </c>
      <c r="K404" s="17"/>
      <c r="L404" s="19"/>
      <c r="M404" s="19"/>
      <c r="N404" s="18">
        <v>0</v>
      </c>
      <c r="O404" s="19"/>
      <c r="P404" s="19"/>
      <c r="Q404" s="19"/>
      <c r="R404" s="19"/>
      <c r="S404" s="18">
        <v>0</v>
      </c>
      <c r="T404" s="20">
        <v>1</v>
      </c>
      <c r="U404" s="17">
        <v>0.9</v>
      </c>
      <c r="V404" s="17">
        <v>7.8</v>
      </c>
      <c r="W404" s="17"/>
      <c r="X404" s="17"/>
      <c r="Y404" s="17"/>
      <c r="Z404" s="18">
        <v>9.6999999999999993</v>
      </c>
      <c r="AA404" s="17"/>
      <c r="AB404" s="17"/>
      <c r="AC404" s="41">
        <v>98.08461538461539</v>
      </c>
    </row>
    <row r="405" spans="1:29" x14ac:dyDescent="0.25">
      <c r="A405" s="224">
        <v>401</v>
      </c>
      <c r="B405" s="62" t="s">
        <v>2449</v>
      </c>
      <c r="C405" s="13" t="s">
        <v>2360</v>
      </c>
      <c r="D405" s="18">
        <v>0.83</v>
      </c>
      <c r="E405" s="122"/>
      <c r="F405" s="17"/>
      <c r="G405" s="18">
        <v>83</v>
      </c>
      <c r="H405" s="17"/>
      <c r="I405" s="19"/>
      <c r="J405" s="18">
        <v>0</v>
      </c>
      <c r="K405" s="17"/>
      <c r="L405" s="19"/>
      <c r="M405" s="19"/>
      <c r="N405" s="18">
        <v>0</v>
      </c>
      <c r="O405" s="19"/>
      <c r="P405" s="19"/>
      <c r="Q405" s="19"/>
      <c r="R405" s="19"/>
      <c r="S405" s="18">
        <v>0</v>
      </c>
      <c r="T405" s="20">
        <v>15</v>
      </c>
      <c r="U405" s="17"/>
      <c r="V405" s="17"/>
      <c r="W405" s="17"/>
      <c r="X405" s="17"/>
      <c r="Y405" s="17"/>
      <c r="Z405" s="18">
        <v>15</v>
      </c>
      <c r="AA405" s="17"/>
      <c r="AB405" s="17"/>
      <c r="AC405" s="41">
        <v>98</v>
      </c>
    </row>
    <row r="406" spans="1:29" x14ac:dyDescent="0.25">
      <c r="A406" s="224">
        <v>402</v>
      </c>
      <c r="B406" s="62" t="s">
        <v>5135</v>
      </c>
      <c r="C406" s="24" t="s">
        <v>4042</v>
      </c>
      <c r="D406" s="18">
        <v>0.88096774193548388</v>
      </c>
      <c r="E406" s="124"/>
      <c r="F406" s="17"/>
      <c r="G406" s="18">
        <f>SUM(D406*100,E406:F406)</f>
        <v>88.096774193548384</v>
      </c>
      <c r="H406" s="17"/>
      <c r="I406" s="19"/>
      <c r="J406" s="18">
        <f>SUM(H406:I406)</f>
        <v>0</v>
      </c>
      <c r="K406" s="17"/>
      <c r="L406" s="19"/>
      <c r="M406" s="19"/>
      <c r="N406" s="18">
        <f>SUM(K406:M406)</f>
        <v>0</v>
      </c>
      <c r="O406" s="19"/>
      <c r="P406" s="19"/>
      <c r="Q406" s="19"/>
      <c r="R406" s="19"/>
      <c r="S406" s="18">
        <f>SUM(O406:R406)</f>
        <v>0</v>
      </c>
      <c r="T406" s="20">
        <f>3+2</f>
        <v>5</v>
      </c>
      <c r="U406" s="17">
        <v>2.5</v>
      </c>
      <c r="V406" s="17"/>
      <c r="W406" s="17"/>
      <c r="X406" s="17">
        <v>2.4</v>
      </c>
      <c r="Y406" s="17"/>
      <c r="Z406" s="18">
        <f>SUM(T406:Y406)</f>
        <v>9.9</v>
      </c>
      <c r="AA406" s="17"/>
      <c r="AB406" s="17"/>
      <c r="AC406" s="41">
        <f>G406+J406+N406+S406+Z406+AA406-AB406</f>
        <v>97.99677419354839</v>
      </c>
    </row>
    <row r="407" spans="1:29" x14ac:dyDescent="0.25">
      <c r="A407" s="225">
        <v>403</v>
      </c>
      <c r="B407" s="62" t="s">
        <v>2450</v>
      </c>
      <c r="C407" s="13" t="s">
        <v>2360</v>
      </c>
      <c r="D407" s="18">
        <v>0.8946153846153847</v>
      </c>
      <c r="E407" s="122"/>
      <c r="F407" s="17"/>
      <c r="G407" s="18">
        <v>89.461538461538467</v>
      </c>
      <c r="H407" s="17"/>
      <c r="I407" s="19"/>
      <c r="J407" s="18">
        <v>0</v>
      </c>
      <c r="K407" s="17"/>
      <c r="L407" s="19"/>
      <c r="M407" s="19"/>
      <c r="N407" s="18">
        <v>0</v>
      </c>
      <c r="O407" s="19"/>
      <c r="P407" s="19">
        <v>2</v>
      </c>
      <c r="Q407" s="19"/>
      <c r="R407" s="19"/>
      <c r="S407" s="18">
        <v>2</v>
      </c>
      <c r="T407" s="20">
        <v>1</v>
      </c>
      <c r="U407" s="17"/>
      <c r="V407" s="17">
        <v>1</v>
      </c>
      <c r="W407" s="17">
        <v>2.5</v>
      </c>
      <c r="X407" s="17"/>
      <c r="Y407" s="17">
        <v>2</v>
      </c>
      <c r="Z407" s="18">
        <v>6.5</v>
      </c>
      <c r="AA407" s="17"/>
      <c r="AB407" s="17"/>
      <c r="AC407" s="41">
        <v>97.961538461538467</v>
      </c>
    </row>
    <row r="408" spans="1:29" ht="25.5" x14ac:dyDescent="0.25">
      <c r="A408" s="224">
        <v>404</v>
      </c>
      <c r="B408" s="59" t="s">
        <v>89</v>
      </c>
      <c r="C408" s="8" t="s">
        <v>5456</v>
      </c>
      <c r="D408" s="6">
        <v>0.92848484848484847</v>
      </c>
      <c r="E408" s="121"/>
      <c r="F408" s="5"/>
      <c r="G408" s="6">
        <f>SUM(D408*100,E408:F408)</f>
        <v>92.848484848484844</v>
      </c>
      <c r="H408" s="5"/>
      <c r="I408" s="4"/>
      <c r="J408" s="6">
        <f>SUM(H408:I408)</f>
        <v>0</v>
      </c>
      <c r="K408" s="5"/>
      <c r="L408" s="4"/>
      <c r="M408" s="4"/>
      <c r="N408" s="6">
        <f>SUM(K408:M408)</f>
        <v>0</v>
      </c>
      <c r="O408" s="4"/>
      <c r="P408" s="4">
        <v>3</v>
      </c>
      <c r="Q408" s="4"/>
      <c r="R408" s="4"/>
      <c r="S408" s="6">
        <f>SUM(O408:R408)</f>
        <v>3</v>
      </c>
      <c r="T408" s="7"/>
      <c r="U408" s="5">
        <v>0.5</v>
      </c>
      <c r="V408" s="5">
        <v>1.6</v>
      </c>
      <c r="W408" s="5"/>
      <c r="X408" s="5"/>
      <c r="Y408" s="5"/>
      <c r="Z408" s="6">
        <f>SUM(T408:Y408)</f>
        <v>2.1</v>
      </c>
      <c r="AA408" s="5"/>
      <c r="AB408" s="5"/>
      <c r="AC408" s="40">
        <f>G408+J408+N408+S408+Z408+AA408-AB408</f>
        <v>97.948484848484838</v>
      </c>
    </row>
    <row r="409" spans="1:29" x14ac:dyDescent="0.25">
      <c r="A409" s="224">
        <v>405</v>
      </c>
      <c r="B409" s="89" t="s">
        <v>1430</v>
      </c>
      <c r="C409" s="8" t="s">
        <v>1369</v>
      </c>
      <c r="D409" s="18">
        <v>0.88535483870967735</v>
      </c>
      <c r="E409" s="122"/>
      <c r="F409" s="17"/>
      <c r="G409" s="18">
        <f>SUM(D409*100,E409:F409)</f>
        <v>88.535483870967738</v>
      </c>
      <c r="H409" s="17"/>
      <c r="I409" s="19"/>
      <c r="J409" s="18">
        <f>SUM(H409:I409)</f>
        <v>0</v>
      </c>
      <c r="K409" s="17"/>
      <c r="L409" s="19"/>
      <c r="M409" s="19"/>
      <c r="N409" s="18">
        <f>SUM(K409:M409)</f>
        <v>0</v>
      </c>
      <c r="O409" s="19">
        <v>2.5</v>
      </c>
      <c r="P409" s="19"/>
      <c r="Q409" s="19"/>
      <c r="R409" s="19"/>
      <c r="S409" s="18">
        <f>SUM(O409:R409)</f>
        <v>2.5</v>
      </c>
      <c r="T409" s="20">
        <f>1+1</f>
        <v>2</v>
      </c>
      <c r="U409" s="17">
        <v>0.5</v>
      </c>
      <c r="V409" s="17"/>
      <c r="W409" s="17">
        <f>0.5+0.2+0.2</f>
        <v>0.89999999999999991</v>
      </c>
      <c r="X409" s="17"/>
      <c r="Y409" s="17">
        <f>2+0.5+0.5+0.5</f>
        <v>3.5</v>
      </c>
      <c r="Z409" s="18">
        <f>SUM(T409:Y409)</f>
        <v>6.9</v>
      </c>
      <c r="AA409" s="17"/>
      <c r="AB409" s="17"/>
      <c r="AC409" s="41">
        <f>G409+J409+N409+S409+Z409+AA409-AB409</f>
        <v>97.935483870967744</v>
      </c>
    </row>
    <row r="410" spans="1:29" x14ac:dyDescent="0.25">
      <c r="A410" s="224">
        <v>406</v>
      </c>
      <c r="B410" s="62" t="s">
        <v>5148</v>
      </c>
      <c r="C410" s="24" t="s">
        <v>4042</v>
      </c>
      <c r="D410" s="18">
        <v>0.84935483870967743</v>
      </c>
      <c r="E410" s="124"/>
      <c r="F410" s="17"/>
      <c r="G410" s="18">
        <f>SUM(D410*100,E410:F410)</f>
        <v>84.935483870967744</v>
      </c>
      <c r="H410" s="17"/>
      <c r="I410" s="19"/>
      <c r="J410" s="18">
        <f>SUM(H410:I410)</f>
        <v>0</v>
      </c>
      <c r="K410" s="17"/>
      <c r="L410" s="19"/>
      <c r="M410" s="19"/>
      <c r="N410" s="18">
        <f>SUM(K410:M410)</f>
        <v>0</v>
      </c>
      <c r="O410" s="19">
        <v>2.5</v>
      </c>
      <c r="P410" s="19">
        <v>7.5</v>
      </c>
      <c r="Q410" s="19"/>
      <c r="R410" s="19"/>
      <c r="S410" s="18">
        <f>SUM(O410:R410)</f>
        <v>10</v>
      </c>
      <c r="T410" s="20">
        <f>2+1</f>
        <v>3</v>
      </c>
      <c r="U410" s="17"/>
      <c r="V410" s="17"/>
      <c r="W410" s="17"/>
      <c r="X410" s="17"/>
      <c r="Y410" s="17"/>
      <c r="Z410" s="18">
        <f>SUM(T410:Y410)</f>
        <v>3</v>
      </c>
      <c r="AA410" s="17"/>
      <c r="AB410" s="17"/>
      <c r="AC410" s="41">
        <f>G410+J410+N410+S410+Z410+AA410-AB410</f>
        <v>97.935483870967744</v>
      </c>
    </row>
    <row r="411" spans="1:29" x14ac:dyDescent="0.25">
      <c r="A411" s="225">
        <v>407</v>
      </c>
      <c r="B411" s="81" t="s">
        <v>4311</v>
      </c>
      <c r="C411" s="8" t="s">
        <v>4042</v>
      </c>
      <c r="D411" s="18">
        <v>0.85733333333333328</v>
      </c>
      <c r="E411" s="124"/>
      <c r="F411" s="17"/>
      <c r="G411" s="18">
        <f>SUM(D411*100,E411:F411)</f>
        <v>85.733333333333334</v>
      </c>
      <c r="H411" s="17"/>
      <c r="I411" s="19"/>
      <c r="J411" s="18">
        <f>SUM(H411:I411)</f>
        <v>0</v>
      </c>
      <c r="K411" s="17"/>
      <c r="L411" s="19"/>
      <c r="M411" s="19"/>
      <c r="N411" s="18">
        <f>SUM(K411:M411)</f>
        <v>0</v>
      </c>
      <c r="O411" s="19">
        <v>2.5</v>
      </c>
      <c r="P411" s="19"/>
      <c r="Q411" s="19"/>
      <c r="R411" s="19"/>
      <c r="S411" s="18">
        <f>SUM(O411:R411)</f>
        <v>2.5</v>
      </c>
      <c r="T411" s="20">
        <f>2+1.5</f>
        <v>3.5</v>
      </c>
      <c r="U411" s="17">
        <v>2</v>
      </c>
      <c r="V411" s="17"/>
      <c r="W411" s="17">
        <v>4.2</v>
      </c>
      <c r="X411" s="17"/>
      <c r="Y411" s="17"/>
      <c r="Z411" s="18">
        <f>SUM(T411:Y411)</f>
        <v>9.6999999999999993</v>
      </c>
      <c r="AA411" s="17"/>
      <c r="AB411" s="17"/>
      <c r="AC411" s="41">
        <f>G411+J411+N411+S411+Z411+AA411-AB411</f>
        <v>97.933333333333337</v>
      </c>
    </row>
    <row r="412" spans="1:29" x14ac:dyDescent="0.25">
      <c r="A412" s="224">
        <v>408</v>
      </c>
      <c r="B412" s="61" t="s">
        <v>90</v>
      </c>
      <c r="C412" s="8" t="s">
        <v>5456</v>
      </c>
      <c r="D412" s="6">
        <v>0.97933333333333328</v>
      </c>
      <c r="E412" s="121"/>
      <c r="F412" s="5"/>
      <c r="G412" s="6">
        <f>SUM(D412*100,E412:F412)</f>
        <v>97.933333333333323</v>
      </c>
      <c r="H412" s="5"/>
      <c r="I412" s="4"/>
      <c r="J412" s="6">
        <f>SUM(H412:I412)</f>
        <v>0</v>
      </c>
      <c r="K412" s="5"/>
      <c r="L412" s="4"/>
      <c r="M412" s="4"/>
      <c r="N412" s="6">
        <f>SUM(K412:M412)</f>
        <v>0</v>
      </c>
      <c r="O412" s="4"/>
      <c r="P412" s="4"/>
      <c r="Q412" s="4"/>
      <c r="R412" s="4"/>
      <c r="S412" s="6">
        <f>SUM(O412:R412)</f>
        <v>0</v>
      </c>
      <c r="T412" s="7"/>
      <c r="U412" s="5"/>
      <c r="V412" s="5"/>
      <c r="W412" s="5"/>
      <c r="X412" s="5"/>
      <c r="Y412" s="5"/>
      <c r="Z412" s="6">
        <f>SUM(T412:Y412)</f>
        <v>0</v>
      </c>
      <c r="AA412" s="5"/>
      <c r="AB412" s="5"/>
      <c r="AC412" s="40">
        <f>G412+J412+N412+S412+Z412+AA412-AB412</f>
        <v>97.933333333333323</v>
      </c>
    </row>
    <row r="413" spans="1:29" x14ac:dyDescent="0.25">
      <c r="A413" s="224">
        <v>409</v>
      </c>
      <c r="B413" s="81" t="s">
        <v>1431</v>
      </c>
      <c r="C413" s="21" t="s">
        <v>1369</v>
      </c>
      <c r="D413" s="18">
        <v>0.82919191919191915</v>
      </c>
      <c r="E413" s="122"/>
      <c r="F413" s="17"/>
      <c r="G413" s="18">
        <f>SUM(D413*100,E413:F413)</f>
        <v>82.919191919191917</v>
      </c>
      <c r="H413" s="17"/>
      <c r="I413" s="19"/>
      <c r="J413" s="18">
        <f>SUM(H413:I413)</f>
        <v>0</v>
      </c>
      <c r="K413" s="17"/>
      <c r="L413" s="19"/>
      <c r="M413" s="19"/>
      <c r="N413" s="18">
        <f>SUM(K413:M413)</f>
        <v>0</v>
      </c>
      <c r="O413" s="19"/>
      <c r="P413" s="19"/>
      <c r="Q413" s="19"/>
      <c r="R413" s="19"/>
      <c r="S413" s="18">
        <f>SUM(O413:R413)</f>
        <v>0</v>
      </c>
      <c r="T413" s="20">
        <v>15</v>
      </c>
      <c r="U413" s="17"/>
      <c r="V413" s="17"/>
      <c r="W413" s="17"/>
      <c r="X413" s="17"/>
      <c r="Y413" s="17"/>
      <c r="Z413" s="18">
        <f>SUM(T413:Y413)</f>
        <v>15</v>
      </c>
      <c r="AA413" s="17"/>
      <c r="AB413" s="17"/>
      <c r="AC413" s="41">
        <f>G413+J413+N413+S413+Z413+AA413-AB413</f>
        <v>97.919191919191917</v>
      </c>
    </row>
    <row r="414" spans="1:29" x14ac:dyDescent="0.25">
      <c r="A414" s="224">
        <v>410</v>
      </c>
      <c r="B414" s="62" t="s">
        <v>2451</v>
      </c>
      <c r="C414" s="13" t="s">
        <v>2360</v>
      </c>
      <c r="D414" s="18">
        <v>0.83615384615384614</v>
      </c>
      <c r="E414" s="122"/>
      <c r="F414" s="17"/>
      <c r="G414" s="18">
        <v>83.615384615384613</v>
      </c>
      <c r="H414" s="17"/>
      <c r="I414" s="19"/>
      <c r="J414" s="18">
        <v>0</v>
      </c>
      <c r="K414" s="17">
        <v>2</v>
      </c>
      <c r="L414" s="19">
        <v>0.5</v>
      </c>
      <c r="M414" s="19">
        <v>3</v>
      </c>
      <c r="N414" s="18">
        <v>5.5</v>
      </c>
      <c r="O414" s="19"/>
      <c r="P414" s="19"/>
      <c r="Q414" s="19"/>
      <c r="R414" s="19"/>
      <c r="S414" s="18">
        <v>0</v>
      </c>
      <c r="T414" s="20">
        <v>1</v>
      </c>
      <c r="U414" s="17"/>
      <c r="V414" s="17">
        <v>7.3</v>
      </c>
      <c r="W414" s="17">
        <v>0.5</v>
      </c>
      <c r="X414" s="17"/>
      <c r="Y414" s="17"/>
      <c r="Z414" s="18">
        <v>8.8000000000000007</v>
      </c>
      <c r="AA414" s="17"/>
      <c r="AB414" s="17"/>
      <c r="AC414" s="41">
        <v>97.91538461538461</v>
      </c>
    </row>
    <row r="415" spans="1:29" x14ac:dyDescent="0.25">
      <c r="A415" s="225">
        <v>411</v>
      </c>
      <c r="B415" s="62" t="s">
        <v>2396</v>
      </c>
      <c r="C415" s="13" t="s">
        <v>2360</v>
      </c>
      <c r="D415" s="18">
        <v>0.88</v>
      </c>
      <c r="E415" s="122"/>
      <c r="F415" s="17"/>
      <c r="G415" s="18">
        <v>88</v>
      </c>
      <c r="H415" s="17"/>
      <c r="I415" s="19"/>
      <c r="J415" s="18">
        <v>0</v>
      </c>
      <c r="K415" s="17"/>
      <c r="L415" s="19"/>
      <c r="M415" s="19"/>
      <c r="N415" s="18">
        <v>0</v>
      </c>
      <c r="O415" s="19"/>
      <c r="P415" s="19"/>
      <c r="Q415" s="19"/>
      <c r="R415" s="19"/>
      <c r="S415" s="18">
        <v>0</v>
      </c>
      <c r="T415" s="20">
        <v>1</v>
      </c>
      <c r="U415" s="17"/>
      <c r="V415" s="17">
        <v>8.9</v>
      </c>
      <c r="W415" s="17"/>
      <c r="X415" s="17"/>
      <c r="Y415" s="17"/>
      <c r="Z415" s="18">
        <v>9.9</v>
      </c>
      <c r="AA415" s="17"/>
      <c r="AB415" s="17"/>
      <c r="AC415" s="41">
        <v>97.9</v>
      </c>
    </row>
    <row r="416" spans="1:29" x14ac:dyDescent="0.25">
      <c r="A416" s="224">
        <v>412</v>
      </c>
      <c r="B416" s="93" t="s">
        <v>1432</v>
      </c>
      <c r="C416" s="8" t="s">
        <v>1369</v>
      </c>
      <c r="D416" s="18">
        <v>0.94899999999999995</v>
      </c>
      <c r="E416" s="122">
        <v>3</v>
      </c>
      <c r="F416" s="17"/>
      <c r="G416" s="18">
        <f>SUM(D416*100,E416:F416)</f>
        <v>97.899999999999991</v>
      </c>
      <c r="H416" s="17"/>
      <c r="I416" s="19"/>
      <c r="J416" s="18">
        <f>SUM(H416:I416)</f>
        <v>0</v>
      </c>
      <c r="K416" s="17"/>
      <c r="L416" s="19"/>
      <c r="M416" s="19"/>
      <c r="N416" s="18">
        <f>SUM(K416:M416)</f>
        <v>0</v>
      </c>
      <c r="O416" s="19"/>
      <c r="P416" s="19"/>
      <c r="Q416" s="19"/>
      <c r="R416" s="19"/>
      <c r="S416" s="18">
        <f>SUM(O416:R416)</f>
        <v>0</v>
      </c>
      <c r="T416" s="20"/>
      <c r="U416" s="17"/>
      <c r="V416" s="17"/>
      <c r="W416" s="17"/>
      <c r="X416" s="17"/>
      <c r="Y416" s="17"/>
      <c r="Z416" s="18">
        <f>SUM(T416:Y416)</f>
        <v>0</v>
      </c>
      <c r="AA416" s="17"/>
      <c r="AB416" s="17"/>
      <c r="AC416" s="41">
        <f>G416+J416+N416+S416+Z416+AA416-AB416</f>
        <v>97.899999999999991</v>
      </c>
    </row>
    <row r="417" spans="1:29" x14ac:dyDescent="0.25">
      <c r="A417" s="224">
        <v>413</v>
      </c>
      <c r="B417" s="62" t="s">
        <v>3396</v>
      </c>
      <c r="C417" s="13" t="s">
        <v>3340</v>
      </c>
      <c r="D417" s="18">
        <v>0.94894736842105265</v>
      </c>
      <c r="E417" s="122">
        <v>3</v>
      </c>
      <c r="F417" s="17"/>
      <c r="G417" s="18">
        <v>97.89473684210526</v>
      </c>
      <c r="H417" s="17"/>
      <c r="I417" s="19"/>
      <c r="J417" s="18">
        <v>0</v>
      </c>
      <c r="K417" s="17"/>
      <c r="L417" s="19"/>
      <c r="M417" s="19"/>
      <c r="N417" s="18">
        <v>0</v>
      </c>
      <c r="O417" s="19"/>
      <c r="P417" s="19"/>
      <c r="Q417" s="19"/>
      <c r="R417" s="19"/>
      <c r="S417" s="18">
        <v>0</v>
      </c>
      <c r="T417" s="20"/>
      <c r="U417" s="17"/>
      <c r="V417" s="17"/>
      <c r="W417" s="17"/>
      <c r="X417" s="17"/>
      <c r="Y417" s="17"/>
      <c r="Z417" s="18">
        <v>0</v>
      </c>
      <c r="AA417" s="17"/>
      <c r="AB417" s="17"/>
      <c r="AC417" s="41">
        <v>97.89473684210526</v>
      </c>
    </row>
    <row r="418" spans="1:29" x14ac:dyDescent="0.25">
      <c r="A418" s="224">
        <v>414</v>
      </c>
      <c r="B418" s="79" t="s">
        <v>1433</v>
      </c>
      <c r="C418" s="8" t="s">
        <v>1369</v>
      </c>
      <c r="D418" s="18">
        <v>0.92844000000000004</v>
      </c>
      <c r="E418" s="122"/>
      <c r="F418" s="17"/>
      <c r="G418" s="18">
        <f>SUM(D418*100,E418:F418)</f>
        <v>92.844000000000008</v>
      </c>
      <c r="H418" s="17"/>
      <c r="I418" s="19"/>
      <c r="J418" s="18">
        <f>SUM(H418:I418)</f>
        <v>0</v>
      </c>
      <c r="K418" s="17"/>
      <c r="L418" s="19"/>
      <c r="M418" s="19"/>
      <c r="N418" s="18">
        <f>SUM(K418:M418)</f>
        <v>0</v>
      </c>
      <c r="O418" s="19"/>
      <c r="P418" s="19"/>
      <c r="Q418" s="19"/>
      <c r="R418" s="19"/>
      <c r="S418" s="18">
        <f>SUM(O418:R418)</f>
        <v>0</v>
      </c>
      <c r="T418" s="20"/>
      <c r="U418" s="17"/>
      <c r="V418" s="17"/>
      <c r="W418" s="17">
        <v>5</v>
      </c>
      <c r="X418" s="17"/>
      <c r="Y418" s="17"/>
      <c r="Z418" s="18">
        <f>SUM(T418:Y418)</f>
        <v>5</v>
      </c>
      <c r="AA418" s="17"/>
      <c r="AB418" s="17"/>
      <c r="AC418" s="41">
        <f>G418+J418+N418+S418+Z418+AA418-AB418</f>
        <v>97.844000000000008</v>
      </c>
    </row>
    <row r="419" spans="1:29" x14ac:dyDescent="0.25">
      <c r="A419" s="225">
        <v>415</v>
      </c>
      <c r="B419" s="62" t="s">
        <v>91</v>
      </c>
      <c r="C419" s="8" t="s">
        <v>5456</v>
      </c>
      <c r="D419" s="6">
        <v>0.82</v>
      </c>
      <c r="E419" s="121"/>
      <c r="F419" s="5"/>
      <c r="G419" s="6">
        <f>SUM(D419*100,E419:F419)</f>
        <v>82</v>
      </c>
      <c r="H419" s="5"/>
      <c r="I419" s="4"/>
      <c r="J419" s="6">
        <f>SUM(H419:I419)</f>
        <v>0</v>
      </c>
      <c r="K419" s="5"/>
      <c r="L419" s="4"/>
      <c r="M419" s="4"/>
      <c r="N419" s="6">
        <f>SUM(K419:M419)</f>
        <v>0</v>
      </c>
      <c r="O419" s="4"/>
      <c r="P419" s="4"/>
      <c r="Q419" s="4"/>
      <c r="R419" s="4"/>
      <c r="S419" s="6">
        <f>SUM(O419:R419)</f>
        <v>0</v>
      </c>
      <c r="T419" s="7">
        <v>10</v>
      </c>
      <c r="U419" s="5">
        <v>3.4</v>
      </c>
      <c r="V419" s="5">
        <f>0.8+1.6</f>
        <v>2.4000000000000004</v>
      </c>
      <c r="W419" s="5"/>
      <c r="X419" s="5"/>
      <c r="Y419" s="5"/>
      <c r="Z419" s="6">
        <f>SUM(T419:Y419)</f>
        <v>15.8</v>
      </c>
      <c r="AA419" s="5"/>
      <c r="AB419" s="5"/>
      <c r="AC419" s="40">
        <f>G419+J419+N419+S419+Z419+AA419-AB419</f>
        <v>97.8</v>
      </c>
    </row>
    <row r="420" spans="1:29" x14ac:dyDescent="0.25">
      <c r="A420" s="224">
        <v>416</v>
      </c>
      <c r="B420" s="62" t="s">
        <v>2452</v>
      </c>
      <c r="C420" s="13" t="s">
        <v>2360</v>
      </c>
      <c r="D420" s="18">
        <v>0.87692307692307692</v>
      </c>
      <c r="E420" s="122"/>
      <c r="F420" s="17"/>
      <c r="G420" s="18">
        <v>87.692307692307693</v>
      </c>
      <c r="H420" s="17"/>
      <c r="I420" s="19"/>
      <c r="J420" s="18">
        <v>0</v>
      </c>
      <c r="K420" s="17"/>
      <c r="L420" s="19"/>
      <c r="M420" s="19"/>
      <c r="N420" s="18">
        <v>0</v>
      </c>
      <c r="O420" s="19"/>
      <c r="P420" s="19"/>
      <c r="Q420" s="19"/>
      <c r="R420" s="19"/>
      <c r="S420" s="18">
        <v>0</v>
      </c>
      <c r="T420" s="20"/>
      <c r="U420" s="17"/>
      <c r="V420" s="17"/>
      <c r="W420" s="17">
        <v>7.1</v>
      </c>
      <c r="X420" s="17"/>
      <c r="Y420" s="17"/>
      <c r="Z420" s="18">
        <v>7.1</v>
      </c>
      <c r="AA420" s="17">
        <v>3</v>
      </c>
      <c r="AB420" s="17"/>
      <c r="AC420" s="41">
        <v>97.792307692307688</v>
      </c>
    </row>
    <row r="421" spans="1:29" x14ac:dyDescent="0.25">
      <c r="A421" s="224">
        <v>417</v>
      </c>
      <c r="B421" s="60" t="s">
        <v>92</v>
      </c>
      <c r="C421" s="8" t="s">
        <v>5456</v>
      </c>
      <c r="D421" s="6">
        <v>0.93272727272727274</v>
      </c>
      <c r="E421" s="121"/>
      <c r="F421" s="5"/>
      <c r="G421" s="6">
        <f>SUM(D421*100,E421:F421)</f>
        <v>93.27272727272728</v>
      </c>
      <c r="H421" s="5"/>
      <c r="I421" s="4"/>
      <c r="J421" s="6">
        <f>SUM(H421:I421)</f>
        <v>0</v>
      </c>
      <c r="K421" s="5"/>
      <c r="L421" s="4"/>
      <c r="M421" s="4"/>
      <c r="N421" s="6">
        <f>SUM(K421:M421)</f>
        <v>0</v>
      </c>
      <c r="O421" s="4"/>
      <c r="P421" s="4"/>
      <c r="Q421" s="4"/>
      <c r="R421" s="4"/>
      <c r="S421" s="6">
        <f>SUM(O421:R421)</f>
        <v>0</v>
      </c>
      <c r="T421" s="7">
        <v>1</v>
      </c>
      <c r="U421" s="5"/>
      <c r="V421" s="5">
        <v>3.5</v>
      </c>
      <c r="W421" s="5"/>
      <c r="X421" s="5"/>
      <c r="Y421" s="5"/>
      <c r="Z421" s="6">
        <f>SUM(T421:Y421)</f>
        <v>4.5</v>
      </c>
      <c r="AA421" s="5"/>
      <c r="AB421" s="5"/>
      <c r="AC421" s="40">
        <f>G421+J421+N421+S421+Z421+AA421-AB421</f>
        <v>97.77272727272728</v>
      </c>
    </row>
    <row r="422" spans="1:29" x14ac:dyDescent="0.25">
      <c r="A422" s="224">
        <v>418</v>
      </c>
      <c r="B422" s="58" t="s">
        <v>93</v>
      </c>
      <c r="C422" s="8" t="s">
        <v>5456</v>
      </c>
      <c r="D422" s="6">
        <v>0.85548387096774192</v>
      </c>
      <c r="E422" s="121"/>
      <c r="F422" s="5"/>
      <c r="G422" s="6">
        <f>SUM(D422*100,E422:F422)</f>
        <v>85.548387096774192</v>
      </c>
      <c r="H422" s="5"/>
      <c r="I422" s="4"/>
      <c r="J422" s="6">
        <f>SUM(H422:I422)</f>
        <v>0</v>
      </c>
      <c r="K422" s="5"/>
      <c r="L422" s="4"/>
      <c r="M422" s="4"/>
      <c r="N422" s="6">
        <f>SUM(K422:M422)</f>
        <v>0</v>
      </c>
      <c r="O422" s="4"/>
      <c r="P422" s="4"/>
      <c r="Q422" s="4"/>
      <c r="R422" s="4"/>
      <c r="S422" s="6">
        <f>SUM(O422:R422)</f>
        <v>0</v>
      </c>
      <c r="T422" s="7">
        <f>2+10</f>
        <v>12</v>
      </c>
      <c r="U422" s="5"/>
      <c r="V422" s="5"/>
      <c r="W422" s="5">
        <v>0.2</v>
      </c>
      <c r="X422" s="5"/>
      <c r="Y422" s="5"/>
      <c r="Z422" s="6">
        <f>SUM(T422:Y422)</f>
        <v>12.2</v>
      </c>
      <c r="AA422" s="5"/>
      <c r="AB422" s="5"/>
      <c r="AC422" s="40">
        <f>G422+J422+N422+S422+Z422+AA422-AB422</f>
        <v>97.748387096774195</v>
      </c>
    </row>
    <row r="423" spans="1:29" x14ac:dyDescent="0.25">
      <c r="A423" s="225">
        <v>419</v>
      </c>
      <c r="B423" s="62" t="s">
        <v>5036</v>
      </c>
      <c r="C423" s="24" t="s">
        <v>4042</v>
      </c>
      <c r="D423" s="18">
        <v>0.91741935483870962</v>
      </c>
      <c r="E423" s="124"/>
      <c r="F423" s="17"/>
      <c r="G423" s="18">
        <f>SUM(D423*100,E423:F423)</f>
        <v>91.741935483870961</v>
      </c>
      <c r="H423" s="17"/>
      <c r="I423" s="19"/>
      <c r="J423" s="18">
        <f>SUM(H423:I423)</f>
        <v>0</v>
      </c>
      <c r="K423" s="17"/>
      <c r="L423" s="19"/>
      <c r="M423" s="19"/>
      <c r="N423" s="18">
        <f>SUM(K423:M423)</f>
        <v>0</v>
      </c>
      <c r="O423" s="19"/>
      <c r="P423" s="19"/>
      <c r="Q423" s="19"/>
      <c r="R423" s="19"/>
      <c r="S423" s="18">
        <f>SUM(O423:R423)</f>
        <v>0</v>
      </c>
      <c r="T423" s="20"/>
      <c r="U423" s="17"/>
      <c r="V423" s="17"/>
      <c r="W423" s="17"/>
      <c r="X423" s="17"/>
      <c r="Y423" s="17">
        <v>6</v>
      </c>
      <c r="Z423" s="18">
        <f>SUM(T423:Y423)</f>
        <v>6</v>
      </c>
      <c r="AA423" s="17"/>
      <c r="AB423" s="17"/>
      <c r="AC423" s="41">
        <f>G423+J423+N423+S423+Z423+AA423-AB423</f>
        <v>97.741935483870961</v>
      </c>
    </row>
    <row r="424" spans="1:29" x14ac:dyDescent="0.25">
      <c r="A424" s="224">
        <v>420</v>
      </c>
      <c r="B424" s="62" t="s">
        <v>2453</v>
      </c>
      <c r="C424" s="13" t="s">
        <v>2360</v>
      </c>
      <c r="D424" s="18">
        <v>0.82538461538461538</v>
      </c>
      <c r="E424" s="122"/>
      <c r="F424" s="17"/>
      <c r="G424" s="18">
        <v>82.538461538461533</v>
      </c>
      <c r="H424" s="17"/>
      <c r="I424" s="19"/>
      <c r="J424" s="18">
        <v>0</v>
      </c>
      <c r="K424" s="17"/>
      <c r="L424" s="19"/>
      <c r="M424" s="19"/>
      <c r="N424" s="18">
        <v>0</v>
      </c>
      <c r="O424" s="19"/>
      <c r="P424" s="19"/>
      <c r="Q424" s="19"/>
      <c r="R424" s="19"/>
      <c r="S424" s="18">
        <v>0</v>
      </c>
      <c r="T424" s="20">
        <v>1</v>
      </c>
      <c r="U424" s="17">
        <v>0.5</v>
      </c>
      <c r="V424" s="17">
        <v>7.6999999999999993</v>
      </c>
      <c r="W424" s="17">
        <v>6</v>
      </c>
      <c r="X424" s="17"/>
      <c r="Y424" s="17"/>
      <c r="Z424" s="18">
        <v>15.2</v>
      </c>
      <c r="AA424" s="17"/>
      <c r="AB424" s="17"/>
      <c r="AC424" s="41">
        <v>97.738461538461536</v>
      </c>
    </row>
    <row r="425" spans="1:29" x14ac:dyDescent="0.25">
      <c r="A425" s="224">
        <v>421</v>
      </c>
      <c r="B425" s="58" t="s">
        <v>94</v>
      </c>
      <c r="C425" s="8" t="s">
        <v>5456</v>
      </c>
      <c r="D425" s="6">
        <v>0.96933333333333338</v>
      </c>
      <c r="E425" s="121"/>
      <c r="F425" s="5"/>
      <c r="G425" s="6">
        <f>SUM(D425*100,E425:F425)</f>
        <v>96.933333333333337</v>
      </c>
      <c r="H425" s="5"/>
      <c r="I425" s="4"/>
      <c r="J425" s="6">
        <f>SUM(H425:I425)</f>
        <v>0</v>
      </c>
      <c r="K425" s="5"/>
      <c r="L425" s="4"/>
      <c r="M425" s="4"/>
      <c r="N425" s="6">
        <f>SUM(K425:M425)</f>
        <v>0</v>
      </c>
      <c r="O425" s="4"/>
      <c r="P425" s="4"/>
      <c r="Q425" s="4"/>
      <c r="R425" s="4"/>
      <c r="S425" s="6">
        <f>SUM(O425:R425)</f>
        <v>0</v>
      </c>
      <c r="T425" s="7">
        <v>0.5</v>
      </c>
      <c r="U425" s="5">
        <v>0.3</v>
      </c>
      <c r="V425" s="5"/>
      <c r="W425" s="5"/>
      <c r="X425" s="5"/>
      <c r="Y425" s="5"/>
      <c r="Z425" s="6">
        <f>SUM(T425:Y425)</f>
        <v>0.8</v>
      </c>
      <c r="AA425" s="5"/>
      <c r="AB425" s="5"/>
      <c r="AC425" s="40">
        <f>G425+J425+N425+S425+Z425+AA425-AB425</f>
        <v>97.733333333333334</v>
      </c>
    </row>
    <row r="426" spans="1:29" x14ac:dyDescent="0.25">
      <c r="A426" s="224">
        <v>422</v>
      </c>
      <c r="B426" s="62" t="s">
        <v>4769</v>
      </c>
      <c r="C426" s="8" t="s">
        <v>4042</v>
      </c>
      <c r="D426" s="18">
        <v>0.89600000000000002</v>
      </c>
      <c r="E426" s="124"/>
      <c r="F426" s="17"/>
      <c r="G426" s="18">
        <f>SUM(D426*100,E426:F426)</f>
        <v>89.600000000000009</v>
      </c>
      <c r="H426" s="17"/>
      <c r="I426" s="19"/>
      <c r="J426" s="18">
        <f>SUM(H426:I426)</f>
        <v>0</v>
      </c>
      <c r="K426" s="17"/>
      <c r="L426" s="19"/>
      <c r="M426" s="19"/>
      <c r="N426" s="18">
        <f>SUM(K426:M426)</f>
        <v>0</v>
      </c>
      <c r="O426" s="19"/>
      <c r="P426" s="19"/>
      <c r="Q426" s="19"/>
      <c r="R426" s="19"/>
      <c r="S426" s="18">
        <f>SUM(O426:R426)</f>
        <v>0</v>
      </c>
      <c r="T426" s="20">
        <v>2</v>
      </c>
      <c r="U426" s="17">
        <f>SUM(1.6+2.5)</f>
        <v>4.0999999999999996</v>
      </c>
      <c r="V426" s="17">
        <v>1.6</v>
      </c>
      <c r="W426" s="17">
        <v>0.2</v>
      </c>
      <c r="X426" s="17">
        <v>0.2</v>
      </c>
      <c r="Y426" s="17"/>
      <c r="Z426" s="18">
        <f>SUM(T426:Y426)</f>
        <v>8.1</v>
      </c>
      <c r="AA426" s="17"/>
      <c r="AB426" s="17"/>
      <c r="AC426" s="41">
        <f>G426+J426+N426+S426+Z426+AA426-AB426</f>
        <v>97.7</v>
      </c>
    </row>
    <row r="427" spans="1:29" x14ac:dyDescent="0.25">
      <c r="A427" s="225">
        <v>423</v>
      </c>
      <c r="B427" s="62" t="s">
        <v>5385</v>
      </c>
      <c r="C427" s="9" t="s">
        <v>4042</v>
      </c>
      <c r="D427" s="18">
        <v>0.86689090909090905</v>
      </c>
      <c r="E427" s="124"/>
      <c r="F427" s="17"/>
      <c r="G427" s="18">
        <f>SUM(D427*100,E427:F427)</f>
        <v>86.689090909090908</v>
      </c>
      <c r="H427" s="17"/>
      <c r="I427" s="19"/>
      <c r="J427" s="18">
        <f>SUM(H427:I427)</f>
        <v>0</v>
      </c>
      <c r="K427" s="17"/>
      <c r="L427" s="19"/>
      <c r="M427" s="19"/>
      <c r="N427" s="18">
        <f>SUM(K427:M427)</f>
        <v>0</v>
      </c>
      <c r="O427" s="19"/>
      <c r="P427" s="19"/>
      <c r="Q427" s="19"/>
      <c r="R427" s="19"/>
      <c r="S427" s="18">
        <f>SUM(O427:R427)</f>
        <v>0</v>
      </c>
      <c r="T427" s="20"/>
      <c r="U427" s="17">
        <v>0.8</v>
      </c>
      <c r="V427" s="17"/>
      <c r="W427" s="17">
        <v>0.2</v>
      </c>
      <c r="X427" s="17">
        <v>10</v>
      </c>
      <c r="Y427" s="17"/>
      <c r="Z427" s="18">
        <f>SUM(T427:Y427)</f>
        <v>11</v>
      </c>
      <c r="AA427" s="17"/>
      <c r="AB427" s="17"/>
      <c r="AC427" s="41">
        <f>G427+J427+N427+S427+Z427+AA427-AB427</f>
        <v>97.689090909090908</v>
      </c>
    </row>
    <row r="428" spans="1:29" x14ac:dyDescent="0.25">
      <c r="A428" s="224">
        <v>424</v>
      </c>
      <c r="B428" s="111" t="s">
        <v>4109</v>
      </c>
      <c r="C428" s="8" t="s">
        <v>4042</v>
      </c>
      <c r="D428" s="18">
        <v>0.86187499999999995</v>
      </c>
      <c r="E428" s="124"/>
      <c r="F428" s="17">
        <v>3</v>
      </c>
      <c r="G428" s="18">
        <f>SUM(D428*100,E428:F428)</f>
        <v>89.1875</v>
      </c>
      <c r="H428" s="17"/>
      <c r="I428" s="19"/>
      <c r="J428" s="18">
        <f>SUM(H428:I428)</f>
        <v>0</v>
      </c>
      <c r="K428" s="17"/>
      <c r="L428" s="19"/>
      <c r="M428" s="19"/>
      <c r="N428" s="18">
        <f>SUM(K428:M428)</f>
        <v>0</v>
      </c>
      <c r="O428" s="19"/>
      <c r="P428" s="19"/>
      <c r="Q428" s="19"/>
      <c r="R428" s="19"/>
      <c r="S428" s="18">
        <f>SUM(O428:R428)</f>
        <v>0</v>
      </c>
      <c r="T428" s="20">
        <f>2+1</f>
        <v>3</v>
      </c>
      <c r="U428" s="17">
        <v>0.2</v>
      </c>
      <c r="V428" s="17">
        <v>2.1</v>
      </c>
      <c r="W428" s="17">
        <v>3.2</v>
      </c>
      <c r="X428" s="17"/>
      <c r="Y428" s="17"/>
      <c r="Z428" s="18">
        <f>SUM(T428:Y428)</f>
        <v>8.5</v>
      </c>
      <c r="AA428" s="17"/>
      <c r="AB428" s="17"/>
      <c r="AC428" s="41">
        <f>G428+J428+N428+S428+Z428+AA428-AB428</f>
        <v>97.6875</v>
      </c>
    </row>
    <row r="429" spans="1:29" x14ac:dyDescent="0.25">
      <c r="A429" s="224">
        <v>425</v>
      </c>
      <c r="B429" s="63" t="s">
        <v>95</v>
      </c>
      <c r="C429" s="8" t="s">
        <v>5456</v>
      </c>
      <c r="D429" s="6">
        <v>0.97666666666666668</v>
      </c>
      <c r="E429" s="121"/>
      <c r="F429" s="5"/>
      <c r="G429" s="6">
        <f>SUM(D429*100,E429:F429)</f>
        <v>97.666666666666671</v>
      </c>
      <c r="H429" s="5"/>
      <c r="I429" s="4"/>
      <c r="J429" s="6">
        <f>SUM(H429:I429)</f>
        <v>0</v>
      </c>
      <c r="K429" s="5"/>
      <c r="L429" s="4"/>
      <c r="M429" s="4"/>
      <c r="N429" s="6">
        <f>SUM(K429:M429)</f>
        <v>0</v>
      </c>
      <c r="O429" s="4"/>
      <c r="P429" s="4"/>
      <c r="Q429" s="4"/>
      <c r="R429" s="4"/>
      <c r="S429" s="6">
        <f>SUM(O429:R429)</f>
        <v>0</v>
      </c>
      <c r="T429" s="7"/>
      <c r="U429" s="5"/>
      <c r="V429" s="5"/>
      <c r="W429" s="5"/>
      <c r="X429" s="5"/>
      <c r="Y429" s="5"/>
      <c r="Z429" s="6">
        <f>SUM(T429:Y429)</f>
        <v>0</v>
      </c>
      <c r="AA429" s="5"/>
      <c r="AB429" s="5"/>
      <c r="AC429" s="40">
        <f>G429+J429+N429+S429+Z429+AA429-AB429</f>
        <v>97.666666666666671</v>
      </c>
    </row>
    <row r="430" spans="1:29" x14ac:dyDescent="0.25">
      <c r="A430" s="224">
        <v>426</v>
      </c>
      <c r="B430" s="58" t="s">
        <v>96</v>
      </c>
      <c r="C430" s="8" t="s">
        <v>5456</v>
      </c>
      <c r="D430" s="6">
        <v>0.97633333333333339</v>
      </c>
      <c r="E430" s="121"/>
      <c r="F430" s="5"/>
      <c r="G430" s="6">
        <f>SUM(D430*100,E430:F430)</f>
        <v>97.63333333333334</v>
      </c>
      <c r="H430" s="5"/>
      <c r="I430" s="4"/>
      <c r="J430" s="6">
        <f>SUM(H430:I430)</f>
        <v>0</v>
      </c>
      <c r="K430" s="5"/>
      <c r="L430" s="4"/>
      <c r="M430" s="4"/>
      <c r="N430" s="6">
        <f>SUM(K430:M430)</f>
        <v>0</v>
      </c>
      <c r="O430" s="4"/>
      <c r="P430" s="4"/>
      <c r="Q430" s="4"/>
      <c r="R430" s="4"/>
      <c r="S430" s="6">
        <f>SUM(O430:R430)</f>
        <v>0</v>
      </c>
      <c r="T430" s="7"/>
      <c r="U430" s="5"/>
      <c r="V430" s="5"/>
      <c r="W430" s="5"/>
      <c r="X430" s="5"/>
      <c r="Y430" s="5"/>
      <c r="Z430" s="6">
        <f>SUM(T430:Y430)</f>
        <v>0</v>
      </c>
      <c r="AA430" s="5"/>
      <c r="AB430" s="5"/>
      <c r="AC430" s="40">
        <f>G430+J430+N430+S430+Z430+AA430-AB430</f>
        <v>97.63333333333334</v>
      </c>
    </row>
    <row r="431" spans="1:29" x14ac:dyDescent="0.25">
      <c r="A431" s="225">
        <v>427</v>
      </c>
      <c r="B431" s="62" t="s">
        <v>2455</v>
      </c>
      <c r="C431" s="13" t="s">
        <v>2360</v>
      </c>
      <c r="D431" s="18">
        <v>0.90923076923076918</v>
      </c>
      <c r="E431" s="122"/>
      <c r="F431" s="17"/>
      <c r="G431" s="18">
        <v>90.92307692307692</v>
      </c>
      <c r="H431" s="17">
        <v>1</v>
      </c>
      <c r="I431" s="19"/>
      <c r="J431" s="18">
        <v>1</v>
      </c>
      <c r="K431" s="17"/>
      <c r="L431" s="19"/>
      <c r="M431" s="19"/>
      <c r="N431" s="18">
        <v>0</v>
      </c>
      <c r="O431" s="19"/>
      <c r="P431" s="19"/>
      <c r="Q431" s="19"/>
      <c r="R431" s="19"/>
      <c r="S431" s="18">
        <v>0</v>
      </c>
      <c r="T431" s="20">
        <v>1</v>
      </c>
      <c r="U431" s="17"/>
      <c r="V431" s="17">
        <v>4.3</v>
      </c>
      <c r="W431" s="17">
        <v>0.4</v>
      </c>
      <c r="X431" s="17"/>
      <c r="Y431" s="17"/>
      <c r="Z431" s="18">
        <v>5.7</v>
      </c>
      <c r="AA431" s="17"/>
      <c r="AB431" s="17"/>
      <c r="AC431" s="41">
        <v>97.623076923076923</v>
      </c>
    </row>
    <row r="432" spans="1:29" x14ac:dyDescent="0.25">
      <c r="A432" s="224">
        <v>428</v>
      </c>
      <c r="B432" s="61" t="s">
        <v>97</v>
      </c>
      <c r="C432" s="8" t="s">
        <v>5456</v>
      </c>
      <c r="D432" s="6">
        <v>0.97599999999999998</v>
      </c>
      <c r="E432" s="121"/>
      <c r="F432" s="5"/>
      <c r="G432" s="6">
        <f>SUM(D432*100,E432:F432)</f>
        <v>97.6</v>
      </c>
      <c r="H432" s="5"/>
      <c r="I432" s="4"/>
      <c r="J432" s="6">
        <f>SUM(H432:I432)</f>
        <v>0</v>
      </c>
      <c r="K432" s="5"/>
      <c r="L432" s="4"/>
      <c r="M432" s="4"/>
      <c r="N432" s="6">
        <f>SUM(K432:M432)</f>
        <v>0</v>
      </c>
      <c r="O432" s="4"/>
      <c r="P432" s="4"/>
      <c r="Q432" s="4"/>
      <c r="R432" s="4"/>
      <c r="S432" s="6">
        <f>SUM(O432:R432)</f>
        <v>0</v>
      </c>
      <c r="T432" s="7"/>
      <c r="U432" s="5"/>
      <c r="V432" s="5"/>
      <c r="W432" s="5"/>
      <c r="X432" s="5"/>
      <c r="Y432" s="5"/>
      <c r="Z432" s="6">
        <f>SUM(T432:Y432)</f>
        <v>0</v>
      </c>
      <c r="AA432" s="5"/>
      <c r="AB432" s="5"/>
      <c r="AC432" s="40">
        <f>G432+J432+N432+S432+Z432+AA432-AB432</f>
        <v>97.6</v>
      </c>
    </row>
    <row r="433" spans="1:29" x14ac:dyDescent="0.25">
      <c r="A433" s="224">
        <v>429</v>
      </c>
      <c r="B433" s="61" t="s">
        <v>98</v>
      </c>
      <c r="C433" s="8" t="s">
        <v>5456</v>
      </c>
      <c r="D433" s="6">
        <v>0.97566666666666668</v>
      </c>
      <c r="E433" s="121"/>
      <c r="F433" s="5"/>
      <c r="G433" s="6">
        <f>SUM(D433*100,E433:F433)</f>
        <v>97.566666666666663</v>
      </c>
      <c r="H433" s="5"/>
      <c r="I433" s="4"/>
      <c r="J433" s="6">
        <f>SUM(H433:I433)</f>
        <v>0</v>
      </c>
      <c r="K433" s="5"/>
      <c r="L433" s="4"/>
      <c r="M433" s="4"/>
      <c r="N433" s="6">
        <f>SUM(K433:M433)</f>
        <v>0</v>
      </c>
      <c r="O433" s="4"/>
      <c r="P433" s="4"/>
      <c r="Q433" s="4"/>
      <c r="R433" s="4"/>
      <c r="S433" s="6">
        <f>SUM(O433:R433)</f>
        <v>0</v>
      </c>
      <c r="T433" s="7"/>
      <c r="U433" s="5"/>
      <c r="V433" s="5"/>
      <c r="W433" s="5"/>
      <c r="X433" s="5"/>
      <c r="Y433" s="5"/>
      <c r="Z433" s="6">
        <f>SUM(T433:Y433)</f>
        <v>0</v>
      </c>
      <c r="AA433" s="5"/>
      <c r="AB433" s="5"/>
      <c r="AC433" s="40">
        <f>G433+J433+N433+S433+Z433+AA433-AB433</f>
        <v>97.566666666666663</v>
      </c>
    </row>
    <row r="434" spans="1:29" x14ac:dyDescent="0.25">
      <c r="A434" s="224">
        <v>430</v>
      </c>
      <c r="B434" s="58" t="s">
        <v>99</v>
      </c>
      <c r="C434" s="8" t="s">
        <v>5456</v>
      </c>
      <c r="D434" s="6">
        <v>0.97558823529411764</v>
      </c>
      <c r="E434" s="121"/>
      <c r="F434" s="5"/>
      <c r="G434" s="6">
        <f>SUM(D434*100,E434:F434)</f>
        <v>97.558823529411768</v>
      </c>
      <c r="H434" s="5"/>
      <c r="I434" s="4"/>
      <c r="J434" s="6">
        <f>SUM(H434:I434)</f>
        <v>0</v>
      </c>
      <c r="K434" s="5"/>
      <c r="L434" s="4"/>
      <c r="M434" s="4"/>
      <c r="N434" s="6">
        <f>SUM(K434:M434)</f>
        <v>0</v>
      </c>
      <c r="O434" s="4"/>
      <c r="P434" s="4"/>
      <c r="Q434" s="4"/>
      <c r="R434" s="4"/>
      <c r="S434" s="6">
        <f>SUM(O434:R434)</f>
        <v>0</v>
      </c>
      <c r="T434" s="7"/>
      <c r="U434" s="5"/>
      <c r="V434" s="5"/>
      <c r="W434" s="5"/>
      <c r="X434" s="5"/>
      <c r="Y434" s="5"/>
      <c r="Z434" s="6">
        <f>SUM(T434:Y434)</f>
        <v>0</v>
      </c>
      <c r="AA434" s="5"/>
      <c r="AB434" s="5"/>
      <c r="AC434" s="40">
        <f>G434+J434+N434+S434+Z434+AA434-AB434</f>
        <v>97.558823529411768</v>
      </c>
    </row>
    <row r="435" spans="1:29" x14ac:dyDescent="0.25">
      <c r="A435" s="225">
        <v>431</v>
      </c>
      <c r="B435" s="62" t="s">
        <v>2456</v>
      </c>
      <c r="C435" s="13" t="s">
        <v>2360</v>
      </c>
      <c r="D435" s="18">
        <v>0.90933333333333333</v>
      </c>
      <c r="E435" s="122"/>
      <c r="F435" s="17"/>
      <c r="G435" s="18">
        <v>90.933333333333337</v>
      </c>
      <c r="H435" s="17"/>
      <c r="I435" s="19"/>
      <c r="J435" s="18">
        <v>0</v>
      </c>
      <c r="K435" s="17"/>
      <c r="L435" s="19"/>
      <c r="M435" s="19"/>
      <c r="N435" s="18">
        <v>0</v>
      </c>
      <c r="O435" s="19"/>
      <c r="P435" s="19"/>
      <c r="Q435" s="19"/>
      <c r="R435" s="19"/>
      <c r="S435" s="18">
        <v>0</v>
      </c>
      <c r="T435" s="20">
        <v>2</v>
      </c>
      <c r="U435" s="17"/>
      <c r="V435" s="17"/>
      <c r="W435" s="17">
        <v>4.5999999999999996</v>
      </c>
      <c r="X435" s="17"/>
      <c r="Y435" s="17"/>
      <c r="Z435" s="18">
        <v>6.6</v>
      </c>
      <c r="AA435" s="17"/>
      <c r="AB435" s="17"/>
      <c r="AC435" s="41">
        <v>97.533333333333331</v>
      </c>
    </row>
    <row r="436" spans="1:29" x14ac:dyDescent="0.25">
      <c r="A436" s="224">
        <v>432</v>
      </c>
      <c r="B436" s="62" t="s">
        <v>5139</v>
      </c>
      <c r="C436" s="24" t="s">
        <v>4042</v>
      </c>
      <c r="D436" s="18">
        <v>0.93032258064516127</v>
      </c>
      <c r="E436" s="124"/>
      <c r="F436" s="17"/>
      <c r="G436" s="18">
        <f>SUM(D436*100,E436:F436)</f>
        <v>93.032258064516128</v>
      </c>
      <c r="H436" s="17"/>
      <c r="I436" s="19"/>
      <c r="J436" s="18">
        <f>SUM(H436:I436)</f>
        <v>0</v>
      </c>
      <c r="K436" s="17"/>
      <c r="L436" s="19"/>
      <c r="M436" s="19"/>
      <c r="N436" s="18">
        <f>SUM(K436:M436)</f>
        <v>0</v>
      </c>
      <c r="O436" s="19"/>
      <c r="P436" s="19"/>
      <c r="Q436" s="19"/>
      <c r="R436" s="19"/>
      <c r="S436" s="18">
        <f>SUM(O436:R436)</f>
        <v>0</v>
      </c>
      <c r="T436" s="20"/>
      <c r="U436" s="17">
        <v>3</v>
      </c>
      <c r="V436" s="17"/>
      <c r="W436" s="17"/>
      <c r="X436" s="17">
        <f>1+0.5</f>
        <v>1.5</v>
      </c>
      <c r="Y436" s="17"/>
      <c r="Z436" s="18">
        <f>SUM(T436:Y436)</f>
        <v>4.5</v>
      </c>
      <c r="AA436" s="17"/>
      <c r="AB436" s="17"/>
      <c r="AC436" s="41">
        <f>G436+J436+N436+S436+Z436+AA436-AB436</f>
        <v>97.532258064516128</v>
      </c>
    </row>
    <row r="437" spans="1:29" x14ac:dyDescent="0.25">
      <c r="A437" s="224">
        <v>433</v>
      </c>
      <c r="B437" s="61" t="s">
        <v>100</v>
      </c>
      <c r="C437" s="8" t="s">
        <v>5456</v>
      </c>
      <c r="D437" s="6">
        <v>0.97499999999999998</v>
      </c>
      <c r="E437" s="121"/>
      <c r="F437" s="5"/>
      <c r="G437" s="6">
        <f>SUM(D437*100,E437:F437)</f>
        <v>97.5</v>
      </c>
      <c r="H437" s="5"/>
      <c r="I437" s="4"/>
      <c r="J437" s="6">
        <f>SUM(H437:I437)</f>
        <v>0</v>
      </c>
      <c r="K437" s="5"/>
      <c r="L437" s="4"/>
      <c r="M437" s="4"/>
      <c r="N437" s="6">
        <f>SUM(K437:M437)</f>
        <v>0</v>
      </c>
      <c r="O437" s="4"/>
      <c r="P437" s="4"/>
      <c r="Q437" s="4"/>
      <c r="R437" s="4"/>
      <c r="S437" s="6">
        <f>SUM(O437:R437)</f>
        <v>0</v>
      </c>
      <c r="T437" s="7"/>
      <c r="U437" s="5"/>
      <c r="V437" s="5"/>
      <c r="W437" s="5"/>
      <c r="X437" s="5"/>
      <c r="Y437" s="5"/>
      <c r="Z437" s="6">
        <f>SUM(T437:Y437)</f>
        <v>0</v>
      </c>
      <c r="AA437" s="5"/>
      <c r="AB437" s="5"/>
      <c r="AC437" s="40">
        <f>G437+J437+N437+S437+Z437+AA437-AB437</f>
        <v>97.5</v>
      </c>
    </row>
    <row r="438" spans="1:29" x14ac:dyDescent="0.25">
      <c r="A438" s="224">
        <v>434</v>
      </c>
      <c r="B438" s="111" t="s">
        <v>4097</v>
      </c>
      <c r="C438" s="8" t="s">
        <v>4042</v>
      </c>
      <c r="D438" s="18">
        <v>0.85687500000000005</v>
      </c>
      <c r="E438" s="124"/>
      <c r="F438" s="17"/>
      <c r="G438" s="18">
        <f>SUM(D438*100,E438:F438)</f>
        <v>85.6875</v>
      </c>
      <c r="H438" s="17"/>
      <c r="I438" s="19"/>
      <c r="J438" s="18">
        <f>SUM(H438:I438)</f>
        <v>0</v>
      </c>
      <c r="K438" s="17"/>
      <c r="L438" s="19"/>
      <c r="M438" s="19"/>
      <c r="N438" s="18">
        <f>SUM(K438:M438)</f>
        <v>0</v>
      </c>
      <c r="O438" s="19"/>
      <c r="P438" s="19"/>
      <c r="Q438" s="19"/>
      <c r="R438" s="19"/>
      <c r="S438" s="18">
        <f>SUM(O438:R438)</f>
        <v>0</v>
      </c>
      <c r="T438" s="20">
        <v>0.5</v>
      </c>
      <c r="U438" s="17">
        <v>0.8</v>
      </c>
      <c r="V438" s="17"/>
      <c r="W438" s="17"/>
      <c r="X438" s="17">
        <f>0.5+10</f>
        <v>10.5</v>
      </c>
      <c r="Y438" s="17"/>
      <c r="Z438" s="18">
        <f>SUM(T438:Y438)</f>
        <v>11.8</v>
      </c>
      <c r="AA438" s="17"/>
      <c r="AB438" s="17"/>
      <c r="AC438" s="41">
        <f>G438+J438+N438+S438+Z438+AA438-AB438</f>
        <v>97.487499999999997</v>
      </c>
    </row>
    <row r="439" spans="1:29" x14ac:dyDescent="0.25">
      <c r="A439" s="225">
        <v>435</v>
      </c>
      <c r="B439" s="93" t="s">
        <v>1434</v>
      </c>
      <c r="C439" s="8" t="s">
        <v>1369</v>
      </c>
      <c r="D439" s="18">
        <v>0.9748</v>
      </c>
      <c r="E439" s="122"/>
      <c r="F439" s="17"/>
      <c r="G439" s="18">
        <f>SUM(D439*100,E439:F439)</f>
        <v>97.48</v>
      </c>
      <c r="H439" s="17"/>
      <c r="I439" s="19"/>
      <c r="J439" s="18">
        <f>SUM(H439:I439)</f>
        <v>0</v>
      </c>
      <c r="K439" s="17"/>
      <c r="L439" s="19"/>
      <c r="M439" s="19"/>
      <c r="N439" s="18">
        <f>SUM(K439:M439)</f>
        <v>0</v>
      </c>
      <c r="O439" s="19"/>
      <c r="P439" s="19"/>
      <c r="Q439" s="19"/>
      <c r="R439" s="19"/>
      <c r="S439" s="18">
        <f>SUM(O439:R439)</f>
        <v>0</v>
      </c>
      <c r="T439" s="20"/>
      <c r="U439" s="17"/>
      <c r="V439" s="17"/>
      <c r="W439" s="17"/>
      <c r="X439" s="17"/>
      <c r="Y439" s="17"/>
      <c r="Z439" s="18">
        <f>SUM(T439:Y439)</f>
        <v>0</v>
      </c>
      <c r="AA439" s="17"/>
      <c r="AB439" s="17"/>
      <c r="AC439" s="41">
        <f>G439+J439+N439+S439+Z439+AA439-AB439</f>
        <v>97.48</v>
      </c>
    </row>
    <row r="440" spans="1:29" x14ac:dyDescent="0.25">
      <c r="A440" s="224">
        <v>436</v>
      </c>
      <c r="B440" s="62" t="s">
        <v>5198</v>
      </c>
      <c r="C440" s="24" t="s">
        <v>4042</v>
      </c>
      <c r="D440" s="18">
        <v>0.91354838709677422</v>
      </c>
      <c r="E440" s="124"/>
      <c r="F440" s="17"/>
      <c r="G440" s="18">
        <f>SUM(D440*100,E440:F440)</f>
        <v>91.354838709677423</v>
      </c>
      <c r="H440" s="17"/>
      <c r="I440" s="19"/>
      <c r="J440" s="18">
        <f>SUM(H440:I440)</f>
        <v>0</v>
      </c>
      <c r="K440" s="17"/>
      <c r="L440" s="19"/>
      <c r="M440" s="19"/>
      <c r="N440" s="18">
        <f>SUM(K440:M440)</f>
        <v>0</v>
      </c>
      <c r="O440" s="19">
        <v>2.5</v>
      </c>
      <c r="P440" s="19">
        <v>0.6</v>
      </c>
      <c r="Q440" s="19"/>
      <c r="R440" s="19"/>
      <c r="S440" s="18">
        <f>SUM(O440:R440)</f>
        <v>3.1</v>
      </c>
      <c r="T440" s="20">
        <f>1+1</f>
        <v>2</v>
      </c>
      <c r="U440" s="17"/>
      <c r="V440" s="17"/>
      <c r="W440" s="17">
        <v>0.8</v>
      </c>
      <c r="X440" s="17">
        <v>0.2</v>
      </c>
      <c r="Y440" s="17"/>
      <c r="Z440" s="18">
        <f>SUM(T440:Y440)</f>
        <v>3</v>
      </c>
      <c r="AA440" s="17"/>
      <c r="AB440" s="17"/>
      <c r="AC440" s="41">
        <f>G440+J440+N440+S440+Z440+AA440-AB440</f>
        <v>97.454838709677418</v>
      </c>
    </row>
    <row r="441" spans="1:29" x14ac:dyDescent="0.25">
      <c r="A441" s="224">
        <v>437</v>
      </c>
      <c r="B441" s="109">
        <v>184147</v>
      </c>
      <c r="C441" s="36" t="s">
        <v>5457</v>
      </c>
      <c r="D441" s="39">
        <v>0.97416666666666663</v>
      </c>
      <c r="E441" s="123"/>
      <c r="F441" s="33"/>
      <c r="G441" s="34">
        <v>97.416666666666657</v>
      </c>
      <c r="H441" s="33"/>
      <c r="I441" s="32"/>
      <c r="J441" s="34">
        <v>0</v>
      </c>
      <c r="K441" s="33"/>
      <c r="L441" s="32"/>
      <c r="M441" s="32"/>
      <c r="N441" s="34">
        <v>0</v>
      </c>
      <c r="O441" s="32"/>
      <c r="P441" s="32"/>
      <c r="Q441" s="32"/>
      <c r="R441" s="32"/>
      <c r="S441" s="34">
        <v>0</v>
      </c>
      <c r="T441" s="35"/>
      <c r="U441" s="33"/>
      <c r="V441" s="33"/>
      <c r="W441" s="33"/>
      <c r="X441" s="33"/>
      <c r="Y441" s="33"/>
      <c r="Z441" s="34">
        <v>0</v>
      </c>
      <c r="AA441" s="33"/>
      <c r="AB441" s="33"/>
      <c r="AC441" s="42">
        <v>97.416666666666657</v>
      </c>
    </row>
    <row r="442" spans="1:29" x14ac:dyDescent="0.25">
      <c r="A442" s="224">
        <v>438</v>
      </c>
      <c r="B442" s="62" t="s">
        <v>101</v>
      </c>
      <c r="C442" s="8" t="s">
        <v>5456</v>
      </c>
      <c r="D442" s="6">
        <v>0.8558620689655172</v>
      </c>
      <c r="E442" s="121"/>
      <c r="F442" s="5"/>
      <c r="G442" s="6">
        <f>SUM(D442*100,E442:F442)</f>
        <v>85.586206896551715</v>
      </c>
      <c r="H442" s="5"/>
      <c r="I442" s="4"/>
      <c r="J442" s="6">
        <f>SUM(H442:I442)</f>
        <v>0</v>
      </c>
      <c r="K442" s="5"/>
      <c r="L442" s="4"/>
      <c r="M442" s="4"/>
      <c r="N442" s="6">
        <f>SUM(K442:M442)</f>
        <v>0</v>
      </c>
      <c r="O442" s="4"/>
      <c r="P442" s="4"/>
      <c r="Q442" s="4"/>
      <c r="R442" s="4"/>
      <c r="S442" s="6">
        <f>SUM(O442:R442)</f>
        <v>0</v>
      </c>
      <c r="T442" s="7">
        <v>10</v>
      </c>
      <c r="U442" s="5">
        <v>0.2</v>
      </c>
      <c r="V442" s="5">
        <v>1.6</v>
      </c>
      <c r="W442" s="5"/>
      <c r="X442" s="5"/>
      <c r="Y442" s="5"/>
      <c r="Z442" s="6">
        <f>SUM(T442:Y442)</f>
        <v>11.799999999999999</v>
      </c>
      <c r="AA442" s="5"/>
      <c r="AB442" s="5"/>
      <c r="AC442" s="40">
        <f>G442+J442+N442+S442+Z442+AA442-AB442</f>
        <v>97.386206896551712</v>
      </c>
    </row>
    <row r="443" spans="1:29" x14ac:dyDescent="0.25">
      <c r="A443" s="225">
        <v>439</v>
      </c>
      <c r="B443" s="81" t="s">
        <v>4165</v>
      </c>
      <c r="C443" s="8" t="s">
        <v>4042</v>
      </c>
      <c r="D443" s="18">
        <v>0.78781250000000003</v>
      </c>
      <c r="E443" s="124"/>
      <c r="F443" s="17"/>
      <c r="G443" s="18">
        <f>SUM(D443*100,E443:F443)</f>
        <v>78.78125</v>
      </c>
      <c r="H443" s="17"/>
      <c r="I443" s="19"/>
      <c r="J443" s="18">
        <f>SUM(H443:I443)</f>
        <v>0</v>
      </c>
      <c r="K443" s="17"/>
      <c r="L443" s="19"/>
      <c r="M443" s="19"/>
      <c r="N443" s="18">
        <f>SUM(K443:M443)</f>
        <v>0</v>
      </c>
      <c r="O443" s="19"/>
      <c r="P443" s="19"/>
      <c r="Q443" s="19"/>
      <c r="R443" s="19"/>
      <c r="S443" s="18">
        <f>SUM(O443:R443)</f>
        <v>0</v>
      </c>
      <c r="T443" s="20">
        <f>1.5+1</f>
        <v>2.5</v>
      </c>
      <c r="U443" s="17">
        <f>SUM(5.2+3.6)</f>
        <v>8.8000000000000007</v>
      </c>
      <c r="V443" s="17">
        <f>3.5+0.8</f>
        <v>4.3</v>
      </c>
      <c r="W443" s="17"/>
      <c r="X443" s="17"/>
      <c r="Y443" s="17">
        <v>3</v>
      </c>
      <c r="Z443" s="18">
        <f>SUM(T443:Y443)</f>
        <v>18.600000000000001</v>
      </c>
      <c r="AA443" s="17"/>
      <c r="AB443" s="17"/>
      <c r="AC443" s="41">
        <f>G443+J443+N443+S443+Z443+AA443-AB443</f>
        <v>97.381249999999994</v>
      </c>
    </row>
    <row r="444" spans="1:29" x14ac:dyDescent="0.25">
      <c r="A444" s="224">
        <v>440</v>
      </c>
      <c r="B444" s="61" t="s">
        <v>102</v>
      </c>
      <c r="C444" s="8" t="s">
        <v>5456</v>
      </c>
      <c r="D444" s="6">
        <v>0.97333333333333338</v>
      </c>
      <c r="E444" s="121"/>
      <c r="F444" s="5"/>
      <c r="G444" s="6">
        <f>SUM(D444*100,E444:F444)</f>
        <v>97.333333333333343</v>
      </c>
      <c r="H444" s="5"/>
      <c r="I444" s="4"/>
      <c r="J444" s="6">
        <f>SUM(H444:I444)</f>
        <v>0</v>
      </c>
      <c r="K444" s="5"/>
      <c r="L444" s="4"/>
      <c r="M444" s="4"/>
      <c r="N444" s="6">
        <f>SUM(K444:M444)</f>
        <v>0</v>
      </c>
      <c r="O444" s="4"/>
      <c r="P444" s="4"/>
      <c r="Q444" s="4"/>
      <c r="R444" s="4"/>
      <c r="S444" s="6">
        <f>SUM(O444:R444)</f>
        <v>0</v>
      </c>
      <c r="T444" s="7"/>
      <c r="U444" s="5"/>
      <c r="V444" s="5"/>
      <c r="W444" s="5"/>
      <c r="X444" s="5"/>
      <c r="Y444" s="5"/>
      <c r="Z444" s="6">
        <f>SUM(T444:Y444)</f>
        <v>0</v>
      </c>
      <c r="AA444" s="5"/>
      <c r="AB444" s="5"/>
      <c r="AC444" s="40">
        <f>G444+J444+N444+S444+Z444+AA444-AB444</f>
        <v>97.333333333333343</v>
      </c>
    </row>
    <row r="445" spans="1:29" x14ac:dyDescent="0.25">
      <c r="A445" s="224">
        <v>441</v>
      </c>
      <c r="B445" s="98" t="s">
        <v>1435</v>
      </c>
      <c r="C445" s="8" t="s">
        <v>1369</v>
      </c>
      <c r="D445" s="18">
        <v>0.8161048689138577</v>
      </c>
      <c r="E445" s="122"/>
      <c r="F445" s="17"/>
      <c r="G445" s="18">
        <f>SUM(D445*100,E445:F445)</f>
        <v>81.610486891385776</v>
      </c>
      <c r="H445" s="17"/>
      <c r="I445" s="19"/>
      <c r="J445" s="18">
        <f>SUM(H445:I445)</f>
        <v>0</v>
      </c>
      <c r="K445" s="17"/>
      <c r="L445" s="19"/>
      <c r="M445" s="19"/>
      <c r="N445" s="18">
        <f>SUM(K445:M445)</f>
        <v>0</v>
      </c>
      <c r="O445" s="19"/>
      <c r="P445" s="19"/>
      <c r="Q445" s="19"/>
      <c r="R445" s="19"/>
      <c r="S445" s="18">
        <f>SUM(O445:R445)</f>
        <v>0</v>
      </c>
      <c r="T445" s="20">
        <v>15</v>
      </c>
      <c r="U445" s="17">
        <v>0.7</v>
      </c>
      <c r="V445" s="17"/>
      <c r="W445" s="17"/>
      <c r="X445" s="17"/>
      <c r="Y445" s="17"/>
      <c r="Z445" s="18">
        <f>SUM(T445:Y445)</f>
        <v>15.7</v>
      </c>
      <c r="AA445" s="17"/>
      <c r="AB445" s="17"/>
      <c r="AC445" s="41">
        <f>G445+J445+N445+S445+Z445+AA445-AB445</f>
        <v>97.310486891385779</v>
      </c>
    </row>
    <row r="446" spans="1:29" x14ac:dyDescent="0.25">
      <c r="A446" s="224">
        <v>442</v>
      </c>
      <c r="B446" s="64" t="s">
        <v>103</v>
      </c>
      <c r="C446" s="8" t="s">
        <v>5456</v>
      </c>
      <c r="D446" s="6">
        <v>0.97299999999999998</v>
      </c>
      <c r="E446" s="121"/>
      <c r="F446" s="5"/>
      <c r="G446" s="6">
        <f>SUM(D446*100,E446:F446)</f>
        <v>97.3</v>
      </c>
      <c r="H446" s="5"/>
      <c r="I446" s="4"/>
      <c r="J446" s="6">
        <f>SUM(H446:I446)</f>
        <v>0</v>
      </c>
      <c r="K446" s="5"/>
      <c r="L446" s="4"/>
      <c r="M446" s="4"/>
      <c r="N446" s="6">
        <f>SUM(K446:M446)</f>
        <v>0</v>
      </c>
      <c r="O446" s="4"/>
      <c r="P446" s="4"/>
      <c r="Q446" s="4"/>
      <c r="R446" s="4"/>
      <c r="S446" s="6">
        <f>SUM(O446:R446)</f>
        <v>0</v>
      </c>
      <c r="T446" s="7"/>
      <c r="U446" s="5"/>
      <c r="V446" s="5"/>
      <c r="W446" s="5"/>
      <c r="X446" s="5"/>
      <c r="Y446" s="5"/>
      <c r="Z446" s="6">
        <f>SUM(T446:Y446)</f>
        <v>0</v>
      </c>
      <c r="AA446" s="5"/>
      <c r="AB446" s="5"/>
      <c r="AC446" s="40">
        <f>G446+J446+N446+S446+Z446+AA446-AB446</f>
        <v>97.3</v>
      </c>
    </row>
    <row r="447" spans="1:29" x14ac:dyDescent="0.25">
      <c r="A447" s="225">
        <v>443</v>
      </c>
      <c r="B447" s="109">
        <v>204182</v>
      </c>
      <c r="C447" s="36" t="s">
        <v>5457</v>
      </c>
      <c r="D447" s="38">
        <v>0.81781250000000005</v>
      </c>
      <c r="E447" s="123"/>
      <c r="F447" s="33"/>
      <c r="G447" s="34">
        <v>81.78125</v>
      </c>
      <c r="H447" s="33"/>
      <c r="I447" s="32"/>
      <c r="J447" s="34">
        <v>0</v>
      </c>
      <c r="K447" s="33"/>
      <c r="L447" s="32"/>
      <c r="M447" s="32"/>
      <c r="N447" s="34">
        <v>0</v>
      </c>
      <c r="O447" s="32"/>
      <c r="P447" s="32"/>
      <c r="Q447" s="32"/>
      <c r="R447" s="32"/>
      <c r="S447" s="34">
        <v>0</v>
      </c>
      <c r="T447" s="35">
        <v>15</v>
      </c>
      <c r="U447" s="33">
        <v>0.5</v>
      </c>
      <c r="V447" s="33"/>
      <c r="W447" s="33"/>
      <c r="X447" s="33"/>
      <c r="Y447" s="33"/>
      <c r="Z447" s="34">
        <v>15.5</v>
      </c>
      <c r="AA447" s="33"/>
      <c r="AB447" s="33"/>
      <c r="AC447" s="42">
        <v>97.28125</v>
      </c>
    </row>
    <row r="448" spans="1:29" x14ac:dyDescent="0.25">
      <c r="A448" s="224">
        <v>444</v>
      </c>
      <c r="B448" s="64" t="s">
        <v>104</v>
      </c>
      <c r="C448" s="8" t="s">
        <v>5456</v>
      </c>
      <c r="D448" s="6">
        <v>0.97199999999999998</v>
      </c>
      <c r="E448" s="121"/>
      <c r="F448" s="5"/>
      <c r="G448" s="6">
        <f>SUM(D448*100,E448:F448)</f>
        <v>97.2</v>
      </c>
      <c r="H448" s="5"/>
      <c r="I448" s="4"/>
      <c r="J448" s="6">
        <f>SUM(H448:I448)</f>
        <v>0</v>
      </c>
      <c r="K448" s="5"/>
      <c r="L448" s="4"/>
      <c r="M448" s="4"/>
      <c r="N448" s="6">
        <f>SUM(K448:M448)</f>
        <v>0</v>
      </c>
      <c r="O448" s="4"/>
      <c r="P448" s="4"/>
      <c r="Q448" s="4"/>
      <c r="R448" s="4"/>
      <c r="S448" s="6">
        <f>SUM(O448:R448)</f>
        <v>0</v>
      </c>
      <c r="T448" s="7"/>
      <c r="U448" s="5"/>
      <c r="V448" s="5"/>
      <c r="W448" s="5"/>
      <c r="X448" s="5"/>
      <c r="Y448" s="5"/>
      <c r="Z448" s="6">
        <f>SUM(T448:Y448)</f>
        <v>0</v>
      </c>
      <c r="AA448" s="5"/>
      <c r="AB448" s="5"/>
      <c r="AC448" s="40">
        <f>G448+J448+N448+S448+Z448+AA448-AB448</f>
        <v>97.2</v>
      </c>
    </row>
    <row r="449" spans="1:29" x14ac:dyDescent="0.25">
      <c r="A449" s="224">
        <v>445</v>
      </c>
      <c r="B449" s="64" t="s">
        <v>105</v>
      </c>
      <c r="C449" s="8" t="s">
        <v>5456</v>
      </c>
      <c r="D449" s="6">
        <v>0.82199999999999995</v>
      </c>
      <c r="E449" s="121"/>
      <c r="F449" s="5"/>
      <c r="G449" s="6">
        <f>SUM(D449*100,E449:F449)</f>
        <v>82.199999999999989</v>
      </c>
      <c r="H449" s="5"/>
      <c r="I449" s="4"/>
      <c r="J449" s="6">
        <f>SUM(H449:I449)</f>
        <v>0</v>
      </c>
      <c r="K449" s="5"/>
      <c r="L449" s="4"/>
      <c r="M449" s="4"/>
      <c r="N449" s="6">
        <f>SUM(K449:M449)</f>
        <v>0</v>
      </c>
      <c r="O449" s="4"/>
      <c r="P449" s="4"/>
      <c r="Q449" s="4"/>
      <c r="R449" s="4"/>
      <c r="S449" s="6">
        <f>SUM(O449:R449)</f>
        <v>0</v>
      </c>
      <c r="T449" s="7">
        <v>15</v>
      </c>
      <c r="U449" s="5"/>
      <c r="V449" s="5"/>
      <c r="W449" s="5"/>
      <c r="X449" s="5"/>
      <c r="Y449" s="5"/>
      <c r="Z449" s="6">
        <f>SUM(T449:Y449)</f>
        <v>15</v>
      </c>
      <c r="AA449" s="5"/>
      <c r="AB449" s="5"/>
      <c r="AC449" s="40">
        <f>G449+J449+N449+S449+Z449+AA449-AB449</f>
        <v>97.199999999999989</v>
      </c>
    </row>
    <row r="450" spans="1:29" x14ac:dyDescent="0.25">
      <c r="A450" s="224">
        <v>446</v>
      </c>
      <c r="B450" s="101" t="s">
        <v>1436</v>
      </c>
      <c r="C450" s="8" t="s">
        <v>1369</v>
      </c>
      <c r="D450" s="18">
        <v>0.79271333333333327</v>
      </c>
      <c r="E450" s="122"/>
      <c r="F450" s="17"/>
      <c r="G450" s="18">
        <f>SUM(D450*100,E450:F450)</f>
        <v>79.271333333333331</v>
      </c>
      <c r="H450" s="17"/>
      <c r="I450" s="19"/>
      <c r="J450" s="18">
        <f>SUM(H450:I450)</f>
        <v>0</v>
      </c>
      <c r="K450" s="17"/>
      <c r="L450" s="19"/>
      <c r="M450" s="19">
        <v>1</v>
      </c>
      <c r="N450" s="18">
        <f>SUM(K450:M450)</f>
        <v>1</v>
      </c>
      <c r="O450" s="19">
        <v>2.5</v>
      </c>
      <c r="P450" s="19"/>
      <c r="Q450" s="19"/>
      <c r="R450" s="19"/>
      <c r="S450" s="18">
        <f>SUM(O450:R450)</f>
        <v>2.5</v>
      </c>
      <c r="T450" s="20">
        <v>10</v>
      </c>
      <c r="U450" s="17">
        <v>1.4</v>
      </c>
      <c r="V450" s="17"/>
      <c r="W450" s="17">
        <f>0.2+0.8</f>
        <v>1</v>
      </c>
      <c r="X450" s="17"/>
      <c r="Y450" s="17">
        <f>1.5+0.5</f>
        <v>2</v>
      </c>
      <c r="Z450" s="18">
        <f>SUM(T450:Y450)</f>
        <v>14.4</v>
      </c>
      <c r="AA450" s="17"/>
      <c r="AB450" s="17"/>
      <c r="AC450" s="41">
        <f>G450+J450+N450+S450+Z450+AA450-AB450</f>
        <v>97.171333333333337</v>
      </c>
    </row>
    <row r="451" spans="1:29" ht="25.5" x14ac:dyDescent="0.25">
      <c r="A451" s="225">
        <v>447</v>
      </c>
      <c r="B451" s="81" t="s">
        <v>1437</v>
      </c>
      <c r="C451" s="13" t="s">
        <v>1369</v>
      </c>
      <c r="D451" s="18">
        <v>0.88264285714285706</v>
      </c>
      <c r="E451" s="122"/>
      <c r="F451" s="17"/>
      <c r="G451" s="18">
        <f>SUM(D451*100,E451:F451)</f>
        <v>88.264285714285705</v>
      </c>
      <c r="H451" s="17">
        <v>8</v>
      </c>
      <c r="I451" s="19"/>
      <c r="J451" s="18">
        <f>SUM(H451:I451)</f>
        <v>8</v>
      </c>
      <c r="K451" s="17"/>
      <c r="L451" s="19"/>
      <c r="M451" s="19"/>
      <c r="N451" s="18">
        <f>SUM(K451:M451)</f>
        <v>0</v>
      </c>
      <c r="O451" s="19"/>
      <c r="P451" s="19"/>
      <c r="Q451" s="19"/>
      <c r="R451" s="19"/>
      <c r="S451" s="18">
        <f>SUM(O451:R451)</f>
        <v>0</v>
      </c>
      <c r="T451" s="20"/>
      <c r="U451" s="17">
        <v>0.5</v>
      </c>
      <c r="V451" s="17"/>
      <c r="W451" s="17">
        <v>0.2</v>
      </c>
      <c r="X451" s="17"/>
      <c r="Y451" s="17">
        <v>0.2</v>
      </c>
      <c r="Z451" s="18">
        <f>SUM(T451:Y451)</f>
        <v>0.89999999999999991</v>
      </c>
      <c r="AA451" s="17"/>
      <c r="AB451" s="17"/>
      <c r="AC451" s="41">
        <f>G451+J451+N451+S451+Z451+AA451-AB451</f>
        <v>97.164285714285711</v>
      </c>
    </row>
    <row r="452" spans="1:29" x14ac:dyDescent="0.25">
      <c r="A452" s="224">
        <v>448</v>
      </c>
      <c r="B452" s="62" t="s">
        <v>3397</v>
      </c>
      <c r="C452" s="13" t="s">
        <v>3340</v>
      </c>
      <c r="D452" s="18">
        <v>0.58346153846153848</v>
      </c>
      <c r="E452" s="122"/>
      <c r="F452" s="17"/>
      <c r="G452" s="18">
        <v>58.346153846153847</v>
      </c>
      <c r="H452" s="17"/>
      <c r="I452" s="19"/>
      <c r="J452" s="18">
        <v>0</v>
      </c>
      <c r="K452" s="17"/>
      <c r="L452" s="19"/>
      <c r="M452" s="19"/>
      <c r="N452" s="18">
        <v>0</v>
      </c>
      <c r="O452" s="19"/>
      <c r="P452" s="19"/>
      <c r="Q452" s="19"/>
      <c r="R452" s="19"/>
      <c r="S452" s="18">
        <v>0</v>
      </c>
      <c r="T452" s="20">
        <v>6.5</v>
      </c>
      <c r="U452" s="17">
        <v>4.8</v>
      </c>
      <c r="V452" s="17"/>
      <c r="W452" s="17">
        <v>27.5</v>
      </c>
      <c r="X452" s="17"/>
      <c r="Y452" s="17"/>
      <c r="Z452" s="18">
        <v>38.799999999999997</v>
      </c>
      <c r="AA452" s="17"/>
      <c r="AB452" s="17"/>
      <c r="AC452" s="41">
        <v>97.146153846153851</v>
      </c>
    </row>
    <row r="453" spans="1:29" x14ac:dyDescent="0.25">
      <c r="A453" s="224">
        <v>449</v>
      </c>
      <c r="B453" s="61" t="s">
        <v>106</v>
      </c>
      <c r="C453" s="8" t="s">
        <v>5456</v>
      </c>
      <c r="D453" s="6">
        <v>0.97133333333333338</v>
      </c>
      <c r="E453" s="121"/>
      <c r="F453" s="5"/>
      <c r="G453" s="6">
        <f>SUM(D453*100,E453:F453)</f>
        <v>97.13333333333334</v>
      </c>
      <c r="H453" s="5"/>
      <c r="I453" s="4"/>
      <c r="J453" s="6">
        <f>SUM(H453:I453)</f>
        <v>0</v>
      </c>
      <c r="K453" s="5"/>
      <c r="L453" s="4"/>
      <c r="M453" s="4"/>
      <c r="N453" s="6">
        <f>SUM(K453:M453)</f>
        <v>0</v>
      </c>
      <c r="O453" s="4"/>
      <c r="P453" s="4"/>
      <c r="Q453" s="4"/>
      <c r="R453" s="4"/>
      <c r="S453" s="6">
        <f>SUM(O453:R453)</f>
        <v>0</v>
      </c>
      <c r="T453" s="7"/>
      <c r="U453" s="5"/>
      <c r="V453" s="5"/>
      <c r="W453" s="5"/>
      <c r="X453" s="5"/>
      <c r="Y453" s="5"/>
      <c r="Z453" s="6">
        <f>SUM(T453:Y453)</f>
        <v>0</v>
      </c>
      <c r="AA453" s="5"/>
      <c r="AB453" s="5"/>
      <c r="AC453" s="40">
        <f>G453+J453+N453+S453+Z453+AA453-AB453</f>
        <v>97.13333333333334</v>
      </c>
    </row>
    <row r="454" spans="1:29" ht="25.5" x14ac:dyDescent="0.25">
      <c r="A454" s="224">
        <v>450</v>
      </c>
      <c r="B454" s="81" t="s">
        <v>1438</v>
      </c>
      <c r="C454" s="13" t="s">
        <v>1369</v>
      </c>
      <c r="D454" s="18">
        <v>0.85292857142857137</v>
      </c>
      <c r="E454" s="122"/>
      <c r="F454" s="17"/>
      <c r="G454" s="18">
        <f>SUM(D454*100,E454:F454)</f>
        <v>85.29285714285713</v>
      </c>
      <c r="H454" s="17"/>
      <c r="I454" s="19"/>
      <c r="J454" s="18">
        <f>SUM(H454:I454)</f>
        <v>0</v>
      </c>
      <c r="K454" s="17"/>
      <c r="L454" s="19"/>
      <c r="M454" s="19"/>
      <c r="N454" s="18">
        <f>SUM(K454:M454)</f>
        <v>0</v>
      </c>
      <c r="O454" s="19"/>
      <c r="P454" s="19"/>
      <c r="Q454" s="19"/>
      <c r="R454" s="19"/>
      <c r="S454" s="18">
        <f>SUM(O454:R454)</f>
        <v>0</v>
      </c>
      <c r="T454" s="20">
        <v>10</v>
      </c>
      <c r="U454" s="17">
        <v>0.2</v>
      </c>
      <c r="V454" s="17">
        <v>1.6</v>
      </c>
      <c r="W454" s="17"/>
      <c r="X454" s="17"/>
      <c r="Y454" s="17"/>
      <c r="Z454" s="18">
        <f>SUM(T454:Y454)</f>
        <v>11.799999999999999</v>
      </c>
      <c r="AA454" s="17"/>
      <c r="AB454" s="17"/>
      <c r="AC454" s="41">
        <f>G454+J454+N454+S454+Z454+AA454-AB454</f>
        <v>97.092857142857127</v>
      </c>
    </row>
    <row r="455" spans="1:29" ht="15" customHeight="1" x14ac:dyDescent="0.25">
      <c r="A455" s="225">
        <v>451</v>
      </c>
      <c r="B455" s="62" t="s">
        <v>2457</v>
      </c>
      <c r="C455" s="13" t="s">
        <v>2360</v>
      </c>
      <c r="D455" s="18">
        <v>0.78083333333333327</v>
      </c>
      <c r="E455" s="122"/>
      <c r="F455" s="17"/>
      <c r="G455" s="18">
        <v>78.083333333333329</v>
      </c>
      <c r="H455" s="17"/>
      <c r="I455" s="19"/>
      <c r="J455" s="18">
        <v>0</v>
      </c>
      <c r="K455" s="17"/>
      <c r="L455" s="19"/>
      <c r="M455" s="19">
        <v>3</v>
      </c>
      <c r="N455" s="18">
        <v>3</v>
      </c>
      <c r="O455" s="19"/>
      <c r="P455" s="19"/>
      <c r="Q455" s="19"/>
      <c r="R455" s="19"/>
      <c r="S455" s="18">
        <v>0</v>
      </c>
      <c r="T455" s="20">
        <v>1</v>
      </c>
      <c r="U455" s="17"/>
      <c r="V455" s="17"/>
      <c r="W455" s="17">
        <v>15</v>
      </c>
      <c r="X455" s="17"/>
      <c r="Y455" s="17"/>
      <c r="Z455" s="18">
        <v>16</v>
      </c>
      <c r="AA455" s="17"/>
      <c r="AB455" s="17"/>
      <c r="AC455" s="41">
        <v>97.083333333333329</v>
      </c>
    </row>
    <row r="456" spans="1:29" x14ac:dyDescent="0.25">
      <c r="A456" s="224">
        <v>452</v>
      </c>
      <c r="B456" s="62" t="s">
        <v>107</v>
      </c>
      <c r="C456" s="8" t="s">
        <v>5456</v>
      </c>
      <c r="D456" s="6">
        <v>0.83066666666666666</v>
      </c>
      <c r="E456" s="121"/>
      <c r="F456" s="5"/>
      <c r="G456" s="6">
        <f>SUM(D456*100,E456:F456)</f>
        <v>83.066666666666663</v>
      </c>
      <c r="H456" s="5"/>
      <c r="I456" s="4"/>
      <c r="J456" s="6">
        <f>SUM(H456:I456)</f>
        <v>0</v>
      </c>
      <c r="K456" s="5">
        <v>2</v>
      </c>
      <c r="L456" s="4">
        <v>1</v>
      </c>
      <c r="M456" s="4"/>
      <c r="N456" s="6">
        <f>SUM(K456:M456)</f>
        <v>3</v>
      </c>
      <c r="O456" s="4"/>
      <c r="P456" s="4"/>
      <c r="Q456" s="4"/>
      <c r="R456" s="4"/>
      <c r="S456" s="6">
        <f>SUM(O456:R456)</f>
        <v>0</v>
      </c>
      <c r="T456" s="7">
        <v>1</v>
      </c>
      <c r="U456" s="5"/>
      <c r="V456" s="5"/>
      <c r="W456" s="5"/>
      <c r="X456" s="5">
        <v>10</v>
      </c>
      <c r="Y456" s="5"/>
      <c r="Z456" s="6">
        <f>SUM(T456:Y456)</f>
        <v>11</v>
      </c>
      <c r="AA456" s="5"/>
      <c r="AB456" s="5"/>
      <c r="AC456" s="40">
        <f>G456+J456+N456+S456+Z456+AA456-AB456</f>
        <v>97.066666666666663</v>
      </c>
    </row>
    <row r="457" spans="1:29" x14ac:dyDescent="0.25">
      <c r="A457" s="224">
        <v>453</v>
      </c>
      <c r="B457" s="93" t="s">
        <v>1439</v>
      </c>
      <c r="C457" s="8" t="s">
        <v>1369</v>
      </c>
      <c r="D457" s="18">
        <v>0.97060000000000002</v>
      </c>
      <c r="E457" s="122"/>
      <c r="F457" s="17"/>
      <c r="G457" s="18">
        <f>SUM(D457*100,E457:F457)</f>
        <v>97.06</v>
      </c>
      <c r="H457" s="17"/>
      <c r="I457" s="19"/>
      <c r="J457" s="18">
        <f>SUM(H457:I457)</f>
        <v>0</v>
      </c>
      <c r="K457" s="17"/>
      <c r="L457" s="19"/>
      <c r="M457" s="19"/>
      <c r="N457" s="18">
        <f>SUM(K457:M457)</f>
        <v>0</v>
      </c>
      <c r="O457" s="19"/>
      <c r="P457" s="19"/>
      <c r="Q457" s="19"/>
      <c r="R457" s="19"/>
      <c r="S457" s="18">
        <f>SUM(O457:R457)</f>
        <v>0</v>
      </c>
      <c r="T457" s="20"/>
      <c r="U457" s="17"/>
      <c r="V457" s="17"/>
      <c r="W457" s="17"/>
      <c r="X457" s="17"/>
      <c r="Y457" s="17"/>
      <c r="Z457" s="18">
        <f>SUM(T457:Y457)</f>
        <v>0</v>
      </c>
      <c r="AA457" s="17"/>
      <c r="AB457" s="17"/>
      <c r="AC457" s="41">
        <f>G457+J457+N457+S457+Z457+AA457-AB457</f>
        <v>97.06</v>
      </c>
    </row>
    <row r="458" spans="1:29" x14ac:dyDescent="0.25">
      <c r="A458" s="224">
        <v>454</v>
      </c>
      <c r="B458" s="109">
        <v>184117</v>
      </c>
      <c r="C458" s="36" t="s">
        <v>5457</v>
      </c>
      <c r="D458" s="39">
        <v>0.9505555555555556</v>
      </c>
      <c r="E458" s="123"/>
      <c r="F458" s="33"/>
      <c r="G458" s="34">
        <v>95.055555555555557</v>
      </c>
      <c r="H458" s="33">
        <v>2</v>
      </c>
      <c r="I458" s="32"/>
      <c r="J458" s="34">
        <v>2</v>
      </c>
      <c r="K458" s="33"/>
      <c r="L458" s="32"/>
      <c r="M458" s="32"/>
      <c r="N458" s="34">
        <v>0</v>
      </c>
      <c r="O458" s="32"/>
      <c r="P458" s="32"/>
      <c r="Q458" s="32"/>
      <c r="R458" s="32"/>
      <c r="S458" s="34">
        <v>0</v>
      </c>
      <c r="T458" s="35"/>
      <c r="U458" s="33"/>
      <c r="V458" s="33"/>
      <c r="W458" s="33"/>
      <c r="X458" s="33"/>
      <c r="Y458" s="33"/>
      <c r="Z458" s="34">
        <v>0</v>
      </c>
      <c r="AA458" s="33"/>
      <c r="AB458" s="33"/>
      <c r="AC458" s="42">
        <v>97.055555555555557</v>
      </c>
    </row>
    <row r="459" spans="1:29" x14ac:dyDescent="0.25">
      <c r="A459" s="225">
        <v>455</v>
      </c>
      <c r="B459" s="58" t="s">
        <v>108</v>
      </c>
      <c r="C459" s="8" t="s">
        <v>5456</v>
      </c>
      <c r="D459" s="6">
        <v>0.96029411764705885</v>
      </c>
      <c r="E459" s="121"/>
      <c r="F459" s="5"/>
      <c r="G459" s="6">
        <f>SUM(D459*100,E459:F459)</f>
        <v>96.029411764705884</v>
      </c>
      <c r="H459" s="5"/>
      <c r="I459" s="4"/>
      <c r="J459" s="6">
        <f>SUM(H459:I459)</f>
        <v>0</v>
      </c>
      <c r="K459" s="5"/>
      <c r="L459" s="4"/>
      <c r="M459" s="4"/>
      <c r="N459" s="6">
        <f>SUM(K459:M459)</f>
        <v>0</v>
      </c>
      <c r="O459" s="4"/>
      <c r="P459" s="4"/>
      <c r="Q459" s="4"/>
      <c r="R459" s="4"/>
      <c r="S459" s="6">
        <f>SUM(O459:R459)</f>
        <v>0</v>
      </c>
      <c r="T459" s="7"/>
      <c r="U459" s="5"/>
      <c r="V459" s="5"/>
      <c r="W459" s="5"/>
      <c r="X459" s="5"/>
      <c r="Y459" s="5"/>
      <c r="Z459" s="6">
        <f>SUM(T459:Y459)</f>
        <v>0</v>
      </c>
      <c r="AA459" s="5">
        <v>1</v>
      </c>
      <c r="AB459" s="5"/>
      <c r="AC459" s="40">
        <f>G459+J459+N459+S459+Z459+AA459-AB459</f>
        <v>97.029411764705884</v>
      </c>
    </row>
    <row r="460" spans="1:29" x14ac:dyDescent="0.25">
      <c r="A460" s="224">
        <v>456</v>
      </c>
      <c r="B460" s="64" t="s">
        <v>109</v>
      </c>
      <c r="C460" s="8" t="s">
        <v>5456</v>
      </c>
      <c r="D460" s="6">
        <v>0.97</v>
      </c>
      <c r="E460" s="121"/>
      <c r="F460" s="5"/>
      <c r="G460" s="6">
        <f>SUM(D460*100,E460:F460)</f>
        <v>97</v>
      </c>
      <c r="H460" s="5"/>
      <c r="I460" s="4"/>
      <c r="J460" s="6">
        <f>SUM(H460:I460)</f>
        <v>0</v>
      </c>
      <c r="K460" s="5"/>
      <c r="L460" s="4"/>
      <c r="M460" s="4"/>
      <c r="N460" s="6">
        <f>SUM(K460:M460)</f>
        <v>0</v>
      </c>
      <c r="O460" s="4"/>
      <c r="P460" s="4"/>
      <c r="Q460" s="4"/>
      <c r="R460" s="4"/>
      <c r="S460" s="6">
        <f>SUM(O460:R460)</f>
        <v>0</v>
      </c>
      <c r="T460" s="7"/>
      <c r="U460" s="5"/>
      <c r="V460" s="5"/>
      <c r="W460" s="5"/>
      <c r="X460" s="5"/>
      <c r="Y460" s="5"/>
      <c r="Z460" s="6">
        <f>SUM(T460:Y460)</f>
        <v>0</v>
      </c>
      <c r="AA460" s="5"/>
      <c r="AB460" s="5"/>
      <c r="AC460" s="40">
        <f>G460+J460+N460+S460+Z460+AA460-AB460</f>
        <v>97</v>
      </c>
    </row>
    <row r="461" spans="1:29" x14ac:dyDescent="0.25">
      <c r="A461" s="224">
        <v>457</v>
      </c>
      <c r="B461" s="93" t="s">
        <v>1440</v>
      </c>
      <c r="C461" s="8" t="s">
        <v>1369</v>
      </c>
      <c r="D461" s="18">
        <v>0.9698</v>
      </c>
      <c r="E461" s="122"/>
      <c r="F461" s="17"/>
      <c r="G461" s="18">
        <f>SUM(D461*100,E461:F461)</f>
        <v>96.98</v>
      </c>
      <c r="H461" s="17"/>
      <c r="I461" s="19"/>
      <c r="J461" s="18">
        <f>SUM(H461:I461)</f>
        <v>0</v>
      </c>
      <c r="K461" s="17"/>
      <c r="L461" s="19"/>
      <c r="M461" s="19"/>
      <c r="N461" s="18">
        <f>SUM(K461:M461)</f>
        <v>0</v>
      </c>
      <c r="O461" s="19"/>
      <c r="P461" s="19"/>
      <c r="Q461" s="19"/>
      <c r="R461" s="19"/>
      <c r="S461" s="18">
        <f>SUM(O461:R461)</f>
        <v>0</v>
      </c>
      <c r="T461" s="20"/>
      <c r="U461" s="17"/>
      <c r="V461" s="17"/>
      <c r="W461" s="17"/>
      <c r="X461" s="17"/>
      <c r="Y461" s="17"/>
      <c r="Z461" s="18">
        <f>SUM(T461:Y461)</f>
        <v>0</v>
      </c>
      <c r="AA461" s="17"/>
      <c r="AB461" s="17"/>
      <c r="AC461" s="41">
        <f>G461+J461+N461+S461+Z461+AA461-AB461</f>
        <v>96.98</v>
      </c>
    </row>
    <row r="462" spans="1:29" x14ac:dyDescent="0.25">
      <c r="A462" s="224">
        <v>458</v>
      </c>
      <c r="B462" s="59" t="s">
        <v>110</v>
      </c>
      <c r="C462" s="8" t="s">
        <v>5456</v>
      </c>
      <c r="D462" s="43">
        <v>0.81479333333333337</v>
      </c>
      <c r="E462" s="121"/>
      <c r="F462" s="5"/>
      <c r="G462" s="6">
        <f>SUM(D462*100,E462:F462)</f>
        <v>81.479333333333344</v>
      </c>
      <c r="H462" s="5"/>
      <c r="I462" s="4"/>
      <c r="J462" s="6">
        <f>SUM(H462:I462)</f>
        <v>0</v>
      </c>
      <c r="K462" s="5">
        <v>2</v>
      </c>
      <c r="L462" s="4"/>
      <c r="M462" s="4">
        <v>12</v>
      </c>
      <c r="N462" s="6">
        <f>SUM(K462:M462)</f>
        <v>14</v>
      </c>
      <c r="O462" s="4"/>
      <c r="P462" s="4"/>
      <c r="Q462" s="4"/>
      <c r="R462" s="4"/>
      <c r="S462" s="6">
        <f>SUM(O462:R462)</f>
        <v>0</v>
      </c>
      <c r="T462" s="7"/>
      <c r="U462" s="5"/>
      <c r="V462" s="5"/>
      <c r="W462" s="5">
        <v>1.5</v>
      </c>
      <c r="X462" s="5"/>
      <c r="Y462" s="5"/>
      <c r="Z462" s="6">
        <f>SUM(T462:Y462)</f>
        <v>1.5</v>
      </c>
      <c r="AA462" s="5"/>
      <c r="AB462" s="5"/>
      <c r="AC462" s="40">
        <f>G462+J462+N462+S462+Z462+AA462-AB462</f>
        <v>96.979333333333344</v>
      </c>
    </row>
    <row r="463" spans="1:29" x14ac:dyDescent="0.25">
      <c r="A463" s="225">
        <v>459</v>
      </c>
      <c r="B463" s="62" t="s">
        <v>4812</v>
      </c>
      <c r="C463" s="8" t="s">
        <v>4042</v>
      </c>
      <c r="D463" s="18">
        <v>0.95968750000000003</v>
      </c>
      <c r="E463" s="124"/>
      <c r="F463" s="17"/>
      <c r="G463" s="18">
        <f>SUM(D463*100,E463:F463)</f>
        <v>95.96875</v>
      </c>
      <c r="H463" s="17"/>
      <c r="I463" s="19"/>
      <c r="J463" s="18">
        <f>SUM(H463:I463)</f>
        <v>0</v>
      </c>
      <c r="K463" s="17"/>
      <c r="L463" s="19"/>
      <c r="M463" s="19"/>
      <c r="N463" s="18">
        <f>SUM(K463:M463)</f>
        <v>0</v>
      </c>
      <c r="O463" s="19"/>
      <c r="P463" s="19"/>
      <c r="Q463" s="19"/>
      <c r="R463" s="19"/>
      <c r="S463" s="18">
        <f>SUM(O463:R463)</f>
        <v>0</v>
      </c>
      <c r="T463" s="20"/>
      <c r="U463" s="17">
        <v>0.8</v>
      </c>
      <c r="V463" s="17"/>
      <c r="W463" s="17"/>
      <c r="X463" s="17">
        <v>0.2</v>
      </c>
      <c r="Y463" s="17"/>
      <c r="Z463" s="18">
        <f>SUM(T463:Y463)</f>
        <v>1</v>
      </c>
      <c r="AA463" s="17"/>
      <c r="AB463" s="17"/>
      <c r="AC463" s="41">
        <f>G463+J463+N463+S463+Z463+AA463-AB463</f>
        <v>96.96875</v>
      </c>
    </row>
    <row r="464" spans="1:29" x14ac:dyDescent="0.25">
      <c r="A464" s="224">
        <v>460</v>
      </c>
      <c r="B464" s="58" t="s">
        <v>111</v>
      </c>
      <c r="C464" s="8" t="s">
        <v>5456</v>
      </c>
      <c r="D464" s="6">
        <v>0.94933333333333336</v>
      </c>
      <c r="E464" s="121"/>
      <c r="F464" s="5"/>
      <c r="G464" s="6">
        <f>SUM(D464*100,E464:F464)</f>
        <v>94.933333333333337</v>
      </c>
      <c r="H464" s="5"/>
      <c r="I464" s="4"/>
      <c r="J464" s="6">
        <f>SUM(H464:I464)</f>
        <v>0</v>
      </c>
      <c r="K464" s="5"/>
      <c r="L464" s="4"/>
      <c r="M464" s="4"/>
      <c r="N464" s="6">
        <f>SUM(K464:M464)</f>
        <v>0</v>
      </c>
      <c r="O464" s="4"/>
      <c r="P464" s="4"/>
      <c r="Q464" s="4"/>
      <c r="R464" s="4"/>
      <c r="S464" s="6">
        <f>SUM(O464:R464)</f>
        <v>0</v>
      </c>
      <c r="T464" s="7">
        <v>2</v>
      </c>
      <c r="U464" s="5"/>
      <c r="V464" s="5"/>
      <c r="W464" s="5"/>
      <c r="X464" s="5"/>
      <c r="Y464" s="5"/>
      <c r="Z464" s="6">
        <f>SUM(T464:Y464)</f>
        <v>2</v>
      </c>
      <c r="AA464" s="5"/>
      <c r="AB464" s="5"/>
      <c r="AC464" s="40">
        <f>G464+J464+N464+S464+Z464+AA464-AB464</f>
        <v>96.933333333333337</v>
      </c>
    </row>
    <row r="465" spans="1:29" x14ac:dyDescent="0.25">
      <c r="A465" s="224">
        <v>461</v>
      </c>
      <c r="B465" s="64" t="s">
        <v>112</v>
      </c>
      <c r="C465" s="8" t="s">
        <v>5456</v>
      </c>
      <c r="D465" s="6">
        <v>0.96933333333333338</v>
      </c>
      <c r="E465" s="121"/>
      <c r="F465" s="5"/>
      <c r="G465" s="6">
        <f>SUM(D465*100,E465:F465)</f>
        <v>96.933333333333337</v>
      </c>
      <c r="H465" s="5"/>
      <c r="I465" s="4"/>
      <c r="J465" s="6">
        <f>SUM(H465:I465)</f>
        <v>0</v>
      </c>
      <c r="K465" s="5"/>
      <c r="L465" s="4"/>
      <c r="M465" s="4"/>
      <c r="N465" s="6">
        <f>SUM(K465:M465)</f>
        <v>0</v>
      </c>
      <c r="O465" s="4"/>
      <c r="P465" s="4"/>
      <c r="Q465" s="4"/>
      <c r="R465" s="4"/>
      <c r="S465" s="6">
        <f>SUM(O465:R465)</f>
        <v>0</v>
      </c>
      <c r="T465" s="7"/>
      <c r="U465" s="5"/>
      <c r="V465" s="5"/>
      <c r="W465" s="5"/>
      <c r="X465" s="5"/>
      <c r="Y465" s="5"/>
      <c r="Z465" s="6">
        <f>SUM(T465:Y465)</f>
        <v>0</v>
      </c>
      <c r="AA465" s="5"/>
      <c r="AB465" s="5"/>
      <c r="AC465" s="40">
        <f>G465+J465+N465+S465+Z465+AA465-AB465</f>
        <v>96.933333333333337</v>
      </c>
    </row>
    <row r="466" spans="1:29" x14ac:dyDescent="0.25">
      <c r="A466" s="224">
        <v>462</v>
      </c>
      <c r="B466" s="109">
        <v>184005</v>
      </c>
      <c r="C466" s="36" t="s">
        <v>5457</v>
      </c>
      <c r="D466" s="39">
        <v>0.96916666666666662</v>
      </c>
      <c r="E466" s="123"/>
      <c r="F466" s="33"/>
      <c r="G466" s="34">
        <v>96.916666666666657</v>
      </c>
      <c r="H466" s="33"/>
      <c r="I466" s="32"/>
      <c r="J466" s="34">
        <v>0</v>
      </c>
      <c r="K466" s="33"/>
      <c r="L466" s="32"/>
      <c r="M466" s="32"/>
      <c r="N466" s="34">
        <v>0</v>
      </c>
      <c r="O466" s="32"/>
      <c r="P466" s="32"/>
      <c r="Q466" s="32"/>
      <c r="R466" s="32"/>
      <c r="S466" s="34">
        <v>0</v>
      </c>
      <c r="T466" s="35"/>
      <c r="U466" s="33"/>
      <c r="V466" s="33"/>
      <c r="W466" s="33"/>
      <c r="X466" s="33"/>
      <c r="Y466" s="33"/>
      <c r="Z466" s="34">
        <v>0</v>
      </c>
      <c r="AA466" s="33"/>
      <c r="AB466" s="33"/>
      <c r="AC466" s="42">
        <v>96.916666666666657</v>
      </c>
    </row>
    <row r="467" spans="1:29" x14ac:dyDescent="0.25">
      <c r="A467" s="225">
        <v>463</v>
      </c>
      <c r="B467" s="58" t="s">
        <v>113</v>
      </c>
      <c r="C467" s="8" t="s">
        <v>5456</v>
      </c>
      <c r="D467" s="43">
        <v>0.76308666666666669</v>
      </c>
      <c r="E467" s="121"/>
      <c r="F467" s="5"/>
      <c r="G467" s="6">
        <f>SUM(D467*100,E467:F467)</f>
        <v>76.308666666666667</v>
      </c>
      <c r="H467" s="5"/>
      <c r="I467" s="4"/>
      <c r="J467" s="6">
        <f>SUM(H467:I467)</f>
        <v>0</v>
      </c>
      <c r="K467" s="5"/>
      <c r="L467" s="4"/>
      <c r="M467" s="4"/>
      <c r="N467" s="6">
        <f>SUM(K467:M467)</f>
        <v>0</v>
      </c>
      <c r="O467" s="4"/>
      <c r="P467" s="4"/>
      <c r="Q467" s="4"/>
      <c r="R467" s="4"/>
      <c r="S467" s="6">
        <f>SUM(O467:R467)</f>
        <v>0</v>
      </c>
      <c r="T467" s="7">
        <f>2+1</f>
        <v>3</v>
      </c>
      <c r="U467" s="5"/>
      <c r="V467" s="5"/>
      <c r="W467" s="5">
        <v>15.1</v>
      </c>
      <c r="X467" s="5"/>
      <c r="Y467" s="5">
        <v>2.5</v>
      </c>
      <c r="Z467" s="6">
        <f>SUM(T467:Y467)</f>
        <v>20.6</v>
      </c>
      <c r="AA467" s="5"/>
      <c r="AB467" s="5"/>
      <c r="AC467" s="40">
        <f>G467+J467+N467+S467+Z467+AA467-AB467</f>
        <v>96.908666666666676</v>
      </c>
    </row>
    <row r="468" spans="1:29" x14ac:dyDescent="0.25">
      <c r="A468" s="224">
        <v>464</v>
      </c>
      <c r="B468" s="89" t="s">
        <v>1441</v>
      </c>
      <c r="C468" s="8" t="s">
        <v>1369</v>
      </c>
      <c r="D468" s="18">
        <v>0.83198709677419347</v>
      </c>
      <c r="E468" s="122"/>
      <c r="F468" s="17"/>
      <c r="G468" s="18">
        <f>SUM(D468*100,E468:F468)</f>
        <v>83.198709677419345</v>
      </c>
      <c r="H468" s="17"/>
      <c r="I468" s="19"/>
      <c r="J468" s="18">
        <f>SUM(H468:I468)</f>
        <v>0</v>
      </c>
      <c r="K468" s="17"/>
      <c r="L468" s="19"/>
      <c r="M468" s="19"/>
      <c r="N468" s="18">
        <f>SUM(K468:M468)</f>
        <v>0</v>
      </c>
      <c r="O468" s="19">
        <v>2.5</v>
      </c>
      <c r="P468" s="19">
        <v>5</v>
      </c>
      <c r="Q468" s="19">
        <v>0.5</v>
      </c>
      <c r="R468" s="19"/>
      <c r="S468" s="18">
        <f>SUM(O468:R468)</f>
        <v>8</v>
      </c>
      <c r="T468" s="20">
        <f>1+1</f>
        <v>2</v>
      </c>
      <c r="U468" s="17"/>
      <c r="V468" s="17"/>
      <c r="W468" s="17">
        <v>0.2</v>
      </c>
      <c r="X468" s="17"/>
      <c r="Y468" s="17">
        <f>2+0.5+0.5+0.5</f>
        <v>3.5</v>
      </c>
      <c r="Z468" s="18">
        <f>SUM(T468:Y468)</f>
        <v>5.7</v>
      </c>
      <c r="AA468" s="17"/>
      <c r="AB468" s="17"/>
      <c r="AC468" s="41">
        <f>G468+J468+N468+S468+Z468+AA468-AB468</f>
        <v>96.898709677419347</v>
      </c>
    </row>
    <row r="469" spans="1:29" x14ac:dyDescent="0.25">
      <c r="A469" s="224">
        <v>465</v>
      </c>
      <c r="B469" s="29" t="s">
        <v>1442</v>
      </c>
      <c r="C469" s="28" t="s">
        <v>1369</v>
      </c>
      <c r="D469" s="18">
        <v>0.96893333333333342</v>
      </c>
      <c r="E469" s="122"/>
      <c r="F469" s="17"/>
      <c r="G469" s="18">
        <f>SUM(D469*100,E469:F469)</f>
        <v>96.893333333333345</v>
      </c>
      <c r="H469" s="17"/>
      <c r="I469" s="19"/>
      <c r="J469" s="18">
        <f>SUM(H469:I469)</f>
        <v>0</v>
      </c>
      <c r="K469" s="17"/>
      <c r="L469" s="19"/>
      <c r="M469" s="19"/>
      <c r="N469" s="18">
        <f>SUM(K469:M469)</f>
        <v>0</v>
      </c>
      <c r="O469" s="19"/>
      <c r="P469" s="19"/>
      <c r="Q469" s="19"/>
      <c r="R469" s="19"/>
      <c r="S469" s="18">
        <f>SUM(O469:R469)</f>
        <v>0</v>
      </c>
      <c r="T469" s="20"/>
      <c r="U469" s="17"/>
      <c r="V469" s="17"/>
      <c r="W469" s="17"/>
      <c r="X469" s="17"/>
      <c r="Y469" s="17"/>
      <c r="Z469" s="18">
        <f>SUM(T469:Y469)</f>
        <v>0</v>
      </c>
      <c r="AA469" s="17"/>
      <c r="AB469" s="17"/>
      <c r="AC469" s="41">
        <f>G469+J469+N469+S469+Z469+AA469-AB469</f>
        <v>96.893333333333345</v>
      </c>
    </row>
    <row r="470" spans="1:29" x14ac:dyDescent="0.25">
      <c r="A470" s="224">
        <v>466</v>
      </c>
      <c r="B470" s="62" t="s">
        <v>4618</v>
      </c>
      <c r="C470" s="50" t="s">
        <v>4042</v>
      </c>
      <c r="D470" s="18">
        <v>0.88683870967741929</v>
      </c>
      <c r="E470" s="124"/>
      <c r="F470" s="17"/>
      <c r="G470" s="18">
        <f>SUM(D470*100,E470:F470)</f>
        <v>88.683870967741925</v>
      </c>
      <c r="H470" s="17">
        <v>6</v>
      </c>
      <c r="I470" s="19"/>
      <c r="J470" s="18">
        <f>SUM(H470:I470)</f>
        <v>6</v>
      </c>
      <c r="K470" s="17"/>
      <c r="L470" s="19"/>
      <c r="M470" s="19"/>
      <c r="N470" s="18">
        <f>SUM(K470:M470)</f>
        <v>0</v>
      </c>
      <c r="O470" s="19"/>
      <c r="P470" s="19"/>
      <c r="Q470" s="19"/>
      <c r="R470" s="19"/>
      <c r="S470" s="18">
        <f>SUM(O470:R470)</f>
        <v>0</v>
      </c>
      <c r="T470" s="20">
        <v>1.5</v>
      </c>
      <c r="U470" s="17"/>
      <c r="V470" s="17"/>
      <c r="W470" s="17"/>
      <c r="X470" s="17">
        <f>0.5+0.2</f>
        <v>0.7</v>
      </c>
      <c r="Y470" s="17"/>
      <c r="Z470" s="18">
        <f>SUM(T470:Y470)</f>
        <v>2.2000000000000002</v>
      </c>
      <c r="AA470" s="17"/>
      <c r="AB470" s="17"/>
      <c r="AC470" s="41">
        <f>G470+J470+N470+S470+Z470+AA470-AB470</f>
        <v>96.883870967741927</v>
      </c>
    </row>
    <row r="471" spans="1:29" x14ac:dyDescent="0.25">
      <c r="A471" s="225">
        <v>467</v>
      </c>
      <c r="B471" s="62" t="s">
        <v>2458</v>
      </c>
      <c r="C471" s="13" t="s">
        <v>2360</v>
      </c>
      <c r="D471" s="18">
        <v>0.79083333333333328</v>
      </c>
      <c r="E471" s="122"/>
      <c r="F471" s="17"/>
      <c r="G471" s="18">
        <v>79.083333333333329</v>
      </c>
      <c r="H471" s="17"/>
      <c r="I471" s="19"/>
      <c r="J471" s="18">
        <v>0</v>
      </c>
      <c r="K471" s="17"/>
      <c r="L471" s="19"/>
      <c r="M471" s="19">
        <v>1</v>
      </c>
      <c r="N471" s="18">
        <v>1</v>
      </c>
      <c r="O471" s="19"/>
      <c r="P471" s="19"/>
      <c r="Q471" s="19"/>
      <c r="R471" s="19"/>
      <c r="S471" s="18">
        <v>0</v>
      </c>
      <c r="T471" s="20">
        <v>16</v>
      </c>
      <c r="U471" s="17">
        <v>0.8</v>
      </c>
      <c r="V471" s="17"/>
      <c r="W471" s="17"/>
      <c r="X471" s="17"/>
      <c r="Y471" s="17"/>
      <c r="Z471" s="18">
        <v>16.8</v>
      </c>
      <c r="AA471" s="17"/>
      <c r="AB471" s="17"/>
      <c r="AC471" s="41">
        <v>96.883333333333326</v>
      </c>
    </row>
    <row r="472" spans="1:29" x14ac:dyDescent="0.25">
      <c r="A472" s="224">
        <v>468</v>
      </c>
      <c r="B472" s="85" t="s">
        <v>1443</v>
      </c>
      <c r="C472" s="8" t="s">
        <v>1369</v>
      </c>
      <c r="D472" s="18">
        <v>0.79759333333333338</v>
      </c>
      <c r="E472" s="122"/>
      <c r="F472" s="17"/>
      <c r="G472" s="18">
        <f>SUM(D472*100,E472:F472)</f>
        <v>79.759333333333331</v>
      </c>
      <c r="H472" s="17"/>
      <c r="I472" s="19"/>
      <c r="J472" s="18">
        <f>SUM(H472:I472)</f>
        <v>0</v>
      </c>
      <c r="K472" s="17"/>
      <c r="L472" s="19"/>
      <c r="M472" s="19"/>
      <c r="N472" s="18">
        <f>SUM(K472:M472)</f>
        <v>0</v>
      </c>
      <c r="O472" s="19"/>
      <c r="P472" s="19"/>
      <c r="Q472" s="19"/>
      <c r="R472" s="19"/>
      <c r="S472" s="18">
        <f>SUM(O472:R472)</f>
        <v>0</v>
      </c>
      <c r="T472" s="20">
        <v>1.5</v>
      </c>
      <c r="U472" s="17">
        <v>13.1</v>
      </c>
      <c r="V472" s="17"/>
      <c r="W472" s="17">
        <f>0.2+0.8</f>
        <v>1</v>
      </c>
      <c r="X472" s="17"/>
      <c r="Y472" s="17">
        <f>1+0.5</f>
        <v>1.5</v>
      </c>
      <c r="Z472" s="18">
        <f>SUM(T472:Y472)</f>
        <v>17.100000000000001</v>
      </c>
      <c r="AA472" s="17"/>
      <c r="AB472" s="17"/>
      <c r="AC472" s="41">
        <f>G472+J472+N472+S472+Z472+AA472-AB472</f>
        <v>96.859333333333325</v>
      </c>
    </row>
    <row r="473" spans="1:29" x14ac:dyDescent="0.25">
      <c r="A473" s="224">
        <v>469</v>
      </c>
      <c r="B473" s="61" t="s">
        <v>114</v>
      </c>
      <c r="C473" s="8" t="s">
        <v>5456</v>
      </c>
      <c r="D473" s="6">
        <v>0.96833333333333338</v>
      </c>
      <c r="E473" s="121"/>
      <c r="F473" s="5"/>
      <c r="G473" s="6">
        <f>SUM(D473*100,E473:F473)</f>
        <v>96.833333333333343</v>
      </c>
      <c r="H473" s="5"/>
      <c r="I473" s="4"/>
      <c r="J473" s="6">
        <f>SUM(H473:I473)</f>
        <v>0</v>
      </c>
      <c r="K473" s="5"/>
      <c r="L473" s="4"/>
      <c r="M473" s="4"/>
      <c r="N473" s="6">
        <f>SUM(K473:M473)</f>
        <v>0</v>
      </c>
      <c r="O473" s="4"/>
      <c r="P473" s="4"/>
      <c r="Q473" s="4"/>
      <c r="R473" s="4"/>
      <c r="S473" s="6">
        <f>SUM(O473:R473)</f>
        <v>0</v>
      </c>
      <c r="T473" s="7"/>
      <c r="U473" s="5"/>
      <c r="V473" s="5"/>
      <c r="W473" s="5"/>
      <c r="X473" s="5"/>
      <c r="Y473" s="5"/>
      <c r="Z473" s="6">
        <f>SUM(T473:Y473)</f>
        <v>0</v>
      </c>
      <c r="AA473" s="5"/>
      <c r="AB473" s="5"/>
      <c r="AC473" s="40">
        <f>G473+J473+N473+S473+Z473+AA473-AB473</f>
        <v>96.833333333333343</v>
      </c>
    </row>
    <row r="474" spans="1:29" x14ac:dyDescent="0.25">
      <c r="A474" s="224">
        <v>470</v>
      </c>
      <c r="B474" s="109">
        <v>214079</v>
      </c>
      <c r="C474" s="36" t="s">
        <v>5457</v>
      </c>
      <c r="D474" s="39">
        <v>0.86501481481481479</v>
      </c>
      <c r="E474" s="123"/>
      <c r="F474" s="33"/>
      <c r="G474" s="34">
        <v>86.501481481481477</v>
      </c>
      <c r="H474" s="33"/>
      <c r="I474" s="32"/>
      <c r="J474" s="34">
        <v>0</v>
      </c>
      <c r="K474" s="33"/>
      <c r="L474" s="32"/>
      <c r="M474" s="32"/>
      <c r="N474" s="34">
        <v>0</v>
      </c>
      <c r="O474" s="32"/>
      <c r="P474" s="32">
        <v>0.5</v>
      </c>
      <c r="Q474" s="32"/>
      <c r="R474" s="32"/>
      <c r="S474" s="34">
        <v>0.5</v>
      </c>
      <c r="T474" s="35"/>
      <c r="U474" s="33">
        <v>5.7</v>
      </c>
      <c r="V474" s="33">
        <v>1.6</v>
      </c>
      <c r="W474" s="33">
        <v>2.5</v>
      </c>
      <c r="X474" s="33"/>
      <c r="Y474" s="33"/>
      <c r="Z474" s="34">
        <v>9.8000000000000007</v>
      </c>
      <c r="AA474" s="33"/>
      <c r="AB474" s="33"/>
      <c r="AC474" s="42">
        <v>96.801481481481474</v>
      </c>
    </row>
    <row r="475" spans="1:29" x14ac:dyDescent="0.25">
      <c r="A475" s="225">
        <v>471</v>
      </c>
      <c r="B475" s="62" t="s">
        <v>2459</v>
      </c>
      <c r="C475" s="13" t="s">
        <v>2360</v>
      </c>
      <c r="D475" s="18">
        <v>0.8979166666666667</v>
      </c>
      <c r="E475" s="122"/>
      <c r="F475" s="17"/>
      <c r="G475" s="18">
        <v>89.791666666666671</v>
      </c>
      <c r="H475" s="17"/>
      <c r="I475" s="19"/>
      <c r="J475" s="18">
        <v>0</v>
      </c>
      <c r="K475" s="17"/>
      <c r="L475" s="19"/>
      <c r="M475" s="19"/>
      <c r="N475" s="18">
        <v>0</v>
      </c>
      <c r="O475" s="19"/>
      <c r="P475" s="19"/>
      <c r="Q475" s="19"/>
      <c r="R475" s="19"/>
      <c r="S475" s="18">
        <v>0</v>
      </c>
      <c r="T475" s="20">
        <v>3.5</v>
      </c>
      <c r="U475" s="17"/>
      <c r="V475" s="17"/>
      <c r="W475" s="17">
        <v>3.5</v>
      </c>
      <c r="X475" s="17"/>
      <c r="Y475" s="17"/>
      <c r="Z475" s="18">
        <v>7</v>
      </c>
      <c r="AA475" s="17"/>
      <c r="AB475" s="17"/>
      <c r="AC475" s="41">
        <v>96.791666666666671</v>
      </c>
    </row>
    <row r="476" spans="1:29" x14ac:dyDescent="0.25">
      <c r="A476" s="224">
        <v>472</v>
      </c>
      <c r="B476" s="64" t="s">
        <v>115</v>
      </c>
      <c r="C476" s="8" t="s">
        <v>5456</v>
      </c>
      <c r="D476" s="6">
        <v>0.96766666666666667</v>
      </c>
      <c r="E476" s="121"/>
      <c r="F476" s="5"/>
      <c r="G476" s="6">
        <f>SUM(D476*100,E476:F476)</f>
        <v>96.766666666666666</v>
      </c>
      <c r="H476" s="5"/>
      <c r="I476" s="4"/>
      <c r="J476" s="6">
        <f>SUM(H476:I476)</f>
        <v>0</v>
      </c>
      <c r="K476" s="5"/>
      <c r="L476" s="4"/>
      <c r="M476" s="4"/>
      <c r="N476" s="6">
        <f>SUM(K476:M476)</f>
        <v>0</v>
      </c>
      <c r="O476" s="4"/>
      <c r="P476" s="4"/>
      <c r="Q476" s="4"/>
      <c r="R476" s="4"/>
      <c r="S476" s="6">
        <f>SUM(O476:R476)</f>
        <v>0</v>
      </c>
      <c r="T476" s="7"/>
      <c r="U476" s="5"/>
      <c r="V476" s="5"/>
      <c r="W476" s="5"/>
      <c r="X476" s="5"/>
      <c r="Y476" s="5"/>
      <c r="Z476" s="6">
        <f>SUM(T476:Y476)</f>
        <v>0</v>
      </c>
      <c r="AA476" s="5"/>
      <c r="AB476" s="5"/>
      <c r="AC476" s="40">
        <f>G476+J476+N476+S476+Z476+AA476-AB476</f>
        <v>96.766666666666666</v>
      </c>
    </row>
    <row r="477" spans="1:29" x14ac:dyDescent="0.25">
      <c r="A477" s="224">
        <v>473</v>
      </c>
      <c r="B477" s="109">
        <v>184078</v>
      </c>
      <c r="C477" s="36" t="s">
        <v>5457</v>
      </c>
      <c r="D477" s="39">
        <v>0.96750000000000003</v>
      </c>
      <c r="E477" s="123"/>
      <c r="F477" s="33"/>
      <c r="G477" s="34">
        <v>96.75</v>
      </c>
      <c r="H477" s="33"/>
      <c r="I477" s="32"/>
      <c r="J477" s="34">
        <v>0</v>
      </c>
      <c r="K477" s="33"/>
      <c r="L477" s="32"/>
      <c r="M477" s="32"/>
      <c r="N477" s="34">
        <v>0</v>
      </c>
      <c r="O477" s="32"/>
      <c r="P477" s="32"/>
      <c r="Q477" s="32"/>
      <c r="R477" s="32"/>
      <c r="S477" s="34">
        <v>0</v>
      </c>
      <c r="T477" s="35"/>
      <c r="U477" s="33"/>
      <c r="V477" s="33"/>
      <c r="W477" s="33"/>
      <c r="X477" s="33"/>
      <c r="Y477" s="33"/>
      <c r="Z477" s="34">
        <v>0</v>
      </c>
      <c r="AA477" s="33"/>
      <c r="AB477" s="33"/>
      <c r="AC477" s="42">
        <v>96.75</v>
      </c>
    </row>
    <row r="478" spans="1:29" x14ac:dyDescent="0.25">
      <c r="A478" s="224">
        <v>474</v>
      </c>
      <c r="B478" s="63" t="s">
        <v>116</v>
      </c>
      <c r="C478" s="8" t="s">
        <v>5456</v>
      </c>
      <c r="D478" s="6">
        <v>0.96733333333333338</v>
      </c>
      <c r="E478" s="121"/>
      <c r="F478" s="5"/>
      <c r="G478" s="6">
        <f>SUM(D478*100,E478:F478)</f>
        <v>96.733333333333334</v>
      </c>
      <c r="H478" s="5"/>
      <c r="I478" s="4"/>
      <c r="J478" s="6">
        <f>SUM(H478:I478)</f>
        <v>0</v>
      </c>
      <c r="K478" s="5"/>
      <c r="L478" s="4"/>
      <c r="M478" s="4"/>
      <c r="N478" s="6">
        <f>SUM(K478:M478)</f>
        <v>0</v>
      </c>
      <c r="O478" s="4"/>
      <c r="P478" s="4"/>
      <c r="Q478" s="4"/>
      <c r="R478" s="4"/>
      <c r="S478" s="6">
        <f>SUM(O478:R478)</f>
        <v>0</v>
      </c>
      <c r="T478" s="7"/>
      <c r="U478" s="5"/>
      <c r="V478" s="5"/>
      <c r="W478" s="5"/>
      <c r="X478" s="5"/>
      <c r="Y478" s="5"/>
      <c r="Z478" s="6">
        <f>SUM(T478:Y478)</f>
        <v>0</v>
      </c>
      <c r="AA478" s="5"/>
      <c r="AB478" s="5"/>
      <c r="AC478" s="40">
        <f>G478+J478+N478+S478+Z478+AA478-AB478</f>
        <v>96.733333333333334</v>
      </c>
    </row>
    <row r="479" spans="1:29" x14ac:dyDescent="0.25">
      <c r="A479" s="225">
        <v>475</v>
      </c>
      <c r="B479" s="29" t="s">
        <v>1444</v>
      </c>
      <c r="C479" s="28" t="s">
        <v>1369</v>
      </c>
      <c r="D479" s="18">
        <v>0.96733333333333338</v>
      </c>
      <c r="E479" s="122"/>
      <c r="F479" s="17"/>
      <c r="G479" s="18">
        <f>SUM(D479*100,E479:F479)</f>
        <v>96.733333333333334</v>
      </c>
      <c r="H479" s="17"/>
      <c r="I479" s="19"/>
      <c r="J479" s="18">
        <f>SUM(H479:I479)</f>
        <v>0</v>
      </c>
      <c r="K479" s="17"/>
      <c r="L479" s="19"/>
      <c r="M479" s="19"/>
      <c r="N479" s="18">
        <f>SUM(K479:M479)</f>
        <v>0</v>
      </c>
      <c r="O479" s="19"/>
      <c r="P479" s="19"/>
      <c r="Q479" s="19"/>
      <c r="R479" s="19"/>
      <c r="S479" s="18">
        <f>SUM(O479:R479)</f>
        <v>0</v>
      </c>
      <c r="T479" s="20"/>
      <c r="U479" s="17"/>
      <c r="V479" s="17"/>
      <c r="W479" s="17"/>
      <c r="X479" s="17"/>
      <c r="Y479" s="17"/>
      <c r="Z479" s="18">
        <f>SUM(T479:Y479)</f>
        <v>0</v>
      </c>
      <c r="AA479" s="17"/>
      <c r="AB479" s="17"/>
      <c r="AC479" s="41">
        <f>G479+J479+N479+S479+Z479+AA479-AB479</f>
        <v>96.733333333333334</v>
      </c>
    </row>
    <row r="480" spans="1:29" x14ac:dyDescent="0.25">
      <c r="A480" s="224">
        <v>476</v>
      </c>
      <c r="B480" s="62" t="s">
        <v>2460</v>
      </c>
      <c r="C480" s="13" t="s">
        <v>2360</v>
      </c>
      <c r="D480" s="18">
        <v>0.89615384615384608</v>
      </c>
      <c r="E480" s="122"/>
      <c r="F480" s="17"/>
      <c r="G480" s="18">
        <v>89.615384615384613</v>
      </c>
      <c r="H480" s="17"/>
      <c r="I480" s="19"/>
      <c r="J480" s="18">
        <v>0</v>
      </c>
      <c r="K480" s="17"/>
      <c r="L480" s="19"/>
      <c r="M480" s="19"/>
      <c r="N480" s="18">
        <v>0</v>
      </c>
      <c r="O480" s="19"/>
      <c r="P480" s="19"/>
      <c r="Q480" s="19"/>
      <c r="R480" s="19"/>
      <c r="S480" s="18">
        <v>0</v>
      </c>
      <c r="T480" s="20">
        <v>1</v>
      </c>
      <c r="U480" s="17"/>
      <c r="V480" s="17">
        <v>0.5</v>
      </c>
      <c r="W480" s="17">
        <v>3.6</v>
      </c>
      <c r="X480" s="17"/>
      <c r="Y480" s="17">
        <v>2</v>
      </c>
      <c r="Z480" s="18">
        <v>7.1</v>
      </c>
      <c r="AA480" s="17"/>
      <c r="AB480" s="17"/>
      <c r="AC480" s="41">
        <v>96.715384615384608</v>
      </c>
    </row>
    <row r="481" spans="1:29" x14ac:dyDescent="0.25">
      <c r="A481" s="224">
        <v>477</v>
      </c>
      <c r="B481" s="62" t="s">
        <v>2461</v>
      </c>
      <c r="C481" s="13" t="s">
        <v>2360</v>
      </c>
      <c r="D481" s="18">
        <v>0.87601666666666678</v>
      </c>
      <c r="E481" s="122"/>
      <c r="F481" s="17"/>
      <c r="G481" s="18">
        <v>87.601666666666674</v>
      </c>
      <c r="H481" s="17"/>
      <c r="I481" s="19"/>
      <c r="J481" s="18">
        <v>0</v>
      </c>
      <c r="K481" s="17"/>
      <c r="L481" s="19"/>
      <c r="M481" s="19"/>
      <c r="N481" s="18">
        <v>0</v>
      </c>
      <c r="O481" s="19"/>
      <c r="P481" s="19"/>
      <c r="Q481" s="19"/>
      <c r="R481" s="19"/>
      <c r="S481" s="18">
        <v>0</v>
      </c>
      <c r="T481" s="20">
        <v>1</v>
      </c>
      <c r="U481" s="17"/>
      <c r="V481" s="17"/>
      <c r="W481" s="17">
        <v>8.1</v>
      </c>
      <c r="X481" s="17"/>
      <c r="Y481" s="17"/>
      <c r="Z481" s="18">
        <v>9.1</v>
      </c>
      <c r="AA481" s="17"/>
      <c r="AB481" s="17"/>
      <c r="AC481" s="41">
        <v>96.701666666666668</v>
      </c>
    </row>
    <row r="482" spans="1:29" x14ac:dyDescent="0.25">
      <c r="A482" s="224">
        <v>478</v>
      </c>
      <c r="B482" s="64" t="s">
        <v>117</v>
      </c>
      <c r="C482" s="8" t="s">
        <v>5456</v>
      </c>
      <c r="D482" s="6">
        <v>0.96699999999999997</v>
      </c>
      <c r="E482" s="121"/>
      <c r="F482" s="5"/>
      <c r="G482" s="6">
        <f>SUM(D482*100,E482:F482)</f>
        <v>96.7</v>
      </c>
      <c r="H482" s="5"/>
      <c r="I482" s="4"/>
      <c r="J482" s="6">
        <f>SUM(H482:I482)</f>
        <v>0</v>
      </c>
      <c r="K482" s="5"/>
      <c r="L482" s="4"/>
      <c r="M482" s="4"/>
      <c r="N482" s="6">
        <f>SUM(K482:M482)</f>
        <v>0</v>
      </c>
      <c r="O482" s="4"/>
      <c r="P482" s="4"/>
      <c r="Q482" s="4"/>
      <c r="R482" s="4"/>
      <c r="S482" s="6">
        <f>SUM(O482:R482)</f>
        <v>0</v>
      </c>
      <c r="T482" s="7"/>
      <c r="U482" s="5"/>
      <c r="V482" s="5"/>
      <c r="W482" s="5"/>
      <c r="X482" s="5"/>
      <c r="Y482" s="5"/>
      <c r="Z482" s="6">
        <f>SUM(T482:Y482)</f>
        <v>0</v>
      </c>
      <c r="AA482" s="5"/>
      <c r="AB482" s="5"/>
      <c r="AC482" s="40">
        <f>G482+J482+N482+S482+Z482+AA482-AB482</f>
        <v>96.7</v>
      </c>
    </row>
    <row r="483" spans="1:29" x14ac:dyDescent="0.25">
      <c r="A483" s="225">
        <v>479</v>
      </c>
      <c r="B483" s="61" t="s">
        <v>118</v>
      </c>
      <c r="C483" s="8" t="s">
        <v>5456</v>
      </c>
      <c r="D483" s="6">
        <v>0.96699999999999997</v>
      </c>
      <c r="E483" s="121"/>
      <c r="F483" s="5"/>
      <c r="G483" s="6">
        <f>SUM(D483*100,E483:F483)</f>
        <v>96.7</v>
      </c>
      <c r="H483" s="5"/>
      <c r="I483" s="4"/>
      <c r="J483" s="6">
        <f>SUM(H483:I483)</f>
        <v>0</v>
      </c>
      <c r="K483" s="5"/>
      <c r="L483" s="4"/>
      <c r="M483" s="4"/>
      <c r="N483" s="6">
        <f>SUM(K483:M483)</f>
        <v>0</v>
      </c>
      <c r="O483" s="4"/>
      <c r="P483" s="4"/>
      <c r="Q483" s="4"/>
      <c r="R483" s="4"/>
      <c r="S483" s="6">
        <f>SUM(O483:R483)</f>
        <v>0</v>
      </c>
      <c r="T483" s="7"/>
      <c r="U483" s="5"/>
      <c r="V483" s="5"/>
      <c r="W483" s="5"/>
      <c r="X483" s="5"/>
      <c r="Y483" s="5"/>
      <c r="Z483" s="6">
        <f>SUM(T483:Y483)</f>
        <v>0</v>
      </c>
      <c r="AA483" s="5"/>
      <c r="AB483" s="5"/>
      <c r="AC483" s="40">
        <f>G483+J483+N483+S483+Z483+AA483-AB483</f>
        <v>96.7</v>
      </c>
    </row>
    <row r="484" spans="1:29" x14ac:dyDescent="0.25">
      <c r="A484" s="224">
        <v>480</v>
      </c>
      <c r="B484" s="62" t="s">
        <v>3398</v>
      </c>
      <c r="C484" s="13" t="s">
        <v>3340</v>
      </c>
      <c r="D484" s="18">
        <v>0.90866666666666662</v>
      </c>
      <c r="E484" s="122"/>
      <c r="F484" s="17"/>
      <c r="G484" s="18">
        <v>90.86666666666666</v>
      </c>
      <c r="H484" s="17"/>
      <c r="I484" s="19"/>
      <c r="J484" s="18">
        <v>0</v>
      </c>
      <c r="K484" s="17"/>
      <c r="L484" s="19"/>
      <c r="M484" s="19"/>
      <c r="N484" s="18">
        <v>0</v>
      </c>
      <c r="O484" s="19"/>
      <c r="P484" s="19"/>
      <c r="Q484" s="19"/>
      <c r="R484" s="19"/>
      <c r="S484" s="18">
        <v>0</v>
      </c>
      <c r="T484" s="20">
        <v>1</v>
      </c>
      <c r="U484" s="17">
        <v>4.8</v>
      </c>
      <c r="V484" s="17"/>
      <c r="W484" s="17"/>
      <c r="X484" s="17"/>
      <c r="Y484" s="17"/>
      <c r="Z484" s="18">
        <v>5.8</v>
      </c>
      <c r="AA484" s="17"/>
      <c r="AB484" s="17"/>
      <c r="AC484" s="41">
        <v>96.666666666666657</v>
      </c>
    </row>
    <row r="485" spans="1:29" x14ac:dyDescent="0.25">
      <c r="A485" s="224">
        <v>481</v>
      </c>
      <c r="B485" s="90" t="s">
        <v>1445</v>
      </c>
      <c r="C485" s="21" t="s">
        <v>1369</v>
      </c>
      <c r="D485" s="18">
        <v>0.79639143730886841</v>
      </c>
      <c r="E485" s="122"/>
      <c r="F485" s="17"/>
      <c r="G485" s="18">
        <f>SUM(D485*100,E485:F485)</f>
        <v>79.639143730886843</v>
      </c>
      <c r="H485" s="17"/>
      <c r="I485" s="19"/>
      <c r="J485" s="18">
        <f>SUM(H485:I485)</f>
        <v>0</v>
      </c>
      <c r="K485" s="17"/>
      <c r="L485" s="19"/>
      <c r="M485" s="19"/>
      <c r="N485" s="18">
        <f>SUM(K485:M485)</f>
        <v>0</v>
      </c>
      <c r="O485" s="19"/>
      <c r="P485" s="19"/>
      <c r="Q485" s="19"/>
      <c r="R485" s="19"/>
      <c r="S485" s="18">
        <f>SUM(O485:R485)</f>
        <v>0</v>
      </c>
      <c r="T485" s="20">
        <v>1</v>
      </c>
      <c r="U485" s="17">
        <v>1</v>
      </c>
      <c r="V485" s="17"/>
      <c r="W485" s="17">
        <f>2.5+12.5</f>
        <v>15</v>
      </c>
      <c r="X485" s="17"/>
      <c r="Y485" s="17"/>
      <c r="Z485" s="18">
        <f>SUM(T485:Y485)</f>
        <v>17</v>
      </c>
      <c r="AA485" s="17"/>
      <c r="AB485" s="17"/>
      <c r="AC485" s="41">
        <f>G485+J485+N485+S485+Z485+AA485-AB485</f>
        <v>96.639143730886843</v>
      </c>
    </row>
    <row r="486" spans="1:29" x14ac:dyDescent="0.25">
      <c r="A486" s="224">
        <v>482</v>
      </c>
      <c r="B486" s="58" t="s">
        <v>119</v>
      </c>
      <c r="C486" s="8" t="s">
        <v>5456</v>
      </c>
      <c r="D486" s="6">
        <v>0.96599999999999997</v>
      </c>
      <c r="E486" s="121"/>
      <c r="F486" s="5"/>
      <c r="G486" s="6">
        <f>SUM(D486*100,E486:F486)</f>
        <v>96.6</v>
      </c>
      <c r="H486" s="5"/>
      <c r="I486" s="4"/>
      <c r="J486" s="6">
        <f>SUM(H486:I486)</f>
        <v>0</v>
      </c>
      <c r="K486" s="5"/>
      <c r="L486" s="4"/>
      <c r="M486" s="4"/>
      <c r="N486" s="6">
        <f>SUM(K486:M486)</f>
        <v>0</v>
      </c>
      <c r="O486" s="4"/>
      <c r="P486" s="4"/>
      <c r="Q486" s="4"/>
      <c r="R486" s="4"/>
      <c r="S486" s="6">
        <f>SUM(O486:R486)</f>
        <v>0</v>
      </c>
      <c r="T486" s="7"/>
      <c r="U486" s="5"/>
      <c r="V486" s="5"/>
      <c r="W486" s="5"/>
      <c r="X486" s="5"/>
      <c r="Y486" s="5"/>
      <c r="Z486" s="6">
        <f>SUM(T486:Y486)</f>
        <v>0</v>
      </c>
      <c r="AA486" s="5"/>
      <c r="AB486" s="5"/>
      <c r="AC486" s="40">
        <f>G486+J486+N486+S486+Z486+AA486-AB486</f>
        <v>96.6</v>
      </c>
    </row>
    <row r="487" spans="1:29" x14ac:dyDescent="0.25">
      <c r="A487" s="225">
        <v>483</v>
      </c>
      <c r="B487" s="58" t="s">
        <v>120</v>
      </c>
      <c r="C487" s="8" t="s">
        <v>5456</v>
      </c>
      <c r="D487" s="6">
        <v>0.96599999999999997</v>
      </c>
      <c r="E487" s="121"/>
      <c r="F487" s="5"/>
      <c r="G487" s="6">
        <f>SUM(D487*100,E487:F487)</f>
        <v>96.6</v>
      </c>
      <c r="H487" s="5"/>
      <c r="I487" s="4"/>
      <c r="J487" s="6">
        <f>SUM(H487:I487)</f>
        <v>0</v>
      </c>
      <c r="K487" s="5"/>
      <c r="L487" s="4"/>
      <c r="M487" s="4"/>
      <c r="N487" s="6">
        <f>SUM(K487:M487)</f>
        <v>0</v>
      </c>
      <c r="O487" s="4"/>
      <c r="P487" s="4"/>
      <c r="Q487" s="4"/>
      <c r="R487" s="4"/>
      <c r="S487" s="6">
        <f>SUM(O487:R487)</f>
        <v>0</v>
      </c>
      <c r="T487" s="7"/>
      <c r="U487" s="5"/>
      <c r="V487" s="5"/>
      <c r="W487" s="5"/>
      <c r="X487" s="5"/>
      <c r="Y487" s="5"/>
      <c r="Z487" s="6">
        <f>SUM(T487:Y487)</f>
        <v>0</v>
      </c>
      <c r="AA487" s="5"/>
      <c r="AB487" s="5"/>
      <c r="AC487" s="40">
        <f>G487+J487+N487+S487+Z487+AA487-AB487</f>
        <v>96.6</v>
      </c>
    </row>
    <row r="488" spans="1:29" x14ac:dyDescent="0.25">
      <c r="A488" s="224">
        <v>484</v>
      </c>
      <c r="B488" s="59" t="s">
        <v>121</v>
      </c>
      <c r="C488" s="8" t="s">
        <v>5456</v>
      </c>
      <c r="D488" s="6">
        <v>0.96588235294117653</v>
      </c>
      <c r="E488" s="121"/>
      <c r="F488" s="5"/>
      <c r="G488" s="6">
        <f>SUM(D488*100,E488:F488)</f>
        <v>96.588235294117652</v>
      </c>
      <c r="H488" s="5"/>
      <c r="I488" s="4"/>
      <c r="J488" s="6">
        <f>SUM(H488:I488)</f>
        <v>0</v>
      </c>
      <c r="K488" s="5"/>
      <c r="L488" s="4"/>
      <c r="M488" s="4"/>
      <c r="N488" s="6">
        <f>SUM(K488:M488)</f>
        <v>0</v>
      </c>
      <c r="O488" s="4"/>
      <c r="P488" s="4"/>
      <c r="Q488" s="4"/>
      <c r="R488" s="4"/>
      <c r="S488" s="6">
        <f>SUM(O488:R488)</f>
        <v>0</v>
      </c>
      <c r="T488" s="7"/>
      <c r="U488" s="5"/>
      <c r="V488" s="5"/>
      <c r="W488" s="5"/>
      <c r="X488" s="5"/>
      <c r="Y488" s="5"/>
      <c r="Z488" s="6">
        <f>SUM(T488:Y488)</f>
        <v>0</v>
      </c>
      <c r="AA488" s="5"/>
      <c r="AB488" s="5"/>
      <c r="AC488" s="40">
        <f>G488+J488+N488+S488+Z488+AA488-AB488</f>
        <v>96.588235294117652</v>
      </c>
    </row>
    <row r="489" spans="1:29" x14ac:dyDescent="0.25">
      <c r="A489" s="224">
        <v>485</v>
      </c>
      <c r="B489" s="62" t="s">
        <v>3399</v>
      </c>
      <c r="C489" s="13" t="s">
        <v>3340</v>
      </c>
      <c r="D489" s="18">
        <v>0.94078947368421051</v>
      </c>
      <c r="E489" s="122"/>
      <c r="F489" s="17"/>
      <c r="G489" s="18">
        <v>94.078947368421055</v>
      </c>
      <c r="H489" s="17"/>
      <c r="I489" s="19"/>
      <c r="J489" s="18">
        <v>0</v>
      </c>
      <c r="K489" s="17"/>
      <c r="L489" s="19"/>
      <c r="M489" s="19"/>
      <c r="N489" s="18">
        <v>0</v>
      </c>
      <c r="O489" s="19">
        <v>2.5</v>
      </c>
      <c r="P489" s="19"/>
      <c r="Q489" s="19"/>
      <c r="R489" s="19"/>
      <c r="S489" s="18">
        <v>2.5</v>
      </c>
      <c r="T489" s="20"/>
      <c r="U489" s="17"/>
      <c r="V489" s="17"/>
      <c r="W489" s="17"/>
      <c r="X489" s="17"/>
      <c r="Y489" s="17"/>
      <c r="Z489" s="18">
        <v>0</v>
      </c>
      <c r="AA489" s="17"/>
      <c r="AB489" s="17"/>
      <c r="AC489" s="41">
        <v>96.578947368421055</v>
      </c>
    </row>
    <row r="490" spans="1:29" x14ac:dyDescent="0.25">
      <c r="A490" s="224">
        <v>486</v>
      </c>
      <c r="B490" s="62" t="s">
        <v>2462</v>
      </c>
      <c r="C490" s="13" t="s">
        <v>2360</v>
      </c>
      <c r="D490" s="18">
        <v>0.8107692307692308</v>
      </c>
      <c r="E490" s="122"/>
      <c r="F490" s="17"/>
      <c r="G490" s="18">
        <v>81.07692307692308</v>
      </c>
      <c r="H490" s="17"/>
      <c r="I490" s="19"/>
      <c r="J490" s="18">
        <v>0</v>
      </c>
      <c r="K490" s="17"/>
      <c r="L490" s="19"/>
      <c r="M490" s="19"/>
      <c r="N490" s="18">
        <v>0</v>
      </c>
      <c r="O490" s="19"/>
      <c r="P490" s="19"/>
      <c r="Q490" s="19"/>
      <c r="R490" s="19"/>
      <c r="S490" s="18">
        <v>0</v>
      </c>
      <c r="T490" s="20">
        <v>15</v>
      </c>
      <c r="U490" s="17"/>
      <c r="V490" s="17">
        <v>0.5</v>
      </c>
      <c r="W490" s="17"/>
      <c r="X490" s="17"/>
      <c r="Y490" s="17"/>
      <c r="Z490" s="18">
        <v>15.5</v>
      </c>
      <c r="AA490" s="17"/>
      <c r="AB490" s="17"/>
      <c r="AC490" s="41">
        <v>96.57692307692308</v>
      </c>
    </row>
    <row r="491" spans="1:29" x14ac:dyDescent="0.25">
      <c r="A491" s="225">
        <v>487</v>
      </c>
      <c r="B491" s="64" t="s">
        <v>122</v>
      </c>
      <c r="C491" s="8" t="s">
        <v>5456</v>
      </c>
      <c r="D491" s="6">
        <v>0.96533333333333338</v>
      </c>
      <c r="E491" s="121"/>
      <c r="F491" s="5"/>
      <c r="G491" s="6">
        <f>SUM(D491*100,E491:F491)</f>
        <v>96.533333333333331</v>
      </c>
      <c r="H491" s="5"/>
      <c r="I491" s="4"/>
      <c r="J491" s="6">
        <f>SUM(H491:I491)</f>
        <v>0</v>
      </c>
      <c r="K491" s="5"/>
      <c r="L491" s="4"/>
      <c r="M491" s="4"/>
      <c r="N491" s="6">
        <f>SUM(K491:M491)</f>
        <v>0</v>
      </c>
      <c r="O491" s="4"/>
      <c r="P491" s="4"/>
      <c r="Q491" s="4"/>
      <c r="R491" s="4"/>
      <c r="S491" s="6">
        <f>SUM(O491:R491)</f>
        <v>0</v>
      </c>
      <c r="T491" s="7"/>
      <c r="U491" s="5"/>
      <c r="V491" s="5"/>
      <c r="W491" s="5"/>
      <c r="X491" s="5"/>
      <c r="Y491" s="5"/>
      <c r="Z491" s="6">
        <f>SUM(T491:Y491)</f>
        <v>0</v>
      </c>
      <c r="AA491" s="5"/>
      <c r="AB491" s="5"/>
      <c r="AC491" s="40">
        <f>G491+J491+N491+S491+Z491+AA491-AB491</f>
        <v>96.533333333333331</v>
      </c>
    </row>
    <row r="492" spans="1:29" x14ac:dyDescent="0.25">
      <c r="A492" s="224">
        <v>488</v>
      </c>
      <c r="B492" s="81" t="s">
        <v>1446</v>
      </c>
      <c r="C492" s="8" t="s">
        <v>1369</v>
      </c>
      <c r="D492" s="18">
        <v>0.78516853932584274</v>
      </c>
      <c r="E492" s="122"/>
      <c r="F492" s="17"/>
      <c r="G492" s="18">
        <f>SUM(D492*100,E492:F492)</f>
        <v>78.516853932584269</v>
      </c>
      <c r="H492" s="17"/>
      <c r="I492" s="19"/>
      <c r="J492" s="18">
        <f>SUM(H492:I492)</f>
        <v>0</v>
      </c>
      <c r="K492" s="17"/>
      <c r="L492" s="19"/>
      <c r="M492" s="19"/>
      <c r="N492" s="18">
        <f>SUM(K492:M492)</f>
        <v>0</v>
      </c>
      <c r="O492" s="19"/>
      <c r="P492" s="19"/>
      <c r="Q492" s="19"/>
      <c r="R492" s="19"/>
      <c r="S492" s="18">
        <f>SUM(O492:R492)</f>
        <v>0</v>
      </c>
      <c r="T492" s="20">
        <f>1+10+2+1</f>
        <v>14</v>
      </c>
      <c r="U492" s="17">
        <v>0.5</v>
      </c>
      <c r="V492" s="17"/>
      <c r="W492" s="17">
        <v>3.5</v>
      </c>
      <c r="X492" s="17"/>
      <c r="Y492" s="17"/>
      <c r="Z492" s="18">
        <f>SUM(T492:Y492)</f>
        <v>18</v>
      </c>
      <c r="AA492" s="17"/>
      <c r="AB492" s="17"/>
      <c r="AC492" s="41">
        <f>G492+J492+N492+S492+Z492+AA492-AB492</f>
        <v>96.516853932584269</v>
      </c>
    </row>
    <row r="493" spans="1:29" x14ac:dyDescent="0.25">
      <c r="A493" s="224">
        <v>489</v>
      </c>
      <c r="B493" s="62" t="s">
        <v>2464</v>
      </c>
      <c r="C493" s="13" t="s">
        <v>2360</v>
      </c>
      <c r="D493" s="18">
        <v>0.86499999999999999</v>
      </c>
      <c r="E493" s="122"/>
      <c r="F493" s="17"/>
      <c r="G493" s="18">
        <v>86.5</v>
      </c>
      <c r="H493" s="17"/>
      <c r="I493" s="19"/>
      <c r="J493" s="18">
        <v>0</v>
      </c>
      <c r="K493" s="17"/>
      <c r="L493" s="19"/>
      <c r="M493" s="19"/>
      <c r="N493" s="18">
        <v>0</v>
      </c>
      <c r="O493" s="19"/>
      <c r="P493" s="19"/>
      <c r="Q493" s="19"/>
      <c r="R493" s="19"/>
      <c r="S493" s="18">
        <v>0</v>
      </c>
      <c r="T493" s="20"/>
      <c r="U493" s="17"/>
      <c r="V493" s="17"/>
      <c r="W493" s="17"/>
      <c r="X493" s="17">
        <v>10</v>
      </c>
      <c r="Y493" s="17"/>
      <c r="Z493" s="18">
        <v>10</v>
      </c>
      <c r="AA493" s="17"/>
      <c r="AB493" s="17"/>
      <c r="AC493" s="41">
        <v>96.5</v>
      </c>
    </row>
    <row r="494" spans="1:29" x14ac:dyDescent="0.25">
      <c r="A494" s="224">
        <v>490</v>
      </c>
      <c r="B494" s="97" t="s">
        <v>1447</v>
      </c>
      <c r="C494" s="8" t="s">
        <v>1369</v>
      </c>
      <c r="D494" s="18">
        <v>0.71278666666666668</v>
      </c>
      <c r="E494" s="122"/>
      <c r="F494" s="17"/>
      <c r="G494" s="18">
        <f>SUM(D494*100,E494:F494)</f>
        <v>71.278666666666666</v>
      </c>
      <c r="H494" s="17"/>
      <c r="I494" s="19"/>
      <c r="J494" s="18">
        <f>SUM(H494:I494)</f>
        <v>0</v>
      </c>
      <c r="K494" s="17"/>
      <c r="L494" s="19"/>
      <c r="M494" s="19"/>
      <c r="N494" s="18">
        <f>SUM(K494:M494)</f>
        <v>0</v>
      </c>
      <c r="O494" s="19"/>
      <c r="P494" s="19"/>
      <c r="Q494" s="19"/>
      <c r="R494" s="19"/>
      <c r="S494" s="18">
        <f>SUM(O494:R494)</f>
        <v>0</v>
      </c>
      <c r="T494" s="20">
        <f>1.5+1</f>
        <v>2.5</v>
      </c>
      <c r="U494" s="17">
        <v>16.100000000000001</v>
      </c>
      <c r="V494" s="17"/>
      <c r="W494" s="17">
        <f>0.6+0.7+0.7+2.8</f>
        <v>4.8</v>
      </c>
      <c r="X494" s="17">
        <v>0.8</v>
      </c>
      <c r="Y494" s="17">
        <v>1</v>
      </c>
      <c r="Z494" s="18">
        <f>SUM(T494:Y494)</f>
        <v>25.200000000000003</v>
      </c>
      <c r="AA494" s="17"/>
      <c r="AB494" s="17"/>
      <c r="AC494" s="41">
        <f>G494+J494+N494+S494+Z494+AA494-AB494</f>
        <v>96.478666666666669</v>
      </c>
    </row>
    <row r="495" spans="1:29" x14ac:dyDescent="0.25">
      <c r="A495" s="225">
        <v>491</v>
      </c>
      <c r="B495" s="61" t="s">
        <v>123</v>
      </c>
      <c r="C495" s="8" t="s">
        <v>5456</v>
      </c>
      <c r="D495" s="6">
        <v>0.95433333333333337</v>
      </c>
      <c r="E495" s="121"/>
      <c r="F495" s="5"/>
      <c r="G495" s="6">
        <f>SUM(D495*100,E495:F495)</f>
        <v>95.433333333333337</v>
      </c>
      <c r="H495" s="5"/>
      <c r="I495" s="4"/>
      <c r="J495" s="6">
        <f>SUM(H495:I495)</f>
        <v>0</v>
      </c>
      <c r="K495" s="5"/>
      <c r="L495" s="4"/>
      <c r="M495" s="4"/>
      <c r="N495" s="6">
        <f>SUM(K495:M495)</f>
        <v>0</v>
      </c>
      <c r="O495" s="4"/>
      <c r="P495" s="4"/>
      <c r="Q495" s="4"/>
      <c r="R495" s="4"/>
      <c r="S495" s="6">
        <f>SUM(O495:R495)</f>
        <v>0</v>
      </c>
      <c r="T495" s="7">
        <v>1</v>
      </c>
      <c r="U495" s="5"/>
      <c r="V495" s="5"/>
      <c r="W495" s="5"/>
      <c r="X495" s="5"/>
      <c r="Y495" s="5"/>
      <c r="Z495" s="6">
        <f>SUM(T495:Y495)</f>
        <v>1</v>
      </c>
      <c r="AA495" s="5"/>
      <c r="AB495" s="5"/>
      <c r="AC495" s="40">
        <f>G495+J495+N495+S495+Z495+AA495-AB495</f>
        <v>96.433333333333337</v>
      </c>
    </row>
    <row r="496" spans="1:29" x14ac:dyDescent="0.25">
      <c r="A496" s="224">
        <v>492</v>
      </c>
      <c r="B496" s="62" t="s">
        <v>3400</v>
      </c>
      <c r="C496" s="13" t="s">
        <v>3340</v>
      </c>
      <c r="D496" s="18">
        <v>0.90920000000000001</v>
      </c>
      <c r="E496" s="122"/>
      <c r="F496" s="17"/>
      <c r="G496" s="18">
        <v>90.92</v>
      </c>
      <c r="H496" s="17">
        <v>4</v>
      </c>
      <c r="I496" s="19"/>
      <c r="J496" s="18">
        <v>4</v>
      </c>
      <c r="K496" s="17"/>
      <c r="L496" s="19"/>
      <c r="M496" s="19"/>
      <c r="N496" s="18">
        <v>0</v>
      </c>
      <c r="O496" s="19"/>
      <c r="P496" s="19"/>
      <c r="Q496" s="19"/>
      <c r="R496" s="19"/>
      <c r="S496" s="18">
        <v>0</v>
      </c>
      <c r="T496" s="20">
        <v>1</v>
      </c>
      <c r="U496" s="17"/>
      <c r="V496" s="17"/>
      <c r="W496" s="17"/>
      <c r="X496" s="17"/>
      <c r="Y496" s="17">
        <v>0.5</v>
      </c>
      <c r="Z496" s="18">
        <v>1.5</v>
      </c>
      <c r="AA496" s="17"/>
      <c r="AB496" s="17"/>
      <c r="AC496" s="41">
        <v>96.42</v>
      </c>
    </row>
    <row r="497" spans="1:29" x14ac:dyDescent="0.25">
      <c r="A497" s="224">
        <v>493</v>
      </c>
      <c r="B497" s="62" t="s">
        <v>3401</v>
      </c>
      <c r="C497" s="13" t="s">
        <v>3340</v>
      </c>
      <c r="D497" s="18">
        <v>0.91615384615384621</v>
      </c>
      <c r="E497" s="122"/>
      <c r="F497" s="17"/>
      <c r="G497" s="18">
        <v>91.615384615384627</v>
      </c>
      <c r="H497" s="17"/>
      <c r="I497" s="19"/>
      <c r="J497" s="18">
        <v>0</v>
      </c>
      <c r="K497" s="17"/>
      <c r="L497" s="19"/>
      <c r="M497" s="19"/>
      <c r="N497" s="18">
        <v>0</v>
      </c>
      <c r="O497" s="19"/>
      <c r="P497" s="19"/>
      <c r="Q497" s="19"/>
      <c r="R497" s="19"/>
      <c r="S497" s="18">
        <v>0</v>
      </c>
      <c r="T497" s="20">
        <v>0.5</v>
      </c>
      <c r="U497" s="17">
        <v>4.3</v>
      </c>
      <c r="V497" s="17"/>
      <c r="W497" s="17"/>
      <c r="X497" s="17"/>
      <c r="Y497" s="17"/>
      <c r="Z497" s="18">
        <v>4.8</v>
      </c>
      <c r="AA497" s="17"/>
      <c r="AB497" s="17"/>
      <c r="AC497" s="41">
        <v>96.415384615384625</v>
      </c>
    </row>
    <row r="498" spans="1:29" x14ac:dyDescent="0.25">
      <c r="A498" s="224">
        <v>494</v>
      </c>
      <c r="B498" s="62" t="s">
        <v>2856</v>
      </c>
      <c r="C498" s="13" t="s">
        <v>2360</v>
      </c>
      <c r="D498" s="18">
        <v>0.88</v>
      </c>
      <c r="E498" s="122"/>
      <c r="F498" s="17"/>
      <c r="G498" s="18">
        <v>88</v>
      </c>
      <c r="H498" s="17"/>
      <c r="I498" s="19"/>
      <c r="J498" s="18">
        <v>0</v>
      </c>
      <c r="K498" s="17"/>
      <c r="L498" s="19"/>
      <c r="M498" s="19"/>
      <c r="N498" s="18">
        <v>0</v>
      </c>
      <c r="O498" s="19"/>
      <c r="P498" s="19"/>
      <c r="Q498" s="19"/>
      <c r="R498" s="19"/>
      <c r="S498" s="18">
        <v>0</v>
      </c>
      <c r="T498" s="20"/>
      <c r="U498" s="17"/>
      <c r="V498" s="17">
        <v>1.8</v>
      </c>
      <c r="W498" s="17">
        <v>6.6</v>
      </c>
      <c r="X498" s="17"/>
      <c r="Y498" s="17"/>
      <c r="Z498" s="18">
        <v>8.4</v>
      </c>
      <c r="AA498" s="17"/>
      <c r="AB498" s="17"/>
      <c r="AC498" s="41">
        <v>96.4</v>
      </c>
    </row>
    <row r="499" spans="1:29" x14ac:dyDescent="0.25">
      <c r="A499" s="225">
        <v>495</v>
      </c>
      <c r="B499" s="62" t="s">
        <v>5157</v>
      </c>
      <c r="C499" s="24" t="s">
        <v>4042</v>
      </c>
      <c r="D499" s="18">
        <v>0.91</v>
      </c>
      <c r="E499" s="124"/>
      <c r="F499" s="17"/>
      <c r="G499" s="18">
        <f>SUM(D499*100,E499:F499)</f>
        <v>91</v>
      </c>
      <c r="H499" s="17"/>
      <c r="I499" s="19"/>
      <c r="J499" s="18">
        <f>SUM(H499:I499)</f>
        <v>0</v>
      </c>
      <c r="K499" s="17"/>
      <c r="L499" s="19"/>
      <c r="M499" s="19"/>
      <c r="N499" s="18">
        <f>SUM(K499:M499)</f>
        <v>0</v>
      </c>
      <c r="O499" s="19"/>
      <c r="P499" s="19"/>
      <c r="Q499" s="19"/>
      <c r="R499" s="19"/>
      <c r="S499" s="18">
        <f>SUM(O499:R499)</f>
        <v>0</v>
      </c>
      <c r="T499" s="20">
        <v>2</v>
      </c>
      <c r="U499" s="17">
        <f>SUM(2.5+0.5)</f>
        <v>3</v>
      </c>
      <c r="V499" s="17"/>
      <c r="W499" s="17"/>
      <c r="X499" s="17">
        <v>0.4</v>
      </c>
      <c r="Y499" s="17"/>
      <c r="Z499" s="18">
        <f>SUM(T499:Y499)</f>
        <v>5.4</v>
      </c>
      <c r="AA499" s="17"/>
      <c r="AB499" s="17"/>
      <c r="AC499" s="41">
        <f>G499+J499+N499+S499+Z499+AA499-AB499</f>
        <v>96.4</v>
      </c>
    </row>
    <row r="500" spans="1:29" x14ac:dyDescent="0.25">
      <c r="A500" s="224">
        <v>496</v>
      </c>
      <c r="B500" s="109">
        <v>214215</v>
      </c>
      <c r="C500" s="36" t="s">
        <v>5457</v>
      </c>
      <c r="D500" s="39">
        <v>0.94446666666666668</v>
      </c>
      <c r="E500" s="123"/>
      <c r="F500" s="33"/>
      <c r="G500" s="34">
        <v>94.446666666666673</v>
      </c>
      <c r="H500" s="33">
        <v>1.9</v>
      </c>
      <c r="I500" s="32"/>
      <c r="J500" s="34">
        <v>1.9</v>
      </c>
      <c r="K500" s="33"/>
      <c r="L500" s="32"/>
      <c r="M500" s="32"/>
      <c r="N500" s="34">
        <v>0</v>
      </c>
      <c r="O500" s="32"/>
      <c r="P500" s="32"/>
      <c r="Q500" s="32"/>
      <c r="R500" s="32"/>
      <c r="S500" s="34">
        <v>0</v>
      </c>
      <c r="T500" s="35"/>
      <c r="U500" s="33"/>
      <c r="V500" s="33"/>
      <c r="W500" s="33"/>
      <c r="X500" s="33"/>
      <c r="Y500" s="33"/>
      <c r="Z500" s="34">
        <v>0</v>
      </c>
      <c r="AA500" s="33"/>
      <c r="AB500" s="33"/>
      <c r="AC500" s="42">
        <v>96.346666666666678</v>
      </c>
    </row>
    <row r="501" spans="1:29" x14ac:dyDescent="0.25">
      <c r="A501" s="224">
        <v>497</v>
      </c>
      <c r="B501" s="58" t="s">
        <v>124</v>
      </c>
      <c r="C501" s="8" t="s">
        <v>5456</v>
      </c>
      <c r="D501" s="6">
        <v>0.84645161290322579</v>
      </c>
      <c r="E501" s="121"/>
      <c r="F501" s="5"/>
      <c r="G501" s="6">
        <f>SUM(D501*100,E501:F501)</f>
        <v>84.645161290322577</v>
      </c>
      <c r="H501" s="5"/>
      <c r="I501" s="4"/>
      <c r="J501" s="6">
        <f>SUM(H501:I501)</f>
        <v>0</v>
      </c>
      <c r="K501" s="5"/>
      <c r="L501" s="4"/>
      <c r="M501" s="4"/>
      <c r="N501" s="6">
        <f>SUM(K501:M501)</f>
        <v>0</v>
      </c>
      <c r="O501" s="4"/>
      <c r="P501" s="4"/>
      <c r="Q501" s="4"/>
      <c r="R501" s="4"/>
      <c r="S501" s="6">
        <f>SUM(O501:R501)</f>
        <v>0</v>
      </c>
      <c r="T501" s="7">
        <v>2.5</v>
      </c>
      <c r="U501" s="5"/>
      <c r="V501" s="5"/>
      <c r="W501" s="5"/>
      <c r="X501" s="5">
        <v>9.1999999999999993</v>
      </c>
      <c r="Y501" s="5"/>
      <c r="Z501" s="6">
        <f>SUM(T501:Y501)</f>
        <v>11.7</v>
      </c>
      <c r="AA501" s="5"/>
      <c r="AB501" s="5"/>
      <c r="AC501" s="40">
        <f>G501+J501+N501+S501+Z501+AA501-AB501</f>
        <v>96.345161290322579</v>
      </c>
    </row>
    <row r="502" spans="1:29" x14ac:dyDescent="0.25">
      <c r="A502" s="224">
        <v>498</v>
      </c>
      <c r="B502" s="93" t="s">
        <v>1448</v>
      </c>
      <c r="C502" s="8" t="s">
        <v>1369</v>
      </c>
      <c r="D502" s="18">
        <v>0.93333333333333335</v>
      </c>
      <c r="E502" s="122">
        <v>3</v>
      </c>
      <c r="F502" s="17"/>
      <c r="G502" s="18">
        <f>SUM(D502*100,E502:F502)</f>
        <v>96.333333333333329</v>
      </c>
      <c r="H502" s="17"/>
      <c r="I502" s="19"/>
      <c r="J502" s="18">
        <f>SUM(H502:I502)</f>
        <v>0</v>
      </c>
      <c r="K502" s="17"/>
      <c r="L502" s="19"/>
      <c r="M502" s="19"/>
      <c r="N502" s="18">
        <f>SUM(K502:M502)</f>
        <v>0</v>
      </c>
      <c r="O502" s="19"/>
      <c r="P502" s="19"/>
      <c r="Q502" s="19"/>
      <c r="R502" s="19"/>
      <c r="S502" s="18">
        <f>SUM(O502:R502)</f>
        <v>0</v>
      </c>
      <c r="T502" s="20"/>
      <c r="U502" s="17"/>
      <c r="V502" s="17"/>
      <c r="W502" s="17"/>
      <c r="X502" s="17"/>
      <c r="Y502" s="17"/>
      <c r="Z502" s="18">
        <f>SUM(T502:Y502)</f>
        <v>0</v>
      </c>
      <c r="AA502" s="17"/>
      <c r="AB502" s="17"/>
      <c r="AC502" s="41">
        <f>G502+J502+N502+S502+Z502+AA502-AB502</f>
        <v>96.333333333333329</v>
      </c>
    </row>
    <row r="503" spans="1:29" x14ac:dyDescent="0.25">
      <c r="A503" s="225">
        <v>499</v>
      </c>
      <c r="B503" s="109">
        <v>184033</v>
      </c>
      <c r="C503" s="36" t="s">
        <v>5457</v>
      </c>
      <c r="D503" s="39">
        <v>0.96250000000000002</v>
      </c>
      <c r="E503" s="123"/>
      <c r="F503" s="33"/>
      <c r="G503" s="34">
        <v>96.25</v>
      </c>
      <c r="H503" s="33"/>
      <c r="I503" s="32"/>
      <c r="J503" s="34">
        <v>0</v>
      </c>
      <c r="K503" s="33"/>
      <c r="L503" s="32"/>
      <c r="M503" s="32"/>
      <c r="N503" s="34">
        <v>0</v>
      </c>
      <c r="O503" s="32"/>
      <c r="P503" s="32"/>
      <c r="Q503" s="32"/>
      <c r="R503" s="32"/>
      <c r="S503" s="34">
        <v>0</v>
      </c>
      <c r="T503" s="35"/>
      <c r="U503" s="33"/>
      <c r="V503" s="33"/>
      <c r="W503" s="33"/>
      <c r="X503" s="33"/>
      <c r="Y503" s="33"/>
      <c r="Z503" s="34">
        <v>0</v>
      </c>
      <c r="AA503" s="33"/>
      <c r="AB503" s="33"/>
      <c r="AC503" s="42">
        <v>96.25</v>
      </c>
    </row>
    <row r="504" spans="1:29" x14ac:dyDescent="0.25">
      <c r="A504" s="224">
        <v>500</v>
      </c>
      <c r="B504" s="96" t="s">
        <v>1449</v>
      </c>
      <c r="C504" s="8" t="s">
        <v>1369</v>
      </c>
      <c r="D504" s="18">
        <v>0.96237288135593224</v>
      </c>
      <c r="E504" s="122"/>
      <c r="F504" s="17"/>
      <c r="G504" s="18">
        <f>SUM(D504*100,E504:F504)</f>
        <v>96.237288135593218</v>
      </c>
      <c r="H504" s="17"/>
      <c r="I504" s="19"/>
      <c r="J504" s="18">
        <f>SUM(H504:I504)</f>
        <v>0</v>
      </c>
      <c r="K504" s="17"/>
      <c r="L504" s="19"/>
      <c r="M504" s="19"/>
      <c r="N504" s="18">
        <f>SUM(K504:M504)</f>
        <v>0</v>
      </c>
      <c r="O504" s="19"/>
      <c r="P504" s="19"/>
      <c r="Q504" s="19"/>
      <c r="R504" s="19"/>
      <c r="S504" s="18">
        <f>SUM(O504:R504)</f>
        <v>0</v>
      </c>
      <c r="T504" s="20"/>
      <c r="U504" s="17"/>
      <c r="V504" s="17"/>
      <c r="W504" s="17"/>
      <c r="X504" s="17"/>
      <c r="Y504" s="17"/>
      <c r="Z504" s="18">
        <f>SUM(T504:Y504)</f>
        <v>0</v>
      </c>
      <c r="AA504" s="17"/>
      <c r="AB504" s="17"/>
      <c r="AC504" s="41">
        <f>G504+J504+N504+S504+Z504+AA504-AB504</f>
        <v>96.237288135593218</v>
      </c>
    </row>
    <row r="505" spans="1:29" x14ac:dyDescent="0.25">
      <c r="A505" s="224">
        <v>501</v>
      </c>
      <c r="B505" s="59" t="s">
        <v>125</v>
      </c>
      <c r="C505" s="8" t="s">
        <v>5456</v>
      </c>
      <c r="D505" s="43">
        <v>0.81628000000000001</v>
      </c>
      <c r="E505" s="121"/>
      <c r="F505" s="5"/>
      <c r="G505" s="6">
        <f>SUM(D505*100,E505:F505)</f>
        <v>81.628</v>
      </c>
      <c r="H505" s="5"/>
      <c r="I505" s="4"/>
      <c r="J505" s="6">
        <f>SUM(H505:I505)</f>
        <v>0</v>
      </c>
      <c r="K505" s="5">
        <v>2</v>
      </c>
      <c r="L505" s="4"/>
      <c r="M505" s="4">
        <v>1</v>
      </c>
      <c r="N505" s="6">
        <f>SUM(K505:M505)</f>
        <v>3</v>
      </c>
      <c r="O505" s="4"/>
      <c r="P505" s="4"/>
      <c r="Q505" s="4"/>
      <c r="R505" s="4"/>
      <c r="S505" s="6">
        <f>SUM(O505:R505)</f>
        <v>0</v>
      </c>
      <c r="T505" s="7">
        <v>10</v>
      </c>
      <c r="U505" s="5"/>
      <c r="V505" s="5">
        <v>1.6</v>
      </c>
      <c r="W505" s="5"/>
      <c r="X505" s="5"/>
      <c r="Y505" s="5"/>
      <c r="Z505" s="6">
        <f>SUM(T505:Y505)</f>
        <v>11.6</v>
      </c>
      <c r="AA505" s="5"/>
      <c r="AB505" s="5"/>
      <c r="AC505" s="40">
        <f>G505+J505+N505+S505+Z505+AA505-AB505</f>
        <v>96.227999999999994</v>
      </c>
    </row>
    <row r="506" spans="1:29" x14ac:dyDescent="0.25">
      <c r="A506" s="224">
        <v>502</v>
      </c>
      <c r="B506" s="58" t="s">
        <v>126</v>
      </c>
      <c r="C506" s="8" t="s">
        <v>5456</v>
      </c>
      <c r="D506" s="6">
        <v>0.81225806451612903</v>
      </c>
      <c r="E506" s="121"/>
      <c r="F506" s="5"/>
      <c r="G506" s="6">
        <f>SUM(D506*100,E506:F506)</f>
        <v>81.225806451612897</v>
      </c>
      <c r="H506" s="5"/>
      <c r="I506" s="4"/>
      <c r="J506" s="6">
        <f>SUM(H506:I506)</f>
        <v>0</v>
      </c>
      <c r="K506" s="5"/>
      <c r="L506" s="4"/>
      <c r="M506" s="4"/>
      <c r="N506" s="6">
        <f>SUM(K506:M506)</f>
        <v>0</v>
      </c>
      <c r="O506" s="4"/>
      <c r="P506" s="4"/>
      <c r="Q506" s="4"/>
      <c r="R506" s="4"/>
      <c r="S506" s="6">
        <f>SUM(O506:R506)</f>
        <v>0</v>
      </c>
      <c r="T506" s="7">
        <f>1+1+1.8</f>
        <v>3.8</v>
      </c>
      <c r="U506" s="5"/>
      <c r="V506" s="5"/>
      <c r="W506" s="5"/>
      <c r="X506" s="5">
        <f>5.2+5</f>
        <v>10.199999999999999</v>
      </c>
      <c r="Y506" s="5"/>
      <c r="Z506" s="6">
        <f>SUM(T506:Y506)</f>
        <v>14</v>
      </c>
      <c r="AA506" s="5">
        <v>1</v>
      </c>
      <c r="AB506" s="5"/>
      <c r="AC506" s="40">
        <f>G506+J506+N506+S506+Z506+AA506-AB506</f>
        <v>96.225806451612897</v>
      </c>
    </row>
    <row r="507" spans="1:29" x14ac:dyDescent="0.25">
      <c r="A507" s="225">
        <v>503</v>
      </c>
      <c r="B507" s="58" t="s">
        <v>127</v>
      </c>
      <c r="C507" s="8" t="s">
        <v>5456</v>
      </c>
      <c r="D507" s="6">
        <v>0.51580645161290317</v>
      </c>
      <c r="E507" s="121"/>
      <c r="F507" s="5"/>
      <c r="G507" s="6">
        <f>SUM(D507*100,E507:F507)</f>
        <v>51.58064516129032</v>
      </c>
      <c r="H507" s="5"/>
      <c r="I507" s="4"/>
      <c r="J507" s="6">
        <f>SUM(H507:I507)</f>
        <v>0</v>
      </c>
      <c r="K507" s="5"/>
      <c r="L507" s="4"/>
      <c r="M507" s="4">
        <v>1</v>
      </c>
      <c r="N507" s="6">
        <f>SUM(K507:M507)</f>
        <v>1</v>
      </c>
      <c r="O507" s="4">
        <v>2.5</v>
      </c>
      <c r="P507" s="4">
        <v>4</v>
      </c>
      <c r="Q507" s="4"/>
      <c r="R507" s="4"/>
      <c r="S507" s="6">
        <f>SUM(O507:R507)</f>
        <v>6.5</v>
      </c>
      <c r="T507" s="7">
        <f>1.5+1+1</f>
        <v>3.5</v>
      </c>
      <c r="U507" s="5">
        <f>7.5+0.6</f>
        <v>8.1</v>
      </c>
      <c r="V507" s="5"/>
      <c r="W507" s="5">
        <v>21.5</v>
      </c>
      <c r="X507" s="5">
        <v>2</v>
      </c>
      <c r="Y507" s="5"/>
      <c r="Z507" s="6">
        <f>SUM(T507:Y507)</f>
        <v>35.1</v>
      </c>
      <c r="AA507" s="5">
        <v>2</v>
      </c>
      <c r="AB507" s="5"/>
      <c r="AC507" s="40">
        <f>G507+J507+N507+S507+Z507+AA507-AB507</f>
        <v>96.180645161290329</v>
      </c>
    </row>
    <row r="508" spans="1:29" x14ac:dyDescent="0.25">
      <c r="A508" s="224">
        <v>504</v>
      </c>
      <c r="B508" s="62" t="s">
        <v>4808</v>
      </c>
      <c r="C508" s="8" t="s">
        <v>4042</v>
      </c>
      <c r="D508" s="18">
        <v>0.90156250000000004</v>
      </c>
      <c r="E508" s="124"/>
      <c r="F508" s="17"/>
      <c r="G508" s="18">
        <f>SUM(D508*100,E508:F508)</f>
        <v>90.15625</v>
      </c>
      <c r="H508" s="17">
        <v>2</v>
      </c>
      <c r="I508" s="19"/>
      <c r="J508" s="18">
        <f>SUM(H508:I508)</f>
        <v>2</v>
      </c>
      <c r="K508" s="17"/>
      <c r="L508" s="19"/>
      <c r="M508" s="19"/>
      <c r="N508" s="18">
        <f>SUM(K508:M508)</f>
        <v>0</v>
      </c>
      <c r="O508" s="19"/>
      <c r="P508" s="19"/>
      <c r="Q508" s="19"/>
      <c r="R508" s="19"/>
      <c r="S508" s="18">
        <f>SUM(O508:R508)</f>
        <v>0</v>
      </c>
      <c r="T508" s="20">
        <f>1+2</f>
        <v>3</v>
      </c>
      <c r="U508" s="17">
        <v>0.8</v>
      </c>
      <c r="V508" s="17"/>
      <c r="W508" s="17"/>
      <c r="X508" s="17">
        <v>0.2</v>
      </c>
      <c r="Y508" s="17"/>
      <c r="Z508" s="18">
        <f>SUM(T508:Y508)</f>
        <v>4</v>
      </c>
      <c r="AA508" s="17"/>
      <c r="AB508" s="17"/>
      <c r="AC508" s="41">
        <f>G508+J508+N508+S508+Z508+AA508-AB508</f>
        <v>96.15625</v>
      </c>
    </row>
    <row r="509" spans="1:29" x14ac:dyDescent="0.25">
      <c r="A509" s="224">
        <v>505</v>
      </c>
      <c r="B509" s="62" t="s">
        <v>2465</v>
      </c>
      <c r="C509" s="13" t="s">
        <v>2360</v>
      </c>
      <c r="D509" s="18">
        <v>0.81153846153846165</v>
      </c>
      <c r="E509" s="122"/>
      <c r="F509" s="17"/>
      <c r="G509" s="18">
        <v>81.15384615384616</v>
      </c>
      <c r="H509" s="17"/>
      <c r="I509" s="19"/>
      <c r="J509" s="18">
        <v>0</v>
      </c>
      <c r="K509" s="17">
        <v>2</v>
      </c>
      <c r="L509" s="19"/>
      <c r="M509" s="19"/>
      <c r="N509" s="18">
        <v>2</v>
      </c>
      <c r="O509" s="19"/>
      <c r="P509" s="19"/>
      <c r="Q509" s="19"/>
      <c r="R509" s="19"/>
      <c r="S509" s="18">
        <v>0</v>
      </c>
      <c r="T509" s="20">
        <v>10</v>
      </c>
      <c r="U509" s="17"/>
      <c r="V509" s="17"/>
      <c r="W509" s="17">
        <v>3</v>
      </c>
      <c r="X509" s="17"/>
      <c r="Y509" s="17"/>
      <c r="Z509" s="18">
        <v>13</v>
      </c>
      <c r="AA509" s="17"/>
      <c r="AB509" s="17"/>
      <c r="AC509" s="41">
        <v>96.15384615384616</v>
      </c>
    </row>
    <row r="510" spans="1:29" x14ac:dyDescent="0.25">
      <c r="A510" s="224">
        <v>506</v>
      </c>
      <c r="B510" s="58" t="s">
        <v>128</v>
      </c>
      <c r="C510" s="8" t="s">
        <v>5456</v>
      </c>
      <c r="D510" s="6">
        <v>0.95633333333333337</v>
      </c>
      <c r="E510" s="121"/>
      <c r="F510" s="5"/>
      <c r="G510" s="6">
        <f>SUM(D510*100,E510:F510)</f>
        <v>95.63333333333334</v>
      </c>
      <c r="H510" s="5"/>
      <c r="I510" s="4"/>
      <c r="J510" s="6">
        <f>SUM(H510:I510)</f>
        <v>0</v>
      </c>
      <c r="K510" s="5"/>
      <c r="L510" s="4"/>
      <c r="M510" s="4"/>
      <c r="N510" s="6">
        <f>SUM(K510:M510)</f>
        <v>0</v>
      </c>
      <c r="O510" s="4"/>
      <c r="P510" s="4"/>
      <c r="Q510" s="4"/>
      <c r="R510" s="4"/>
      <c r="S510" s="6">
        <f>SUM(O510:R510)</f>
        <v>0</v>
      </c>
      <c r="T510" s="7"/>
      <c r="U510" s="5">
        <v>0.5</v>
      </c>
      <c r="V510" s="5"/>
      <c r="W510" s="5"/>
      <c r="X510" s="5"/>
      <c r="Y510" s="5"/>
      <c r="Z510" s="6">
        <f>SUM(T510:Y510)</f>
        <v>0.5</v>
      </c>
      <c r="AA510" s="5"/>
      <c r="AB510" s="5"/>
      <c r="AC510" s="40">
        <f>G510+J510+N510+S510+Z510+AA510-AB510</f>
        <v>96.13333333333334</v>
      </c>
    </row>
    <row r="511" spans="1:29" x14ac:dyDescent="0.25">
      <c r="A511" s="225">
        <v>507</v>
      </c>
      <c r="B511" s="62" t="s">
        <v>3402</v>
      </c>
      <c r="C511" s="13" t="s">
        <v>3340</v>
      </c>
      <c r="D511" s="18">
        <v>0.93631578947368421</v>
      </c>
      <c r="E511" s="122"/>
      <c r="F511" s="17"/>
      <c r="G511" s="18">
        <v>93.631578947368425</v>
      </c>
      <c r="H511" s="17"/>
      <c r="I511" s="19"/>
      <c r="J511" s="18">
        <v>0</v>
      </c>
      <c r="K511" s="17"/>
      <c r="L511" s="19"/>
      <c r="M511" s="19"/>
      <c r="N511" s="18">
        <v>0</v>
      </c>
      <c r="O511" s="19">
        <v>2.5</v>
      </c>
      <c r="P511" s="19"/>
      <c r="Q511" s="19"/>
      <c r="R511" s="19"/>
      <c r="S511" s="18">
        <v>2.5</v>
      </c>
      <c r="T511" s="20"/>
      <c r="U511" s="17"/>
      <c r="V511" s="17"/>
      <c r="W511" s="17"/>
      <c r="X511" s="17"/>
      <c r="Y511" s="17"/>
      <c r="Z511" s="18">
        <v>0</v>
      </c>
      <c r="AA511" s="17"/>
      <c r="AB511" s="17"/>
      <c r="AC511" s="41">
        <v>96.131578947368425</v>
      </c>
    </row>
    <row r="512" spans="1:29" x14ac:dyDescent="0.25">
      <c r="A512" s="224">
        <v>508</v>
      </c>
      <c r="B512" s="62" t="s">
        <v>3403</v>
      </c>
      <c r="C512" s="13" t="s">
        <v>3340</v>
      </c>
      <c r="D512" s="18">
        <v>0.92605263157894735</v>
      </c>
      <c r="E512" s="122">
        <v>3</v>
      </c>
      <c r="F512" s="17"/>
      <c r="G512" s="18">
        <v>95.60526315789474</v>
      </c>
      <c r="H512" s="17"/>
      <c r="I512" s="19"/>
      <c r="J512" s="18">
        <v>0</v>
      </c>
      <c r="K512" s="17"/>
      <c r="L512" s="19"/>
      <c r="M512" s="19"/>
      <c r="N512" s="18">
        <v>0</v>
      </c>
      <c r="O512" s="19"/>
      <c r="P512" s="19"/>
      <c r="Q512" s="19"/>
      <c r="R512" s="19"/>
      <c r="S512" s="18">
        <v>0</v>
      </c>
      <c r="T512" s="20">
        <v>0.5</v>
      </c>
      <c r="U512" s="17"/>
      <c r="V512" s="17"/>
      <c r="W512" s="17"/>
      <c r="X512" s="17"/>
      <c r="Y512" s="17"/>
      <c r="Z512" s="18">
        <v>0.5</v>
      </c>
      <c r="AA512" s="17"/>
      <c r="AB512" s="17"/>
      <c r="AC512" s="41">
        <v>96.10526315789474</v>
      </c>
    </row>
    <row r="513" spans="1:29" x14ac:dyDescent="0.25">
      <c r="A513" s="224">
        <v>509</v>
      </c>
      <c r="B513" s="62" t="s">
        <v>2466</v>
      </c>
      <c r="C513" s="13" t="s">
        <v>2360</v>
      </c>
      <c r="D513" s="18">
        <v>0.86461538461538467</v>
      </c>
      <c r="E513" s="122"/>
      <c r="F513" s="17"/>
      <c r="G513" s="18">
        <v>86.461538461538467</v>
      </c>
      <c r="H513" s="17"/>
      <c r="I513" s="19"/>
      <c r="J513" s="18">
        <v>0</v>
      </c>
      <c r="K513" s="17"/>
      <c r="L513" s="19"/>
      <c r="M513" s="19"/>
      <c r="N513" s="18">
        <v>0</v>
      </c>
      <c r="O513" s="19"/>
      <c r="P513" s="19"/>
      <c r="Q513" s="19"/>
      <c r="R513" s="19"/>
      <c r="S513" s="18">
        <v>0</v>
      </c>
      <c r="T513" s="20">
        <v>1</v>
      </c>
      <c r="U513" s="17">
        <v>0.9</v>
      </c>
      <c r="V513" s="17"/>
      <c r="W513" s="17">
        <v>4.7</v>
      </c>
      <c r="X513" s="17"/>
      <c r="Y513" s="17"/>
      <c r="Z513" s="18">
        <v>6.6</v>
      </c>
      <c r="AA513" s="17">
        <v>3</v>
      </c>
      <c r="AB513" s="17"/>
      <c r="AC513" s="41">
        <v>96.061538461538461</v>
      </c>
    </row>
    <row r="514" spans="1:29" x14ac:dyDescent="0.25">
      <c r="A514" s="224">
        <v>510</v>
      </c>
      <c r="B514" s="62" t="s">
        <v>4898</v>
      </c>
      <c r="C514" s="8" t="s">
        <v>4042</v>
      </c>
      <c r="D514" s="18">
        <v>0.86756756756756759</v>
      </c>
      <c r="E514" s="124"/>
      <c r="F514" s="17"/>
      <c r="G514" s="18">
        <f>SUM(D514*100,E514:F514)</f>
        <v>86.756756756756758</v>
      </c>
      <c r="H514" s="17"/>
      <c r="I514" s="19"/>
      <c r="J514" s="18">
        <f>SUM(H514:I514)</f>
        <v>0</v>
      </c>
      <c r="K514" s="17"/>
      <c r="L514" s="19"/>
      <c r="M514" s="19"/>
      <c r="N514" s="18">
        <f>SUM(K514:M514)</f>
        <v>0</v>
      </c>
      <c r="O514" s="19">
        <v>2.5</v>
      </c>
      <c r="P514" s="19"/>
      <c r="Q514" s="19"/>
      <c r="R514" s="19"/>
      <c r="S514" s="18">
        <f>SUM(O514:R514)</f>
        <v>2.5</v>
      </c>
      <c r="T514" s="20"/>
      <c r="U514" s="17">
        <f>SUM(1.2+2.4)</f>
        <v>3.5999999999999996</v>
      </c>
      <c r="V514" s="17"/>
      <c r="W514" s="17">
        <v>3</v>
      </c>
      <c r="X514" s="17">
        <v>0.2</v>
      </c>
      <c r="Y514" s="17"/>
      <c r="Z514" s="18">
        <f>SUM(T514:Y514)</f>
        <v>6.8</v>
      </c>
      <c r="AA514" s="17"/>
      <c r="AB514" s="17"/>
      <c r="AC514" s="41">
        <f>G514+J514+N514+S514+Z514+AA514-AB514</f>
        <v>96.056756756756755</v>
      </c>
    </row>
    <row r="515" spans="1:29" x14ac:dyDescent="0.25">
      <c r="A515" s="225">
        <v>511</v>
      </c>
      <c r="B515" s="58" t="s">
        <v>129</v>
      </c>
      <c r="C515" s="8" t="s">
        <v>5456</v>
      </c>
      <c r="D515" s="6">
        <v>0.96033333333333337</v>
      </c>
      <c r="E515" s="121"/>
      <c r="F515" s="5"/>
      <c r="G515" s="6">
        <f>SUM(D515*100,E515:F515)</f>
        <v>96.033333333333331</v>
      </c>
      <c r="H515" s="5"/>
      <c r="I515" s="4"/>
      <c r="J515" s="6">
        <f>SUM(H515:I515)</f>
        <v>0</v>
      </c>
      <c r="K515" s="5"/>
      <c r="L515" s="4"/>
      <c r="M515" s="4"/>
      <c r="N515" s="6">
        <f>SUM(K515:M515)</f>
        <v>0</v>
      </c>
      <c r="O515" s="4"/>
      <c r="P515" s="4"/>
      <c r="Q515" s="4"/>
      <c r="R515" s="4"/>
      <c r="S515" s="6">
        <f>SUM(O515:R515)</f>
        <v>0</v>
      </c>
      <c r="T515" s="7"/>
      <c r="U515" s="5"/>
      <c r="V515" s="5"/>
      <c r="W515" s="5"/>
      <c r="X515" s="5"/>
      <c r="Y515" s="5"/>
      <c r="Z515" s="6">
        <f>SUM(T515:Y515)</f>
        <v>0</v>
      </c>
      <c r="AA515" s="5"/>
      <c r="AB515" s="5"/>
      <c r="AC515" s="40">
        <f>G515+J515+N515+S515+Z515+AA515-AB515</f>
        <v>96.033333333333331</v>
      </c>
    </row>
    <row r="516" spans="1:29" x14ac:dyDescent="0.25">
      <c r="A516" s="224">
        <v>512</v>
      </c>
      <c r="B516" s="64" t="s">
        <v>130</v>
      </c>
      <c r="C516" s="8" t="s">
        <v>5456</v>
      </c>
      <c r="D516" s="6">
        <v>0.94033333333333335</v>
      </c>
      <c r="E516" s="121"/>
      <c r="F516" s="5"/>
      <c r="G516" s="6">
        <f>SUM(D516*100,E516:F516)</f>
        <v>94.033333333333331</v>
      </c>
      <c r="H516" s="5"/>
      <c r="I516" s="4"/>
      <c r="J516" s="6">
        <f>SUM(H516:I516)</f>
        <v>0</v>
      </c>
      <c r="K516" s="5"/>
      <c r="L516" s="4"/>
      <c r="M516" s="4"/>
      <c r="N516" s="6">
        <f>SUM(K516:M516)</f>
        <v>0</v>
      </c>
      <c r="O516" s="4"/>
      <c r="P516" s="4"/>
      <c r="Q516" s="4"/>
      <c r="R516" s="4"/>
      <c r="S516" s="6">
        <f>SUM(O516:R516)</f>
        <v>0</v>
      </c>
      <c r="T516" s="7">
        <v>2</v>
      </c>
      <c r="U516" s="5"/>
      <c r="V516" s="5"/>
      <c r="W516" s="5"/>
      <c r="X516" s="5"/>
      <c r="Y516" s="5"/>
      <c r="Z516" s="6">
        <f>SUM(T516:Y516)</f>
        <v>2</v>
      </c>
      <c r="AA516" s="5"/>
      <c r="AB516" s="5"/>
      <c r="AC516" s="40">
        <f>G516+J516+N516+S516+Z516+AA516-AB516</f>
        <v>96.033333333333331</v>
      </c>
    </row>
    <row r="517" spans="1:29" x14ac:dyDescent="0.25">
      <c r="A517" s="224">
        <v>513</v>
      </c>
      <c r="B517" s="64" t="s">
        <v>131</v>
      </c>
      <c r="C517" s="8" t="s">
        <v>5456</v>
      </c>
      <c r="D517" s="6">
        <v>0.96</v>
      </c>
      <c r="E517" s="121"/>
      <c r="F517" s="5"/>
      <c r="G517" s="6">
        <f>SUM(D517*100,E517:F517)</f>
        <v>96</v>
      </c>
      <c r="H517" s="5"/>
      <c r="I517" s="4"/>
      <c r="J517" s="6">
        <f>SUM(H517:I517)</f>
        <v>0</v>
      </c>
      <c r="K517" s="5"/>
      <c r="L517" s="4"/>
      <c r="M517" s="4"/>
      <c r="N517" s="6">
        <f>SUM(K517:M517)</f>
        <v>0</v>
      </c>
      <c r="O517" s="4"/>
      <c r="P517" s="4"/>
      <c r="Q517" s="4"/>
      <c r="R517" s="4"/>
      <c r="S517" s="6">
        <f>SUM(O517:R517)</f>
        <v>0</v>
      </c>
      <c r="T517" s="7"/>
      <c r="U517" s="5"/>
      <c r="V517" s="5"/>
      <c r="W517" s="5"/>
      <c r="X517" s="5"/>
      <c r="Y517" s="5"/>
      <c r="Z517" s="6">
        <f>SUM(T517:Y517)</f>
        <v>0</v>
      </c>
      <c r="AA517" s="5"/>
      <c r="AB517" s="5"/>
      <c r="AC517" s="40">
        <f>G517+J517+N517+S517+Z517+AA517-AB517</f>
        <v>96</v>
      </c>
    </row>
    <row r="518" spans="1:29" x14ac:dyDescent="0.25">
      <c r="A518" s="224">
        <v>514</v>
      </c>
      <c r="B518" s="62" t="s">
        <v>3404</v>
      </c>
      <c r="C518" s="13" t="s">
        <v>3340</v>
      </c>
      <c r="D518" s="18">
        <v>0.96</v>
      </c>
      <c r="E518" s="122"/>
      <c r="F518" s="17"/>
      <c r="G518" s="18">
        <v>96</v>
      </c>
      <c r="H518" s="17"/>
      <c r="I518" s="19"/>
      <c r="J518" s="18">
        <v>0</v>
      </c>
      <c r="K518" s="17"/>
      <c r="L518" s="19"/>
      <c r="M518" s="19"/>
      <c r="N518" s="18">
        <v>0</v>
      </c>
      <c r="O518" s="19"/>
      <c r="P518" s="19"/>
      <c r="Q518" s="19"/>
      <c r="R518" s="19"/>
      <c r="S518" s="18">
        <v>0</v>
      </c>
      <c r="T518" s="20"/>
      <c r="U518" s="17"/>
      <c r="V518" s="17"/>
      <c r="W518" s="17"/>
      <c r="X518" s="17"/>
      <c r="Y518" s="17"/>
      <c r="Z518" s="18">
        <v>0</v>
      </c>
      <c r="AA518" s="17"/>
      <c r="AB518" s="17"/>
      <c r="AC518" s="41">
        <v>96</v>
      </c>
    </row>
    <row r="519" spans="1:29" x14ac:dyDescent="0.25">
      <c r="A519" s="225">
        <v>515</v>
      </c>
      <c r="B519" s="81" t="s">
        <v>4425</v>
      </c>
      <c r="C519" s="8" t="s">
        <v>4042</v>
      </c>
      <c r="D519" s="18">
        <v>0.95967741935483875</v>
      </c>
      <c r="E519" s="124"/>
      <c r="F519" s="17"/>
      <c r="G519" s="18">
        <f>SUM(D519*100,E519:F519)</f>
        <v>95.967741935483872</v>
      </c>
      <c r="H519" s="17"/>
      <c r="I519" s="19"/>
      <c r="J519" s="18">
        <f>SUM(H519:I519)</f>
        <v>0</v>
      </c>
      <c r="K519" s="17"/>
      <c r="L519" s="19"/>
      <c r="M519" s="19"/>
      <c r="N519" s="18">
        <f>SUM(K519:M519)</f>
        <v>0</v>
      </c>
      <c r="O519" s="19"/>
      <c r="P519" s="19"/>
      <c r="Q519" s="19"/>
      <c r="R519" s="19"/>
      <c r="S519" s="18">
        <f>SUM(O519:R519)</f>
        <v>0</v>
      </c>
      <c r="T519" s="20"/>
      <c r="U519" s="17"/>
      <c r="V519" s="17"/>
      <c r="W519" s="17"/>
      <c r="X519" s="17"/>
      <c r="Y519" s="17"/>
      <c r="Z519" s="18">
        <f>SUM(T519:Y519)</f>
        <v>0</v>
      </c>
      <c r="AA519" s="17"/>
      <c r="AB519" s="17"/>
      <c r="AC519" s="41">
        <f>G519+J519+N519+S519+Z519+AA519-AB519</f>
        <v>95.967741935483872</v>
      </c>
    </row>
    <row r="520" spans="1:29" x14ac:dyDescent="0.25">
      <c r="A520" s="224">
        <v>516</v>
      </c>
      <c r="B520" s="81" t="s">
        <v>4428</v>
      </c>
      <c r="C520" s="8" t="s">
        <v>4042</v>
      </c>
      <c r="D520" s="18">
        <v>0.92967741935483872</v>
      </c>
      <c r="E520" s="124"/>
      <c r="F520" s="17"/>
      <c r="G520" s="18">
        <f>SUM(D520*100,E520:F520)</f>
        <v>92.967741935483872</v>
      </c>
      <c r="H520" s="17"/>
      <c r="I520" s="19"/>
      <c r="J520" s="18">
        <f>SUM(H520:I520)</f>
        <v>0</v>
      </c>
      <c r="K520" s="17"/>
      <c r="L520" s="19"/>
      <c r="M520" s="19"/>
      <c r="N520" s="18">
        <f>SUM(K520:M520)</f>
        <v>0</v>
      </c>
      <c r="O520" s="19"/>
      <c r="P520" s="19"/>
      <c r="Q520" s="19"/>
      <c r="R520" s="19"/>
      <c r="S520" s="18">
        <f>SUM(O520:R520)</f>
        <v>0</v>
      </c>
      <c r="T520" s="20">
        <v>3</v>
      </c>
      <c r="U520" s="17"/>
      <c r="V520" s="17"/>
      <c r="W520" s="17"/>
      <c r="X520" s="17"/>
      <c r="Y520" s="17"/>
      <c r="Z520" s="18">
        <f>SUM(T520:Y520)</f>
        <v>3</v>
      </c>
      <c r="AA520" s="17"/>
      <c r="AB520" s="17"/>
      <c r="AC520" s="41">
        <f>G520+J520+N520+S520+Z520+AA520-AB520</f>
        <v>95.967741935483872</v>
      </c>
    </row>
    <row r="521" spans="1:29" x14ac:dyDescent="0.25">
      <c r="A521" s="224">
        <v>517</v>
      </c>
      <c r="B521" s="81" t="s">
        <v>4280</v>
      </c>
      <c r="C521" s="8" t="s">
        <v>4042</v>
      </c>
      <c r="D521" s="18">
        <v>0.67966666666666664</v>
      </c>
      <c r="E521" s="124"/>
      <c r="F521" s="17"/>
      <c r="G521" s="18">
        <f>SUM(D521*100,E521:F521)</f>
        <v>67.966666666666669</v>
      </c>
      <c r="H521" s="17"/>
      <c r="I521" s="19"/>
      <c r="J521" s="18">
        <f>SUM(H521:I521)</f>
        <v>0</v>
      </c>
      <c r="K521" s="17"/>
      <c r="L521" s="19"/>
      <c r="M521" s="19"/>
      <c r="N521" s="18">
        <f>SUM(K521:M521)</f>
        <v>0</v>
      </c>
      <c r="O521" s="19"/>
      <c r="P521" s="19"/>
      <c r="Q521" s="19"/>
      <c r="R521" s="19"/>
      <c r="S521" s="18">
        <f>SUM(O521:R521)</f>
        <v>0</v>
      </c>
      <c r="T521" s="20">
        <v>1.5</v>
      </c>
      <c r="U521" s="17">
        <f>SUM(24.5+1.5)</f>
        <v>26</v>
      </c>
      <c r="V521" s="17">
        <v>0.5</v>
      </c>
      <c r="W521" s="17"/>
      <c r="X521" s="17"/>
      <c r="Y521" s="17"/>
      <c r="Z521" s="18">
        <f>SUM(T521:Y521)</f>
        <v>28</v>
      </c>
      <c r="AA521" s="17"/>
      <c r="AB521" s="17"/>
      <c r="AC521" s="41">
        <f>G521+J521+N521+S521+Z521+AA521-AB521</f>
        <v>95.966666666666669</v>
      </c>
    </row>
    <row r="522" spans="1:29" x14ac:dyDescent="0.25">
      <c r="A522" s="224">
        <v>518</v>
      </c>
      <c r="B522" s="59" t="s">
        <v>132</v>
      </c>
      <c r="C522" s="8" t="s">
        <v>5456</v>
      </c>
      <c r="D522" s="6">
        <v>0.95941176470588241</v>
      </c>
      <c r="E522" s="121"/>
      <c r="F522" s="5"/>
      <c r="G522" s="6">
        <f>SUM(D522*100,E522:F522)</f>
        <v>95.941176470588246</v>
      </c>
      <c r="H522" s="5"/>
      <c r="I522" s="4"/>
      <c r="J522" s="6">
        <f>SUM(H522:I522)</f>
        <v>0</v>
      </c>
      <c r="K522" s="5"/>
      <c r="L522" s="4"/>
      <c r="M522" s="4"/>
      <c r="N522" s="6">
        <f>SUM(K522:M522)</f>
        <v>0</v>
      </c>
      <c r="O522" s="4"/>
      <c r="P522" s="4"/>
      <c r="Q522" s="4"/>
      <c r="R522" s="4"/>
      <c r="S522" s="6">
        <f>SUM(O522:R522)</f>
        <v>0</v>
      </c>
      <c r="T522" s="7"/>
      <c r="U522" s="5"/>
      <c r="V522" s="5"/>
      <c r="W522" s="5"/>
      <c r="X522" s="5"/>
      <c r="Y522" s="5"/>
      <c r="Z522" s="6">
        <f>SUM(T522:Y522)</f>
        <v>0</v>
      </c>
      <c r="AA522" s="5"/>
      <c r="AB522" s="5"/>
      <c r="AC522" s="40">
        <f>G522+J522+N522+S522+Z522+AA522-AB522</f>
        <v>95.941176470588246</v>
      </c>
    </row>
    <row r="523" spans="1:29" x14ac:dyDescent="0.25">
      <c r="A523" s="225">
        <v>519</v>
      </c>
      <c r="B523" s="61" t="s">
        <v>133</v>
      </c>
      <c r="C523" s="8" t="s">
        <v>5456</v>
      </c>
      <c r="D523" s="6">
        <v>0.95933333333333337</v>
      </c>
      <c r="E523" s="121"/>
      <c r="F523" s="5"/>
      <c r="G523" s="6">
        <f>SUM(D523*100,E523:F523)</f>
        <v>95.933333333333337</v>
      </c>
      <c r="H523" s="5"/>
      <c r="I523" s="4"/>
      <c r="J523" s="6">
        <f>SUM(H523:I523)</f>
        <v>0</v>
      </c>
      <c r="K523" s="5"/>
      <c r="L523" s="4"/>
      <c r="M523" s="4"/>
      <c r="N523" s="6">
        <f>SUM(K523:M523)</f>
        <v>0</v>
      </c>
      <c r="O523" s="4"/>
      <c r="P523" s="4"/>
      <c r="Q523" s="4"/>
      <c r="R523" s="4"/>
      <c r="S523" s="6">
        <f>SUM(O523:R523)</f>
        <v>0</v>
      </c>
      <c r="T523" s="7"/>
      <c r="U523" s="5"/>
      <c r="V523" s="5"/>
      <c r="W523" s="5"/>
      <c r="X523" s="5"/>
      <c r="Y523" s="5"/>
      <c r="Z523" s="6">
        <f>SUM(T523:Y523)</f>
        <v>0</v>
      </c>
      <c r="AA523" s="5"/>
      <c r="AB523" s="5"/>
      <c r="AC523" s="40">
        <f>G523+J523+N523+S523+Z523+AA523-AB523</f>
        <v>95.933333333333337</v>
      </c>
    </row>
    <row r="524" spans="1:29" x14ac:dyDescent="0.25">
      <c r="A524" s="224">
        <v>520</v>
      </c>
      <c r="B524" s="58" t="s">
        <v>134</v>
      </c>
      <c r="C524" s="8" t="s">
        <v>5456</v>
      </c>
      <c r="D524" s="43">
        <v>0.75668666666666662</v>
      </c>
      <c r="E524" s="121"/>
      <c r="F524" s="5"/>
      <c r="G524" s="6">
        <f>SUM(D524*100,E524:F524)</f>
        <v>75.668666666666667</v>
      </c>
      <c r="H524" s="5"/>
      <c r="I524" s="4"/>
      <c r="J524" s="6">
        <f>SUM(H524:I524)</f>
        <v>0</v>
      </c>
      <c r="K524" s="5">
        <v>2</v>
      </c>
      <c r="L524" s="4">
        <v>1.2</v>
      </c>
      <c r="M524" s="4">
        <v>12</v>
      </c>
      <c r="N524" s="6">
        <f>SUM(K524:M524)</f>
        <v>15.2</v>
      </c>
      <c r="O524" s="4"/>
      <c r="P524" s="4">
        <v>5</v>
      </c>
      <c r="Q524" s="4"/>
      <c r="R524" s="4"/>
      <c r="S524" s="6">
        <f>SUM(O524:R524)</f>
        <v>5</v>
      </c>
      <c r="T524" s="7"/>
      <c r="U524" s="5"/>
      <c r="V524" s="5"/>
      <c r="W524" s="5"/>
      <c r="X524" s="5"/>
      <c r="Y524" s="5"/>
      <c r="Z524" s="6">
        <f>SUM(T524:Y524)</f>
        <v>0</v>
      </c>
      <c r="AA524" s="5"/>
      <c r="AB524" s="5"/>
      <c r="AC524" s="40">
        <f>G524+J524+N524+S524+Z524+AA524-AB524</f>
        <v>95.86866666666667</v>
      </c>
    </row>
    <row r="525" spans="1:29" x14ac:dyDescent="0.25">
      <c r="A525" s="224">
        <v>521</v>
      </c>
      <c r="B525" s="62" t="s">
        <v>2467</v>
      </c>
      <c r="C525" s="13" t="s">
        <v>2360</v>
      </c>
      <c r="D525" s="18">
        <v>0.90846153846153843</v>
      </c>
      <c r="E525" s="122"/>
      <c r="F525" s="17"/>
      <c r="G525" s="18">
        <v>90.84615384615384</v>
      </c>
      <c r="H525" s="17"/>
      <c r="I525" s="19"/>
      <c r="J525" s="18">
        <v>0</v>
      </c>
      <c r="K525" s="17"/>
      <c r="L525" s="19"/>
      <c r="M525" s="19"/>
      <c r="N525" s="18">
        <v>0</v>
      </c>
      <c r="O525" s="19"/>
      <c r="P525" s="19"/>
      <c r="Q525" s="19"/>
      <c r="R525" s="19"/>
      <c r="S525" s="18">
        <v>0</v>
      </c>
      <c r="T525" s="20"/>
      <c r="U525" s="17"/>
      <c r="V525" s="17"/>
      <c r="W525" s="17"/>
      <c r="X525" s="17">
        <v>5</v>
      </c>
      <c r="Y525" s="17"/>
      <c r="Z525" s="18">
        <v>5</v>
      </c>
      <c r="AA525" s="17"/>
      <c r="AB525" s="17"/>
      <c r="AC525" s="41">
        <v>95.84615384615384</v>
      </c>
    </row>
    <row r="526" spans="1:29" x14ac:dyDescent="0.25">
      <c r="A526" s="224">
        <v>522</v>
      </c>
      <c r="B526" s="81" t="s">
        <v>4496</v>
      </c>
      <c r="C526" s="8" t="s">
        <v>4042</v>
      </c>
      <c r="D526" s="18">
        <v>0.95838709677419354</v>
      </c>
      <c r="E526" s="124"/>
      <c r="F526" s="17"/>
      <c r="G526" s="18">
        <f>SUM(D526*100,E526:F526)</f>
        <v>95.838709677419359</v>
      </c>
      <c r="H526" s="17"/>
      <c r="I526" s="19"/>
      <c r="J526" s="18">
        <f>SUM(H526:I526)</f>
        <v>0</v>
      </c>
      <c r="K526" s="17"/>
      <c r="L526" s="19"/>
      <c r="M526" s="19"/>
      <c r="N526" s="18">
        <f>SUM(K526:M526)</f>
        <v>0</v>
      </c>
      <c r="O526" s="19"/>
      <c r="P526" s="19"/>
      <c r="Q526" s="19"/>
      <c r="R526" s="19"/>
      <c r="S526" s="18">
        <f>SUM(O526:R526)</f>
        <v>0</v>
      </c>
      <c r="T526" s="20"/>
      <c r="U526" s="17"/>
      <c r="V526" s="17"/>
      <c r="W526" s="17"/>
      <c r="X526" s="17"/>
      <c r="Y526" s="17"/>
      <c r="Z526" s="18">
        <f>SUM(T526:Y526)</f>
        <v>0</v>
      </c>
      <c r="AA526" s="17"/>
      <c r="AB526" s="17"/>
      <c r="AC526" s="41">
        <f>G526+J526+N526+S526+Z526+AA526-AB526</f>
        <v>95.838709677419359</v>
      </c>
    </row>
    <row r="527" spans="1:29" x14ac:dyDescent="0.25">
      <c r="A527" s="225">
        <v>523</v>
      </c>
      <c r="B527" s="77" t="s">
        <v>1450</v>
      </c>
      <c r="C527" s="21" t="s">
        <v>1369</v>
      </c>
      <c r="D527" s="18">
        <v>0.81773700305810393</v>
      </c>
      <c r="E527" s="122"/>
      <c r="F527" s="17"/>
      <c r="G527" s="18">
        <f>SUM(D527*100,E527:F527)</f>
        <v>81.773700305810394</v>
      </c>
      <c r="H527" s="17"/>
      <c r="I527" s="19"/>
      <c r="J527" s="18">
        <f>SUM(H527:I527)</f>
        <v>0</v>
      </c>
      <c r="K527" s="17"/>
      <c r="L527" s="19"/>
      <c r="M527" s="19"/>
      <c r="N527" s="18">
        <f>SUM(K527:M527)</f>
        <v>0</v>
      </c>
      <c r="O527" s="19"/>
      <c r="P527" s="19"/>
      <c r="Q527" s="19"/>
      <c r="R527" s="19"/>
      <c r="S527" s="18">
        <f>SUM(O527:R527)</f>
        <v>0</v>
      </c>
      <c r="T527" s="20">
        <v>14</v>
      </c>
      <c r="U527" s="17"/>
      <c r="V527" s="17"/>
      <c r="W527" s="17"/>
      <c r="X527" s="17"/>
      <c r="Y527" s="17"/>
      <c r="Z527" s="18">
        <f>SUM(T527:Y527)</f>
        <v>14</v>
      </c>
      <c r="AA527" s="17"/>
      <c r="AB527" s="17"/>
      <c r="AC527" s="41">
        <f>G527+J527+N527+S527+Z527+AA527-AB527</f>
        <v>95.773700305810394</v>
      </c>
    </row>
    <row r="528" spans="1:29" x14ac:dyDescent="0.25">
      <c r="A528" s="224">
        <v>524</v>
      </c>
      <c r="B528" s="64" t="s">
        <v>135</v>
      </c>
      <c r="C528" s="8" t="s">
        <v>5456</v>
      </c>
      <c r="D528" s="6">
        <v>0.95733333333333337</v>
      </c>
      <c r="E528" s="121"/>
      <c r="F528" s="5"/>
      <c r="G528" s="6">
        <f>SUM(D528*100,E528:F528)</f>
        <v>95.733333333333334</v>
      </c>
      <c r="H528" s="5"/>
      <c r="I528" s="4"/>
      <c r="J528" s="6">
        <f>SUM(H528:I528)</f>
        <v>0</v>
      </c>
      <c r="K528" s="5"/>
      <c r="L528" s="4"/>
      <c r="M528" s="4"/>
      <c r="N528" s="6">
        <f>SUM(K528:M528)</f>
        <v>0</v>
      </c>
      <c r="O528" s="4"/>
      <c r="P528" s="4"/>
      <c r="Q528" s="4"/>
      <c r="R528" s="4"/>
      <c r="S528" s="6">
        <f>SUM(O528:R528)</f>
        <v>0</v>
      </c>
      <c r="T528" s="7"/>
      <c r="U528" s="5"/>
      <c r="V528" s="5"/>
      <c r="W528" s="5"/>
      <c r="X528" s="5"/>
      <c r="Y528" s="5"/>
      <c r="Z528" s="6">
        <f>SUM(T528:Y528)</f>
        <v>0</v>
      </c>
      <c r="AA528" s="5"/>
      <c r="AB528" s="5"/>
      <c r="AC528" s="40">
        <f>G528+J528+N528+S528+Z528+AA528-AB528</f>
        <v>95.733333333333334</v>
      </c>
    </row>
    <row r="529" spans="1:29" x14ac:dyDescent="0.25">
      <c r="A529" s="224">
        <v>525</v>
      </c>
      <c r="B529" s="111" t="s">
        <v>4211</v>
      </c>
      <c r="C529" s="8" t="s">
        <v>4042</v>
      </c>
      <c r="D529" s="18">
        <v>0.88218750000000001</v>
      </c>
      <c r="E529" s="124"/>
      <c r="F529" s="17"/>
      <c r="G529" s="18">
        <f>SUM(D529*100,E529:F529)</f>
        <v>88.21875</v>
      </c>
      <c r="H529" s="17"/>
      <c r="I529" s="19"/>
      <c r="J529" s="18">
        <f>SUM(H529:I529)</f>
        <v>0</v>
      </c>
      <c r="K529" s="17"/>
      <c r="L529" s="19"/>
      <c r="M529" s="19"/>
      <c r="N529" s="18">
        <f>SUM(K529:M529)</f>
        <v>0</v>
      </c>
      <c r="O529" s="19">
        <v>2.5</v>
      </c>
      <c r="P529" s="19">
        <v>5</v>
      </c>
      <c r="Q529" s="19"/>
      <c r="R529" s="19"/>
      <c r="S529" s="18">
        <f>SUM(O529:R529)</f>
        <v>7.5</v>
      </c>
      <c r="T529" s="20"/>
      <c r="U529" s="17"/>
      <c r="V529" s="17"/>
      <c r="W529" s="17"/>
      <c r="X529" s="17"/>
      <c r="Y529" s="17"/>
      <c r="Z529" s="18">
        <f>SUM(T529:Y529)</f>
        <v>0</v>
      </c>
      <c r="AA529" s="17"/>
      <c r="AB529" s="17"/>
      <c r="AC529" s="41">
        <f>G529+J529+N529+S529+Z529+AA529-AB529</f>
        <v>95.71875</v>
      </c>
    </row>
    <row r="530" spans="1:29" x14ac:dyDescent="0.25">
      <c r="A530" s="224">
        <v>526</v>
      </c>
      <c r="B530" s="62" t="s">
        <v>2468</v>
      </c>
      <c r="C530" s="13" t="s">
        <v>2360</v>
      </c>
      <c r="D530" s="18">
        <v>0.90692307692307694</v>
      </c>
      <c r="E530" s="122"/>
      <c r="F530" s="17"/>
      <c r="G530" s="18">
        <v>90.692307692307693</v>
      </c>
      <c r="H530" s="17"/>
      <c r="I530" s="19"/>
      <c r="J530" s="18">
        <v>0</v>
      </c>
      <c r="K530" s="17"/>
      <c r="L530" s="19"/>
      <c r="M530" s="19"/>
      <c r="N530" s="18">
        <v>0</v>
      </c>
      <c r="O530" s="19"/>
      <c r="P530" s="19"/>
      <c r="Q530" s="19"/>
      <c r="R530" s="19"/>
      <c r="S530" s="18">
        <v>0</v>
      </c>
      <c r="T530" s="20">
        <v>0.5</v>
      </c>
      <c r="U530" s="17"/>
      <c r="V530" s="17"/>
      <c r="W530" s="17">
        <v>4.5</v>
      </c>
      <c r="X530" s="17"/>
      <c r="Y530" s="17"/>
      <c r="Z530" s="18">
        <v>5</v>
      </c>
      <c r="AA530" s="17"/>
      <c r="AB530" s="17"/>
      <c r="AC530" s="41">
        <v>95.692307692307693</v>
      </c>
    </row>
    <row r="531" spans="1:29" x14ac:dyDescent="0.25">
      <c r="A531" s="225">
        <v>527</v>
      </c>
      <c r="B531" s="62" t="s">
        <v>2469</v>
      </c>
      <c r="C531" s="13" t="s">
        <v>2360</v>
      </c>
      <c r="D531" s="18">
        <v>0.85166666666666668</v>
      </c>
      <c r="E531" s="122"/>
      <c r="F531" s="17"/>
      <c r="G531" s="18">
        <v>85.166666666666671</v>
      </c>
      <c r="H531" s="17"/>
      <c r="I531" s="19"/>
      <c r="J531" s="18">
        <v>0</v>
      </c>
      <c r="K531" s="17"/>
      <c r="L531" s="19"/>
      <c r="M531" s="19"/>
      <c r="N531" s="18">
        <v>0</v>
      </c>
      <c r="O531" s="19"/>
      <c r="P531" s="19"/>
      <c r="Q531" s="19"/>
      <c r="R531" s="19"/>
      <c r="S531" s="18">
        <v>0</v>
      </c>
      <c r="T531" s="20"/>
      <c r="U531" s="17"/>
      <c r="V531" s="17"/>
      <c r="W531" s="17">
        <v>10.5</v>
      </c>
      <c r="X531" s="17"/>
      <c r="Y531" s="17"/>
      <c r="Z531" s="18">
        <v>10.5</v>
      </c>
      <c r="AA531" s="17"/>
      <c r="AB531" s="17"/>
      <c r="AC531" s="41">
        <v>95.666666666666671</v>
      </c>
    </row>
    <row r="532" spans="1:29" x14ac:dyDescent="0.25">
      <c r="A532" s="224">
        <v>528</v>
      </c>
      <c r="B532" s="109">
        <v>184022</v>
      </c>
      <c r="C532" s="36" t="s">
        <v>5457</v>
      </c>
      <c r="D532" s="39">
        <v>0.95666666666666667</v>
      </c>
      <c r="E532" s="123"/>
      <c r="F532" s="33"/>
      <c r="G532" s="34">
        <v>95.666666666666671</v>
      </c>
      <c r="H532" s="33"/>
      <c r="I532" s="32"/>
      <c r="J532" s="34">
        <v>0</v>
      </c>
      <c r="K532" s="33"/>
      <c r="L532" s="32"/>
      <c r="M532" s="32"/>
      <c r="N532" s="34">
        <v>0</v>
      </c>
      <c r="O532" s="32"/>
      <c r="P532" s="32"/>
      <c r="Q532" s="32"/>
      <c r="R532" s="32"/>
      <c r="S532" s="34">
        <v>0</v>
      </c>
      <c r="T532" s="35"/>
      <c r="U532" s="33"/>
      <c r="V532" s="33"/>
      <c r="W532" s="33"/>
      <c r="X532" s="33"/>
      <c r="Y532" s="33"/>
      <c r="Z532" s="34">
        <v>0</v>
      </c>
      <c r="AA532" s="33"/>
      <c r="AB532" s="33"/>
      <c r="AC532" s="42">
        <v>95.666666666666671</v>
      </c>
    </row>
    <row r="533" spans="1:29" x14ac:dyDescent="0.25">
      <c r="A533" s="224">
        <v>529</v>
      </c>
      <c r="B533" s="58" t="s">
        <v>136</v>
      </c>
      <c r="C533" s="8" t="s">
        <v>5456</v>
      </c>
      <c r="D533" s="43">
        <v>0.81546000000000007</v>
      </c>
      <c r="E533" s="121"/>
      <c r="F533" s="5"/>
      <c r="G533" s="6">
        <f>SUM(D533*100,E533:F533)</f>
        <v>81.546000000000006</v>
      </c>
      <c r="H533" s="5"/>
      <c r="I533" s="4"/>
      <c r="J533" s="6">
        <f>SUM(H533:I533)</f>
        <v>0</v>
      </c>
      <c r="K533" s="5"/>
      <c r="L533" s="4"/>
      <c r="M533" s="4"/>
      <c r="N533" s="6">
        <f>SUM(K533:M533)</f>
        <v>0</v>
      </c>
      <c r="O533" s="4">
        <v>2.5</v>
      </c>
      <c r="P533" s="4"/>
      <c r="Q533" s="4"/>
      <c r="R533" s="4"/>
      <c r="S533" s="6">
        <f>SUM(O533:R533)</f>
        <v>2.5</v>
      </c>
      <c r="T533" s="7">
        <v>10</v>
      </c>
      <c r="U533" s="5"/>
      <c r="V533" s="5">
        <v>1.6</v>
      </c>
      <c r="W533" s="5"/>
      <c r="X533" s="5"/>
      <c r="Y533" s="5"/>
      <c r="Z533" s="6">
        <f>SUM(T533:Y533)</f>
        <v>11.6</v>
      </c>
      <c r="AA533" s="5"/>
      <c r="AB533" s="5"/>
      <c r="AC533" s="40">
        <f>G533+J533+N533+S533+Z533+AA533-AB533</f>
        <v>95.646000000000001</v>
      </c>
    </row>
    <row r="534" spans="1:29" x14ac:dyDescent="0.25">
      <c r="A534" s="224">
        <v>530</v>
      </c>
      <c r="B534" s="58" t="s">
        <v>137</v>
      </c>
      <c r="C534" s="8" t="s">
        <v>5456</v>
      </c>
      <c r="D534" s="6">
        <v>0.94633333333333336</v>
      </c>
      <c r="E534" s="121"/>
      <c r="F534" s="5"/>
      <c r="G534" s="6">
        <f>SUM(D534*100,E534:F534)</f>
        <v>94.63333333333334</v>
      </c>
      <c r="H534" s="5"/>
      <c r="I534" s="4"/>
      <c r="J534" s="6">
        <f>SUM(H534:I534)</f>
        <v>0</v>
      </c>
      <c r="K534" s="5"/>
      <c r="L534" s="4"/>
      <c r="M534" s="4"/>
      <c r="N534" s="6">
        <f>SUM(K534:M534)</f>
        <v>0</v>
      </c>
      <c r="O534" s="4"/>
      <c r="P534" s="4"/>
      <c r="Q534" s="4"/>
      <c r="R534" s="4"/>
      <c r="S534" s="6">
        <f>SUM(O534:R534)</f>
        <v>0</v>
      </c>
      <c r="T534" s="7"/>
      <c r="U534" s="5"/>
      <c r="V534" s="5"/>
      <c r="W534" s="5"/>
      <c r="X534" s="5"/>
      <c r="Y534" s="5"/>
      <c r="Z534" s="6">
        <f>SUM(T534:Y534)</f>
        <v>0</v>
      </c>
      <c r="AA534" s="5">
        <v>1</v>
      </c>
      <c r="AB534" s="5"/>
      <c r="AC534" s="40">
        <f>G534+J534+N534+S534+Z534+AA534-AB534</f>
        <v>95.63333333333334</v>
      </c>
    </row>
    <row r="535" spans="1:29" x14ac:dyDescent="0.25">
      <c r="A535" s="225">
        <v>531</v>
      </c>
      <c r="B535" s="92" t="s">
        <v>1451</v>
      </c>
      <c r="C535" s="8" t="s">
        <v>1369</v>
      </c>
      <c r="D535" s="18">
        <v>0.95593220338983054</v>
      </c>
      <c r="E535" s="122"/>
      <c r="F535" s="17"/>
      <c r="G535" s="18">
        <f>SUM(D535*100,E535:F535)</f>
        <v>95.593220338983059</v>
      </c>
      <c r="H535" s="17"/>
      <c r="I535" s="19"/>
      <c r="J535" s="18">
        <f>SUM(H535:I535)</f>
        <v>0</v>
      </c>
      <c r="K535" s="17"/>
      <c r="L535" s="19"/>
      <c r="M535" s="19"/>
      <c r="N535" s="18">
        <f>SUM(K535:M535)</f>
        <v>0</v>
      </c>
      <c r="O535" s="19"/>
      <c r="P535" s="19"/>
      <c r="Q535" s="19"/>
      <c r="R535" s="19"/>
      <c r="S535" s="18">
        <f>SUM(O535:R535)</f>
        <v>0</v>
      </c>
      <c r="T535" s="20"/>
      <c r="U535" s="17"/>
      <c r="V535" s="17"/>
      <c r="W535" s="17"/>
      <c r="X535" s="17"/>
      <c r="Y535" s="17"/>
      <c r="Z535" s="18">
        <f>SUM(T535:Y535)</f>
        <v>0</v>
      </c>
      <c r="AA535" s="17"/>
      <c r="AB535" s="17"/>
      <c r="AC535" s="41">
        <f>G535+J535+N535+S535+Z535+AA535-AB535</f>
        <v>95.593220338983059</v>
      </c>
    </row>
    <row r="536" spans="1:29" x14ac:dyDescent="0.25">
      <c r="A536" s="224">
        <v>532</v>
      </c>
      <c r="B536" s="62" t="s">
        <v>2470</v>
      </c>
      <c r="C536" s="13" t="s">
        <v>2360</v>
      </c>
      <c r="D536" s="18">
        <v>0.92076923076923078</v>
      </c>
      <c r="E536" s="122"/>
      <c r="F536" s="17"/>
      <c r="G536" s="18">
        <v>92.07692307692308</v>
      </c>
      <c r="H536" s="17"/>
      <c r="I536" s="19"/>
      <c r="J536" s="18">
        <v>0</v>
      </c>
      <c r="K536" s="17"/>
      <c r="L536" s="19"/>
      <c r="M536" s="19">
        <v>3</v>
      </c>
      <c r="N536" s="18">
        <v>3</v>
      </c>
      <c r="O536" s="19"/>
      <c r="P536" s="19"/>
      <c r="Q536" s="19"/>
      <c r="R536" s="19"/>
      <c r="S536" s="18">
        <v>0</v>
      </c>
      <c r="T536" s="20"/>
      <c r="U536" s="17"/>
      <c r="V536" s="17"/>
      <c r="W536" s="17">
        <v>0.5</v>
      </c>
      <c r="X536" s="17"/>
      <c r="Y536" s="17"/>
      <c r="Z536" s="18">
        <v>0.5</v>
      </c>
      <c r="AA536" s="17"/>
      <c r="AB536" s="17"/>
      <c r="AC536" s="41">
        <v>95.57692307692308</v>
      </c>
    </row>
    <row r="537" spans="1:29" x14ac:dyDescent="0.25">
      <c r="A537" s="224">
        <v>533</v>
      </c>
      <c r="B537" s="29" t="s">
        <v>1452</v>
      </c>
      <c r="C537" s="28" t="s">
        <v>1369</v>
      </c>
      <c r="D537" s="18">
        <v>0.95566666666666666</v>
      </c>
      <c r="E537" s="122"/>
      <c r="F537" s="17"/>
      <c r="G537" s="18">
        <f>SUM(D537*100,E537:F537)</f>
        <v>95.566666666666663</v>
      </c>
      <c r="H537" s="17"/>
      <c r="I537" s="19"/>
      <c r="J537" s="18">
        <f>SUM(H537:I537)</f>
        <v>0</v>
      </c>
      <c r="K537" s="17"/>
      <c r="L537" s="19"/>
      <c r="M537" s="19"/>
      <c r="N537" s="18">
        <f>SUM(K537:M537)</f>
        <v>0</v>
      </c>
      <c r="O537" s="19"/>
      <c r="P537" s="19"/>
      <c r="Q537" s="19"/>
      <c r="R537" s="19"/>
      <c r="S537" s="18">
        <f>SUM(O537:R537)</f>
        <v>0</v>
      </c>
      <c r="T537" s="20"/>
      <c r="U537" s="17"/>
      <c r="V537" s="17"/>
      <c r="W537" s="17"/>
      <c r="X537" s="17"/>
      <c r="Y537" s="17"/>
      <c r="Z537" s="18">
        <f>SUM(T537:Y537)</f>
        <v>0</v>
      </c>
      <c r="AA537" s="17"/>
      <c r="AB537" s="17"/>
      <c r="AC537" s="41">
        <f>G537+J537+N537+S537+Z537+AA537-AB537</f>
        <v>95.566666666666663</v>
      </c>
    </row>
    <row r="538" spans="1:29" x14ac:dyDescent="0.25">
      <c r="A538" s="224">
        <v>534</v>
      </c>
      <c r="B538" s="101" t="s">
        <v>1453</v>
      </c>
      <c r="C538" s="8" t="s">
        <v>1369</v>
      </c>
      <c r="D538" s="18">
        <v>0.91359333333333337</v>
      </c>
      <c r="E538" s="122"/>
      <c r="F538" s="17"/>
      <c r="G538" s="18">
        <f>SUM(D538*100,E538:F538)</f>
        <v>91.359333333333339</v>
      </c>
      <c r="H538" s="17"/>
      <c r="I538" s="19"/>
      <c r="J538" s="18">
        <f>SUM(H538:I538)</f>
        <v>0</v>
      </c>
      <c r="K538" s="17"/>
      <c r="L538" s="19"/>
      <c r="M538" s="19"/>
      <c r="N538" s="18">
        <f>SUM(K538:M538)</f>
        <v>0</v>
      </c>
      <c r="O538" s="19"/>
      <c r="P538" s="19"/>
      <c r="Q538" s="19"/>
      <c r="R538" s="19"/>
      <c r="S538" s="18">
        <f>SUM(O538:R538)</f>
        <v>0</v>
      </c>
      <c r="T538" s="20"/>
      <c r="U538" s="17"/>
      <c r="V538" s="17"/>
      <c r="W538" s="17">
        <f>0.5+2.2+1.5</f>
        <v>4.2</v>
      </c>
      <c r="X538" s="17"/>
      <c r="Y538" s="17"/>
      <c r="Z538" s="18">
        <f>SUM(T538:Y538)</f>
        <v>4.2</v>
      </c>
      <c r="AA538" s="17"/>
      <c r="AB538" s="17"/>
      <c r="AC538" s="41">
        <f>G538+J538+N538+S538+Z538+AA538-AB538</f>
        <v>95.559333333333342</v>
      </c>
    </row>
    <row r="539" spans="1:29" x14ac:dyDescent="0.25">
      <c r="A539" s="225">
        <v>535</v>
      </c>
      <c r="B539" s="91" t="s">
        <v>1454</v>
      </c>
      <c r="C539" s="8" t="s">
        <v>1369</v>
      </c>
      <c r="D539" s="18">
        <v>0.95557999999999987</v>
      </c>
      <c r="E539" s="122"/>
      <c r="F539" s="17"/>
      <c r="G539" s="18">
        <f>SUM(D539*100,E539:F539)</f>
        <v>95.557999999999993</v>
      </c>
      <c r="H539" s="17"/>
      <c r="I539" s="19"/>
      <c r="J539" s="18">
        <f>SUM(H539:I539)</f>
        <v>0</v>
      </c>
      <c r="K539" s="17"/>
      <c r="L539" s="19"/>
      <c r="M539" s="19"/>
      <c r="N539" s="18">
        <f>SUM(K539:M539)</f>
        <v>0</v>
      </c>
      <c r="O539" s="19"/>
      <c r="P539" s="19"/>
      <c r="Q539" s="19"/>
      <c r="R539" s="19"/>
      <c r="S539" s="18">
        <f>SUM(O539:R539)</f>
        <v>0</v>
      </c>
      <c r="T539" s="20"/>
      <c r="U539" s="17"/>
      <c r="V539" s="17"/>
      <c r="W539" s="17"/>
      <c r="X539" s="17"/>
      <c r="Y539" s="17"/>
      <c r="Z539" s="18">
        <f>SUM(T539:Y539)</f>
        <v>0</v>
      </c>
      <c r="AA539" s="17"/>
      <c r="AB539" s="17"/>
      <c r="AC539" s="41">
        <f>G539+J539+N539+S539+Z539+AA539-AB539</f>
        <v>95.557999999999993</v>
      </c>
    </row>
    <row r="540" spans="1:29" x14ac:dyDescent="0.25">
      <c r="A540" s="224">
        <v>536</v>
      </c>
      <c r="B540" s="62" t="s">
        <v>138</v>
      </c>
      <c r="C540" s="8" t="s">
        <v>5456</v>
      </c>
      <c r="D540" s="6">
        <v>0.80533333333333335</v>
      </c>
      <c r="E540" s="121"/>
      <c r="F540" s="5"/>
      <c r="G540" s="6">
        <f>SUM(D540*100,E540:F540)</f>
        <v>80.533333333333331</v>
      </c>
      <c r="H540" s="5"/>
      <c r="I540" s="4"/>
      <c r="J540" s="6">
        <f>SUM(H540:I540)</f>
        <v>0</v>
      </c>
      <c r="K540" s="5"/>
      <c r="L540" s="4"/>
      <c r="M540" s="4"/>
      <c r="N540" s="6">
        <f>SUM(K540:M540)</f>
        <v>0</v>
      </c>
      <c r="O540" s="4"/>
      <c r="P540" s="4"/>
      <c r="Q540" s="4"/>
      <c r="R540" s="4"/>
      <c r="S540" s="6">
        <f>SUM(O540:R540)</f>
        <v>0</v>
      </c>
      <c r="T540" s="7">
        <v>15</v>
      </c>
      <c r="U540" s="5"/>
      <c r="V540" s="5"/>
      <c r="W540" s="5"/>
      <c r="X540" s="5"/>
      <c r="Y540" s="5"/>
      <c r="Z540" s="6">
        <f>SUM(T540:Y540)</f>
        <v>15</v>
      </c>
      <c r="AA540" s="5"/>
      <c r="AB540" s="5"/>
      <c r="AC540" s="40">
        <f>G540+J540+N540+S540+Z540+AA540-AB540</f>
        <v>95.533333333333331</v>
      </c>
    </row>
    <row r="541" spans="1:29" x14ac:dyDescent="0.25">
      <c r="A541" s="224">
        <v>537</v>
      </c>
      <c r="B541" s="62" t="s">
        <v>139</v>
      </c>
      <c r="C541" s="8" t="s">
        <v>5456</v>
      </c>
      <c r="D541" s="6">
        <v>0.94533333333333336</v>
      </c>
      <c r="E541" s="121"/>
      <c r="F541" s="5"/>
      <c r="G541" s="6">
        <f>SUM(D541*100,E541:F541)</f>
        <v>94.533333333333331</v>
      </c>
      <c r="H541" s="5"/>
      <c r="I541" s="4"/>
      <c r="J541" s="6">
        <f>SUM(H541:I541)</f>
        <v>0</v>
      </c>
      <c r="K541" s="5"/>
      <c r="L541" s="4"/>
      <c r="M541" s="4"/>
      <c r="N541" s="6">
        <f>SUM(K541:M541)</f>
        <v>0</v>
      </c>
      <c r="O541" s="4"/>
      <c r="P541" s="4"/>
      <c r="Q541" s="4"/>
      <c r="R541" s="4"/>
      <c r="S541" s="6">
        <f>SUM(O541:R541)</f>
        <v>0</v>
      </c>
      <c r="T541" s="7">
        <v>1</v>
      </c>
      <c r="U541" s="5"/>
      <c r="V541" s="5"/>
      <c r="W541" s="5"/>
      <c r="X541" s="5"/>
      <c r="Y541" s="5"/>
      <c r="Z541" s="6">
        <f>SUM(T541:Y541)</f>
        <v>1</v>
      </c>
      <c r="AA541" s="5"/>
      <c r="AB541" s="5"/>
      <c r="AC541" s="40">
        <f>G541+J541+N541+S541+Z541+AA541-AB541</f>
        <v>95.533333333333331</v>
      </c>
    </row>
    <row r="542" spans="1:29" x14ac:dyDescent="0.25">
      <c r="A542" s="224">
        <v>538</v>
      </c>
      <c r="B542" s="64" t="s">
        <v>140</v>
      </c>
      <c r="C542" s="8" t="s">
        <v>5456</v>
      </c>
      <c r="D542" s="6">
        <v>0.95499999999999996</v>
      </c>
      <c r="E542" s="121"/>
      <c r="F542" s="5"/>
      <c r="G542" s="6">
        <f>SUM(D542*100,E542:F542)</f>
        <v>95.5</v>
      </c>
      <c r="H542" s="5"/>
      <c r="I542" s="4"/>
      <c r="J542" s="6">
        <f>SUM(H542:I542)</f>
        <v>0</v>
      </c>
      <c r="K542" s="5"/>
      <c r="L542" s="4"/>
      <c r="M542" s="4"/>
      <c r="N542" s="6">
        <f>SUM(K542:M542)</f>
        <v>0</v>
      </c>
      <c r="O542" s="4"/>
      <c r="P542" s="4"/>
      <c r="Q542" s="4"/>
      <c r="R542" s="4"/>
      <c r="S542" s="6">
        <f>SUM(O542:R542)</f>
        <v>0</v>
      </c>
      <c r="T542" s="7"/>
      <c r="U542" s="5"/>
      <c r="V542" s="5"/>
      <c r="W542" s="5"/>
      <c r="X542" s="5"/>
      <c r="Y542" s="5"/>
      <c r="Z542" s="6">
        <f>SUM(T542:Y542)</f>
        <v>0</v>
      </c>
      <c r="AA542" s="5"/>
      <c r="AB542" s="5"/>
      <c r="AC542" s="40">
        <f>G542+J542+N542+S542+Z542+AA542-AB542</f>
        <v>95.5</v>
      </c>
    </row>
    <row r="543" spans="1:29" x14ac:dyDescent="0.25">
      <c r="A543" s="225">
        <v>539</v>
      </c>
      <c r="B543" s="62" t="s">
        <v>2471</v>
      </c>
      <c r="C543" s="13" t="s">
        <v>2360</v>
      </c>
      <c r="D543" s="18">
        <v>0.83499999999999996</v>
      </c>
      <c r="E543" s="122"/>
      <c r="F543" s="17"/>
      <c r="G543" s="18">
        <v>83.5</v>
      </c>
      <c r="H543" s="17"/>
      <c r="I543" s="19"/>
      <c r="J543" s="18">
        <v>0</v>
      </c>
      <c r="K543" s="17"/>
      <c r="L543" s="19"/>
      <c r="M543" s="19"/>
      <c r="N543" s="18">
        <v>0</v>
      </c>
      <c r="O543" s="19"/>
      <c r="P543" s="19"/>
      <c r="Q543" s="19"/>
      <c r="R543" s="19"/>
      <c r="S543" s="18">
        <v>0</v>
      </c>
      <c r="T543" s="20"/>
      <c r="U543" s="17"/>
      <c r="V543" s="17"/>
      <c r="W543" s="17">
        <v>2</v>
      </c>
      <c r="X543" s="17">
        <v>10</v>
      </c>
      <c r="Y543" s="17"/>
      <c r="Z543" s="18">
        <v>12</v>
      </c>
      <c r="AA543" s="17"/>
      <c r="AB543" s="17"/>
      <c r="AC543" s="41">
        <v>95.5</v>
      </c>
    </row>
    <row r="544" spans="1:29" x14ac:dyDescent="0.25">
      <c r="A544" s="224">
        <v>540</v>
      </c>
      <c r="B544" s="59" t="s">
        <v>141</v>
      </c>
      <c r="C544" s="8" t="s">
        <v>5456</v>
      </c>
      <c r="D544" s="6">
        <v>0.95466666666666666</v>
      </c>
      <c r="E544" s="121"/>
      <c r="F544" s="5"/>
      <c r="G544" s="6">
        <f>SUM(D544*100,E544:F544)</f>
        <v>95.466666666666669</v>
      </c>
      <c r="H544" s="5"/>
      <c r="I544" s="4"/>
      <c r="J544" s="6">
        <f>SUM(H544:I544)</f>
        <v>0</v>
      </c>
      <c r="K544" s="5"/>
      <c r="L544" s="4"/>
      <c r="M544" s="4"/>
      <c r="N544" s="6">
        <f>SUM(K544:M544)</f>
        <v>0</v>
      </c>
      <c r="O544" s="4"/>
      <c r="P544" s="4"/>
      <c r="Q544" s="4"/>
      <c r="R544" s="4"/>
      <c r="S544" s="6">
        <f>SUM(O544:R544)</f>
        <v>0</v>
      </c>
      <c r="T544" s="7"/>
      <c r="U544" s="5"/>
      <c r="V544" s="5"/>
      <c r="W544" s="5"/>
      <c r="X544" s="5"/>
      <c r="Y544" s="5"/>
      <c r="Z544" s="6">
        <f>SUM(T544:Y544)</f>
        <v>0</v>
      </c>
      <c r="AA544" s="5"/>
      <c r="AB544" s="5"/>
      <c r="AC544" s="40">
        <f>G544+J544+N544+S544+Z544+AA544-AB544</f>
        <v>95.466666666666669</v>
      </c>
    </row>
    <row r="545" spans="1:29" x14ac:dyDescent="0.25">
      <c r="A545" s="224">
        <v>541</v>
      </c>
      <c r="B545" s="58" t="s">
        <v>142</v>
      </c>
      <c r="C545" s="8" t="s">
        <v>5456</v>
      </c>
      <c r="D545" s="6">
        <v>0.95466666666666666</v>
      </c>
      <c r="E545" s="121"/>
      <c r="F545" s="5"/>
      <c r="G545" s="6">
        <f>SUM(D545*100,E545:F545)</f>
        <v>95.466666666666669</v>
      </c>
      <c r="H545" s="5"/>
      <c r="I545" s="4"/>
      <c r="J545" s="6">
        <f>SUM(H545:I545)</f>
        <v>0</v>
      </c>
      <c r="K545" s="5"/>
      <c r="L545" s="4"/>
      <c r="M545" s="4"/>
      <c r="N545" s="6">
        <f>SUM(K545:M545)</f>
        <v>0</v>
      </c>
      <c r="O545" s="4"/>
      <c r="P545" s="4"/>
      <c r="Q545" s="4"/>
      <c r="R545" s="4"/>
      <c r="S545" s="6">
        <f>SUM(O545:R545)</f>
        <v>0</v>
      </c>
      <c r="T545" s="7"/>
      <c r="U545" s="5"/>
      <c r="V545" s="5"/>
      <c r="W545" s="5"/>
      <c r="X545" s="5"/>
      <c r="Y545" s="5"/>
      <c r="Z545" s="6">
        <f>SUM(T545:Y545)</f>
        <v>0</v>
      </c>
      <c r="AA545" s="5"/>
      <c r="AB545" s="5"/>
      <c r="AC545" s="40">
        <f>G545+J545+N545+S545+Z545+AA545-AB545</f>
        <v>95.466666666666669</v>
      </c>
    </row>
    <row r="546" spans="1:29" x14ac:dyDescent="0.25">
      <c r="A546" s="224">
        <v>542</v>
      </c>
      <c r="B546" s="62" t="s">
        <v>4731</v>
      </c>
      <c r="C546" s="8" t="s">
        <v>4042</v>
      </c>
      <c r="D546" s="18">
        <v>0.95466666666666666</v>
      </c>
      <c r="E546" s="124"/>
      <c r="F546" s="17"/>
      <c r="G546" s="18">
        <f>SUM(D546*100,E546:F546)</f>
        <v>95.466666666666669</v>
      </c>
      <c r="H546" s="17"/>
      <c r="I546" s="19"/>
      <c r="J546" s="18">
        <f>SUM(H546:I546)</f>
        <v>0</v>
      </c>
      <c r="K546" s="17"/>
      <c r="L546" s="19"/>
      <c r="M546" s="19"/>
      <c r="N546" s="18">
        <f>SUM(K546:M546)</f>
        <v>0</v>
      </c>
      <c r="O546" s="19"/>
      <c r="P546" s="19"/>
      <c r="Q546" s="19"/>
      <c r="R546" s="19"/>
      <c r="S546" s="18">
        <f>SUM(O546:R546)</f>
        <v>0</v>
      </c>
      <c r="T546" s="20"/>
      <c r="U546" s="17"/>
      <c r="V546" s="17"/>
      <c r="W546" s="17"/>
      <c r="X546" s="17"/>
      <c r="Y546" s="17"/>
      <c r="Z546" s="18">
        <f>SUM(T546:Y546)</f>
        <v>0</v>
      </c>
      <c r="AA546" s="17"/>
      <c r="AB546" s="17"/>
      <c r="AC546" s="41">
        <f>G546+J546+N546+S546+Z546+AA546-AB546</f>
        <v>95.466666666666669</v>
      </c>
    </row>
    <row r="547" spans="1:29" x14ac:dyDescent="0.25">
      <c r="A547" s="225">
        <v>543</v>
      </c>
      <c r="B547" s="74" t="s">
        <v>1455</v>
      </c>
      <c r="C547" s="21" t="s">
        <v>1369</v>
      </c>
      <c r="D547" s="18">
        <v>0.71948012232415892</v>
      </c>
      <c r="E547" s="122">
        <v>3</v>
      </c>
      <c r="F547" s="17"/>
      <c r="G547" s="18">
        <f>SUM(D547*100,E547:F547)</f>
        <v>74.948012232415891</v>
      </c>
      <c r="H547" s="17">
        <v>6</v>
      </c>
      <c r="I547" s="19"/>
      <c r="J547" s="18">
        <f>SUM(H547:I547)</f>
        <v>6</v>
      </c>
      <c r="K547" s="17"/>
      <c r="L547" s="19"/>
      <c r="M547" s="19"/>
      <c r="N547" s="18">
        <f>SUM(K547:M547)</f>
        <v>0</v>
      </c>
      <c r="O547" s="19"/>
      <c r="P547" s="19"/>
      <c r="Q547" s="19"/>
      <c r="R547" s="19"/>
      <c r="S547" s="18">
        <f>SUM(O547:R547)</f>
        <v>0</v>
      </c>
      <c r="T547" s="20">
        <v>14</v>
      </c>
      <c r="U547" s="17"/>
      <c r="V547" s="17"/>
      <c r="W547" s="17"/>
      <c r="X547" s="17"/>
      <c r="Y547" s="17">
        <v>0.5</v>
      </c>
      <c r="Z547" s="18">
        <f>SUM(T547:Y547)</f>
        <v>14.5</v>
      </c>
      <c r="AA547" s="17"/>
      <c r="AB547" s="17"/>
      <c r="AC547" s="41">
        <f>G547+J547+N547+S547+Z547+AA547-AB547</f>
        <v>95.448012232415891</v>
      </c>
    </row>
    <row r="548" spans="1:29" x14ac:dyDescent="0.25">
      <c r="A548" s="224">
        <v>544</v>
      </c>
      <c r="B548" s="58" t="s">
        <v>143</v>
      </c>
      <c r="C548" s="8" t="s">
        <v>5456</v>
      </c>
      <c r="D548" s="6">
        <v>0.9544117647058824</v>
      </c>
      <c r="E548" s="121"/>
      <c r="F548" s="5"/>
      <c r="G548" s="6">
        <f>SUM(D548*100,E548:F548)</f>
        <v>95.441176470588246</v>
      </c>
      <c r="H548" s="5"/>
      <c r="I548" s="4"/>
      <c r="J548" s="6">
        <f>SUM(H548:I548)</f>
        <v>0</v>
      </c>
      <c r="K548" s="5"/>
      <c r="L548" s="4"/>
      <c r="M548" s="4"/>
      <c r="N548" s="6">
        <f>SUM(K548:M548)</f>
        <v>0</v>
      </c>
      <c r="O548" s="4"/>
      <c r="P548" s="4"/>
      <c r="Q548" s="4"/>
      <c r="R548" s="4"/>
      <c r="S548" s="6">
        <f>SUM(O548:R548)</f>
        <v>0</v>
      </c>
      <c r="T548" s="7"/>
      <c r="U548" s="5"/>
      <c r="V548" s="5"/>
      <c r="W548" s="5"/>
      <c r="X548" s="5"/>
      <c r="Y548" s="5"/>
      <c r="Z548" s="6">
        <f>SUM(T548:Y548)</f>
        <v>0</v>
      </c>
      <c r="AA548" s="5"/>
      <c r="AB548" s="5"/>
      <c r="AC548" s="40">
        <f>G548+J548+N548+S548+Z548+AA548-AB548</f>
        <v>95.441176470588246</v>
      </c>
    </row>
    <row r="549" spans="1:29" x14ac:dyDescent="0.25">
      <c r="A549" s="224">
        <v>545</v>
      </c>
      <c r="B549" s="62" t="s">
        <v>2472</v>
      </c>
      <c r="C549" s="13" t="s">
        <v>2360</v>
      </c>
      <c r="D549" s="18">
        <v>0.92416666666666669</v>
      </c>
      <c r="E549" s="122"/>
      <c r="F549" s="17"/>
      <c r="G549" s="18">
        <v>92.416666666666671</v>
      </c>
      <c r="H549" s="17"/>
      <c r="I549" s="19"/>
      <c r="J549" s="18">
        <v>0</v>
      </c>
      <c r="K549" s="17"/>
      <c r="L549" s="19"/>
      <c r="M549" s="19"/>
      <c r="N549" s="18">
        <v>0</v>
      </c>
      <c r="O549" s="19"/>
      <c r="P549" s="19"/>
      <c r="Q549" s="19"/>
      <c r="R549" s="19"/>
      <c r="S549" s="18">
        <v>0</v>
      </c>
      <c r="T549" s="20">
        <v>2</v>
      </c>
      <c r="U549" s="17"/>
      <c r="V549" s="17">
        <v>1</v>
      </c>
      <c r="W549" s="17"/>
      <c r="X549" s="17"/>
      <c r="Y549" s="17"/>
      <c r="Z549" s="18">
        <v>3</v>
      </c>
      <c r="AA549" s="17"/>
      <c r="AB549" s="17"/>
      <c r="AC549" s="41">
        <v>95.416666666666671</v>
      </c>
    </row>
    <row r="550" spans="1:29" x14ac:dyDescent="0.25">
      <c r="A550" s="224">
        <v>546</v>
      </c>
      <c r="B550" s="59" t="s">
        <v>144</v>
      </c>
      <c r="C550" s="8" t="s">
        <v>5456</v>
      </c>
      <c r="D550" s="6">
        <v>0.95411764705882351</v>
      </c>
      <c r="E550" s="121"/>
      <c r="F550" s="5"/>
      <c r="G550" s="6">
        <f>SUM(D550*100,E550:F550)</f>
        <v>95.411764705882348</v>
      </c>
      <c r="H550" s="5"/>
      <c r="I550" s="4"/>
      <c r="J550" s="6">
        <f>SUM(H550:I550)</f>
        <v>0</v>
      </c>
      <c r="K550" s="5"/>
      <c r="L550" s="4"/>
      <c r="M550" s="4"/>
      <c r="N550" s="6">
        <f>SUM(K550:M550)</f>
        <v>0</v>
      </c>
      <c r="O550" s="4"/>
      <c r="P550" s="4"/>
      <c r="Q550" s="4"/>
      <c r="R550" s="4"/>
      <c r="S550" s="6">
        <f>SUM(O550:R550)</f>
        <v>0</v>
      </c>
      <c r="T550" s="7"/>
      <c r="U550" s="5"/>
      <c r="V550" s="5"/>
      <c r="W550" s="5"/>
      <c r="X550" s="5"/>
      <c r="Y550" s="5"/>
      <c r="Z550" s="6">
        <f>SUM(T550:Y550)</f>
        <v>0</v>
      </c>
      <c r="AA550" s="5"/>
      <c r="AB550" s="5"/>
      <c r="AC550" s="40">
        <f>G550+J550+N550+S550+Z550+AA550-AB550</f>
        <v>95.411764705882348</v>
      </c>
    </row>
    <row r="551" spans="1:29" x14ac:dyDescent="0.25">
      <c r="A551" s="225">
        <v>547</v>
      </c>
      <c r="B551" s="62" t="s">
        <v>5259</v>
      </c>
      <c r="C551" s="9" t="s">
        <v>4042</v>
      </c>
      <c r="D551" s="18">
        <v>0.80206666666666659</v>
      </c>
      <c r="E551" s="124"/>
      <c r="F551" s="17"/>
      <c r="G551" s="18">
        <f>SUM(D551*100,E551:F551)</f>
        <v>80.206666666666663</v>
      </c>
      <c r="H551" s="17"/>
      <c r="I551" s="19"/>
      <c r="J551" s="18">
        <f>SUM(H551:I551)</f>
        <v>0</v>
      </c>
      <c r="K551" s="17">
        <v>2</v>
      </c>
      <c r="L551" s="19"/>
      <c r="M551" s="19">
        <v>12</v>
      </c>
      <c r="N551" s="18">
        <f>SUM(K551:M551)</f>
        <v>14</v>
      </c>
      <c r="O551" s="19"/>
      <c r="P551" s="19"/>
      <c r="Q551" s="19"/>
      <c r="R551" s="19"/>
      <c r="S551" s="18">
        <f>SUM(O551:R551)</f>
        <v>0</v>
      </c>
      <c r="T551" s="20"/>
      <c r="U551" s="17">
        <v>1.2</v>
      </c>
      <c r="V551" s="17"/>
      <c r="W551" s="17"/>
      <c r="X551" s="17"/>
      <c r="Y551" s="17"/>
      <c r="Z551" s="18">
        <f>SUM(T551:Y551)</f>
        <v>1.2</v>
      </c>
      <c r="AA551" s="17"/>
      <c r="AB551" s="17"/>
      <c r="AC551" s="41">
        <f>G551+J551+N551+S551+Z551+AA551-AB551</f>
        <v>95.406666666666666</v>
      </c>
    </row>
    <row r="552" spans="1:29" x14ac:dyDescent="0.25">
      <c r="A552" s="224">
        <v>548</v>
      </c>
      <c r="B552" s="111" t="s">
        <v>4054</v>
      </c>
      <c r="C552" s="8" t="s">
        <v>4042</v>
      </c>
      <c r="D552" s="18">
        <v>0.85</v>
      </c>
      <c r="E552" s="124"/>
      <c r="F552" s="17"/>
      <c r="G552" s="18">
        <f>SUM(D552*100,E552:F552)</f>
        <v>85</v>
      </c>
      <c r="H552" s="17">
        <v>6</v>
      </c>
      <c r="I552" s="19"/>
      <c r="J552" s="18">
        <f>SUM(H552:I552)</f>
        <v>6</v>
      </c>
      <c r="K552" s="17"/>
      <c r="L552" s="19"/>
      <c r="M552" s="19"/>
      <c r="N552" s="18">
        <f>SUM(K552:M552)</f>
        <v>0</v>
      </c>
      <c r="O552" s="19">
        <v>2.5</v>
      </c>
      <c r="P552" s="19"/>
      <c r="Q552" s="19"/>
      <c r="R552" s="19"/>
      <c r="S552" s="18">
        <f>SUM(O552:R552)</f>
        <v>2.5</v>
      </c>
      <c r="T552" s="20"/>
      <c r="U552" s="17">
        <v>1.7</v>
      </c>
      <c r="V552" s="17"/>
      <c r="W552" s="17">
        <v>0.2</v>
      </c>
      <c r="X552" s="17"/>
      <c r="Y552" s="17"/>
      <c r="Z552" s="18">
        <f>SUM(T552:Y552)</f>
        <v>1.9</v>
      </c>
      <c r="AA552" s="17"/>
      <c r="AB552" s="17"/>
      <c r="AC552" s="41">
        <f>G552+J552+N552+S552+Z552+AA552-AB552</f>
        <v>95.4</v>
      </c>
    </row>
    <row r="553" spans="1:29" x14ac:dyDescent="0.25">
      <c r="A553" s="224">
        <v>549</v>
      </c>
      <c r="B553" s="109">
        <v>194013</v>
      </c>
      <c r="C553" s="36" t="s">
        <v>5457</v>
      </c>
      <c r="D553" s="39">
        <v>0.88866666666666672</v>
      </c>
      <c r="E553" s="123"/>
      <c r="F553" s="33"/>
      <c r="G553" s="34">
        <v>88.866666666666674</v>
      </c>
      <c r="H553" s="33"/>
      <c r="I553" s="32"/>
      <c r="J553" s="34">
        <v>0</v>
      </c>
      <c r="K553" s="33"/>
      <c r="L553" s="32"/>
      <c r="M553" s="32">
        <v>4</v>
      </c>
      <c r="N553" s="34">
        <v>4</v>
      </c>
      <c r="O553" s="32">
        <v>2.5</v>
      </c>
      <c r="P553" s="32"/>
      <c r="Q553" s="32"/>
      <c r="R553" s="32"/>
      <c r="S553" s="34">
        <v>2.5</v>
      </c>
      <c r="T553" s="35"/>
      <c r="U553" s="33"/>
      <c r="V553" s="33"/>
      <c r="W553" s="33"/>
      <c r="X553" s="33"/>
      <c r="Y553" s="33"/>
      <c r="Z553" s="34">
        <v>0</v>
      </c>
      <c r="AA553" s="33"/>
      <c r="AB553" s="33"/>
      <c r="AC553" s="42">
        <v>95.366666666666674</v>
      </c>
    </row>
    <row r="554" spans="1:29" x14ac:dyDescent="0.25">
      <c r="A554" s="224">
        <v>550</v>
      </c>
      <c r="B554" s="62" t="s">
        <v>4912</v>
      </c>
      <c r="C554" s="8" t="s">
        <v>4042</v>
      </c>
      <c r="D554" s="18">
        <v>0.87864864864864867</v>
      </c>
      <c r="E554" s="124"/>
      <c r="F554" s="17"/>
      <c r="G554" s="18">
        <f>SUM(D554*100,E554:F554)</f>
        <v>87.86486486486487</v>
      </c>
      <c r="H554" s="17"/>
      <c r="I554" s="19"/>
      <c r="J554" s="18">
        <f>SUM(H554:I554)</f>
        <v>0</v>
      </c>
      <c r="K554" s="17"/>
      <c r="L554" s="19"/>
      <c r="M554" s="19"/>
      <c r="N554" s="18">
        <f>SUM(K554:M554)</f>
        <v>0</v>
      </c>
      <c r="O554" s="19"/>
      <c r="P554" s="19"/>
      <c r="Q554" s="19"/>
      <c r="R554" s="19"/>
      <c r="S554" s="18">
        <f>SUM(O554:R554)</f>
        <v>0</v>
      </c>
      <c r="T554" s="20">
        <v>1</v>
      </c>
      <c r="U554" s="17">
        <v>0.8</v>
      </c>
      <c r="V554" s="17">
        <f>2.1+3.4</f>
        <v>5.5</v>
      </c>
      <c r="W554" s="17"/>
      <c r="X554" s="17">
        <v>0.2</v>
      </c>
      <c r="Y554" s="17"/>
      <c r="Z554" s="18">
        <f>SUM(T554:Y554)</f>
        <v>7.5</v>
      </c>
      <c r="AA554" s="17"/>
      <c r="AB554" s="17"/>
      <c r="AC554" s="41">
        <f>G554+J554+N554+S554+Z554+AA554-AB554</f>
        <v>95.36486486486487</v>
      </c>
    </row>
    <row r="555" spans="1:29" x14ac:dyDescent="0.25">
      <c r="A555" s="225">
        <v>551</v>
      </c>
      <c r="B555" s="64" t="s">
        <v>145</v>
      </c>
      <c r="C555" s="8" t="s">
        <v>5456</v>
      </c>
      <c r="D555" s="6">
        <v>0.95333333333333337</v>
      </c>
      <c r="E555" s="121"/>
      <c r="F555" s="5"/>
      <c r="G555" s="6">
        <f>SUM(D555*100,E555:F555)</f>
        <v>95.333333333333343</v>
      </c>
      <c r="H555" s="5"/>
      <c r="I555" s="4"/>
      <c r="J555" s="6">
        <f>SUM(H555:I555)</f>
        <v>0</v>
      </c>
      <c r="K555" s="5"/>
      <c r="L555" s="4"/>
      <c r="M555" s="4"/>
      <c r="N555" s="6">
        <f>SUM(K555:M555)</f>
        <v>0</v>
      </c>
      <c r="O555" s="4"/>
      <c r="P555" s="4"/>
      <c r="Q555" s="4"/>
      <c r="R555" s="4"/>
      <c r="S555" s="6">
        <f>SUM(O555:R555)</f>
        <v>0</v>
      </c>
      <c r="T555" s="7"/>
      <c r="U555" s="5"/>
      <c r="V555" s="5"/>
      <c r="W555" s="5"/>
      <c r="X555" s="5"/>
      <c r="Y555" s="5"/>
      <c r="Z555" s="6">
        <f>SUM(T555:Y555)</f>
        <v>0</v>
      </c>
      <c r="AA555" s="5"/>
      <c r="AB555" s="5"/>
      <c r="AC555" s="40">
        <f>G555+J555+N555+S555+Z555+AA555-AB555</f>
        <v>95.333333333333343</v>
      </c>
    </row>
    <row r="556" spans="1:29" x14ac:dyDescent="0.25">
      <c r="A556" s="224">
        <v>552</v>
      </c>
      <c r="B556" s="62" t="s">
        <v>2473</v>
      </c>
      <c r="C556" s="13" t="s">
        <v>2360</v>
      </c>
      <c r="D556" s="18">
        <v>0.81333333333333324</v>
      </c>
      <c r="E556" s="122"/>
      <c r="F556" s="17"/>
      <c r="G556" s="18">
        <v>81.333333333333329</v>
      </c>
      <c r="H556" s="17">
        <v>4</v>
      </c>
      <c r="I556" s="19"/>
      <c r="J556" s="18">
        <v>4</v>
      </c>
      <c r="K556" s="17"/>
      <c r="L556" s="19"/>
      <c r="M556" s="19"/>
      <c r="N556" s="18">
        <v>0</v>
      </c>
      <c r="O556" s="19"/>
      <c r="P556" s="19"/>
      <c r="Q556" s="19"/>
      <c r="R556" s="19"/>
      <c r="S556" s="18">
        <v>0</v>
      </c>
      <c r="T556" s="20"/>
      <c r="U556" s="17"/>
      <c r="V556" s="17"/>
      <c r="W556" s="17"/>
      <c r="X556" s="17">
        <v>10</v>
      </c>
      <c r="Y556" s="17"/>
      <c r="Z556" s="18">
        <v>10</v>
      </c>
      <c r="AA556" s="17"/>
      <c r="AB556" s="17"/>
      <c r="AC556" s="41">
        <v>95.333333333333329</v>
      </c>
    </row>
    <row r="557" spans="1:29" x14ac:dyDescent="0.25">
      <c r="A557" s="224">
        <v>553</v>
      </c>
      <c r="B557" s="62" t="s">
        <v>5394</v>
      </c>
      <c r="C557" s="9" t="s">
        <v>4042</v>
      </c>
      <c r="D557" s="18">
        <v>0.90923030303030306</v>
      </c>
      <c r="E557" s="124"/>
      <c r="F557" s="17"/>
      <c r="G557" s="18">
        <f>SUM(D557*100,E557:F557)</f>
        <v>90.923030303030302</v>
      </c>
      <c r="H557" s="17"/>
      <c r="I557" s="19"/>
      <c r="J557" s="18">
        <f>SUM(H557:I557)</f>
        <v>0</v>
      </c>
      <c r="K557" s="17"/>
      <c r="L557" s="19"/>
      <c r="M557" s="19"/>
      <c r="N557" s="18">
        <f>SUM(K557:M557)</f>
        <v>0</v>
      </c>
      <c r="O557" s="19">
        <v>2.5</v>
      </c>
      <c r="P557" s="19"/>
      <c r="Q557" s="19"/>
      <c r="R557" s="19"/>
      <c r="S557" s="18">
        <f>SUM(O557:R557)</f>
        <v>2.5</v>
      </c>
      <c r="T557" s="20"/>
      <c r="U557" s="17">
        <v>1.9</v>
      </c>
      <c r="V557" s="17"/>
      <c r="W557" s="17"/>
      <c r="X557" s="17"/>
      <c r="Y557" s="17"/>
      <c r="Z557" s="18">
        <f>SUM(T557:Y557)</f>
        <v>1.9</v>
      </c>
      <c r="AA557" s="17"/>
      <c r="AB557" s="17"/>
      <c r="AC557" s="41">
        <f>G557+J557+N557+S557+Z557+AA557-AB557</f>
        <v>95.323030303030308</v>
      </c>
    </row>
    <row r="558" spans="1:29" x14ac:dyDescent="0.25">
      <c r="A558" s="224">
        <v>554</v>
      </c>
      <c r="B558" s="81" t="s">
        <v>4339</v>
      </c>
      <c r="C558" s="8" t="s">
        <v>4042</v>
      </c>
      <c r="D558" s="18">
        <v>0.93290322580645157</v>
      </c>
      <c r="E558" s="124"/>
      <c r="F558" s="17"/>
      <c r="G558" s="18">
        <f>SUM(D558*100,E558:F558)</f>
        <v>93.290322580645153</v>
      </c>
      <c r="H558" s="17"/>
      <c r="I558" s="19"/>
      <c r="J558" s="18">
        <f>SUM(H558:I558)</f>
        <v>0</v>
      </c>
      <c r="K558" s="17"/>
      <c r="L558" s="19"/>
      <c r="M558" s="19"/>
      <c r="N558" s="18">
        <f>SUM(K558:M558)</f>
        <v>0</v>
      </c>
      <c r="O558" s="19"/>
      <c r="P558" s="19"/>
      <c r="Q558" s="19"/>
      <c r="R558" s="19"/>
      <c r="S558" s="18">
        <f>SUM(O558:R558)</f>
        <v>0</v>
      </c>
      <c r="T558" s="20"/>
      <c r="U558" s="17">
        <v>2</v>
      </c>
      <c r="V558" s="17"/>
      <c r="W558" s="17"/>
      <c r="X558" s="17"/>
      <c r="Y558" s="17"/>
      <c r="Z558" s="18">
        <f>SUM(T558:Y558)</f>
        <v>2</v>
      </c>
      <c r="AA558" s="17"/>
      <c r="AB558" s="17"/>
      <c r="AC558" s="41">
        <f>G558+J558+N558+S558+Z558+AA558-AB558</f>
        <v>95.290322580645153</v>
      </c>
    </row>
    <row r="559" spans="1:29" x14ac:dyDescent="0.25">
      <c r="A559" s="225">
        <v>555</v>
      </c>
      <c r="B559" s="62" t="s">
        <v>3405</v>
      </c>
      <c r="C559" s="13" t="s">
        <v>3340</v>
      </c>
      <c r="D559" s="18">
        <v>0.9224</v>
      </c>
      <c r="E559" s="122"/>
      <c r="F559" s="17"/>
      <c r="G559" s="18">
        <v>92.24</v>
      </c>
      <c r="H559" s="17"/>
      <c r="I559" s="19"/>
      <c r="J559" s="18">
        <v>0</v>
      </c>
      <c r="K559" s="17"/>
      <c r="L559" s="19"/>
      <c r="M559" s="19"/>
      <c r="N559" s="18">
        <v>0</v>
      </c>
      <c r="O559" s="19"/>
      <c r="P559" s="19"/>
      <c r="Q559" s="19"/>
      <c r="R559" s="19"/>
      <c r="S559" s="18">
        <v>0</v>
      </c>
      <c r="T559" s="20">
        <v>2</v>
      </c>
      <c r="U559" s="17"/>
      <c r="V559" s="17"/>
      <c r="W559" s="17">
        <v>1</v>
      </c>
      <c r="X559" s="17"/>
      <c r="Y559" s="17"/>
      <c r="Z559" s="18">
        <v>3</v>
      </c>
      <c r="AA559" s="17"/>
      <c r="AB559" s="17"/>
      <c r="AC559" s="41">
        <v>95.24</v>
      </c>
    </row>
    <row r="560" spans="1:29" x14ac:dyDescent="0.25">
      <c r="A560" s="224">
        <v>556</v>
      </c>
      <c r="B560" s="111" t="s">
        <v>4114</v>
      </c>
      <c r="C560" s="8" t="s">
        <v>4042</v>
      </c>
      <c r="D560" s="18">
        <v>0.92218750000000005</v>
      </c>
      <c r="E560" s="124"/>
      <c r="F560" s="17"/>
      <c r="G560" s="18">
        <f>SUM(D560*100,E560:F560)</f>
        <v>92.21875</v>
      </c>
      <c r="H560" s="17">
        <v>2</v>
      </c>
      <c r="I560" s="19"/>
      <c r="J560" s="18">
        <f>SUM(H560:I560)</f>
        <v>2</v>
      </c>
      <c r="K560" s="17"/>
      <c r="L560" s="19"/>
      <c r="M560" s="19"/>
      <c r="N560" s="18">
        <f>SUM(K560:M560)</f>
        <v>0</v>
      </c>
      <c r="O560" s="19"/>
      <c r="P560" s="19"/>
      <c r="Q560" s="19"/>
      <c r="R560" s="19"/>
      <c r="S560" s="18">
        <f>SUM(O560:R560)</f>
        <v>0</v>
      </c>
      <c r="T560" s="20"/>
      <c r="U560" s="17">
        <v>0.8</v>
      </c>
      <c r="V560" s="17"/>
      <c r="W560" s="17"/>
      <c r="X560" s="17">
        <v>0.2</v>
      </c>
      <c r="Y560" s="17"/>
      <c r="Z560" s="18">
        <f>SUM(T560:Y560)</f>
        <v>1</v>
      </c>
      <c r="AA560" s="17"/>
      <c r="AB560" s="17"/>
      <c r="AC560" s="41">
        <f>G560+J560+N560+S560+Z560+AA560-AB560</f>
        <v>95.21875</v>
      </c>
    </row>
    <row r="561" spans="1:29" x14ac:dyDescent="0.25">
      <c r="A561" s="224">
        <v>557</v>
      </c>
      <c r="B561" s="81" t="s">
        <v>1456</v>
      </c>
      <c r="C561" s="21" t="s">
        <v>1369</v>
      </c>
      <c r="D561" s="18">
        <v>0.83703703703703702</v>
      </c>
      <c r="E561" s="122"/>
      <c r="F561" s="17"/>
      <c r="G561" s="18">
        <f>SUM(D561*100,E561:F561)</f>
        <v>83.703703703703695</v>
      </c>
      <c r="H561" s="17"/>
      <c r="I561" s="19"/>
      <c r="J561" s="18">
        <f>SUM(H561:I561)</f>
        <v>0</v>
      </c>
      <c r="K561" s="17"/>
      <c r="L561" s="19"/>
      <c r="M561" s="19"/>
      <c r="N561" s="18">
        <f>SUM(K561:M561)</f>
        <v>0</v>
      </c>
      <c r="O561" s="19"/>
      <c r="P561" s="19"/>
      <c r="Q561" s="19"/>
      <c r="R561" s="19"/>
      <c r="S561" s="18">
        <f>SUM(O561:R561)</f>
        <v>0</v>
      </c>
      <c r="T561" s="20">
        <f>1+2</f>
        <v>3</v>
      </c>
      <c r="U561" s="17"/>
      <c r="V561" s="17"/>
      <c r="W561" s="17">
        <f>5+3.5</f>
        <v>8.5</v>
      </c>
      <c r="X561" s="17"/>
      <c r="Y561" s="17"/>
      <c r="Z561" s="18">
        <f>SUM(T561:Y561)</f>
        <v>11.5</v>
      </c>
      <c r="AA561" s="17"/>
      <c r="AB561" s="17"/>
      <c r="AC561" s="41">
        <f>G561+J561+N561+S561+Z561+AA561-AB561</f>
        <v>95.203703703703695</v>
      </c>
    </row>
    <row r="562" spans="1:29" x14ac:dyDescent="0.25">
      <c r="A562" s="224">
        <v>558</v>
      </c>
      <c r="B562" s="58" t="s">
        <v>146</v>
      </c>
      <c r="C562" s="8" t="s">
        <v>5456</v>
      </c>
      <c r="D562" s="6">
        <v>0.94199999999999995</v>
      </c>
      <c r="E562" s="121"/>
      <c r="F562" s="5"/>
      <c r="G562" s="6">
        <f>SUM(D562*100,E562:F562)</f>
        <v>94.199999999999989</v>
      </c>
      <c r="H562" s="5"/>
      <c r="I562" s="4"/>
      <c r="J562" s="6">
        <f>SUM(H562:I562)</f>
        <v>0</v>
      </c>
      <c r="K562" s="5"/>
      <c r="L562" s="4"/>
      <c r="M562" s="4"/>
      <c r="N562" s="6">
        <f>SUM(K562:M562)</f>
        <v>0</v>
      </c>
      <c r="O562" s="4"/>
      <c r="P562" s="4"/>
      <c r="Q562" s="4"/>
      <c r="R562" s="4"/>
      <c r="S562" s="6">
        <f>SUM(O562:R562)</f>
        <v>0</v>
      </c>
      <c r="T562" s="7">
        <v>1</v>
      </c>
      <c r="U562" s="5"/>
      <c r="V562" s="5"/>
      <c r="W562" s="5"/>
      <c r="X562" s="5"/>
      <c r="Y562" s="5"/>
      <c r="Z562" s="6">
        <f>SUM(T562:Y562)</f>
        <v>1</v>
      </c>
      <c r="AA562" s="5"/>
      <c r="AB562" s="5"/>
      <c r="AC562" s="40">
        <f>G562+J562+N562+S562+Z562+AA562-AB562</f>
        <v>95.199999999999989</v>
      </c>
    </row>
    <row r="563" spans="1:29" x14ac:dyDescent="0.25">
      <c r="A563" s="225">
        <v>559</v>
      </c>
      <c r="B563" s="62" t="s">
        <v>147</v>
      </c>
      <c r="C563" s="8" t="s">
        <v>5456</v>
      </c>
      <c r="D563" s="6">
        <v>0.88366666666666671</v>
      </c>
      <c r="E563" s="121"/>
      <c r="F563" s="5"/>
      <c r="G563" s="6">
        <f>SUM(D563*100,E563:F563)</f>
        <v>88.366666666666674</v>
      </c>
      <c r="H563" s="5"/>
      <c r="I563" s="4"/>
      <c r="J563" s="6">
        <f>SUM(H563:I563)</f>
        <v>0</v>
      </c>
      <c r="K563" s="5"/>
      <c r="L563" s="4"/>
      <c r="M563" s="4"/>
      <c r="N563" s="6">
        <f>SUM(K563:M563)</f>
        <v>0</v>
      </c>
      <c r="O563" s="4"/>
      <c r="P563" s="4"/>
      <c r="Q563" s="4"/>
      <c r="R563" s="4"/>
      <c r="S563" s="6">
        <f>SUM(O563:R563)</f>
        <v>0</v>
      </c>
      <c r="T563" s="7">
        <v>1</v>
      </c>
      <c r="U563" s="5"/>
      <c r="V563" s="5">
        <v>4.3</v>
      </c>
      <c r="W563" s="5"/>
      <c r="X563" s="5">
        <v>1.5</v>
      </c>
      <c r="Y563" s="5"/>
      <c r="Z563" s="6">
        <f>SUM(T563:Y563)</f>
        <v>6.8</v>
      </c>
      <c r="AA563" s="5"/>
      <c r="AB563" s="5"/>
      <c r="AC563" s="40">
        <f>G563+J563+N563+S563+Z563+AA563-AB563</f>
        <v>95.166666666666671</v>
      </c>
    </row>
    <row r="564" spans="1:29" x14ac:dyDescent="0.25">
      <c r="A564" s="224">
        <v>560</v>
      </c>
      <c r="B564" s="62" t="s">
        <v>2474</v>
      </c>
      <c r="C564" s="13" t="s">
        <v>2360</v>
      </c>
      <c r="D564" s="18">
        <v>0.85166666666666668</v>
      </c>
      <c r="E564" s="122"/>
      <c r="F564" s="17"/>
      <c r="G564" s="18">
        <v>85.166666666666671</v>
      </c>
      <c r="H564" s="17"/>
      <c r="I564" s="19"/>
      <c r="J564" s="18">
        <v>0</v>
      </c>
      <c r="K564" s="17"/>
      <c r="L564" s="19"/>
      <c r="M564" s="19"/>
      <c r="N564" s="18">
        <v>0</v>
      </c>
      <c r="O564" s="19"/>
      <c r="P564" s="19"/>
      <c r="Q564" s="19"/>
      <c r="R564" s="19"/>
      <c r="S564" s="18">
        <v>0</v>
      </c>
      <c r="T564" s="20">
        <v>2</v>
      </c>
      <c r="U564" s="17"/>
      <c r="V564" s="17">
        <v>1</v>
      </c>
      <c r="W564" s="17">
        <v>7</v>
      </c>
      <c r="X564" s="17"/>
      <c r="Y564" s="17"/>
      <c r="Z564" s="18">
        <v>10</v>
      </c>
      <c r="AA564" s="17"/>
      <c r="AB564" s="17"/>
      <c r="AC564" s="41">
        <v>95.166666666666671</v>
      </c>
    </row>
    <row r="565" spans="1:29" x14ac:dyDescent="0.25">
      <c r="A565" s="224">
        <v>561</v>
      </c>
      <c r="B565" s="61" t="s">
        <v>148</v>
      </c>
      <c r="C565" s="8" t="s">
        <v>5456</v>
      </c>
      <c r="D565" s="6">
        <v>0.80150426638917793</v>
      </c>
      <c r="E565" s="121"/>
      <c r="F565" s="5"/>
      <c r="G565" s="6">
        <f>SUM(D565*100,E565:F565)</f>
        <v>80.150426638917793</v>
      </c>
      <c r="H565" s="5"/>
      <c r="I565" s="4"/>
      <c r="J565" s="6">
        <f>SUM(H565:I565)</f>
        <v>0</v>
      </c>
      <c r="K565" s="5"/>
      <c r="L565" s="4"/>
      <c r="M565" s="4"/>
      <c r="N565" s="6">
        <f>SUM(K565:M565)</f>
        <v>0</v>
      </c>
      <c r="O565" s="4"/>
      <c r="P565" s="4"/>
      <c r="Q565" s="4"/>
      <c r="R565" s="4"/>
      <c r="S565" s="6">
        <f>SUM(O565:R565)</f>
        <v>0</v>
      </c>
      <c r="T565" s="7">
        <v>15</v>
      </c>
      <c r="U565" s="5"/>
      <c r="V565" s="5"/>
      <c r="W565" s="5"/>
      <c r="X565" s="5"/>
      <c r="Y565" s="5"/>
      <c r="Z565" s="6">
        <f>SUM(T565:Y565)</f>
        <v>15</v>
      </c>
      <c r="AA565" s="5"/>
      <c r="AB565" s="5"/>
      <c r="AC565" s="40">
        <f>G565+J565+N565+S565+Z565+AA565-AB565</f>
        <v>95.150426638917793</v>
      </c>
    </row>
    <row r="566" spans="1:29" x14ac:dyDescent="0.25">
      <c r="A566" s="224">
        <v>562</v>
      </c>
      <c r="B566" s="62" t="s">
        <v>5248</v>
      </c>
      <c r="C566" s="9" t="s">
        <v>4042</v>
      </c>
      <c r="D566" s="18">
        <v>0.91048484848484856</v>
      </c>
      <c r="E566" s="124"/>
      <c r="F566" s="17"/>
      <c r="G566" s="18">
        <f>SUM(D566*100,E566:F566)</f>
        <v>91.048484848484861</v>
      </c>
      <c r="H566" s="17"/>
      <c r="I566" s="19"/>
      <c r="J566" s="18">
        <f>SUM(H566:I566)</f>
        <v>0</v>
      </c>
      <c r="K566" s="17"/>
      <c r="L566" s="19"/>
      <c r="M566" s="19"/>
      <c r="N566" s="18">
        <f>SUM(K566:M566)</f>
        <v>0</v>
      </c>
      <c r="O566" s="19">
        <v>2.5</v>
      </c>
      <c r="P566" s="19"/>
      <c r="Q566" s="19"/>
      <c r="R566" s="19"/>
      <c r="S566" s="18">
        <f>SUM(O566:R566)</f>
        <v>2.5</v>
      </c>
      <c r="T566" s="20"/>
      <c r="U566" s="17">
        <v>0.8</v>
      </c>
      <c r="V566" s="17">
        <v>0.8</v>
      </c>
      <c r="W566" s="17"/>
      <c r="X566" s="17"/>
      <c r="Y566" s="17"/>
      <c r="Z566" s="18">
        <f>SUM(T566:Y566)</f>
        <v>1.6</v>
      </c>
      <c r="AA566" s="17"/>
      <c r="AB566" s="17"/>
      <c r="AC566" s="41">
        <f>G566+J566+N566+S566+Z566+AA566-AB566</f>
        <v>95.148484848484856</v>
      </c>
    </row>
    <row r="567" spans="1:29" x14ac:dyDescent="0.25">
      <c r="A567" s="225">
        <v>563</v>
      </c>
      <c r="B567" s="62" t="s">
        <v>2475</v>
      </c>
      <c r="C567" s="13" t="s">
        <v>2360</v>
      </c>
      <c r="D567" s="18">
        <v>0.91538461538461535</v>
      </c>
      <c r="E567" s="122"/>
      <c r="F567" s="17"/>
      <c r="G567" s="18">
        <v>91.538461538461533</v>
      </c>
      <c r="H567" s="17"/>
      <c r="I567" s="19"/>
      <c r="J567" s="18">
        <v>0</v>
      </c>
      <c r="K567" s="17"/>
      <c r="L567" s="19"/>
      <c r="M567" s="19">
        <v>3</v>
      </c>
      <c r="N567" s="18">
        <v>3</v>
      </c>
      <c r="O567" s="19"/>
      <c r="P567" s="19"/>
      <c r="Q567" s="19"/>
      <c r="R567" s="19"/>
      <c r="S567" s="18">
        <v>0</v>
      </c>
      <c r="T567" s="20"/>
      <c r="U567" s="17"/>
      <c r="V567" s="17"/>
      <c r="W567" s="17">
        <v>0.60000000000000009</v>
      </c>
      <c r="X567" s="17"/>
      <c r="Y567" s="17"/>
      <c r="Z567" s="18">
        <v>0.60000000000000009</v>
      </c>
      <c r="AA567" s="17"/>
      <c r="AB567" s="17"/>
      <c r="AC567" s="41">
        <v>95.138461538461527</v>
      </c>
    </row>
    <row r="568" spans="1:29" x14ac:dyDescent="0.25">
      <c r="A568" s="224">
        <v>564</v>
      </c>
      <c r="B568" s="109">
        <v>184026</v>
      </c>
      <c r="C568" s="36" t="s">
        <v>5457</v>
      </c>
      <c r="D568" s="39">
        <v>0.95111111111111113</v>
      </c>
      <c r="E568" s="123"/>
      <c r="F568" s="33"/>
      <c r="G568" s="34">
        <v>95.111111111111114</v>
      </c>
      <c r="H568" s="33"/>
      <c r="I568" s="32"/>
      <c r="J568" s="34">
        <v>0</v>
      </c>
      <c r="K568" s="33"/>
      <c r="L568" s="32"/>
      <c r="M568" s="32"/>
      <c r="N568" s="34">
        <v>0</v>
      </c>
      <c r="O568" s="32"/>
      <c r="P568" s="32"/>
      <c r="Q568" s="32"/>
      <c r="R568" s="32"/>
      <c r="S568" s="34">
        <v>0</v>
      </c>
      <c r="T568" s="35"/>
      <c r="U568" s="33"/>
      <c r="V568" s="33"/>
      <c r="W568" s="33"/>
      <c r="X568" s="33"/>
      <c r="Y568" s="33"/>
      <c r="Z568" s="34">
        <v>0</v>
      </c>
      <c r="AA568" s="33"/>
      <c r="AB568" s="33"/>
      <c r="AC568" s="42">
        <v>95.111111111111114</v>
      </c>
    </row>
    <row r="569" spans="1:29" x14ac:dyDescent="0.25">
      <c r="A569" s="224">
        <v>565</v>
      </c>
      <c r="B569" s="59" t="s">
        <v>149</v>
      </c>
      <c r="C569" s="8" t="s">
        <v>5456</v>
      </c>
      <c r="D569" s="6">
        <v>0.95088235294117651</v>
      </c>
      <c r="E569" s="121"/>
      <c r="F569" s="5"/>
      <c r="G569" s="6">
        <f>SUM(D569*100,E569:F569)</f>
        <v>95.088235294117652</v>
      </c>
      <c r="H569" s="5"/>
      <c r="I569" s="4"/>
      <c r="J569" s="6">
        <f>SUM(H569:I569)</f>
        <v>0</v>
      </c>
      <c r="K569" s="5"/>
      <c r="L569" s="4"/>
      <c r="M569" s="4"/>
      <c r="N569" s="6">
        <f>SUM(K569:M569)</f>
        <v>0</v>
      </c>
      <c r="O569" s="4"/>
      <c r="P569" s="4"/>
      <c r="Q569" s="4"/>
      <c r="R569" s="4"/>
      <c r="S569" s="6">
        <f>SUM(O569:R569)</f>
        <v>0</v>
      </c>
      <c r="T569" s="7"/>
      <c r="U569" s="5"/>
      <c r="V569" s="5"/>
      <c r="W569" s="5"/>
      <c r="X569" s="5"/>
      <c r="Y569" s="5"/>
      <c r="Z569" s="6">
        <f>SUM(T569:Y569)</f>
        <v>0</v>
      </c>
      <c r="AA569" s="5"/>
      <c r="AB569" s="5"/>
      <c r="AC569" s="40">
        <f>G569+J569+N569+S569+Z569+AA569-AB569</f>
        <v>95.088235294117652</v>
      </c>
    </row>
    <row r="570" spans="1:29" x14ac:dyDescent="0.25">
      <c r="A570" s="224">
        <v>566</v>
      </c>
      <c r="B570" s="62" t="s">
        <v>3406</v>
      </c>
      <c r="C570" s="13" t="s">
        <v>3340</v>
      </c>
      <c r="D570" s="18">
        <v>0.95078947368421052</v>
      </c>
      <c r="E570" s="122"/>
      <c r="F570" s="17"/>
      <c r="G570" s="18">
        <v>95.078947368421055</v>
      </c>
      <c r="H570" s="17"/>
      <c r="I570" s="19"/>
      <c r="J570" s="18">
        <v>0</v>
      </c>
      <c r="K570" s="17"/>
      <c r="L570" s="19"/>
      <c r="M570" s="19"/>
      <c r="N570" s="18">
        <v>0</v>
      </c>
      <c r="O570" s="19"/>
      <c r="P570" s="19"/>
      <c r="Q570" s="19"/>
      <c r="R570" s="19"/>
      <c r="S570" s="18">
        <v>0</v>
      </c>
      <c r="T570" s="20"/>
      <c r="U570" s="17"/>
      <c r="V570" s="17"/>
      <c r="W570" s="17"/>
      <c r="X570" s="17"/>
      <c r="Y570" s="17"/>
      <c r="Z570" s="18">
        <v>0</v>
      </c>
      <c r="AA570" s="17"/>
      <c r="AB570" s="17"/>
      <c r="AC570" s="41">
        <v>95.078947368421055</v>
      </c>
    </row>
    <row r="571" spans="1:29" x14ac:dyDescent="0.25">
      <c r="A571" s="225">
        <v>567</v>
      </c>
      <c r="B571" s="62" t="s">
        <v>3407</v>
      </c>
      <c r="C571" s="13" t="s">
        <v>3340</v>
      </c>
      <c r="D571" s="18">
        <v>0.95066666666666666</v>
      </c>
      <c r="E571" s="122"/>
      <c r="F571" s="17"/>
      <c r="G571" s="18">
        <v>95.066666666666663</v>
      </c>
      <c r="H571" s="17"/>
      <c r="I571" s="19"/>
      <c r="J571" s="18">
        <v>0</v>
      </c>
      <c r="K571" s="17"/>
      <c r="L571" s="19"/>
      <c r="M571" s="19"/>
      <c r="N571" s="18">
        <v>0</v>
      </c>
      <c r="O571" s="19"/>
      <c r="P571" s="19"/>
      <c r="Q571" s="19"/>
      <c r="R571" s="19"/>
      <c r="S571" s="18">
        <v>0</v>
      </c>
      <c r="T571" s="20"/>
      <c r="U571" s="17"/>
      <c r="V571" s="17"/>
      <c r="W571" s="17"/>
      <c r="X571" s="17"/>
      <c r="Y571" s="17"/>
      <c r="Z571" s="18">
        <v>0</v>
      </c>
      <c r="AA571" s="17"/>
      <c r="AB571" s="17"/>
      <c r="AC571" s="41">
        <v>95.066666666666663</v>
      </c>
    </row>
    <row r="572" spans="1:29" x14ac:dyDescent="0.25">
      <c r="A572" s="224">
        <v>568</v>
      </c>
      <c r="B572" s="109">
        <v>204025</v>
      </c>
      <c r="C572" s="36" t="s">
        <v>5457</v>
      </c>
      <c r="D572" s="38">
        <v>0.770625</v>
      </c>
      <c r="E572" s="123"/>
      <c r="F572" s="33"/>
      <c r="G572" s="34">
        <v>77.0625</v>
      </c>
      <c r="H572" s="33"/>
      <c r="I572" s="32"/>
      <c r="J572" s="34">
        <v>0</v>
      </c>
      <c r="K572" s="33">
        <v>2</v>
      </c>
      <c r="L572" s="32">
        <v>1.2</v>
      </c>
      <c r="M572" s="32">
        <v>13</v>
      </c>
      <c r="N572" s="34">
        <v>16.2</v>
      </c>
      <c r="O572" s="32"/>
      <c r="P572" s="32"/>
      <c r="Q572" s="32"/>
      <c r="R572" s="32"/>
      <c r="S572" s="34">
        <v>0</v>
      </c>
      <c r="T572" s="35"/>
      <c r="U572" s="33">
        <v>1.8</v>
      </c>
      <c r="V572" s="33"/>
      <c r="W572" s="33"/>
      <c r="X572" s="33"/>
      <c r="Y572" s="33"/>
      <c r="Z572" s="34">
        <v>1.8</v>
      </c>
      <c r="AA572" s="33"/>
      <c r="AB572" s="33"/>
      <c r="AC572" s="42">
        <v>95.0625</v>
      </c>
    </row>
    <row r="573" spans="1:29" x14ac:dyDescent="0.25">
      <c r="A573" s="224">
        <v>569</v>
      </c>
      <c r="B573" s="109">
        <v>204238</v>
      </c>
      <c r="C573" s="36" t="s">
        <v>5457</v>
      </c>
      <c r="D573" s="38">
        <v>0.7784375</v>
      </c>
      <c r="E573" s="123"/>
      <c r="F573" s="33"/>
      <c r="G573" s="34">
        <v>77.84375</v>
      </c>
      <c r="H573" s="33"/>
      <c r="I573" s="32"/>
      <c r="J573" s="34">
        <v>0</v>
      </c>
      <c r="K573" s="33"/>
      <c r="L573" s="32"/>
      <c r="M573" s="32"/>
      <c r="N573" s="34">
        <v>0</v>
      </c>
      <c r="O573" s="32"/>
      <c r="P573" s="32"/>
      <c r="Q573" s="32"/>
      <c r="R573" s="32"/>
      <c r="S573" s="34">
        <v>0</v>
      </c>
      <c r="T573" s="35">
        <v>15</v>
      </c>
      <c r="U573" s="33">
        <v>2.2000000000000002</v>
      </c>
      <c r="V573" s="33"/>
      <c r="W573" s="33"/>
      <c r="X573" s="33"/>
      <c r="Y573" s="33"/>
      <c r="Z573" s="34">
        <v>17.2</v>
      </c>
      <c r="AA573" s="33"/>
      <c r="AB573" s="33"/>
      <c r="AC573" s="42">
        <v>95.043750000000003</v>
      </c>
    </row>
    <row r="574" spans="1:29" x14ac:dyDescent="0.25">
      <c r="A574" s="224">
        <v>570</v>
      </c>
      <c r="B574" s="109">
        <v>184011</v>
      </c>
      <c r="C574" s="36" t="s">
        <v>5457</v>
      </c>
      <c r="D574" s="39">
        <v>0.95027777777777778</v>
      </c>
      <c r="E574" s="123"/>
      <c r="F574" s="33"/>
      <c r="G574" s="34">
        <v>95.027777777777771</v>
      </c>
      <c r="H574" s="33"/>
      <c r="I574" s="32"/>
      <c r="J574" s="34">
        <v>0</v>
      </c>
      <c r="K574" s="33"/>
      <c r="L574" s="32"/>
      <c r="M574" s="32"/>
      <c r="N574" s="34">
        <v>0</v>
      </c>
      <c r="O574" s="32"/>
      <c r="P574" s="32"/>
      <c r="Q574" s="32"/>
      <c r="R574" s="32"/>
      <c r="S574" s="34">
        <v>0</v>
      </c>
      <c r="T574" s="35"/>
      <c r="U574" s="33"/>
      <c r="V574" s="33"/>
      <c r="W574" s="33"/>
      <c r="X574" s="33"/>
      <c r="Y574" s="33"/>
      <c r="Z574" s="34">
        <v>0</v>
      </c>
      <c r="AA574" s="33"/>
      <c r="AB574" s="33"/>
      <c r="AC574" s="42">
        <v>95.027777777777771</v>
      </c>
    </row>
    <row r="575" spans="1:29" x14ac:dyDescent="0.25">
      <c r="A575" s="225">
        <v>571</v>
      </c>
      <c r="B575" s="58" t="s">
        <v>150</v>
      </c>
      <c r="C575" s="8" t="s">
        <v>5456</v>
      </c>
      <c r="D575" s="6">
        <v>0.95</v>
      </c>
      <c r="E575" s="121"/>
      <c r="F575" s="5"/>
      <c r="G575" s="6">
        <f>SUM(D575*100,E575:F575)</f>
        <v>95</v>
      </c>
      <c r="H575" s="5"/>
      <c r="I575" s="4"/>
      <c r="J575" s="6">
        <f>SUM(H575:I575)</f>
        <v>0</v>
      </c>
      <c r="K575" s="5"/>
      <c r="L575" s="4"/>
      <c r="M575" s="4"/>
      <c r="N575" s="6">
        <f>SUM(K575:M575)</f>
        <v>0</v>
      </c>
      <c r="O575" s="4"/>
      <c r="P575" s="4"/>
      <c r="Q575" s="4"/>
      <c r="R575" s="4"/>
      <c r="S575" s="6">
        <f>SUM(O575:R575)</f>
        <v>0</v>
      </c>
      <c r="T575" s="7"/>
      <c r="U575" s="5"/>
      <c r="V575" s="5"/>
      <c r="W575" s="5"/>
      <c r="X575" s="5"/>
      <c r="Y575" s="5"/>
      <c r="Z575" s="6">
        <f>SUM(T575:Y575)</f>
        <v>0</v>
      </c>
      <c r="AA575" s="5"/>
      <c r="AB575" s="5"/>
      <c r="AC575" s="40">
        <f>G575+J575+N575+S575+Z575+AA575-AB575</f>
        <v>95</v>
      </c>
    </row>
    <row r="576" spans="1:29" x14ac:dyDescent="0.25">
      <c r="A576" s="224">
        <v>572</v>
      </c>
      <c r="B576" s="62" t="s">
        <v>3408</v>
      </c>
      <c r="C576" s="13" t="s">
        <v>3340</v>
      </c>
      <c r="D576" s="18">
        <v>0.95</v>
      </c>
      <c r="E576" s="122"/>
      <c r="F576" s="17"/>
      <c r="G576" s="18">
        <v>95</v>
      </c>
      <c r="H576" s="17"/>
      <c r="I576" s="19"/>
      <c r="J576" s="18">
        <v>0</v>
      </c>
      <c r="K576" s="17"/>
      <c r="L576" s="19"/>
      <c r="M576" s="19"/>
      <c r="N576" s="18">
        <v>0</v>
      </c>
      <c r="O576" s="19"/>
      <c r="P576" s="19"/>
      <c r="Q576" s="19"/>
      <c r="R576" s="19"/>
      <c r="S576" s="18">
        <v>0</v>
      </c>
      <c r="T576" s="20"/>
      <c r="U576" s="17"/>
      <c r="V576" s="17"/>
      <c r="W576" s="17"/>
      <c r="X576" s="17"/>
      <c r="Y576" s="17"/>
      <c r="Z576" s="18">
        <v>0</v>
      </c>
      <c r="AA576" s="17"/>
      <c r="AB576" s="17"/>
      <c r="AC576" s="41">
        <v>95</v>
      </c>
    </row>
    <row r="577" spans="1:29" x14ac:dyDescent="0.25">
      <c r="A577" s="224">
        <v>573</v>
      </c>
      <c r="B577" s="62" t="s">
        <v>3409</v>
      </c>
      <c r="C577" s="13" t="s">
        <v>3340</v>
      </c>
      <c r="D577" s="18">
        <v>0.79</v>
      </c>
      <c r="E577" s="122"/>
      <c r="F577" s="17"/>
      <c r="G577" s="18">
        <v>79</v>
      </c>
      <c r="H577" s="17"/>
      <c r="I577" s="19"/>
      <c r="J577" s="18">
        <v>0</v>
      </c>
      <c r="K577" s="17"/>
      <c r="L577" s="19"/>
      <c r="M577" s="19"/>
      <c r="N577" s="18">
        <v>0</v>
      </c>
      <c r="O577" s="19"/>
      <c r="P577" s="19"/>
      <c r="Q577" s="19"/>
      <c r="R577" s="19"/>
      <c r="S577" s="18">
        <v>0</v>
      </c>
      <c r="T577" s="20">
        <v>16</v>
      </c>
      <c r="U577" s="17"/>
      <c r="V577" s="17"/>
      <c r="W577" s="17"/>
      <c r="X577" s="17"/>
      <c r="Y577" s="17"/>
      <c r="Z577" s="18">
        <v>16</v>
      </c>
      <c r="AA577" s="17"/>
      <c r="AB577" s="17"/>
      <c r="AC577" s="41">
        <v>95</v>
      </c>
    </row>
    <row r="578" spans="1:29" x14ac:dyDescent="0.25">
      <c r="A578" s="224">
        <v>574</v>
      </c>
      <c r="B578" s="109">
        <v>184012</v>
      </c>
      <c r="C578" s="36" t="s">
        <v>5457</v>
      </c>
      <c r="D578" s="39">
        <v>0.94944444444444442</v>
      </c>
      <c r="E578" s="123"/>
      <c r="F578" s="33"/>
      <c r="G578" s="34">
        <v>94.944444444444443</v>
      </c>
      <c r="H578" s="33"/>
      <c r="I578" s="32"/>
      <c r="J578" s="34">
        <v>0</v>
      </c>
      <c r="K578" s="33"/>
      <c r="L578" s="32"/>
      <c r="M578" s="32"/>
      <c r="N578" s="34">
        <v>0</v>
      </c>
      <c r="O578" s="32"/>
      <c r="P578" s="32"/>
      <c r="Q578" s="32"/>
      <c r="R578" s="32"/>
      <c r="S578" s="34">
        <v>0</v>
      </c>
      <c r="T578" s="35"/>
      <c r="U578" s="33"/>
      <c r="V578" s="33"/>
      <c r="W578" s="33"/>
      <c r="X578" s="33"/>
      <c r="Y578" s="33"/>
      <c r="Z578" s="34">
        <v>0</v>
      </c>
      <c r="AA578" s="33"/>
      <c r="AB578" s="33"/>
      <c r="AC578" s="42">
        <v>94.944444444444443</v>
      </c>
    </row>
    <row r="579" spans="1:29" ht="25.5" x14ac:dyDescent="0.25">
      <c r="A579" s="225">
        <v>575</v>
      </c>
      <c r="B579" s="59" t="s">
        <v>151</v>
      </c>
      <c r="C579" s="8" t="s">
        <v>5456</v>
      </c>
      <c r="D579" s="6">
        <v>0.94878787878787874</v>
      </c>
      <c r="E579" s="121"/>
      <c r="F579" s="5"/>
      <c r="G579" s="6">
        <f>SUM(D579*100,E579:F579)</f>
        <v>94.878787878787875</v>
      </c>
      <c r="H579" s="5"/>
      <c r="I579" s="4"/>
      <c r="J579" s="6">
        <f>SUM(H579:I579)</f>
        <v>0</v>
      </c>
      <c r="K579" s="5"/>
      <c r="L579" s="4"/>
      <c r="M579" s="4"/>
      <c r="N579" s="6">
        <f>SUM(K579:M579)</f>
        <v>0</v>
      </c>
      <c r="O579" s="4"/>
      <c r="P579" s="4"/>
      <c r="Q579" s="4"/>
      <c r="R579" s="4"/>
      <c r="S579" s="6">
        <f>SUM(O579:R579)</f>
        <v>0</v>
      </c>
      <c r="T579" s="7"/>
      <c r="U579" s="5"/>
      <c r="V579" s="5"/>
      <c r="W579" s="5"/>
      <c r="X579" s="5"/>
      <c r="Y579" s="5"/>
      <c r="Z579" s="6">
        <f>SUM(T579:Y579)</f>
        <v>0</v>
      </c>
      <c r="AA579" s="5"/>
      <c r="AB579" s="5"/>
      <c r="AC579" s="40">
        <f>G579+J579+N579+S579+Z579+AA579-AB579</f>
        <v>94.878787878787875</v>
      </c>
    </row>
    <row r="580" spans="1:29" x14ac:dyDescent="0.25">
      <c r="A580" s="224">
        <v>576</v>
      </c>
      <c r="B580" s="58" t="s">
        <v>152</v>
      </c>
      <c r="C580" s="8" t="s">
        <v>5456</v>
      </c>
      <c r="D580" s="6">
        <v>0.93866666666666665</v>
      </c>
      <c r="E580" s="121"/>
      <c r="F580" s="5"/>
      <c r="G580" s="6">
        <f>SUM(D580*100,E580:F580)</f>
        <v>93.86666666666666</v>
      </c>
      <c r="H580" s="5"/>
      <c r="I580" s="4"/>
      <c r="J580" s="6">
        <f>SUM(H580:I580)</f>
        <v>0</v>
      </c>
      <c r="K580" s="5"/>
      <c r="L580" s="4"/>
      <c r="M580" s="4"/>
      <c r="N580" s="6">
        <f>SUM(K580:M580)</f>
        <v>0</v>
      </c>
      <c r="O580" s="4"/>
      <c r="P580" s="4"/>
      <c r="Q580" s="4"/>
      <c r="R580" s="4"/>
      <c r="S580" s="6">
        <f>SUM(O580:R580)</f>
        <v>0</v>
      </c>
      <c r="T580" s="7">
        <v>1</v>
      </c>
      <c r="U580" s="5"/>
      <c r="V580" s="5"/>
      <c r="W580" s="5"/>
      <c r="X580" s="5"/>
      <c r="Y580" s="5"/>
      <c r="Z580" s="6">
        <f>SUM(T580:Y580)</f>
        <v>1</v>
      </c>
      <c r="AA580" s="5"/>
      <c r="AB580" s="5"/>
      <c r="AC580" s="40">
        <f>G580+J580+N580+S580+Z580+AA580-AB580</f>
        <v>94.86666666666666</v>
      </c>
    </row>
    <row r="581" spans="1:29" x14ac:dyDescent="0.25">
      <c r="A581" s="224">
        <v>577</v>
      </c>
      <c r="B581" s="62" t="s">
        <v>3410</v>
      </c>
      <c r="C581" s="13" t="s">
        <v>3340</v>
      </c>
      <c r="D581" s="18">
        <v>0.94342105263157894</v>
      </c>
      <c r="E581" s="122"/>
      <c r="F581" s="17"/>
      <c r="G581" s="18">
        <v>94.34210526315789</v>
      </c>
      <c r="H581" s="17"/>
      <c r="I581" s="19"/>
      <c r="J581" s="18">
        <v>0</v>
      </c>
      <c r="K581" s="17"/>
      <c r="L581" s="19"/>
      <c r="M581" s="19"/>
      <c r="N581" s="18">
        <v>0</v>
      </c>
      <c r="O581" s="19"/>
      <c r="P581" s="19"/>
      <c r="Q581" s="19"/>
      <c r="R581" s="19"/>
      <c r="S581" s="18">
        <v>0</v>
      </c>
      <c r="T581" s="20">
        <v>0.5</v>
      </c>
      <c r="U581" s="17"/>
      <c r="V581" s="17"/>
      <c r="W581" s="17"/>
      <c r="X581" s="17"/>
      <c r="Y581" s="17"/>
      <c r="Z581" s="18">
        <v>0.5</v>
      </c>
      <c r="AA581" s="17"/>
      <c r="AB581" s="17"/>
      <c r="AC581" s="41">
        <v>94.84210526315789</v>
      </c>
    </row>
    <row r="582" spans="1:29" x14ac:dyDescent="0.25">
      <c r="A582" s="224">
        <v>578</v>
      </c>
      <c r="B582" s="58" t="s">
        <v>153</v>
      </c>
      <c r="C582" s="8" t="s">
        <v>5456</v>
      </c>
      <c r="D582" s="6">
        <v>0.94833333333333336</v>
      </c>
      <c r="E582" s="121"/>
      <c r="F582" s="5"/>
      <c r="G582" s="6">
        <f>SUM(D582*100,E582:F582)</f>
        <v>94.833333333333343</v>
      </c>
      <c r="H582" s="5"/>
      <c r="I582" s="4"/>
      <c r="J582" s="6">
        <f>SUM(H582:I582)</f>
        <v>0</v>
      </c>
      <c r="K582" s="5"/>
      <c r="L582" s="4"/>
      <c r="M582" s="4"/>
      <c r="N582" s="6">
        <f>SUM(K582:M582)</f>
        <v>0</v>
      </c>
      <c r="O582" s="4"/>
      <c r="P582" s="4"/>
      <c r="Q582" s="4"/>
      <c r="R582" s="4"/>
      <c r="S582" s="6">
        <f>SUM(O582:R582)</f>
        <v>0</v>
      </c>
      <c r="T582" s="7"/>
      <c r="U582" s="5"/>
      <c r="V582" s="5"/>
      <c r="W582" s="5"/>
      <c r="X582" s="5"/>
      <c r="Y582" s="5"/>
      <c r="Z582" s="6">
        <f>SUM(T582:Y582)</f>
        <v>0</v>
      </c>
      <c r="AA582" s="5"/>
      <c r="AB582" s="5"/>
      <c r="AC582" s="40">
        <f>G582+J582+N582+S582+Z582+AA582-AB582</f>
        <v>94.833333333333343</v>
      </c>
    </row>
    <row r="583" spans="1:29" x14ac:dyDescent="0.25">
      <c r="A583" s="225">
        <v>579</v>
      </c>
      <c r="B583" s="64" t="s">
        <v>154</v>
      </c>
      <c r="C583" s="8" t="s">
        <v>5456</v>
      </c>
      <c r="D583" s="6">
        <v>0.94833333333333336</v>
      </c>
      <c r="E583" s="121"/>
      <c r="F583" s="5"/>
      <c r="G583" s="6">
        <f>SUM(D583*100,E583:F583)</f>
        <v>94.833333333333343</v>
      </c>
      <c r="H583" s="5"/>
      <c r="I583" s="4"/>
      <c r="J583" s="6">
        <f>SUM(H583:I583)</f>
        <v>0</v>
      </c>
      <c r="K583" s="5"/>
      <c r="L583" s="4"/>
      <c r="M583" s="4"/>
      <c r="N583" s="6">
        <f>SUM(K583:M583)</f>
        <v>0</v>
      </c>
      <c r="O583" s="4"/>
      <c r="P583" s="4"/>
      <c r="Q583" s="4"/>
      <c r="R583" s="4"/>
      <c r="S583" s="6">
        <f>SUM(O583:R583)</f>
        <v>0</v>
      </c>
      <c r="T583" s="7"/>
      <c r="U583" s="5"/>
      <c r="V583" s="5"/>
      <c r="W583" s="5"/>
      <c r="X583" s="5"/>
      <c r="Y583" s="5"/>
      <c r="Z583" s="6">
        <f>SUM(T583:Y583)</f>
        <v>0</v>
      </c>
      <c r="AA583" s="5"/>
      <c r="AB583" s="5"/>
      <c r="AC583" s="40">
        <f>G583+J583+N583+S583+Z583+AA583-AB583</f>
        <v>94.833333333333343</v>
      </c>
    </row>
    <row r="584" spans="1:29" x14ac:dyDescent="0.25">
      <c r="A584" s="224">
        <v>580</v>
      </c>
      <c r="B584" s="23" t="s">
        <v>1457</v>
      </c>
      <c r="C584" s="8" t="s">
        <v>1369</v>
      </c>
      <c r="D584" s="18">
        <v>0.94833333333333336</v>
      </c>
      <c r="E584" s="122"/>
      <c r="F584" s="17"/>
      <c r="G584" s="18">
        <f>SUM(D584*100,E584:F584)</f>
        <v>94.833333333333343</v>
      </c>
      <c r="H584" s="17"/>
      <c r="I584" s="19"/>
      <c r="J584" s="18">
        <f>SUM(H584:I584)</f>
        <v>0</v>
      </c>
      <c r="K584" s="17"/>
      <c r="L584" s="19"/>
      <c r="M584" s="19"/>
      <c r="N584" s="18">
        <f>SUM(K584:M584)</f>
        <v>0</v>
      </c>
      <c r="O584" s="19"/>
      <c r="P584" s="19"/>
      <c r="Q584" s="19"/>
      <c r="R584" s="19"/>
      <c r="S584" s="18">
        <f>SUM(O584:R584)</f>
        <v>0</v>
      </c>
      <c r="T584" s="20"/>
      <c r="U584" s="17"/>
      <c r="V584" s="17"/>
      <c r="W584" s="17"/>
      <c r="X584" s="17"/>
      <c r="Y584" s="17"/>
      <c r="Z584" s="18">
        <f>SUM(T584:Y584)</f>
        <v>0</v>
      </c>
      <c r="AA584" s="17"/>
      <c r="AB584" s="17"/>
      <c r="AC584" s="41">
        <f>G584+J584+N584+S584+Z584+AA584-AB584</f>
        <v>94.833333333333343</v>
      </c>
    </row>
    <row r="585" spans="1:29" x14ac:dyDescent="0.25">
      <c r="A585" s="224">
        <v>581</v>
      </c>
      <c r="B585" s="78" t="s">
        <v>1458</v>
      </c>
      <c r="C585" s="8" t="s">
        <v>1369</v>
      </c>
      <c r="D585" s="18">
        <v>0.78306060606060612</v>
      </c>
      <c r="E585" s="122"/>
      <c r="F585" s="17"/>
      <c r="G585" s="18">
        <f>SUM(D585*100,E585:F585)</f>
        <v>78.306060606060612</v>
      </c>
      <c r="H585" s="17"/>
      <c r="I585" s="19"/>
      <c r="J585" s="18">
        <f>SUM(H585:I585)</f>
        <v>0</v>
      </c>
      <c r="K585" s="17"/>
      <c r="L585" s="19"/>
      <c r="M585" s="19"/>
      <c r="N585" s="18">
        <f>SUM(K585:M585)</f>
        <v>0</v>
      </c>
      <c r="O585" s="19"/>
      <c r="P585" s="19"/>
      <c r="Q585" s="19"/>
      <c r="R585" s="19"/>
      <c r="S585" s="18">
        <f>SUM(O585:R585)</f>
        <v>0</v>
      </c>
      <c r="T585" s="20">
        <f>1+15</f>
        <v>16</v>
      </c>
      <c r="U585" s="17"/>
      <c r="V585" s="17"/>
      <c r="W585" s="17">
        <v>0.5</v>
      </c>
      <c r="X585" s="17"/>
      <c r="Y585" s="17"/>
      <c r="Z585" s="18">
        <f>SUM(T585:Y585)</f>
        <v>16.5</v>
      </c>
      <c r="AA585" s="17"/>
      <c r="AB585" s="17"/>
      <c r="AC585" s="41">
        <f>G585+J585+N585+S585+Z585+AA585-AB585</f>
        <v>94.806060606060612</v>
      </c>
    </row>
    <row r="586" spans="1:29" x14ac:dyDescent="0.25">
      <c r="A586" s="224">
        <v>582</v>
      </c>
      <c r="B586" s="64" t="s">
        <v>155</v>
      </c>
      <c r="C586" s="8" t="s">
        <v>5456</v>
      </c>
      <c r="D586" s="6">
        <v>0.94799999999999995</v>
      </c>
      <c r="E586" s="121"/>
      <c r="F586" s="5"/>
      <c r="G586" s="6">
        <f>SUM(D586*100,E586:F586)</f>
        <v>94.8</v>
      </c>
      <c r="H586" s="5"/>
      <c r="I586" s="4"/>
      <c r="J586" s="6">
        <f>SUM(H586:I586)</f>
        <v>0</v>
      </c>
      <c r="K586" s="5"/>
      <c r="L586" s="4"/>
      <c r="M586" s="4"/>
      <c r="N586" s="6">
        <f>SUM(K586:M586)</f>
        <v>0</v>
      </c>
      <c r="O586" s="4"/>
      <c r="P586" s="4"/>
      <c r="Q586" s="4"/>
      <c r="R586" s="4"/>
      <c r="S586" s="6">
        <f>SUM(O586:R586)</f>
        <v>0</v>
      </c>
      <c r="T586" s="7"/>
      <c r="U586" s="5"/>
      <c r="V586" s="5"/>
      <c r="W586" s="5"/>
      <c r="X586" s="5"/>
      <c r="Y586" s="5"/>
      <c r="Z586" s="6">
        <f>SUM(T586:Y586)</f>
        <v>0</v>
      </c>
      <c r="AA586" s="5"/>
      <c r="AB586" s="5"/>
      <c r="AC586" s="40">
        <f>G586+J586+N586+S586+Z586+AA586-AB586</f>
        <v>94.8</v>
      </c>
    </row>
    <row r="587" spans="1:29" x14ac:dyDescent="0.25">
      <c r="A587" s="225">
        <v>583</v>
      </c>
      <c r="B587" s="62" t="s">
        <v>2963</v>
      </c>
      <c r="C587" s="13" t="s">
        <v>2360</v>
      </c>
      <c r="D587" s="18">
        <v>0.87</v>
      </c>
      <c r="E587" s="122"/>
      <c r="F587" s="17"/>
      <c r="G587" s="18">
        <v>87</v>
      </c>
      <c r="H587" s="17"/>
      <c r="I587" s="19"/>
      <c r="J587" s="18">
        <v>0</v>
      </c>
      <c r="K587" s="17"/>
      <c r="L587" s="19"/>
      <c r="M587" s="19"/>
      <c r="N587" s="18">
        <v>0</v>
      </c>
      <c r="O587" s="19"/>
      <c r="P587" s="19"/>
      <c r="Q587" s="19"/>
      <c r="R587" s="19"/>
      <c r="S587" s="18">
        <v>0</v>
      </c>
      <c r="T587" s="20">
        <v>1</v>
      </c>
      <c r="U587" s="17"/>
      <c r="V587" s="17">
        <v>1.8</v>
      </c>
      <c r="W587" s="17">
        <v>5</v>
      </c>
      <c r="X587" s="17"/>
      <c r="Y587" s="17"/>
      <c r="Z587" s="18">
        <v>7.8</v>
      </c>
      <c r="AA587" s="17"/>
      <c r="AB587" s="17"/>
      <c r="AC587" s="41">
        <v>94.8</v>
      </c>
    </row>
    <row r="588" spans="1:29" x14ac:dyDescent="0.25">
      <c r="A588" s="224">
        <v>584</v>
      </c>
      <c r="B588" s="62" t="s">
        <v>2476</v>
      </c>
      <c r="C588" s="13" t="s">
        <v>2360</v>
      </c>
      <c r="D588" s="18">
        <v>0.9375</v>
      </c>
      <c r="E588" s="122"/>
      <c r="F588" s="17"/>
      <c r="G588" s="18">
        <v>93.75</v>
      </c>
      <c r="H588" s="17"/>
      <c r="I588" s="19"/>
      <c r="J588" s="18">
        <v>0</v>
      </c>
      <c r="K588" s="17"/>
      <c r="L588" s="19"/>
      <c r="M588" s="19"/>
      <c r="N588" s="18">
        <v>0</v>
      </c>
      <c r="O588" s="19"/>
      <c r="P588" s="19"/>
      <c r="Q588" s="19"/>
      <c r="R588" s="19"/>
      <c r="S588" s="18">
        <v>0</v>
      </c>
      <c r="T588" s="20">
        <v>1</v>
      </c>
      <c r="U588" s="17"/>
      <c r="V588" s="17"/>
      <c r="W588" s="17"/>
      <c r="X588" s="17"/>
      <c r="Y588" s="17"/>
      <c r="Z588" s="18">
        <v>1</v>
      </c>
      <c r="AA588" s="17"/>
      <c r="AB588" s="17"/>
      <c r="AC588" s="41">
        <v>94.75</v>
      </c>
    </row>
    <row r="589" spans="1:29" x14ac:dyDescent="0.25">
      <c r="A589" s="224">
        <v>585</v>
      </c>
      <c r="B589" s="62" t="s">
        <v>5233</v>
      </c>
      <c r="C589" s="9" t="s">
        <v>4042</v>
      </c>
      <c r="D589" s="18">
        <v>0.83449696969696974</v>
      </c>
      <c r="E589" s="124"/>
      <c r="F589" s="17"/>
      <c r="G589" s="18">
        <f>SUM(D589*100,E589:F589)</f>
        <v>83.449696969696973</v>
      </c>
      <c r="H589" s="17"/>
      <c r="I589" s="19"/>
      <c r="J589" s="18">
        <f>SUM(H589:I589)</f>
        <v>0</v>
      </c>
      <c r="K589" s="17"/>
      <c r="L589" s="19"/>
      <c r="M589" s="19"/>
      <c r="N589" s="18">
        <f>SUM(K589:M589)</f>
        <v>0</v>
      </c>
      <c r="O589" s="19"/>
      <c r="P589" s="19"/>
      <c r="Q589" s="19"/>
      <c r="R589" s="19"/>
      <c r="S589" s="18">
        <f>SUM(O589:R589)</f>
        <v>0</v>
      </c>
      <c r="T589" s="20"/>
      <c r="U589" s="17">
        <v>1.3</v>
      </c>
      <c r="V589" s="17"/>
      <c r="W589" s="17"/>
      <c r="X589" s="17">
        <v>10</v>
      </c>
      <c r="Y589" s="17"/>
      <c r="Z589" s="18">
        <f>SUM(T589:Y589)</f>
        <v>11.3</v>
      </c>
      <c r="AA589" s="17"/>
      <c r="AB589" s="17"/>
      <c r="AC589" s="41">
        <f>G589+J589+N589+S589+Z589+AA589-AB589</f>
        <v>94.74969696969697</v>
      </c>
    </row>
    <row r="590" spans="1:29" x14ac:dyDescent="0.25">
      <c r="A590" s="224">
        <v>586</v>
      </c>
      <c r="B590" s="59" t="s">
        <v>156</v>
      </c>
      <c r="C590" s="8" t="s">
        <v>5456</v>
      </c>
      <c r="D590" s="6">
        <v>0.94735294117647062</v>
      </c>
      <c r="E590" s="121"/>
      <c r="F590" s="5"/>
      <c r="G590" s="6">
        <f>SUM(D590*100,E590:F590)</f>
        <v>94.735294117647058</v>
      </c>
      <c r="H590" s="5"/>
      <c r="I590" s="4"/>
      <c r="J590" s="6">
        <f>SUM(H590:I590)</f>
        <v>0</v>
      </c>
      <c r="K590" s="5"/>
      <c r="L590" s="4"/>
      <c r="M590" s="4"/>
      <c r="N590" s="6">
        <f>SUM(K590:M590)</f>
        <v>0</v>
      </c>
      <c r="O590" s="4"/>
      <c r="P590" s="4"/>
      <c r="Q590" s="4"/>
      <c r="R590" s="4"/>
      <c r="S590" s="6">
        <f>SUM(O590:R590)</f>
        <v>0</v>
      </c>
      <c r="T590" s="7"/>
      <c r="U590" s="5"/>
      <c r="V590" s="5"/>
      <c r="W590" s="5"/>
      <c r="X590" s="5"/>
      <c r="Y590" s="5"/>
      <c r="Z590" s="6">
        <f>SUM(T590:Y590)</f>
        <v>0</v>
      </c>
      <c r="AA590" s="5"/>
      <c r="AB590" s="5"/>
      <c r="AC590" s="40">
        <f>G590+J590+N590+S590+Z590+AA590-AB590</f>
        <v>94.735294117647058</v>
      </c>
    </row>
    <row r="591" spans="1:29" x14ac:dyDescent="0.25">
      <c r="A591" s="225">
        <v>587</v>
      </c>
      <c r="B591" s="81" t="s">
        <v>4343</v>
      </c>
      <c r="C591" s="8" t="s">
        <v>4042</v>
      </c>
      <c r="D591" s="18">
        <v>0.93</v>
      </c>
      <c r="E591" s="124"/>
      <c r="F591" s="17"/>
      <c r="G591" s="18">
        <f>SUM(D591*100,E591:F591)</f>
        <v>93</v>
      </c>
      <c r="H591" s="17"/>
      <c r="I591" s="19"/>
      <c r="J591" s="18">
        <f>SUM(H591:I591)</f>
        <v>0</v>
      </c>
      <c r="K591" s="17"/>
      <c r="L591" s="19"/>
      <c r="M591" s="19"/>
      <c r="N591" s="18">
        <f>SUM(K591:M591)</f>
        <v>0</v>
      </c>
      <c r="O591" s="19"/>
      <c r="P591" s="19"/>
      <c r="Q591" s="19"/>
      <c r="R591" s="19"/>
      <c r="S591" s="18">
        <f>SUM(O591:R591)</f>
        <v>0</v>
      </c>
      <c r="T591" s="20">
        <v>0.5</v>
      </c>
      <c r="U591" s="17"/>
      <c r="V591" s="17"/>
      <c r="W591" s="17"/>
      <c r="X591" s="17">
        <f>1+0.2</f>
        <v>1.2</v>
      </c>
      <c r="Y591" s="17"/>
      <c r="Z591" s="18">
        <f>SUM(T591:Y591)</f>
        <v>1.7</v>
      </c>
      <c r="AA591" s="17"/>
      <c r="AB591" s="17"/>
      <c r="AC591" s="41">
        <f>G591+J591+N591+S591+Z591+AA591-AB591</f>
        <v>94.7</v>
      </c>
    </row>
    <row r="592" spans="1:29" x14ac:dyDescent="0.25">
      <c r="A592" s="224">
        <v>588</v>
      </c>
      <c r="B592" s="58" t="s">
        <v>157</v>
      </c>
      <c r="C592" s="8" t="s">
        <v>5456</v>
      </c>
      <c r="D592" s="6">
        <v>0.94699999999999995</v>
      </c>
      <c r="E592" s="121"/>
      <c r="F592" s="5"/>
      <c r="G592" s="6">
        <f>SUM(D592*100,E592:F592)</f>
        <v>94.699999999999989</v>
      </c>
      <c r="H592" s="5"/>
      <c r="I592" s="4"/>
      <c r="J592" s="6">
        <f>SUM(H592:I592)</f>
        <v>0</v>
      </c>
      <c r="K592" s="5"/>
      <c r="L592" s="4"/>
      <c r="M592" s="4"/>
      <c r="N592" s="6">
        <f>SUM(K592:M592)</f>
        <v>0</v>
      </c>
      <c r="O592" s="4"/>
      <c r="P592" s="4"/>
      <c r="Q592" s="4"/>
      <c r="R592" s="4"/>
      <c r="S592" s="6">
        <f>SUM(O592:R592)</f>
        <v>0</v>
      </c>
      <c r="T592" s="7"/>
      <c r="U592" s="5"/>
      <c r="V592" s="5"/>
      <c r="W592" s="5"/>
      <c r="X592" s="5"/>
      <c r="Y592" s="5"/>
      <c r="Z592" s="6">
        <f>SUM(T592:Y592)</f>
        <v>0</v>
      </c>
      <c r="AA592" s="5"/>
      <c r="AB592" s="5"/>
      <c r="AC592" s="40">
        <f>G592+J592+N592+S592+Z592+AA592-AB592</f>
        <v>94.699999999999989</v>
      </c>
    </row>
    <row r="593" spans="1:29" x14ac:dyDescent="0.25">
      <c r="A593" s="224">
        <v>589</v>
      </c>
      <c r="B593" s="62" t="s">
        <v>4998</v>
      </c>
      <c r="C593" s="8" t="s">
        <v>4042</v>
      </c>
      <c r="D593" s="18">
        <v>0.6729370629370629</v>
      </c>
      <c r="E593" s="124"/>
      <c r="F593" s="17"/>
      <c r="G593" s="18">
        <f>SUM(D593*100,E593:F593)</f>
        <v>67.293706293706293</v>
      </c>
      <c r="H593" s="17"/>
      <c r="I593" s="19"/>
      <c r="J593" s="18">
        <f>SUM(H593:I593)</f>
        <v>0</v>
      </c>
      <c r="K593" s="17"/>
      <c r="L593" s="19"/>
      <c r="M593" s="19"/>
      <c r="N593" s="18">
        <f>SUM(K593:M593)</f>
        <v>0</v>
      </c>
      <c r="O593" s="19"/>
      <c r="P593" s="19"/>
      <c r="Q593" s="19"/>
      <c r="R593" s="19"/>
      <c r="S593" s="18">
        <f>SUM(O593:R593)</f>
        <v>0</v>
      </c>
      <c r="T593" s="20">
        <v>1.5</v>
      </c>
      <c r="U593" s="17">
        <v>25.9</v>
      </c>
      <c r="V593" s="17"/>
      <c r="W593" s="17"/>
      <c r="X593" s="17"/>
      <c r="Y593" s="17"/>
      <c r="Z593" s="18">
        <f>SUM(T593:Y593)</f>
        <v>27.4</v>
      </c>
      <c r="AA593" s="17"/>
      <c r="AB593" s="17"/>
      <c r="AC593" s="41">
        <f>G593+J593+N593+S593+Z593+AA593-AB593</f>
        <v>94.693706293706299</v>
      </c>
    </row>
    <row r="594" spans="1:29" x14ac:dyDescent="0.25">
      <c r="A594" s="224">
        <v>590</v>
      </c>
      <c r="B594" s="62" t="s">
        <v>2477</v>
      </c>
      <c r="C594" s="13" t="s">
        <v>2360</v>
      </c>
      <c r="D594" s="18">
        <v>0.94692307692307698</v>
      </c>
      <c r="E594" s="122"/>
      <c r="F594" s="17"/>
      <c r="G594" s="18">
        <v>94.692307692307693</v>
      </c>
      <c r="H594" s="17"/>
      <c r="I594" s="19"/>
      <c r="J594" s="18">
        <v>0</v>
      </c>
      <c r="K594" s="17"/>
      <c r="L594" s="19"/>
      <c r="M594" s="19"/>
      <c r="N594" s="18">
        <v>0</v>
      </c>
      <c r="O594" s="19"/>
      <c r="P594" s="19"/>
      <c r="Q594" s="19"/>
      <c r="R594" s="19"/>
      <c r="S594" s="18">
        <v>0</v>
      </c>
      <c r="T594" s="20"/>
      <c r="U594" s="17"/>
      <c r="V594" s="17"/>
      <c r="W594" s="17"/>
      <c r="X594" s="17"/>
      <c r="Y594" s="17"/>
      <c r="Z594" s="18">
        <v>0</v>
      </c>
      <c r="AA594" s="17"/>
      <c r="AB594" s="17"/>
      <c r="AC594" s="41">
        <v>94.692307692307693</v>
      </c>
    </row>
    <row r="595" spans="1:29" x14ac:dyDescent="0.25">
      <c r="A595" s="225">
        <v>591</v>
      </c>
      <c r="B595" s="62" t="s">
        <v>3411</v>
      </c>
      <c r="C595" s="13" t="s">
        <v>3340</v>
      </c>
      <c r="D595" s="18">
        <v>0.93600000000000005</v>
      </c>
      <c r="E595" s="122"/>
      <c r="F595" s="17"/>
      <c r="G595" s="18">
        <v>93.600000000000009</v>
      </c>
      <c r="H595" s="17"/>
      <c r="I595" s="19"/>
      <c r="J595" s="18">
        <v>0</v>
      </c>
      <c r="K595" s="17"/>
      <c r="L595" s="19"/>
      <c r="M595" s="19"/>
      <c r="N595" s="18">
        <v>0</v>
      </c>
      <c r="O595" s="19"/>
      <c r="P595" s="19"/>
      <c r="Q595" s="19"/>
      <c r="R595" s="19"/>
      <c r="S595" s="18">
        <v>0</v>
      </c>
      <c r="T595" s="20">
        <v>1</v>
      </c>
      <c r="U595" s="17"/>
      <c r="V595" s="17"/>
      <c r="W595" s="17"/>
      <c r="X595" s="17"/>
      <c r="Y595" s="17"/>
      <c r="Z595" s="18">
        <v>1</v>
      </c>
      <c r="AA595" s="17"/>
      <c r="AB595" s="17"/>
      <c r="AC595" s="41">
        <v>94.600000000000009</v>
      </c>
    </row>
    <row r="596" spans="1:29" x14ac:dyDescent="0.25">
      <c r="A596" s="224">
        <v>592</v>
      </c>
      <c r="B596" s="58" t="s">
        <v>158</v>
      </c>
      <c r="C596" s="8" t="s">
        <v>5456</v>
      </c>
      <c r="D596" s="6">
        <v>0.89580645161290318</v>
      </c>
      <c r="E596" s="121"/>
      <c r="F596" s="5"/>
      <c r="G596" s="6">
        <f>SUM(D596*100,E596:F596)</f>
        <v>89.58064516129032</v>
      </c>
      <c r="H596" s="5"/>
      <c r="I596" s="4"/>
      <c r="J596" s="6">
        <f>SUM(H596:I596)</f>
        <v>0</v>
      </c>
      <c r="K596" s="5"/>
      <c r="L596" s="4"/>
      <c r="M596" s="4"/>
      <c r="N596" s="6">
        <f>SUM(K596:M596)</f>
        <v>0</v>
      </c>
      <c r="O596" s="4"/>
      <c r="P596" s="4"/>
      <c r="Q596" s="4"/>
      <c r="R596" s="4"/>
      <c r="S596" s="6">
        <f>SUM(O596:R596)</f>
        <v>0</v>
      </c>
      <c r="T596" s="7">
        <v>2</v>
      </c>
      <c r="U596" s="5"/>
      <c r="V596" s="5"/>
      <c r="W596" s="5">
        <v>3</v>
      </c>
      <c r="X596" s="5"/>
      <c r="Y596" s="5"/>
      <c r="Z596" s="6">
        <f>SUM(T596:Y596)</f>
        <v>5</v>
      </c>
      <c r="AA596" s="5"/>
      <c r="AB596" s="5"/>
      <c r="AC596" s="40">
        <f>G596+J596+N596+S596+Z596+AA596-AB596</f>
        <v>94.58064516129032</v>
      </c>
    </row>
    <row r="597" spans="1:29" x14ac:dyDescent="0.25">
      <c r="A597" s="224">
        <v>593</v>
      </c>
      <c r="B597" s="58" t="s">
        <v>159</v>
      </c>
      <c r="C597" s="8" t="s">
        <v>5456</v>
      </c>
      <c r="D597" s="6">
        <v>0.91066666666666662</v>
      </c>
      <c r="E597" s="121"/>
      <c r="F597" s="5"/>
      <c r="G597" s="6">
        <f>SUM(D597*100,E597:F597)</f>
        <v>91.066666666666663</v>
      </c>
      <c r="H597" s="5"/>
      <c r="I597" s="4"/>
      <c r="J597" s="6">
        <f>SUM(H597:I597)</f>
        <v>0</v>
      </c>
      <c r="K597" s="5"/>
      <c r="L597" s="4"/>
      <c r="M597" s="4">
        <v>1</v>
      </c>
      <c r="N597" s="6">
        <f>SUM(K597:M597)</f>
        <v>1</v>
      </c>
      <c r="O597" s="4">
        <v>2.5</v>
      </c>
      <c r="P597" s="4"/>
      <c r="Q597" s="4"/>
      <c r="R597" s="4"/>
      <c r="S597" s="6">
        <f>SUM(O597:R597)</f>
        <v>2.5</v>
      </c>
      <c r="T597" s="7"/>
      <c r="U597" s="5"/>
      <c r="V597" s="5"/>
      <c r="W597" s="5"/>
      <c r="X597" s="5"/>
      <c r="Y597" s="5"/>
      <c r="Z597" s="6">
        <f>SUM(T597:Y597)</f>
        <v>0</v>
      </c>
      <c r="AA597" s="5"/>
      <c r="AB597" s="5"/>
      <c r="AC597" s="40">
        <f>G597+J597+N597+S597+Z597+AA597-AB597</f>
        <v>94.566666666666663</v>
      </c>
    </row>
    <row r="598" spans="1:29" x14ac:dyDescent="0.25">
      <c r="A598" s="224">
        <v>594</v>
      </c>
      <c r="B598" s="61" t="s">
        <v>160</v>
      </c>
      <c r="C598" s="8" t="s">
        <v>5456</v>
      </c>
      <c r="D598" s="6">
        <v>0.93566666666666665</v>
      </c>
      <c r="E598" s="121"/>
      <c r="F598" s="5"/>
      <c r="G598" s="6">
        <f>SUM(D598*100,E598:F598)</f>
        <v>93.566666666666663</v>
      </c>
      <c r="H598" s="5"/>
      <c r="I598" s="4"/>
      <c r="J598" s="6">
        <f>SUM(H598:I598)</f>
        <v>0</v>
      </c>
      <c r="K598" s="5"/>
      <c r="L598" s="4"/>
      <c r="M598" s="4"/>
      <c r="N598" s="6">
        <f>SUM(K598:M598)</f>
        <v>0</v>
      </c>
      <c r="O598" s="4"/>
      <c r="P598" s="4"/>
      <c r="Q598" s="4"/>
      <c r="R598" s="4"/>
      <c r="S598" s="6">
        <f>SUM(O598:R598)</f>
        <v>0</v>
      </c>
      <c r="T598" s="7">
        <v>1</v>
      </c>
      <c r="U598" s="5"/>
      <c r="V598" s="5"/>
      <c r="W598" s="5"/>
      <c r="X598" s="5"/>
      <c r="Y598" s="5"/>
      <c r="Z598" s="6">
        <f>SUM(T598:Y598)</f>
        <v>1</v>
      </c>
      <c r="AA598" s="5"/>
      <c r="AB598" s="5"/>
      <c r="AC598" s="40">
        <f>G598+J598+N598+S598+Z598+AA598-AB598</f>
        <v>94.566666666666663</v>
      </c>
    </row>
    <row r="599" spans="1:29" x14ac:dyDescent="0.25">
      <c r="A599" s="225">
        <v>595</v>
      </c>
      <c r="B599" s="62" t="s">
        <v>5107</v>
      </c>
      <c r="C599" s="24" t="s">
        <v>4042</v>
      </c>
      <c r="D599" s="18">
        <v>0.91548387096774198</v>
      </c>
      <c r="E599" s="124"/>
      <c r="F599" s="17"/>
      <c r="G599" s="18">
        <f>SUM(D599*100,E599:F599)</f>
        <v>91.548387096774192</v>
      </c>
      <c r="H599" s="17"/>
      <c r="I599" s="19"/>
      <c r="J599" s="18">
        <f>SUM(H599:I599)</f>
        <v>0</v>
      </c>
      <c r="K599" s="17"/>
      <c r="L599" s="19"/>
      <c r="M599" s="19"/>
      <c r="N599" s="18">
        <f>SUM(K599:M599)</f>
        <v>0</v>
      </c>
      <c r="O599" s="19"/>
      <c r="P599" s="19"/>
      <c r="Q599" s="19"/>
      <c r="R599" s="19"/>
      <c r="S599" s="18">
        <f>SUM(O599:R599)</f>
        <v>0</v>
      </c>
      <c r="T599" s="20">
        <v>3</v>
      </c>
      <c r="U599" s="17"/>
      <c r="V599" s="17"/>
      <c r="W599" s="17"/>
      <c r="X599" s="17"/>
      <c r="Y599" s="17"/>
      <c r="Z599" s="18">
        <f>SUM(T599:Y599)</f>
        <v>3</v>
      </c>
      <c r="AA599" s="17"/>
      <c r="AB599" s="17"/>
      <c r="AC599" s="41">
        <f>G599+J599+N599+S599+Z599+AA599-AB599</f>
        <v>94.548387096774192</v>
      </c>
    </row>
    <row r="600" spans="1:29" x14ac:dyDescent="0.25">
      <c r="A600" s="224">
        <v>596</v>
      </c>
      <c r="B600" s="62" t="s">
        <v>3412</v>
      </c>
      <c r="C600" s="13" t="s">
        <v>3340</v>
      </c>
      <c r="D600" s="18">
        <v>0.92033333333333334</v>
      </c>
      <c r="E600" s="122"/>
      <c r="F600" s="17"/>
      <c r="G600" s="18">
        <v>92.033333333333331</v>
      </c>
      <c r="H600" s="17"/>
      <c r="I600" s="19"/>
      <c r="J600" s="18">
        <v>0</v>
      </c>
      <c r="K600" s="17"/>
      <c r="L600" s="19"/>
      <c r="M600" s="19"/>
      <c r="N600" s="18">
        <v>0</v>
      </c>
      <c r="O600" s="19">
        <v>2.5</v>
      </c>
      <c r="P600" s="19"/>
      <c r="Q600" s="19"/>
      <c r="R600" s="19"/>
      <c r="S600" s="18">
        <v>2.5</v>
      </c>
      <c r="T600" s="20"/>
      <c r="U600" s="17"/>
      <c r="V600" s="17"/>
      <c r="W600" s="17"/>
      <c r="X600" s="17"/>
      <c r="Y600" s="17"/>
      <c r="Z600" s="18">
        <v>0</v>
      </c>
      <c r="AA600" s="17"/>
      <c r="AB600" s="17"/>
      <c r="AC600" s="41">
        <v>94.533333333333331</v>
      </c>
    </row>
    <row r="601" spans="1:29" x14ac:dyDescent="0.25">
      <c r="A601" s="224">
        <v>597</v>
      </c>
      <c r="B601" s="62" t="s">
        <v>5128</v>
      </c>
      <c r="C601" s="24" t="s">
        <v>4042</v>
      </c>
      <c r="D601" s="18">
        <v>0.89516129032258063</v>
      </c>
      <c r="E601" s="124"/>
      <c r="F601" s="17"/>
      <c r="G601" s="18">
        <f>SUM(D601*100,E601:F601)</f>
        <v>89.516129032258064</v>
      </c>
      <c r="H601" s="17"/>
      <c r="I601" s="19"/>
      <c r="J601" s="18">
        <f>SUM(H601:I601)</f>
        <v>0</v>
      </c>
      <c r="K601" s="17"/>
      <c r="L601" s="19"/>
      <c r="M601" s="19"/>
      <c r="N601" s="18">
        <f>SUM(K601:M601)</f>
        <v>0</v>
      </c>
      <c r="O601" s="19"/>
      <c r="P601" s="19">
        <v>5</v>
      </c>
      <c r="Q601" s="19"/>
      <c r="R601" s="19"/>
      <c r="S601" s="18">
        <f>SUM(O601:R601)</f>
        <v>5</v>
      </c>
      <c r="T601" s="20"/>
      <c r="U601" s="17"/>
      <c r="V601" s="17"/>
      <c r="W601" s="17"/>
      <c r="X601" s="17"/>
      <c r="Y601" s="17"/>
      <c r="Z601" s="18">
        <f>SUM(T601:Y601)</f>
        <v>0</v>
      </c>
      <c r="AA601" s="17"/>
      <c r="AB601" s="17"/>
      <c r="AC601" s="41">
        <f>G601+J601+N601+S601+Z601+AA601-AB601</f>
        <v>94.516129032258064</v>
      </c>
    </row>
    <row r="602" spans="1:29" x14ac:dyDescent="0.25">
      <c r="A602" s="224">
        <v>598</v>
      </c>
      <c r="B602" s="62" t="s">
        <v>5224</v>
      </c>
      <c r="C602" s="9" t="s">
        <v>4042</v>
      </c>
      <c r="D602" s="18">
        <v>0.93</v>
      </c>
      <c r="E602" s="124"/>
      <c r="F602" s="17"/>
      <c r="G602" s="18">
        <f>SUM(D602*100,E602:F602)</f>
        <v>93</v>
      </c>
      <c r="H602" s="17"/>
      <c r="I602" s="19"/>
      <c r="J602" s="18">
        <f>SUM(H602:I602)</f>
        <v>0</v>
      </c>
      <c r="K602" s="17"/>
      <c r="L602" s="19"/>
      <c r="M602" s="19"/>
      <c r="N602" s="18">
        <f>SUM(K602:M602)</f>
        <v>0</v>
      </c>
      <c r="O602" s="19"/>
      <c r="P602" s="19"/>
      <c r="Q602" s="19"/>
      <c r="R602" s="19"/>
      <c r="S602" s="18">
        <f>SUM(O602:R602)</f>
        <v>0</v>
      </c>
      <c r="T602" s="20"/>
      <c r="U602" s="17">
        <v>1.5</v>
      </c>
      <c r="V602" s="17"/>
      <c r="W602" s="17"/>
      <c r="X602" s="17"/>
      <c r="Y602" s="17"/>
      <c r="Z602" s="18">
        <f>SUM(T602:Y602)</f>
        <v>1.5</v>
      </c>
      <c r="AA602" s="17"/>
      <c r="AB602" s="17"/>
      <c r="AC602" s="41">
        <f>G602+J602+N602+S602+Z602+AA602-AB602</f>
        <v>94.5</v>
      </c>
    </row>
    <row r="603" spans="1:29" x14ac:dyDescent="0.25">
      <c r="A603" s="225">
        <v>599</v>
      </c>
      <c r="B603" s="81" t="s">
        <v>4491</v>
      </c>
      <c r="C603" s="8" t="s">
        <v>4042</v>
      </c>
      <c r="D603" s="18">
        <v>0.94290322580645158</v>
      </c>
      <c r="E603" s="124"/>
      <c r="F603" s="17"/>
      <c r="G603" s="18">
        <f>SUM(D603*100,E603:F603)</f>
        <v>94.290322580645153</v>
      </c>
      <c r="H603" s="17"/>
      <c r="I603" s="19"/>
      <c r="J603" s="18">
        <f>SUM(H603:I603)</f>
        <v>0</v>
      </c>
      <c r="K603" s="17"/>
      <c r="L603" s="19"/>
      <c r="M603" s="19"/>
      <c r="N603" s="18">
        <f>SUM(K603:M603)</f>
        <v>0</v>
      </c>
      <c r="O603" s="19"/>
      <c r="P603" s="19"/>
      <c r="Q603" s="19"/>
      <c r="R603" s="19"/>
      <c r="S603" s="18">
        <f>SUM(O603:R603)</f>
        <v>0</v>
      </c>
      <c r="T603" s="20"/>
      <c r="U603" s="17">
        <v>0.2</v>
      </c>
      <c r="V603" s="17"/>
      <c r="W603" s="17"/>
      <c r="X603" s="17"/>
      <c r="Y603" s="17"/>
      <c r="Z603" s="18">
        <f>SUM(T603:Y603)</f>
        <v>0.2</v>
      </c>
      <c r="AA603" s="17"/>
      <c r="AB603" s="17"/>
      <c r="AC603" s="41">
        <f>G603+J603+N603+S603+Z603+AA603-AB603</f>
        <v>94.490322580645156</v>
      </c>
    </row>
    <row r="604" spans="1:29" x14ac:dyDescent="0.25">
      <c r="A604" s="224">
        <v>600</v>
      </c>
      <c r="B604" s="62" t="s">
        <v>2478</v>
      </c>
      <c r="C604" s="13" t="s">
        <v>2360</v>
      </c>
      <c r="D604" s="18">
        <v>0.77153846153846162</v>
      </c>
      <c r="E604" s="122"/>
      <c r="F604" s="17"/>
      <c r="G604" s="18">
        <v>77.15384615384616</v>
      </c>
      <c r="H604" s="17"/>
      <c r="I604" s="19"/>
      <c r="J604" s="18">
        <v>0</v>
      </c>
      <c r="K604" s="17"/>
      <c r="L604" s="19"/>
      <c r="M604" s="19"/>
      <c r="N604" s="18">
        <v>0</v>
      </c>
      <c r="O604" s="19">
        <v>2.5</v>
      </c>
      <c r="P604" s="19">
        <v>10</v>
      </c>
      <c r="Q604" s="19"/>
      <c r="R604" s="19"/>
      <c r="S604" s="18">
        <v>12.5</v>
      </c>
      <c r="T604" s="20"/>
      <c r="U604" s="17"/>
      <c r="V604" s="17"/>
      <c r="W604" s="17">
        <v>0.5</v>
      </c>
      <c r="X604" s="17">
        <v>4.3</v>
      </c>
      <c r="Y604" s="17"/>
      <c r="Z604" s="18">
        <v>4.8</v>
      </c>
      <c r="AA604" s="17"/>
      <c r="AB604" s="17"/>
      <c r="AC604" s="41">
        <v>94.453846153846158</v>
      </c>
    </row>
    <row r="605" spans="1:29" x14ac:dyDescent="0.25">
      <c r="A605" s="224">
        <v>601</v>
      </c>
      <c r="B605" s="81" t="s">
        <v>4464</v>
      </c>
      <c r="C605" s="8" t="s">
        <v>4042</v>
      </c>
      <c r="D605" s="18">
        <v>0.91935483870967738</v>
      </c>
      <c r="E605" s="124"/>
      <c r="F605" s="17"/>
      <c r="G605" s="18">
        <f>SUM(D605*100,E605:F605)</f>
        <v>91.935483870967744</v>
      </c>
      <c r="H605" s="17"/>
      <c r="I605" s="19"/>
      <c r="J605" s="18">
        <f>SUM(H605:I605)</f>
        <v>0</v>
      </c>
      <c r="K605" s="17"/>
      <c r="L605" s="19"/>
      <c r="M605" s="19"/>
      <c r="N605" s="18">
        <f>SUM(K605:M605)</f>
        <v>0</v>
      </c>
      <c r="O605" s="19">
        <v>2.5</v>
      </c>
      <c r="P605" s="19"/>
      <c r="Q605" s="19"/>
      <c r="R605" s="19"/>
      <c r="S605" s="18">
        <f>SUM(O605:R605)</f>
        <v>2.5</v>
      </c>
      <c r="T605" s="20"/>
      <c r="U605" s="17"/>
      <c r="V605" s="17"/>
      <c r="W605" s="17"/>
      <c r="X605" s="17"/>
      <c r="Y605" s="17"/>
      <c r="Z605" s="18">
        <f>SUM(T605:Y605)</f>
        <v>0</v>
      </c>
      <c r="AA605" s="17"/>
      <c r="AB605" s="17"/>
      <c r="AC605" s="41">
        <f>G605+J605+N605+S605+Z605+AA605-AB605</f>
        <v>94.435483870967744</v>
      </c>
    </row>
    <row r="606" spans="1:29" x14ac:dyDescent="0.25">
      <c r="A606" s="224">
        <v>602</v>
      </c>
      <c r="B606" s="59" t="s">
        <v>161</v>
      </c>
      <c r="C606" s="8" t="s">
        <v>5456</v>
      </c>
      <c r="D606" s="6">
        <v>0.94433333333333336</v>
      </c>
      <c r="E606" s="121"/>
      <c r="F606" s="5"/>
      <c r="G606" s="6">
        <f>SUM(D606*100,E606:F606)</f>
        <v>94.433333333333337</v>
      </c>
      <c r="H606" s="5"/>
      <c r="I606" s="4"/>
      <c r="J606" s="6">
        <f>SUM(H606:I606)</f>
        <v>0</v>
      </c>
      <c r="K606" s="5"/>
      <c r="L606" s="4"/>
      <c r="M606" s="4"/>
      <c r="N606" s="6">
        <f>SUM(K606:M606)</f>
        <v>0</v>
      </c>
      <c r="O606" s="4"/>
      <c r="P606" s="4"/>
      <c r="Q606" s="4"/>
      <c r="R606" s="4"/>
      <c r="S606" s="6">
        <f>SUM(O606:R606)</f>
        <v>0</v>
      </c>
      <c r="T606" s="7"/>
      <c r="U606" s="5"/>
      <c r="V606" s="5"/>
      <c r="W606" s="5"/>
      <c r="X606" s="5"/>
      <c r="Y606" s="5"/>
      <c r="Z606" s="6">
        <f>SUM(T606:Y606)</f>
        <v>0</v>
      </c>
      <c r="AA606" s="5"/>
      <c r="AB606" s="5"/>
      <c r="AC606" s="40">
        <f>G606+J606+N606+S606+Z606+AA606-AB606</f>
        <v>94.433333333333337</v>
      </c>
    </row>
    <row r="607" spans="1:29" x14ac:dyDescent="0.25">
      <c r="A607" s="225">
        <v>603</v>
      </c>
      <c r="B607" s="62" t="s">
        <v>162</v>
      </c>
      <c r="C607" s="8" t="s">
        <v>5456</v>
      </c>
      <c r="D607" s="6">
        <v>0.78333333333333333</v>
      </c>
      <c r="E607" s="121"/>
      <c r="F607" s="5"/>
      <c r="G607" s="6">
        <f>SUM(D607*100,E607:F607)</f>
        <v>78.333333333333329</v>
      </c>
      <c r="H607" s="5"/>
      <c r="I607" s="4"/>
      <c r="J607" s="6">
        <f>SUM(H607:I607)</f>
        <v>0</v>
      </c>
      <c r="K607" s="5"/>
      <c r="L607" s="4"/>
      <c r="M607" s="4"/>
      <c r="N607" s="6">
        <f>SUM(K607:M607)</f>
        <v>0</v>
      </c>
      <c r="O607" s="4"/>
      <c r="P607" s="4"/>
      <c r="Q607" s="4"/>
      <c r="R607" s="4"/>
      <c r="S607" s="6">
        <f>SUM(O607:R607)</f>
        <v>0</v>
      </c>
      <c r="T607" s="7">
        <v>1</v>
      </c>
      <c r="U607" s="5"/>
      <c r="V607" s="5"/>
      <c r="W607" s="5">
        <v>15.1</v>
      </c>
      <c r="X607" s="5"/>
      <c r="Y607" s="5"/>
      <c r="Z607" s="6">
        <f>SUM(T607:Y607)</f>
        <v>16.100000000000001</v>
      </c>
      <c r="AA607" s="5"/>
      <c r="AB607" s="5"/>
      <c r="AC607" s="40">
        <f>G607+J607+N607+S607+Z607+AA607-AB607</f>
        <v>94.433333333333337</v>
      </c>
    </row>
    <row r="608" spans="1:29" x14ac:dyDescent="0.25">
      <c r="A608" s="224">
        <v>604</v>
      </c>
      <c r="B608" s="64" t="s">
        <v>163</v>
      </c>
      <c r="C608" s="8" t="s">
        <v>5456</v>
      </c>
      <c r="D608" s="6">
        <v>0.94433333333333336</v>
      </c>
      <c r="E608" s="121"/>
      <c r="F608" s="5"/>
      <c r="G608" s="6">
        <f>SUM(D608*100,E608:F608)</f>
        <v>94.433333333333337</v>
      </c>
      <c r="H608" s="5"/>
      <c r="I608" s="4"/>
      <c r="J608" s="6">
        <f>SUM(H608:I608)</f>
        <v>0</v>
      </c>
      <c r="K608" s="5"/>
      <c r="L608" s="4"/>
      <c r="M608" s="4"/>
      <c r="N608" s="6">
        <f>SUM(K608:M608)</f>
        <v>0</v>
      </c>
      <c r="O608" s="4"/>
      <c r="P608" s="4"/>
      <c r="Q608" s="4"/>
      <c r="R608" s="4"/>
      <c r="S608" s="6">
        <f>SUM(O608:R608)</f>
        <v>0</v>
      </c>
      <c r="T608" s="7"/>
      <c r="U608" s="5"/>
      <c r="V608" s="5"/>
      <c r="W608" s="5"/>
      <c r="X608" s="5"/>
      <c r="Y608" s="5"/>
      <c r="Z608" s="6">
        <f>SUM(T608:Y608)</f>
        <v>0</v>
      </c>
      <c r="AA608" s="5"/>
      <c r="AB608" s="5"/>
      <c r="AC608" s="40">
        <f>G608+J608+N608+S608+Z608+AA608-AB608</f>
        <v>94.433333333333337</v>
      </c>
    </row>
    <row r="609" spans="1:29" x14ac:dyDescent="0.25">
      <c r="A609" s="224">
        <v>605</v>
      </c>
      <c r="B609" s="62" t="s">
        <v>5154</v>
      </c>
      <c r="C609" s="24" t="s">
        <v>4042</v>
      </c>
      <c r="D609" s="18">
        <v>0.92225806451612902</v>
      </c>
      <c r="E609" s="124"/>
      <c r="F609" s="17"/>
      <c r="G609" s="18">
        <f>SUM(D609*100,E609:F609)</f>
        <v>92.225806451612897</v>
      </c>
      <c r="H609" s="17"/>
      <c r="I609" s="19"/>
      <c r="J609" s="18">
        <f>SUM(H609:I609)</f>
        <v>0</v>
      </c>
      <c r="K609" s="17"/>
      <c r="L609" s="19"/>
      <c r="M609" s="19"/>
      <c r="N609" s="18">
        <f>SUM(K609:M609)</f>
        <v>0</v>
      </c>
      <c r="O609" s="19"/>
      <c r="P609" s="19"/>
      <c r="Q609" s="19"/>
      <c r="R609" s="19"/>
      <c r="S609" s="18">
        <f>SUM(O609:R609)</f>
        <v>0</v>
      </c>
      <c r="T609" s="20">
        <v>1.5</v>
      </c>
      <c r="U609" s="17">
        <v>0.5</v>
      </c>
      <c r="V609" s="17"/>
      <c r="W609" s="17"/>
      <c r="X609" s="17">
        <v>0.2</v>
      </c>
      <c r="Y609" s="17"/>
      <c r="Z609" s="18">
        <f>SUM(T609:Y609)</f>
        <v>2.2000000000000002</v>
      </c>
      <c r="AA609" s="17"/>
      <c r="AB609" s="17"/>
      <c r="AC609" s="41">
        <f>G609+J609+N609+S609+Z609+AA609-AB609</f>
        <v>94.4258064516129</v>
      </c>
    </row>
    <row r="610" spans="1:29" x14ac:dyDescent="0.25">
      <c r="A610" s="224">
        <v>606</v>
      </c>
      <c r="B610" s="62" t="s">
        <v>2479</v>
      </c>
      <c r="C610" s="13" t="s">
        <v>2360</v>
      </c>
      <c r="D610" s="18">
        <v>0.91416666666666668</v>
      </c>
      <c r="E610" s="122"/>
      <c r="F610" s="17"/>
      <c r="G610" s="18">
        <v>91.416666666666671</v>
      </c>
      <c r="H610" s="17"/>
      <c r="I610" s="19"/>
      <c r="J610" s="18">
        <v>0</v>
      </c>
      <c r="K610" s="17"/>
      <c r="L610" s="19"/>
      <c r="M610" s="19"/>
      <c r="N610" s="18">
        <v>0</v>
      </c>
      <c r="O610" s="19"/>
      <c r="P610" s="19"/>
      <c r="Q610" s="19"/>
      <c r="R610" s="19"/>
      <c r="S610" s="18">
        <v>0</v>
      </c>
      <c r="T610" s="20"/>
      <c r="U610" s="17"/>
      <c r="V610" s="17"/>
      <c r="W610" s="17"/>
      <c r="X610" s="17">
        <v>3</v>
      </c>
      <c r="Y610" s="17"/>
      <c r="Z610" s="18">
        <v>3</v>
      </c>
      <c r="AA610" s="17"/>
      <c r="AB610" s="17"/>
      <c r="AC610" s="41">
        <v>94.416666666666671</v>
      </c>
    </row>
    <row r="611" spans="1:29" x14ac:dyDescent="0.25">
      <c r="A611" s="225">
        <v>607</v>
      </c>
      <c r="B611" s="60" t="s">
        <v>4803</v>
      </c>
      <c r="C611" s="8" t="s">
        <v>4042</v>
      </c>
      <c r="D611" s="18">
        <v>0.92900000000000005</v>
      </c>
      <c r="E611" s="124"/>
      <c r="F611" s="17"/>
      <c r="G611" s="18">
        <f>SUM(D611*100,E611:F611)</f>
        <v>92.9</v>
      </c>
      <c r="H611" s="17"/>
      <c r="I611" s="19"/>
      <c r="J611" s="18">
        <f>SUM(H611:I611)</f>
        <v>0</v>
      </c>
      <c r="K611" s="17"/>
      <c r="L611" s="19"/>
      <c r="M611" s="19"/>
      <c r="N611" s="18">
        <f>SUM(K611:M611)</f>
        <v>0</v>
      </c>
      <c r="O611" s="19"/>
      <c r="P611" s="19"/>
      <c r="Q611" s="19"/>
      <c r="R611" s="19"/>
      <c r="S611" s="18">
        <f>SUM(O611:R611)</f>
        <v>0</v>
      </c>
      <c r="T611" s="20"/>
      <c r="U611" s="17">
        <v>0.8</v>
      </c>
      <c r="V611" s="17"/>
      <c r="W611" s="17"/>
      <c r="X611" s="17">
        <f>0.5+0.2</f>
        <v>0.7</v>
      </c>
      <c r="Y611" s="17"/>
      <c r="Z611" s="18">
        <f>SUM(T611:Y611)</f>
        <v>1.5</v>
      </c>
      <c r="AA611" s="17"/>
      <c r="AB611" s="17"/>
      <c r="AC611" s="41">
        <f>G611+J611+N611+S611+Z611+AA611-AB611</f>
        <v>94.4</v>
      </c>
    </row>
    <row r="612" spans="1:29" x14ac:dyDescent="0.25">
      <c r="A612" s="224">
        <v>608</v>
      </c>
      <c r="B612" s="75" t="s">
        <v>1459</v>
      </c>
      <c r="C612" s="8" t="s">
        <v>1369</v>
      </c>
      <c r="D612" s="18">
        <v>0.94366666666666665</v>
      </c>
      <c r="E612" s="122"/>
      <c r="F612" s="17"/>
      <c r="G612" s="18">
        <f>SUM(D612*100,E612:F612)</f>
        <v>94.36666666666666</v>
      </c>
      <c r="H612" s="17"/>
      <c r="I612" s="19"/>
      <c r="J612" s="18">
        <f>SUM(H612:I612)</f>
        <v>0</v>
      </c>
      <c r="K612" s="17"/>
      <c r="L612" s="19"/>
      <c r="M612" s="19"/>
      <c r="N612" s="18">
        <f>SUM(K612:M612)</f>
        <v>0</v>
      </c>
      <c r="O612" s="19"/>
      <c r="P612" s="19"/>
      <c r="Q612" s="19"/>
      <c r="R612" s="19"/>
      <c r="S612" s="18">
        <f>SUM(O612:R612)</f>
        <v>0</v>
      </c>
      <c r="T612" s="20"/>
      <c r="U612" s="17"/>
      <c r="V612" s="17"/>
      <c r="W612" s="17"/>
      <c r="X612" s="17"/>
      <c r="Y612" s="17"/>
      <c r="Z612" s="18">
        <f>SUM(T612:Y612)</f>
        <v>0</v>
      </c>
      <c r="AA612" s="17"/>
      <c r="AB612" s="17"/>
      <c r="AC612" s="41">
        <f>G612+J612+N612+S612+Z612+AA612-AB612</f>
        <v>94.36666666666666</v>
      </c>
    </row>
    <row r="613" spans="1:29" x14ac:dyDescent="0.25">
      <c r="A613" s="224">
        <v>609</v>
      </c>
      <c r="B613" s="62" t="s">
        <v>4780</v>
      </c>
      <c r="C613" s="8" t="s">
        <v>4042</v>
      </c>
      <c r="D613" s="18">
        <v>0.92066666666666663</v>
      </c>
      <c r="E613" s="124"/>
      <c r="F613" s="17"/>
      <c r="G613" s="18">
        <f>SUM(D613*100,E613:F613)</f>
        <v>92.066666666666663</v>
      </c>
      <c r="H613" s="17"/>
      <c r="I613" s="19"/>
      <c r="J613" s="18">
        <f>SUM(H613:I613)</f>
        <v>0</v>
      </c>
      <c r="K613" s="17"/>
      <c r="L613" s="19"/>
      <c r="M613" s="19"/>
      <c r="N613" s="18">
        <f>SUM(K613:M613)</f>
        <v>0</v>
      </c>
      <c r="O613" s="19"/>
      <c r="P613" s="19"/>
      <c r="Q613" s="19"/>
      <c r="R613" s="19"/>
      <c r="S613" s="18">
        <f>SUM(O613:R613)</f>
        <v>0</v>
      </c>
      <c r="T613" s="20"/>
      <c r="U613" s="17">
        <v>0.8</v>
      </c>
      <c r="V613" s="17"/>
      <c r="W613" s="17">
        <v>1.5</v>
      </c>
      <c r="X613" s="17"/>
      <c r="Y613" s="17"/>
      <c r="Z613" s="18">
        <f>SUM(T613:Y613)</f>
        <v>2.2999999999999998</v>
      </c>
      <c r="AA613" s="17"/>
      <c r="AB613" s="17"/>
      <c r="AC613" s="41">
        <f>G613+J613+N613+S613+Z613+AA613-AB613</f>
        <v>94.36666666666666</v>
      </c>
    </row>
    <row r="614" spans="1:29" x14ac:dyDescent="0.25">
      <c r="A614" s="224">
        <v>610</v>
      </c>
      <c r="B614" s="109">
        <v>184169</v>
      </c>
      <c r="C614" s="36" t="s">
        <v>5457</v>
      </c>
      <c r="D614" s="39">
        <v>0.94333333333333336</v>
      </c>
      <c r="E614" s="123"/>
      <c r="F614" s="33"/>
      <c r="G614" s="34">
        <v>94.333333333333343</v>
      </c>
      <c r="H614" s="33"/>
      <c r="I614" s="32"/>
      <c r="J614" s="34">
        <v>0</v>
      </c>
      <c r="K614" s="33"/>
      <c r="L614" s="32"/>
      <c r="M614" s="32"/>
      <c r="N614" s="34">
        <v>0</v>
      </c>
      <c r="O614" s="32"/>
      <c r="P614" s="32"/>
      <c r="Q614" s="32"/>
      <c r="R614" s="32"/>
      <c r="S614" s="34">
        <v>0</v>
      </c>
      <c r="T614" s="35"/>
      <c r="U614" s="33"/>
      <c r="V614" s="33"/>
      <c r="W614" s="33"/>
      <c r="X614" s="33"/>
      <c r="Y614" s="33"/>
      <c r="Z614" s="34">
        <v>0</v>
      </c>
      <c r="AA614" s="33"/>
      <c r="AB614" s="33"/>
      <c r="AC614" s="42">
        <v>94.333333333333343</v>
      </c>
    </row>
    <row r="615" spans="1:29" x14ac:dyDescent="0.25">
      <c r="A615" s="225">
        <v>611</v>
      </c>
      <c r="B615" s="81" t="s">
        <v>4385</v>
      </c>
      <c r="C615" s="8" t="s">
        <v>4042</v>
      </c>
      <c r="D615" s="18">
        <v>0.94310344827586212</v>
      </c>
      <c r="E615" s="124"/>
      <c r="F615" s="17"/>
      <c r="G615" s="18">
        <f>SUM(D615*100,E615:F615)</f>
        <v>94.310344827586206</v>
      </c>
      <c r="H615" s="17"/>
      <c r="I615" s="19"/>
      <c r="J615" s="18">
        <f>SUM(H615:I615)</f>
        <v>0</v>
      </c>
      <c r="K615" s="17"/>
      <c r="L615" s="19"/>
      <c r="M615" s="19"/>
      <c r="N615" s="18">
        <f>SUM(K615:M615)</f>
        <v>0</v>
      </c>
      <c r="O615" s="19"/>
      <c r="P615" s="19"/>
      <c r="Q615" s="19"/>
      <c r="R615" s="19"/>
      <c r="S615" s="18">
        <f>SUM(O615:R615)</f>
        <v>0</v>
      </c>
      <c r="T615" s="20"/>
      <c r="U615" s="17"/>
      <c r="V615" s="17"/>
      <c r="W615" s="17"/>
      <c r="X615" s="17"/>
      <c r="Y615" s="17"/>
      <c r="Z615" s="18">
        <f>SUM(T615:Y615)</f>
        <v>0</v>
      </c>
      <c r="AA615" s="17"/>
      <c r="AB615" s="17"/>
      <c r="AC615" s="41">
        <f>G615+J615+N615+S615+Z615+AA615-AB615</f>
        <v>94.310344827586206</v>
      </c>
    </row>
    <row r="616" spans="1:29" x14ac:dyDescent="0.25">
      <c r="A616" s="224">
        <v>612</v>
      </c>
      <c r="B616" s="59" t="s">
        <v>164</v>
      </c>
      <c r="C616" s="8" t="s">
        <v>5456</v>
      </c>
      <c r="D616" s="6">
        <v>0.94266666666666665</v>
      </c>
      <c r="E616" s="121"/>
      <c r="F616" s="5"/>
      <c r="G616" s="6">
        <f>SUM(D616*100,E616:F616)</f>
        <v>94.266666666666666</v>
      </c>
      <c r="H616" s="5"/>
      <c r="I616" s="4"/>
      <c r="J616" s="6">
        <f>SUM(H616:I616)</f>
        <v>0</v>
      </c>
      <c r="K616" s="5"/>
      <c r="L616" s="4"/>
      <c r="M616" s="4"/>
      <c r="N616" s="6">
        <f>SUM(K616:M616)</f>
        <v>0</v>
      </c>
      <c r="O616" s="4"/>
      <c r="P616" s="4"/>
      <c r="Q616" s="4"/>
      <c r="R616" s="4"/>
      <c r="S616" s="6">
        <f>SUM(O616:R616)</f>
        <v>0</v>
      </c>
      <c r="T616" s="7"/>
      <c r="U616" s="5"/>
      <c r="V616" s="5"/>
      <c r="W616" s="5"/>
      <c r="X616" s="5"/>
      <c r="Y616" s="5"/>
      <c r="Z616" s="6">
        <f>SUM(T616:Y616)</f>
        <v>0</v>
      </c>
      <c r="AA616" s="5"/>
      <c r="AB616" s="5"/>
      <c r="AC616" s="40">
        <f>G616+J616+N616+S616+Z616+AA616-AB616</f>
        <v>94.266666666666666</v>
      </c>
    </row>
    <row r="617" spans="1:29" x14ac:dyDescent="0.25">
      <c r="A617" s="224">
        <v>613</v>
      </c>
      <c r="B617" s="62" t="s">
        <v>3413</v>
      </c>
      <c r="C617" s="13" t="s">
        <v>3340</v>
      </c>
      <c r="D617" s="18">
        <v>0.92766666666666664</v>
      </c>
      <c r="E617" s="122"/>
      <c r="F617" s="17"/>
      <c r="G617" s="18">
        <v>92.766666666666666</v>
      </c>
      <c r="H617" s="17"/>
      <c r="I617" s="19"/>
      <c r="J617" s="18">
        <v>0</v>
      </c>
      <c r="K617" s="17"/>
      <c r="L617" s="19"/>
      <c r="M617" s="19"/>
      <c r="N617" s="18">
        <v>0</v>
      </c>
      <c r="O617" s="19"/>
      <c r="P617" s="19"/>
      <c r="Q617" s="19"/>
      <c r="R617" s="19"/>
      <c r="S617" s="18">
        <v>0</v>
      </c>
      <c r="T617" s="20">
        <v>1.5</v>
      </c>
      <c r="U617" s="17"/>
      <c r="V617" s="17"/>
      <c r="W617" s="17"/>
      <c r="X617" s="17"/>
      <c r="Y617" s="17"/>
      <c r="Z617" s="18">
        <v>1.5</v>
      </c>
      <c r="AA617" s="17"/>
      <c r="AB617" s="17"/>
      <c r="AC617" s="41">
        <v>94.266666666666666</v>
      </c>
    </row>
    <row r="618" spans="1:29" x14ac:dyDescent="0.25">
      <c r="A618" s="224">
        <v>614</v>
      </c>
      <c r="B618" s="81" t="s">
        <v>4278</v>
      </c>
      <c r="C618" s="8" t="s">
        <v>4042</v>
      </c>
      <c r="D618" s="18">
        <v>0.94066666666666665</v>
      </c>
      <c r="E618" s="124"/>
      <c r="F618" s="17"/>
      <c r="G618" s="18">
        <f>SUM(D618*100,E618:F618)</f>
        <v>94.066666666666663</v>
      </c>
      <c r="H618" s="17"/>
      <c r="I618" s="19"/>
      <c r="J618" s="18">
        <f>SUM(H618:I618)</f>
        <v>0</v>
      </c>
      <c r="K618" s="17"/>
      <c r="L618" s="19"/>
      <c r="M618" s="19"/>
      <c r="N618" s="18">
        <f>SUM(K618:M618)</f>
        <v>0</v>
      </c>
      <c r="O618" s="19"/>
      <c r="P618" s="19"/>
      <c r="Q618" s="19"/>
      <c r="R618" s="19"/>
      <c r="S618" s="18">
        <f>SUM(O618:R618)</f>
        <v>0</v>
      </c>
      <c r="T618" s="20"/>
      <c r="U618" s="17">
        <v>0.2</v>
      </c>
      <c r="V618" s="17"/>
      <c r="W618" s="17"/>
      <c r="X618" s="17"/>
      <c r="Y618" s="17"/>
      <c r="Z618" s="18">
        <f>SUM(T618:Y618)</f>
        <v>0.2</v>
      </c>
      <c r="AA618" s="17"/>
      <c r="AB618" s="17"/>
      <c r="AC618" s="41">
        <f>G618+J618+N618+S618+Z618+AA618-AB618</f>
        <v>94.266666666666666</v>
      </c>
    </row>
    <row r="619" spans="1:29" x14ac:dyDescent="0.25">
      <c r="A619" s="225">
        <v>615</v>
      </c>
      <c r="B619" s="58" t="s">
        <v>165</v>
      </c>
      <c r="C619" s="8" t="s">
        <v>5456</v>
      </c>
      <c r="D619" s="43">
        <v>0.8795533333333333</v>
      </c>
      <c r="E619" s="121"/>
      <c r="F619" s="5"/>
      <c r="G619" s="6">
        <f>SUM(D619*100,E619:F619)</f>
        <v>87.955333333333328</v>
      </c>
      <c r="H619" s="5"/>
      <c r="I619" s="4"/>
      <c r="J619" s="6">
        <f>SUM(H619:I619)</f>
        <v>0</v>
      </c>
      <c r="K619" s="5"/>
      <c r="L619" s="4"/>
      <c r="M619" s="4"/>
      <c r="N619" s="6">
        <f>SUM(K619:M619)</f>
        <v>0</v>
      </c>
      <c r="O619" s="4"/>
      <c r="P619" s="4">
        <v>3</v>
      </c>
      <c r="Q619" s="4"/>
      <c r="R619" s="4"/>
      <c r="S619" s="6">
        <f>SUM(O619:R619)</f>
        <v>3</v>
      </c>
      <c r="T619" s="7">
        <v>2</v>
      </c>
      <c r="U619" s="5">
        <v>0.5</v>
      </c>
      <c r="V619" s="5">
        <v>0.8</v>
      </c>
      <c r="W619" s="5"/>
      <c r="X619" s="5"/>
      <c r="Y619" s="5"/>
      <c r="Z619" s="6">
        <f>SUM(T619:Y619)</f>
        <v>3.3</v>
      </c>
      <c r="AA619" s="5"/>
      <c r="AB619" s="5"/>
      <c r="AC619" s="40">
        <f>G619+J619+N619+S619+Z619+AA619-AB619</f>
        <v>94.255333333333326</v>
      </c>
    </row>
    <row r="620" spans="1:29" x14ac:dyDescent="0.25">
      <c r="A620" s="224">
        <v>616</v>
      </c>
      <c r="B620" s="81" t="s">
        <v>1460</v>
      </c>
      <c r="C620" s="8" t="s">
        <v>1369</v>
      </c>
      <c r="D620" s="18">
        <v>0.55692883895131085</v>
      </c>
      <c r="E620" s="122">
        <v>3</v>
      </c>
      <c r="F620" s="17"/>
      <c r="G620" s="18">
        <f>SUM(D620*100,E620:F620)</f>
        <v>58.692883895131082</v>
      </c>
      <c r="H620" s="17"/>
      <c r="I620" s="19"/>
      <c r="J620" s="18">
        <f>SUM(H620:I620)</f>
        <v>0</v>
      </c>
      <c r="K620" s="17"/>
      <c r="L620" s="19"/>
      <c r="M620" s="19"/>
      <c r="N620" s="18">
        <f>SUM(K620:M620)</f>
        <v>0</v>
      </c>
      <c r="O620" s="19">
        <v>5</v>
      </c>
      <c r="P620" s="19">
        <v>3</v>
      </c>
      <c r="Q620" s="19"/>
      <c r="R620" s="19"/>
      <c r="S620" s="18">
        <f>SUM(O620:R620)</f>
        <v>8</v>
      </c>
      <c r="T620" s="20">
        <f>2+1+13</f>
        <v>16</v>
      </c>
      <c r="U620" s="17"/>
      <c r="V620" s="17">
        <v>0.5</v>
      </c>
      <c r="W620" s="17">
        <f>2.5+7.5</f>
        <v>10</v>
      </c>
      <c r="X620" s="17"/>
      <c r="Y620" s="17"/>
      <c r="Z620" s="18">
        <f>SUM(T620:Y620)</f>
        <v>26.5</v>
      </c>
      <c r="AA620" s="17">
        <v>1</v>
      </c>
      <c r="AB620" s="17"/>
      <c r="AC620" s="41">
        <f>G620+J620+N620+S620+Z620+AA620-AB620</f>
        <v>94.192883895131075</v>
      </c>
    </row>
    <row r="621" spans="1:29" x14ac:dyDescent="0.25">
      <c r="A621" s="224">
        <v>617</v>
      </c>
      <c r="B621" s="109">
        <v>214211</v>
      </c>
      <c r="C621" s="36" t="s">
        <v>5457</v>
      </c>
      <c r="D621" s="39">
        <v>0.81392592592592594</v>
      </c>
      <c r="E621" s="123"/>
      <c r="F621" s="33"/>
      <c r="G621" s="34">
        <v>81.392592592592592</v>
      </c>
      <c r="H621" s="33"/>
      <c r="I621" s="32"/>
      <c r="J621" s="34">
        <v>0</v>
      </c>
      <c r="K621" s="33"/>
      <c r="L621" s="32"/>
      <c r="M621" s="32"/>
      <c r="N621" s="34">
        <v>0</v>
      </c>
      <c r="O621" s="32"/>
      <c r="P621" s="32"/>
      <c r="Q621" s="32"/>
      <c r="R621" s="32"/>
      <c r="S621" s="34">
        <v>0</v>
      </c>
      <c r="T621" s="35">
        <v>2</v>
      </c>
      <c r="U621" s="33">
        <v>3.4</v>
      </c>
      <c r="V621" s="33">
        <v>4.4000000000000004</v>
      </c>
      <c r="W621" s="33"/>
      <c r="X621" s="33">
        <v>3</v>
      </c>
      <c r="Y621" s="33"/>
      <c r="Z621" s="34">
        <v>12.8</v>
      </c>
      <c r="AA621" s="33"/>
      <c r="AB621" s="33"/>
      <c r="AC621" s="42">
        <v>94.19259259259259</v>
      </c>
    </row>
    <row r="622" spans="1:29" x14ac:dyDescent="0.25">
      <c r="A622" s="224">
        <v>618</v>
      </c>
      <c r="B622" s="62" t="s">
        <v>166</v>
      </c>
      <c r="C622" s="8" t="s">
        <v>5456</v>
      </c>
      <c r="D622" s="6">
        <v>0.81586206896551727</v>
      </c>
      <c r="E622" s="121"/>
      <c r="F622" s="5"/>
      <c r="G622" s="6">
        <f>SUM(D622*100,E622:F622)</f>
        <v>81.58620689655173</v>
      </c>
      <c r="H622" s="5"/>
      <c r="I622" s="4"/>
      <c r="J622" s="6">
        <f>SUM(H622:I622)</f>
        <v>0</v>
      </c>
      <c r="K622" s="5"/>
      <c r="L622" s="4"/>
      <c r="M622" s="4"/>
      <c r="N622" s="6">
        <f>SUM(K622:M622)</f>
        <v>0</v>
      </c>
      <c r="O622" s="4"/>
      <c r="P622" s="4"/>
      <c r="Q622" s="4"/>
      <c r="R622" s="4"/>
      <c r="S622" s="6">
        <f>SUM(O622:R622)</f>
        <v>0</v>
      </c>
      <c r="T622" s="7">
        <f>1+1+1</f>
        <v>3</v>
      </c>
      <c r="U622" s="5">
        <v>0.5</v>
      </c>
      <c r="V622" s="5">
        <v>1.6</v>
      </c>
      <c r="W622" s="5">
        <v>5.5</v>
      </c>
      <c r="X622" s="5"/>
      <c r="Y622" s="5">
        <v>2</v>
      </c>
      <c r="Z622" s="6">
        <f>SUM(T622:Y622)</f>
        <v>12.6</v>
      </c>
      <c r="AA622" s="5"/>
      <c r="AB622" s="5"/>
      <c r="AC622" s="40">
        <f>G622+J622+N622+S622+Z622+AA622-AB622</f>
        <v>94.186206896551724</v>
      </c>
    </row>
    <row r="623" spans="1:29" x14ac:dyDescent="0.25">
      <c r="A623" s="225">
        <v>619</v>
      </c>
      <c r="B623" s="62" t="s">
        <v>2481</v>
      </c>
      <c r="C623" s="13" t="s">
        <v>2360</v>
      </c>
      <c r="D623" s="18">
        <v>0.82924999999999993</v>
      </c>
      <c r="E623" s="122"/>
      <c r="F623" s="17"/>
      <c r="G623" s="18">
        <v>82.924999999999997</v>
      </c>
      <c r="H623" s="17"/>
      <c r="I623" s="19"/>
      <c r="J623" s="18">
        <v>0</v>
      </c>
      <c r="K623" s="17"/>
      <c r="L623" s="19"/>
      <c r="M623" s="19"/>
      <c r="N623" s="18">
        <v>0</v>
      </c>
      <c r="O623" s="19"/>
      <c r="P623" s="19"/>
      <c r="Q623" s="19"/>
      <c r="R623" s="19"/>
      <c r="S623" s="18">
        <v>0</v>
      </c>
      <c r="T623" s="20">
        <v>1</v>
      </c>
      <c r="U623" s="17"/>
      <c r="V623" s="17"/>
      <c r="W623" s="17">
        <v>10.199999999999999</v>
      </c>
      <c r="X623" s="17"/>
      <c r="Y623" s="17"/>
      <c r="Z623" s="18">
        <v>11.2</v>
      </c>
      <c r="AA623" s="17"/>
      <c r="AB623" s="17"/>
      <c r="AC623" s="41">
        <v>94.125</v>
      </c>
    </row>
    <row r="624" spans="1:29" x14ac:dyDescent="0.25">
      <c r="A624" s="224">
        <v>620</v>
      </c>
      <c r="B624" s="58" t="s">
        <v>167</v>
      </c>
      <c r="C624" s="8" t="s">
        <v>5456</v>
      </c>
      <c r="D624" s="6">
        <v>0.94099999999999995</v>
      </c>
      <c r="E624" s="121"/>
      <c r="F624" s="5"/>
      <c r="G624" s="6">
        <f>SUM(D624*100,E624:F624)</f>
        <v>94.1</v>
      </c>
      <c r="H624" s="5"/>
      <c r="I624" s="4"/>
      <c r="J624" s="6">
        <f>SUM(H624:I624)</f>
        <v>0</v>
      </c>
      <c r="K624" s="5"/>
      <c r="L624" s="4"/>
      <c r="M624" s="4"/>
      <c r="N624" s="6">
        <f>SUM(K624:M624)</f>
        <v>0</v>
      </c>
      <c r="O624" s="4"/>
      <c r="P624" s="4"/>
      <c r="Q624" s="4"/>
      <c r="R624" s="4"/>
      <c r="S624" s="6">
        <f>SUM(O624:R624)</f>
        <v>0</v>
      </c>
      <c r="T624" s="7"/>
      <c r="U624" s="5"/>
      <c r="V624" s="5"/>
      <c r="W624" s="5"/>
      <c r="X624" s="5"/>
      <c r="Y624" s="5"/>
      <c r="Z624" s="6">
        <f>SUM(T624:Y624)</f>
        <v>0</v>
      </c>
      <c r="AA624" s="5"/>
      <c r="AB624" s="5"/>
      <c r="AC624" s="40">
        <f>G624+J624+N624+S624+Z624+AA624-AB624</f>
        <v>94.1</v>
      </c>
    </row>
    <row r="625" spans="1:29" x14ac:dyDescent="0.25">
      <c r="A625" s="224">
        <v>621</v>
      </c>
      <c r="B625" s="80" t="s">
        <v>1461</v>
      </c>
      <c r="C625" s="22" t="s">
        <v>1369</v>
      </c>
      <c r="D625" s="18">
        <v>0.94099999999999995</v>
      </c>
      <c r="E625" s="122"/>
      <c r="F625" s="17"/>
      <c r="G625" s="18">
        <f>SUM(D625*100,E625:F625)</f>
        <v>94.1</v>
      </c>
      <c r="H625" s="17"/>
      <c r="I625" s="19"/>
      <c r="J625" s="18">
        <f>SUM(H625:I625)</f>
        <v>0</v>
      </c>
      <c r="K625" s="17"/>
      <c r="L625" s="19"/>
      <c r="M625" s="19"/>
      <c r="N625" s="18">
        <f>SUM(K625:M625)</f>
        <v>0</v>
      </c>
      <c r="O625" s="19"/>
      <c r="P625" s="19"/>
      <c r="Q625" s="19"/>
      <c r="R625" s="19"/>
      <c r="S625" s="18">
        <f>SUM(O625:R625)</f>
        <v>0</v>
      </c>
      <c r="T625" s="20"/>
      <c r="U625" s="17"/>
      <c r="V625" s="17"/>
      <c r="W625" s="17"/>
      <c r="X625" s="17"/>
      <c r="Y625" s="17"/>
      <c r="Z625" s="18">
        <f>SUM(T625:Y625)</f>
        <v>0</v>
      </c>
      <c r="AA625" s="17"/>
      <c r="AB625" s="17"/>
      <c r="AC625" s="41">
        <f>G625+J625+N625+S625+Z625+AA625-AB625</f>
        <v>94.1</v>
      </c>
    </row>
    <row r="626" spans="1:29" x14ac:dyDescent="0.25">
      <c r="A626" s="224">
        <v>622</v>
      </c>
      <c r="B626" s="60" t="s">
        <v>168</v>
      </c>
      <c r="C626" s="8" t="s">
        <v>5456</v>
      </c>
      <c r="D626" s="6">
        <v>0.94090909090909092</v>
      </c>
      <c r="E626" s="121"/>
      <c r="F626" s="5"/>
      <c r="G626" s="6">
        <f>SUM(D626*100,E626:F626)</f>
        <v>94.090909090909093</v>
      </c>
      <c r="H626" s="5"/>
      <c r="I626" s="4"/>
      <c r="J626" s="6">
        <f>SUM(H626:I626)</f>
        <v>0</v>
      </c>
      <c r="K626" s="5"/>
      <c r="L626" s="4"/>
      <c r="M626" s="4"/>
      <c r="N626" s="6">
        <f>SUM(K626:M626)</f>
        <v>0</v>
      </c>
      <c r="O626" s="4"/>
      <c r="P626" s="4"/>
      <c r="Q626" s="4"/>
      <c r="R626" s="4"/>
      <c r="S626" s="6">
        <f>SUM(O626:R626)</f>
        <v>0</v>
      </c>
      <c r="T626" s="7"/>
      <c r="U626" s="5"/>
      <c r="V626" s="5"/>
      <c r="W626" s="5"/>
      <c r="X626" s="5"/>
      <c r="Y626" s="5"/>
      <c r="Z626" s="6">
        <f>SUM(T626:Y626)</f>
        <v>0</v>
      </c>
      <c r="AA626" s="5"/>
      <c r="AB626" s="5"/>
      <c r="AC626" s="40">
        <f>G626+J626+N626+S626+Z626+AA626-AB626</f>
        <v>94.090909090909093</v>
      </c>
    </row>
    <row r="627" spans="1:29" x14ac:dyDescent="0.25">
      <c r="A627" s="225">
        <v>623</v>
      </c>
      <c r="B627" s="58" t="s">
        <v>169</v>
      </c>
      <c r="C627" s="8" t="s">
        <v>5456</v>
      </c>
      <c r="D627" s="6">
        <v>0.94066666666666665</v>
      </c>
      <c r="E627" s="121"/>
      <c r="F627" s="5"/>
      <c r="G627" s="6">
        <f>SUM(D627*100,E627:F627)</f>
        <v>94.066666666666663</v>
      </c>
      <c r="H627" s="5"/>
      <c r="I627" s="4"/>
      <c r="J627" s="6">
        <f>SUM(H627:I627)</f>
        <v>0</v>
      </c>
      <c r="K627" s="5"/>
      <c r="L627" s="4"/>
      <c r="M627" s="4"/>
      <c r="N627" s="6">
        <f>SUM(K627:M627)</f>
        <v>0</v>
      </c>
      <c r="O627" s="4"/>
      <c r="P627" s="4"/>
      <c r="Q627" s="4"/>
      <c r="R627" s="4"/>
      <c r="S627" s="6">
        <f>SUM(O627:R627)</f>
        <v>0</v>
      </c>
      <c r="T627" s="7"/>
      <c r="U627" s="5"/>
      <c r="V627" s="5"/>
      <c r="W627" s="5"/>
      <c r="X627" s="5"/>
      <c r="Y627" s="5"/>
      <c r="Z627" s="6">
        <f>SUM(T627:Y627)</f>
        <v>0</v>
      </c>
      <c r="AA627" s="5"/>
      <c r="AB627" s="5"/>
      <c r="AC627" s="40">
        <f>G627+J627+N627+S627+Z627+AA627-AB627</f>
        <v>94.066666666666663</v>
      </c>
    </row>
    <row r="628" spans="1:29" x14ac:dyDescent="0.25">
      <c r="A628" s="224">
        <v>624</v>
      </c>
      <c r="B628" s="62" t="s">
        <v>3414</v>
      </c>
      <c r="C628" s="13" t="s">
        <v>3340</v>
      </c>
      <c r="D628" s="18">
        <v>0.94066666666666665</v>
      </c>
      <c r="E628" s="122"/>
      <c r="F628" s="17"/>
      <c r="G628" s="18">
        <v>94.066666666666663</v>
      </c>
      <c r="H628" s="17"/>
      <c r="I628" s="19"/>
      <c r="J628" s="18">
        <v>0</v>
      </c>
      <c r="K628" s="17"/>
      <c r="L628" s="19"/>
      <c r="M628" s="19"/>
      <c r="N628" s="18">
        <v>0</v>
      </c>
      <c r="O628" s="19"/>
      <c r="P628" s="19"/>
      <c r="Q628" s="19"/>
      <c r="R628" s="19"/>
      <c r="S628" s="18">
        <v>0</v>
      </c>
      <c r="T628" s="20"/>
      <c r="U628" s="17"/>
      <c r="V628" s="17"/>
      <c r="W628" s="17"/>
      <c r="X628" s="17"/>
      <c r="Y628" s="17"/>
      <c r="Z628" s="18">
        <v>0</v>
      </c>
      <c r="AA628" s="17"/>
      <c r="AB628" s="17"/>
      <c r="AC628" s="41">
        <v>94.066666666666663</v>
      </c>
    </row>
    <row r="629" spans="1:29" x14ac:dyDescent="0.25">
      <c r="A629" s="224">
        <v>625</v>
      </c>
      <c r="B629" s="81" t="s">
        <v>4451</v>
      </c>
      <c r="C629" s="8" t="s">
        <v>4042</v>
      </c>
      <c r="D629" s="18">
        <v>0.94064516129032261</v>
      </c>
      <c r="E629" s="124"/>
      <c r="F629" s="17"/>
      <c r="G629" s="18">
        <f>SUM(D629*100,E629:F629)</f>
        <v>94.064516129032256</v>
      </c>
      <c r="H629" s="17"/>
      <c r="I629" s="19"/>
      <c r="J629" s="18">
        <f>SUM(H629:I629)</f>
        <v>0</v>
      </c>
      <c r="K629" s="17"/>
      <c r="L629" s="19"/>
      <c r="M629" s="19"/>
      <c r="N629" s="18">
        <f>SUM(K629:M629)</f>
        <v>0</v>
      </c>
      <c r="O629" s="19"/>
      <c r="P629" s="19"/>
      <c r="Q629" s="19"/>
      <c r="R629" s="19"/>
      <c r="S629" s="18">
        <f>SUM(O629:R629)</f>
        <v>0</v>
      </c>
      <c r="T629" s="20"/>
      <c r="U629" s="17"/>
      <c r="V629" s="17"/>
      <c r="W629" s="17"/>
      <c r="X629" s="17"/>
      <c r="Y629" s="17"/>
      <c r="Z629" s="18">
        <f>SUM(T629:Y629)</f>
        <v>0</v>
      </c>
      <c r="AA629" s="17"/>
      <c r="AB629" s="17"/>
      <c r="AC629" s="41">
        <f>G629+J629+N629+S629+Z629+AA629-AB629</f>
        <v>94.064516129032256</v>
      </c>
    </row>
    <row r="630" spans="1:29" x14ac:dyDescent="0.25">
      <c r="A630" s="224">
        <v>626</v>
      </c>
      <c r="B630" s="62" t="s">
        <v>3415</v>
      </c>
      <c r="C630" s="13" t="s">
        <v>3340</v>
      </c>
      <c r="D630" s="18">
        <v>0.94038461538461537</v>
      </c>
      <c r="E630" s="122"/>
      <c r="F630" s="17"/>
      <c r="G630" s="18">
        <v>94.038461538461533</v>
      </c>
      <c r="H630" s="17"/>
      <c r="I630" s="19"/>
      <c r="J630" s="18">
        <v>0</v>
      </c>
      <c r="K630" s="17"/>
      <c r="L630" s="19"/>
      <c r="M630" s="19"/>
      <c r="N630" s="18">
        <v>0</v>
      </c>
      <c r="O630" s="19"/>
      <c r="P630" s="19"/>
      <c r="Q630" s="19"/>
      <c r="R630" s="19"/>
      <c r="S630" s="18">
        <v>0</v>
      </c>
      <c r="T630" s="20"/>
      <c r="U630" s="17"/>
      <c r="V630" s="17"/>
      <c r="W630" s="17"/>
      <c r="X630" s="17"/>
      <c r="Y630" s="17"/>
      <c r="Z630" s="18">
        <v>0</v>
      </c>
      <c r="AA630" s="17"/>
      <c r="AB630" s="17"/>
      <c r="AC630" s="41">
        <v>94.038461538461533</v>
      </c>
    </row>
    <row r="631" spans="1:29" x14ac:dyDescent="0.25">
      <c r="A631" s="225">
        <v>627</v>
      </c>
      <c r="B631" s="64" t="s">
        <v>170</v>
      </c>
      <c r="C631" s="8" t="s">
        <v>5456</v>
      </c>
      <c r="D631" s="6">
        <v>0.94033333333333335</v>
      </c>
      <c r="E631" s="121"/>
      <c r="F631" s="5"/>
      <c r="G631" s="6">
        <f>SUM(D631*100,E631:F631)</f>
        <v>94.033333333333331</v>
      </c>
      <c r="H631" s="5"/>
      <c r="I631" s="4"/>
      <c r="J631" s="6">
        <f>SUM(H631:I631)</f>
        <v>0</v>
      </c>
      <c r="K631" s="5"/>
      <c r="L631" s="4"/>
      <c r="M631" s="4"/>
      <c r="N631" s="6">
        <f>SUM(K631:M631)</f>
        <v>0</v>
      </c>
      <c r="O631" s="4"/>
      <c r="P631" s="4"/>
      <c r="Q631" s="4"/>
      <c r="R631" s="4"/>
      <c r="S631" s="6">
        <f>SUM(O631:R631)</f>
        <v>0</v>
      </c>
      <c r="T631" s="7"/>
      <c r="U631" s="5"/>
      <c r="V631" s="5"/>
      <c r="W631" s="5"/>
      <c r="X631" s="5"/>
      <c r="Y631" s="5"/>
      <c r="Z631" s="6">
        <f>SUM(T631:Y631)</f>
        <v>0</v>
      </c>
      <c r="AA631" s="5"/>
      <c r="AB631" s="5"/>
      <c r="AC631" s="40">
        <f>G631+J631+N631+S631+Z631+AA631-AB631</f>
        <v>94.033333333333331</v>
      </c>
    </row>
    <row r="632" spans="1:29" x14ac:dyDescent="0.25">
      <c r="A632" s="224">
        <v>628</v>
      </c>
      <c r="B632" s="62" t="s">
        <v>3416</v>
      </c>
      <c r="C632" s="13" t="s">
        <v>3340</v>
      </c>
      <c r="D632" s="18">
        <v>0.94032258064516128</v>
      </c>
      <c r="E632" s="122"/>
      <c r="F632" s="17"/>
      <c r="G632" s="18">
        <v>94.032258064516128</v>
      </c>
      <c r="H632" s="17"/>
      <c r="I632" s="19"/>
      <c r="J632" s="18">
        <v>0</v>
      </c>
      <c r="K632" s="17"/>
      <c r="L632" s="19"/>
      <c r="M632" s="19"/>
      <c r="N632" s="18">
        <v>0</v>
      </c>
      <c r="O632" s="19"/>
      <c r="P632" s="19"/>
      <c r="Q632" s="19"/>
      <c r="R632" s="19"/>
      <c r="S632" s="18">
        <v>0</v>
      </c>
      <c r="T632" s="20"/>
      <c r="U632" s="17"/>
      <c r="V632" s="17"/>
      <c r="W632" s="17"/>
      <c r="X632" s="17"/>
      <c r="Y632" s="17"/>
      <c r="Z632" s="18">
        <v>0</v>
      </c>
      <c r="AA632" s="17"/>
      <c r="AB632" s="17"/>
      <c r="AC632" s="41">
        <v>94.032258064516128</v>
      </c>
    </row>
    <row r="633" spans="1:29" x14ac:dyDescent="0.25">
      <c r="A633" s="224">
        <v>629</v>
      </c>
      <c r="B633" s="62" t="s">
        <v>171</v>
      </c>
      <c r="C633" s="8" t="s">
        <v>5456</v>
      </c>
      <c r="D633" s="6">
        <v>0.88</v>
      </c>
      <c r="E633" s="121"/>
      <c r="F633" s="5"/>
      <c r="G633" s="6">
        <f>SUM(D633*100,E633:F633)</f>
        <v>88</v>
      </c>
      <c r="H633" s="5"/>
      <c r="I633" s="4"/>
      <c r="J633" s="6">
        <f>SUM(H633:I633)</f>
        <v>0</v>
      </c>
      <c r="K633" s="5"/>
      <c r="L633" s="4"/>
      <c r="M633" s="4"/>
      <c r="N633" s="6">
        <f>SUM(K633:M633)</f>
        <v>0</v>
      </c>
      <c r="O633" s="4"/>
      <c r="P633" s="4"/>
      <c r="Q633" s="4"/>
      <c r="R633" s="4"/>
      <c r="S633" s="6">
        <f>SUM(O633:R633)</f>
        <v>0</v>
      </c>
      <c r="T633" s="7"/>
      <c r="U633" s="5"/>
      <c r="V633" s="5"/>
      <c r="W633" s="5"/>
      <c r="X633" s="5"/>
      <c r="Y633" s="5">
        <v>6</v>
      </c>
      <c r="Z633" s="6">
        <f>SUM(T633:Y633)</f>
        <v>6</v>
      </c>
      <c r="AA633" s="5"/>
      <c r="AB633" s="5"/>
      <c r="AC633" s="40">
        <f>G633+J633+N633+S633+Z633+AA633-AB633</f>
        <v>94</v>
      </c>
    </row>
    <row r="634" spans="1:29" x14ac:dyDescent="0.25">
      <c r="A634" s="224">
        <v>630</v>
      </c>
      <c r="B634" s="62" t="s">
        <v>2482</v>
      </c>
      <c r="C634" s="13" t="s">
        <v>2360</v>
      </c>
      <c r="D634" s="18">
        <v>0.89384615384615385</v>
      </c>
      <c r="E634" s="122"/>
      <c r="F634" s="17"/>
      <c r="G634" s="18">
        <v>89.384615384615387</v>
      </c>
      <c r="H634" s="17"/>
      <c r="I634" s="19"/>
      <c r="J634" s="18">
        <v>0</v>
      </c>
      <c r="K634" s="17"/>
      <c r="L634" s="19"/>
      <c r="M634" s="19">
        <v>3</v>
      </c>
      <c r="N634" s="18">
        <v>3</v>
      </c>
      <c r="O634" s="19"/>
      <c r="P634" s="19"/>
      <c r="Q634" s="19"/>
      <c r="R634" s="19"/>
      <c r="S634" s="18">
        <v>0</v>
      </c>
      <c r="T634" s="20">
        <v>1</v>
      </c>
      <c r="U634" s="17"/>
      <c r="V634" s="17"/>
      <c r="W634" s="17">
        <v>0.6</v>
      </c>
      <c r="X634" s="17"/>
      <c r="Y634" s="17"/>
      <c r="Z634" s="18">
        <v>1.6</v>
      </c>
      <c r="AA634" s="17"/>
      <c r="AB634" s="17"/>
      <c r="AC634" s="41">
        <v>93.984615384615381</v>
      </c>
    </row>
    <row r="635" spans="1:29" x14ac:dyDescent="0.25">
      <c r="A635" s="225">
        <v>631</v>
      </c>
      <c r="B635" s="59" t="s">
        <v>172</v>
      </c>
      <c r="C635" s="8" t="s">
        <v>5456</v>
      </c>
      <c r="D635" s="6">
        <v>0.93970588235294117</v>
      </c>
      <c r="E635" s="121"/>
      <c r="F635" s="5"/>
      <c r="G635" s="6">
        <f>SUM(D635*100,E635:F635)</f>
        <v>93.970588235294116</v>
      </c>
      <c r="H635" s="5"/>
      <c r="I635" s="4"/>
      <c r="J635" s="6">
        <f>SUM(H635:I635)</f>
        <v>0</v>
      </c>
      <c r="K635" s="5"/>
      <c r="L635" s="4"/>
      <c r="M635" s="4"/>
      <c r="N635" s="6">
        <f>SUM(K635:M635)</f>
        <v>0</v>
      </c>
      <c r="O635" s="4"/>
      <c r="P635" s="4"/>
      <c r="Q635" s="4"/>
      <c r="R635" s="4"/>
      <c r="S635" s="6">
        <f>SUM(O635:R635)</f>
        <v>0</v>
      </c>
      <c r="T635" s="7"/>
      <c r="U635" s="5"/>
      <c r="V635" s="5"/>
      <c r="W635" s="5"/>
      <c r="X635" s="5"/>
      <c r="Y635" s="5"/>
      <c r="Z635" s="6">
        <f>SUM(T635:Y635)</f>
        <v>0</v>
      </c>
      <c r="AA635" s="5"/>
      <c r="AB635" s="5"/>
      <c r="AC635" s="40">
        <f>G635+J635+N635+S635+Z635+AA635-AB635</f>
        <v>93.970588235294116</v>
      </c>
    </row>
    <row r="636" spans="1:29" x14ac:dyDescent="0.25">
      <c r="A636" s="224">
        <v>632</v>
      </c>
      <c r="B636" s="60" t="s">
        <v>173</v>
      </c>
      <c r="C636" s="8" t="s">
        <v>5456</v>
      </c>
      <c r="D636" s="6">
        <v>0.8196969696969697</v>
      </c>
      <c r="E636" s="121"/>
      <c r="F636" s="5"/>
      <c r="G636" s="6">
        <f>SUM(D636*100,E636:F636)</f>
        <v>81.969696969696969</v>
      </c>
      <c r="H636" s="5"/>
      <c r="I636" s="4"/>
      <c r="J636" s="6">
        <f>SUM(H636:I636)</f>
        <v>0</v>
      </c>
      <c r="K636" s="5"/>
      <c r="L636" s="4"/>
      <c r="M636" s="4"/>
      <c r="N636" s="6">
        <f>SUM(K636:M636)</f>
        <v>0</v>
      </c>
      <c r="O636" s="4"/>
      <c r="P636" s="4"/>
      <c r="Q636" s="4"/>
      <c r="R636" s="4"/>
      <c r="S636" s="6">
        <f>SUM(O636:R636)</f>
        <v>0</v>
      </c>
      <c r="T636" s="7">
        <v>2</v>
      </c>
      <c r="U636" s="5"/>
      <c r="V636" s="5">
        <v>6</v>
      </c>
      <c r="W636" s="5">
        <f>2.7+0.7+0.6</f>
        <v>4</v>
      </c>
      <c r="X636" s="5"/>
      <c r="Y636" s="5"/>
      <c r="Z636" s="6">
        <f>SUM(T636:Y636)</f>
        <v>12</v>
      </c>
      <c r="AA636" s="5"/>
      <c r="AB636" s="5"/>
      <c r="AC636" s="40">
        <f>G636+J636+N636+S636+Z636+AA636-AB636</f>
        <v>93.969696969696969</v>
      </c>
    </row>
    <row r="637" spans="1:29" x14ac:dyDescent="0.25">
      <c r="A637" s="224">
        <v>633</v>
      </c>
      <c r="B637" s="62" t="s">
        <v>174</v>
      </c>
      <c r="C637" s="8" t="s">
        <v>5456</v>
      </c>
      <c r="D637" s="6">
        <v>0.93966666666666665</v>
      </c>
      <c r="E637" s="121"/>
      <c r="F637" s="5"/>
      <c r="G637" s="6">
        <f>SUM(D637*100,E637:F637)</f>
        <v>93.966666666666669</v>
      </c>
      <c r="H637" s="5"/>
      <c r="I637" s="4"/>
      <c r="J637" s="6">
        <f>SUM(H637:I637)</f>
        <v>0</v>
      </c>
      <c r="K637" s="5"/>
      <c r="L637" s="4"/>
      <c r="M637" s="4"/>
      <c r="N637" s="6">
        <f>SUM(K637:M637)</f>
        <v>0</v>
      </c>
      <c r="O637" s="4"/>
      <c r="P637" s="4"/>
      <c r="Q637" s="4"/>
      <c r="R637" s="4"/>
      <c r="S637" s="6">
        <f>SUM(O637:R637)</f>
        <v>0</v>
      </c>
      <c r="T637" s="7"/>
      <c r="U637" s="5"/>
      <c r="V637" s="5"/>
      <c r="W637" s="5"/>
      <c r="X637" s="5"/>
      <c r="Y637" s="5"/>
      <c r="Z637" s="6">
        <f>SUM(T637:Y637)</f>
        <v>0</v>
      </c>
      <c r="AA637" s="5"/>
      <c r="AB637" s="5"/>
      <c r="AC637" s="40">
        <f>G637+J637+N637+S637+Z637+AA637-AB637</f>
        <v>93.966666666666669</v>
      </c>
    </row>
    <row r="638" spans="1:29" x14ac:dyDescent="0.25">
      <c r="A638" s="224">
        <v>634</v>
      </c>
      <c r="B638" s="64" t="s">
        <v>175</v>
      </c>
      <c r="C638" s="8" t="s">
        <v>5456</v>
      </c>
      <c r="D638" s="6">
        <v>0.93966666666666665</v>
      </c>
      <c r="E638" s="121"/>
      <c r="F638" s="5"/>
      <c r="G638" s="6">
        <f>SUM(D638*100,E638:F638)</f>
        <v>93.966666666666669</v>
      </c>
      <c r="H638" s="5"/>
      <c r="I638" s="4"/>
      <c r="J638" s="6">
        <f>SUM(H638:I638)</f>
        <v>0</v>
      </c>
      <c r="K638" s="5"/>
      <c r="L638" s="4"/>
      <c r="M638" s="4"/>
      <c r="N638" s="6">
        <f>SUM(K638:M638)</f>
        <v>0</v>
      </c>
      <c r="O638" s="4"/>
      <c r="P638" s="4"/>
      <c r="Q638" s="4"/>
      <c r="R638" s="4"/>
      <c r="S638" s="6">
        <f>SUM(O638:R638)</f>
        <v>0</v>
      </c>
      <c r="T638" s="7"/>
      <c r="U638" s="5"/>
      <c r="V638" s="5"/>
      <c r="W638" s="5"/>
      <c r="X638" s="5"/>
      <c r="Y638" s="5"/>
      <c r="Z638" s="6">
        <f>SUM(T638:Y638)</f>
        <v>0</v>
      </c>
      <c r="AA638" s="5"/>
      <c r="AB638" s="5"/>
      <c r="AC638" s="40">
        <f>G638+J638+N638+S638+Z638+AA638-AB638</f>
        <v>93.966666666666669</v>
      </c>
    </row>
    <row r="639" spans="1:29" ht="15.75" customHeight="1" x14ac:dyDescent="0.25">
      <c r="A639" s="225">
        <v>635</v>
      </c>
      <c r="B639" s="62" t="s">
        <v>3417</v>
      </c>
      <c r="C639" s="13" t="s">
        <v>3340</v>
      </c>
      <c r="D639" s="18">
        <v>0.93961538461538463</v>
      </c>
      <c r="E639" s="122"/>
      <c r="F639" s="17"/>
      <c r="G639" s="18">
        <v>93.961538461538467</v>
      </c>
      <c r="H639" s="17"/>
      <c r="I639" s="19"/>
      <c r="J639" s="18">
        <v>0</v>
      </c>
      <c r="K639" s="17"/>
      <c r="L639" s="19"/>
      <c r="M639" s="19"/>
      <c r="N639" s="18">
        <v>0</v>
      </c>
      <c r="O639" s="19"/>
      <c r="P639" s="19"/>
      <c r="Q639" s="19"/>
      <c r="R639" s="19"/>
      <c r="S639" s="18">
        <v>0</v>
      </c>
      <c r="T639" s="20"/>
      <c r="U639" s="17"/>
      <c r="V639" s="17"/>
      <c r="W639" s="17"/>
      <c r="X639" s="17"/>
      <c r="Y639" s="17"/>
      <c r="Z639" s="18">
        <v>0</v>
      </c>
      <c r="AA639" s="17"/>
      <c r="AB639" s="17"/>
      <c r="AC639" s="41">
        <v>93.961538461538467</v>
      </c>
    </row>
    <row r="640" spans="1:29" ht="15" customHeight="1" x14ac:dyDescent="0.25">
      <c r="A640" s="224">
        <v>636</v>
      </c>
      <c r="B640" s="62" t="s">
        <v>2483</v>
      </c>
      <c r="C640" s="13" t="s">
        <v>2360</v>
      </c>
      <c r="D640" s="18">
        <v>0.83153846153846156</v>
      </c>
      <c r="E640" s="122"/>
      <c r="F640" s="17"/>
      <c r="G640" s="18">
        <v>83.15384615384616</v>
      </c>
      <c r="H640" s="17"/>
      <c r="I640" s="19"/>
      <c r="J640" s="18">
        <v>0</v>
      </c>
      <c r="K640" s="17">
        <v>2</v>
      </c>
      <c r="L640" s="19">
        <v>5.8</v>
      </c>
      <c r="M640" s="19">
        <v>3</v>
      </c>
      <c r="N640" s="18">
        <v>10.8</v>
      </c>
      <c r="O640" s="19"/>
      <c r="P640" s="19"/>
      <c r="Q640" s="19"/>
      <c r="R640" s="19"/>
      <c r="S640" s="18">
        <v>0</v>
      </c>
      <c r="T640" s="20"/>
      <c r="U640" s="17"/>
      <c r="V640" s="17"/>
      <c r="W640" s="17"/>
      <c r="X640" s="17"/>
      <c r="Y640" s="17"/>
      <c r="Z640" s="18">
        <v>0</v>
      </c>
      <c r="AA640" s="17"/>
      <c r="AB640" s="17"/>
      <c r="AC640" s="41">
        <v>93.953846153846158</v>
      </c>
    </row>
    <row r="641" spans="1:29" x14ac:dyDescent="0.25">
      <c r="A641" s="224">
        <v>637</v>
      </c>
      <c r="B641" s="62" t="s">
        <v>176</v>
      </c>
      <c r="C641" s="8" t="s">
        <v>5456</v>
      </c>
      <c r="D641" s="6">
        <v>0.78933333333333333</v>
      </c>
      <c r="E641" s="121"/>
      <c r="F641" s="5"/>
      <c r="G641" s="6">
        <f>SUM(D641*100,E641:F641)</f>
        <v>78.933333333333337</v>
      </c>
      <c r="H641" s="5"/>
      <c r="I641" s="4"/>
      <c r="J641" s="6">
        <f>SUM(H641:I641)</f>
        <v>0</v>
      </c>
      <c r="K641" s="5"/>
      <c r="L641" s="4"/>
      <c r="M641" s="4"/>
      <c r="N641" s="6">
        <f>SUM(K641:M641)</f>
        <v>0</v>
      </c>
      <c r="O641" s="4"/>
      <c r="P641" s="4"/>
      <c r="Q641" s="4"/>
      <c r="R641" s="4"/>
      <c r="S641" s="6">
        <f>SUM(O641:R641)</f>
        <v>0</v>
      </c>
      <c r="T641" s="7">
        <v>15</v>
      </c>
      <c r="U641" s="5"/>
      <c r="V641" s="5"/>
      <c r="W641" s="5"/>
      <c r="X641" s="5"/>
      <c r="Y641" s="5"/>
      <c r="Z641" s="6">
        <f>SUM(T641:Y641)</f>
        <v>15</v>
      </c>
      <c r="AA641" s="5"/>
      <c r="AB641" s="5"/>
      <c r="AC641" s="40">
        <f>G641+J641+N641+S641+Z641+AA641-AB641</f>
        <v>93.933333333333337</v>
      </c>
    </row>
    <row r="642" spans="1:29" ht="15.75" customHeight="1" x14ac:dyDescent="0.25">
      <c r="A642" s="224">
        <v>638</v>
      </c>
      <c r="B642" s="81" t="s">
        <v>4515</v>
      </c>
      <c r="C642" s="8" t="s">
        <v>4042</v>
      </c>
      <c r="D642" s="18">
        <v>0.93419354838709678</v>
      </c>
      <c r="E642" s="124"/>
      <c r="F642" s="17"/>
      <c r="G642" s="18">
        <f>SUM(D642*100,E642:F642)</f>
        <v>93.41935483870968</v>
      </c>
      <c r="H642" s="17"/>
      <c r="I642" s="19"/>
      <c r="J642" s="18">
        <f>SUM(H642:I642)</f>
        <v>0</v>
      </c>
      <c r="K642" s="17"/>
      <c r="L642" s="19"/>
      <c r="M642" s="19"/>
      <c r="N642" s="18">
        <f>SUM(K642:M642)</f>
        <v>0</v>
      </c>
      <c r="O642" s="19"/>
      <c r="P642" s="19"/>
      <c r="Q642" s="19"/>
      <c r="R642" s="19"/>
      <c r="S642" s="18">
        <f>SUM(O642:R642)</f>
        <v>0</v>
      </c>
      <c r="T642" s="20"/>
      <c r="U642" s="17">
        <v>0.5</v>
      </c>
      <c r="V642" s="17"/>
      <c r="W642" s="17"/>
      <c r="X642" s="17"/>
      <c r="Y642" s="17"/>
      <c r="Z642" s="18">
        <f>SUM(T642:Y642)</f>
        <v>0.5</v>
      </c>
      <c r="AA642" s="17"/>
      <c r="AB642" s="17"/>
      <c r="AC642" s="41">
        <f>G642+J642+N642+S642+Z642+AA642-AB642</f>
        <v>93.91935483870968</v>
      </c>
    </row>
    <row r="643" spans="1:29" ht="14.25" customHeight="1" x14ac:dyDescent="0.25">
      <c r="A643" s="225">
        <v>639</v>
      </c>
      <c r="B643" s="58" t="s">
        <v>177</v>
      </c>
      <c r="C643" s="8" t="s">
        <v>5456</v>
      </c>
      <c r="D643" s="6">
        <v>0.9391176470588235</v>
      </c>
      <c r="E643" s="121"/>
      <c r="F643" s="5"/>
      <c r="G643" s="6">
        <f>SUM(D643*100,E643:F643)</f>
        <v>93.911764705882348</v>
      </c>
      <c r="H643" s="5"/>
      <c r="I643" s="4"/>
      <c r="J643" s="6">
        <f>SUM(H643:I643)</f>
        <v>0</v>
      </c>
      <c r="K643" s="5"/>
      <c r="L643" s="4"/>
      <c r="M643" s="4"/>
      <c r="N643" s="6">
        <f>SUM(K643:M643)</f>
        <v>0</v>
      </c>
      <c r="O643" s="4"/>
      <c r="P643" s="4"/>
      <c r="Q643" s="4"/>
      <c r="R643" s="4"/>
      <c r="S643" s="6">
        <f>SUM(O643:R643)</f>
        <v>0</v>
      </c>
      <c r="T643" s="7"/>
      <c r="U643" s="5"/>
      <c r="V643" s="5"/>
      <c r="W643" s="5"/>
      <c r="X643" s="5"/>
      <c r="Y643" s="5"/>
      <c r="Z643" s="6">
        <f>SUM(T643:Y643)</f>
        <v>0</v>
      </c>
      <c r="AA643" s="5"/>
      <c r="AB643" s="5"/>
      <c r="AC643" s="40">
        <f>G643+J643+N643+S643+Z643+AA643-AB643</f>
        <v>93.911764705882348</v>
      </c>
    </row>
    <row r="644" spans="1:29" ht="15" customHeight="1" x14ac:dyDescent="0.25">
      <c r="A644" s="224">
        <v>640</v>
      </c>
      <c r="B644" s="64" t="s">
        <v>178</v>
      </c>
      <c r="C644" s="8" t="s">
        <v>5456</v>
      </c>
      <c r="D644" s="6">
        <v>0.93899999999999995</v>
      </c>
      <c r="E644" s="121"/>
      <c r="F644" s="5"/>
      <c r="G644" s="6">
        <f>SUM(D644*100,E644:F644)</f>
        <v>93.899999999999991</v>
      </c>
      <c r="H644" s="5"/>
      <c r="I644" s="4"/>
      <c r="J644" s="6">
        <f>SUM(H644:I644)</f>
        <v>0</v>
      </c>
      <c r="K644" s="5"/>
      <c r="L644" s="4"/>
      <c r="M644" s="4"/>
      <c r="N644" s="6">
        <f>SUM(K644:M644)</f>
        <v>0</v>
      </c>
      <c r="O644" s="4"/>
      <c r="P644" s="4"/>
      <c r="Q644" s="4"/>
      <c r="R644" s="4"/>
      <c r="S644" s="6">
        <f>SUM(O644:R644)</f>
        <v>0</v>
      </c>
      <c r="T644" s="7"/>
      <c r="U644" s="5"/>
      <c r="V644" s="5"/>
      <c r="W644" s="5"/>
      <c r="X644" s="5"/>
      <c r="Y644" s="5"/>
      <c r="Z644" s="6">
        <f>SUM(T644:Y644)</f>
        <v>0</v>
      </c>
      <c r="AA644" s="5"/>
      <c r="AB644" s="5"/>
      <c r="AC644" s="40">
        <f>G644+J644+N644+S644+Z644+AA644-AB644</f>
        <v>93.899999999999991</v>
      </c>
    </row>
    <row r="645" spans="1:29" ht="13.5" customHeight="1" x14ac:dyDescent="0.25">
      <c r="A645" s="224">
        <v>641</v>
      </c>
      <c r="B645" s="59" t="s">
        <v>179</v>
      </c>
      <c r="C645" s="8" t="s">
        <v>5456</v>
      </c>
      <c r="D645" s="6">
        <v>0.93852941176470583</v>
      </c>
      <c r="E645" s="121"/>
      <c r="F645" s="5"/>
      <c r="G645" s="6">
        <f>SUM(D645*100,E645:F645)</f>
        <v>93.85294117647058</v>
      </c>
      <c r="H645" s="5"/>
      <c r="I645" s="4"/>
      <c r="J645" s="6">
        <f>SUM(H645:I645)</f>
        <v>0</v>
      </c>
      <c r="K645" s="5"/>
      <c r="L645" s="4"/>
      <c r="M645" s="4"/>
      <c r="N645" s="6">
        <f>SUM(K645:M645)</f>
        <v>0</v>
      </c>
      <c r="O645" s="4"/>
      <c r="P645" s="4"/>
      <c r="Q645" s="4"/>
      <c r="R645" s="4"/>
      <c r="S645" s="6">
        <f>SUM(O645:R645)</f>
        <v>0</v>
      </c>
      <c r="T645" s="7"/>
      <c r="U645" s="5"/>
      <c r="V645" s="5"/>
      <c r="W645" s="5"/>
      <c r="X645" s="5"/>
      <c r="Y645" s="5"/>
      <c r="Z645" s="6">
        <f>SUM(T645:Y645)</f>
        <v>0</v>
      </c>
      <c r="AA645" s="5"/>
      <c r="AB645" s="5"/>
      <c r="AC645" s="40">
        <f>G645+J645+N645+S645+Z645+AA645-AB645</f>
        <v>93.85294117647058</v>
      </c>
    </row>
    <row r="646" spans="1:29" ht="14.25" customHeight="1" x14ac:dyDescent="0.25">
      <c r="A646" s="224">
        <v>642</v>
      </c>
      <c r="B646" s="109">
        <v>204220</v>
      </c>
      <c r="C646" s="36" t="s">
        <v>5457</v>
      </c>
      <c r="D646" s="38">
        <v>0.75249999999999995</v>
      </c>
      <c r="E646" s="123"/>
      <c r="F646" s="33"/>
      <c r="G646" s="34">
        <v>75.25</v>
      </c>
      <c r="H646" s="33">
        <v>2</v>
      </c>
      <c r="I646" s="32"/>
      <c r="J646" s="34">
        <v>2</v>
      </c>
      <c r="K646" s="33"/>
      <c r="L646" s="32"/>
      <c r="M646" s="32"/>
      <c r="N646" s="34">
        <v>0</v>
      </c>
      <c r="O646" s="32"/>
      <c r="P646" s="32"/>
      <c r="Q646" s="32"/>
      <c r="R646" s="32"/>
      <c r="S646" s="34">
        <v>0</v>
      </c>
      <c r="T646" s="35">
        <v>1</v>
      </c>
      <c r="U646" s="33">
        <v>10.5</v>
      </c>
      <c r="V646" s="33">
        <v>5.0999999999999996</v>
      </c>
      <c r="W646" s="33"/>
      <c r="X646" s="33"/>
      <c r="Y646" s="33"/>
      <c r="Z646" s="34">
        <v>16.600000000000001</v>
      </c>
      <c r="AA646" s="33"/>
      <c r="AB646" s="33"/>
      <c r="AC646" s="42">
        <v>93.85</v>
      </c>
    </row>
    <row r="647" spans="1:29" ht="12" customHeight="1" x14ac:dyDescent="0.25">
      <c r="A647" s="225">
        <v>643</v>
      </c>
      <c r="B647" s="60" t="s">
        <v>180</v>
      </c>
      <c r="C647" s="8" t="s">
        <v>5456</v>
      </c>
      <c r="D647" s="6">
        <v>0.93818181818181823</v>
      </c>
      <c r="E647" s="121"/>
      <c r="F647" s="5"/>
      <c r="G647" s="6">
        <f>SUM(D647*100,E647:F647)</f>
        <v>93.818181818181827</v>
      </c>
      <c r="H647" s="5"/>
      <c r="I647" s="4"/>
      <c r="J647" s="6">
        <f>SUM(H647:I647)</f>
        <v>0</v>
      </c>
      <c r="K647" s="5"/>
      <c r="L647" s="4"/>
      <c r="M647" s="4"/>
      <c r="N647" s="6">
        <f>SUM(K647:M647)</f>
        <v>0</v>
      </c>
      <c r="O647" s="4"/>
      <c r="P647" s="4"/>
      <c r="Q647" s="4"/>
      <c r="R647" s="4"/>
      <c r="S647" s="6">
        <f>SUM(O647:R647)</f>
        <v>0</v>
      </c>
      <c r="T647" s="7"/>
      <c r="U647" s="5"/>
      <c r="V647" s="5"/>
      <c r="W647" s="5"/>
      <c r="X647" s="5"/>
      <c r="Y647" s="5"/>
      <c r="Z647" s="6">
        <f>SUM(T647:Y647)</f>
        <v>0</v>
      </c>
      <c r="AA647" s="5"/>
      <c r="AB647" s="5"/>
      <c r="AC647" s="40">
        <f>G647+J647+N647+S647+Z647+AA647-AB647</f>
        <v>93.818181818181827</v>
      </c>
    </row>
    <row r="648" spans="1:29" ht="15.75" customHeight="1" x14ac:dyDescent="0.25">
      <c r="A648" s="224">
        <v>644</v>
      </c>
      <c r="B648" s="62" t="s">
        <v>5294</v>
      </c>
      <c r="C648" s="9" t="s">
        <v>4042</v>
      </c>
      <c r="D648" s="18">
        <v>0.86416969696969703</v>
      </c>
      <c r="E648" s="124"/>
      <c r="F648" s="17"/>
      <c r="G648" s="18">
        <f>SUM(D648*100,E648:F648)</f>
        <v>86.416969696969701</v>
      </c>
      <c r="H648" s="17"/>
      <c r="I648" s="19"/>
      <c r="J648" s="18">
        <f>SUM(H648:I648)</f>
        <v>0</v>
      </c>
      <c r="K648" s="17"/>
      <c r="L648" s="19"/>
      <c r="M648" s="19">
        <v>3</v>
      </c>
      <c r="N648" s="18">
        <f>SUM(K648:M648)</f>
        <v>3</v>
      </c>
      <c r="O648" s="218">
        <v>2.5</v>
      </c>
      <c r="P648" s="19"/>
      <c r="Q648" s="19"/>
      <c r="R648" s="19"/>
      <c r="S648" s="18">
        <f>SUM(O648:R648)</f>
        <v>2.5</v>
      </c>
      <c r="T648" s="20"/>
      <c r="U648" s="17">
        <f>SUM(1.5+0.4)</f>
        <v>1.9</v>
      </c>
      <c r="V648" s="17"/>
      <c r="W648" s="17"/>
      <c r="X648" s="17"/>
      <c r="Y648" s="17"/>
      <c r="Z648" s="18">
        <f>SUM(T648:Y648)</f>
        <v>1.9</v>
      </c>
      <c r="AA648" s="17"/>
      <c r="AB648" s="17"/>
      <c r="AC648" s="41">
        <f>G648+J648+N648+S648+Z648+AA648-AB648</f>
        <v>93.816969696969707</v>
      </c>
    </row>
    <row r="649" spans="1:29" ht="14.25" customHeight="1" x14ac:dyDescent="0.25">
      <c r="A649" s="224">
        <v>645</v>
      </c>
      <c r="B649" s="58" t="s">
        <v>181</v>
      </c>
      <c r="C649" s="8" t="s">
        <v>5456</v>
      </c>
      <c r="D649" s="43">
        <v>0.76211333333333342</v>
      </c>
      <c r="E649" s="121"/>
      <c r="F649" s="5"/>
      <c r="G649" s="6">
        <f>SUM(D649*100,E649:F649)</f>
        <v>76.211333333333343</v>
      </c>
      <c r="H649" s="5"/>
      <c r="I649" s="4"/>
      <c r="J649" s="6">
        <f>SUM(H649:I649)</f>
        <v>0</v>
      </c>
      <c r="K649" s="5"/>
      <c r="L649" s="4"/>
      <c r="M649" s="4"/>
      <c r="N649" s="6">
        <f>SUM(K649:M649)</f>
        <v>0</v>
      </c>
      <c r="O649" s="4">
        <v>2.5</v>
      </c>
      <c r="P649" s="4"/>
      <c r="Q649" s="4"/>
      <c r="R649" s="4"/>
      <c r="S649" s="6">
        <f>SUM(O649:R649)</f>
        <v>2.5</v>
      </c>
      <c r="T649" s="7">
        <v>10</v>
      </c>
      <c r="U649" s="5"/>
      <c r="V649" s="5">
        <v>1.6</v>
      </c>
      <c r="W649" s="5">
        <v>1.5</v>
      </c>
      <c r="X649" s="5"/>
      <c r="Y649" s="5">
        <v>2</v>
      </c>
      <c r="Z649" s="6">
        <f>SUM(T649:Y649)</f>
        <v>15.1</v>
      </c>
      <c r="AA649" s="5"/>
      <c r="AB649" s="5"/>
      <c r="AC649" s="40">
        <f>G649+J649+N649+S649+Z649+AA649-AB649</f>
        <v>93.811333333333337</v>
      </c>
    </row>
    <row r="650" spans="1:29" ht="14.25" customHeight="1" x14ac:dyDescent="0.25">
      <c r="A650" s="224">
        <v>646</v>
      </c>
      <c r="B650" s="62" t="s">
        <v>2484</v>
      </c>
      <c r="C650" s="13" t="s">
        <v>2360</v>
      </c>
      <c r="D650" s="18">
        <v>0.83076923076923082</v>
      </c>
      <c r="E650" s="122"/>
      <c r="F650" s="17"/>
      <c r="G650" s="18">
        <v>83.07692307692308</v>
      </c>
      <c r="H650" s="17"/>
      <c r="I650" s="19"/>
      <c r="J650" s="18">
        <v>0</v>
      </c>
      <c r="K650" s="17"/>
      <c r="L650" s="19"/>
      <c r="M650" s="19"/>
      <c r="N650" s="18">
        <v>0</v>
      </c>
      <c r="O650" s="19"/>
      <c r="P650" s="19"/>
      <c r="Q650" s="19"/>
      <c r="R650" s="19"/>
      <c r="S650" s="18">
        <v>0</v>
      </c>
      <c r="T650" s="20"/>
      <c r="U650" s="17">
        <v>0.9</v>
      </c>
      <c r="V650" s="17">
        <v>0.5</v>
      </c>
      <c r="W650" s="17">
        <v>5</v>
      </c>
      <c r="X650" s="17">
        <v>1.3</v>
      </c>
      <c r="Y650" s="17">
        <v>3</v>
      </c>
      <c r="Z650" s="18">
        <v>10.7</v>
      </c>
      <c r="AA650" s="17"/>
      <c r="AB650" s="17"/>
      <c r="AC650" s="41">
        <v>93.776923076923083</v>
      </c>
    </row>
    <row r="651" spans="1:29" ht="15.75" customHeight="1" x14ac:dyDescent="0.25">
      <c r="A651" s="225">
        <v>647</v>
      </c>
      <c r="B651" s="80" t="s">
        <v>1462</v>
      </c>
      <c r="C651" s="22" t="s">
        <v>1369</v>
      </c>
      <c r="D651" s="18">
        <v>0.93766666666666665</v>
      </c>
      <c r="E651" s="122"/>
      <c r="F651" s="17"/>
      <c r="G651" s="18">
        <f>SUM(D651*100,E651:F651)</f>
        <v>93.766666666666666</v>
      </c>
      <c r="H651" s="17"/>
      <c r="I651" s="19"/>
      <c r="J651" s="18">
        <f>SUM(H651:I651)</f>
        <v>0</v>
      </c>
      <c r="K651" s="17"/>
      <c r="L651" s="19"/>
      <c r="M651" s="19"/>
      <c r="N651" s="18">
        <f>SUM(K651:M651)</f>
        <v>0</v>
      </c>
      <c r="O651" s="19"/>
      <c r="P651" s="19"/>
      <c r="Q651" s="19"/>
      <c r="R651" s="19"/>
      <c r="S651" s="18">
        <f>SUM(O651:R651)</f>
        <v>0</v>
      </c>
      <c r="T651" s="20"/>
      <c r="U651" s="17"/>
      <c r="V651" s="17"/>
      <c r="W651" s="17"/>
      <c r="X651" s="17"/>
      <c r="Y651" s="17"/>
      <c r="Z651" s="18">
        <f>SUM(T651:Y651)</f>
        <v>0</v>
      </c>
      <c r="AA651" s="17"/>
      <c r="AB651" s="17"/>
      <c r="AC651" s="41">
        <f>G651+J651+N651+S651+Z651+AA651-AB651</f>
        <v>93.766666666666666</v>
      </c>
    </row>
    <row r="652" spans="1:29" ht="15.75" customHeight="1" x14ac:dyDescent="0.25">
      <c r="A652" s="224">
        <v>648</v>
      </c>
      <c r="B652" s="109">
        <v>214083</v>
      </c>
      <c r="C652" s="36" t="s">
        <v>5457</v>
      </c>
      <c r="D652" s="39">
        <v>0.89155555555555543</v>
      </c>
      <c r="E652" s="123"/>
      <c r="F652" s="33"/>
      <c r="G652" s="34">
        <v>89.155555555555537</v>
      </c>
      <c r="H652" s="33">
        <v>2.1</v>
      </c>
      <c r="I652" s="32"/>
      <c r="J652" s="34">
        <v>2.1</v>
      </c>
      <c r="K652" s="33"/>
      <c r="L652" s="32"/>
      <c r="M652" s="32"/>
      <c r="N652" s="34">
        <v>0</v>
      </c>
      <c r="O652" s="32">
        <v>2.5</v>
      </c>
      <c r="P652" s="32"/>
      <c r="Q652" s="32"/>
      <c r="R652" s="32"/>
      <c r="S652" s="34">
        <v>2.5</v>
      </c>
      <c r="T652" s="35"/>
      <c r="U652" s="33"/>
      <c r="V652" s="33"/>
      <c r="W652" s="33"/>
      <c r="X652" s="33"/>
      <c r="Y652" s="33"/>
      <c r="Z652" s="34">
        <v>0</v>
      </c>
      <c r="AA652" s="33"/>
      <c r="AB652" s="33"/>
      <c r="AC652" s="42">
        <v>93.755555555555532</v>
      </c>
    </row>
    <row r="653" spans="1:29" ht="15.75" customHeight="1" x14ac:dyDescent="0.25">
      <c r="A653" s="224">
        <v>649</v>
      </c>
      <c r="B653" s="58" t="s">
        <v>182</v>
      </c>
      <c r="C653" s="8" t="s">
        <v>5456</v>
      </c>
      <c r="D653" s="43">
        <v>0.90845333333333333</v>
      </c>
      <c r="E653" s="121"/>
      <c r="F653" s="5"/>
      <c r="G653" s="6">
        <f>SUM(D653*100,E653:F653)</f>
        <v>90.845333333333329</v>
      </c>
      <c r="H653" s="5"/>
      <c r="I653" s="4"/>
      <c r="J653" s="6">
        <f>SUM(H653:I653)</f>
        <v>0</v>
      </c>
      <c r="K653" s="5"/>
      <c r="L653" s="4"/>
      <c r="M653" s="4"/>
      <c r="N653" s="6">
        <f>SUM(K653:M653)</f>
        <v>0</v>
      </c>
      <c r="O653" s="4"/>
      <c r="P653" s="4"/>
      <c r="Q653" s="4"/>
      <c r="R653" s="4"/>
      <c r="S653" s="6">
        <f>SUM(O653:R653)</f>
        <v>0</v>
      </c>
      <c r="T653" s="7">
        <v>1</v>
      </c>
      <c r="U653" s="5">
        <v>0.3</v>
      </c>
      <c r="V653" s="5">
        <v>1.6</v>
      </c>
      <c r="W653" s="5"/>
      <c r="X653" s="5"/>
      <c r="Y653" s="5"/>
      <c r="Z653" s="6">
        <f>SUM(T653:Y653)</f>
        <v>2.9000000000000004</v>
      </c>
      <c r="AA653" s="5"/>
      <c r="AB653" s="5"/>
      <c r="AC653" s="40">
        <f>G653+J653+N653+S653+Z653+AA653-AB653</f>
        <v>93.745333333333335</v>
      </c>
    </row>
    <row r="654" spans="1:29" ht="15" customHeight="1" x14ac:dyDescent="0.25">
      <c r="A654" s="224">
        <v>650</v>
      </c>
      <c r="B654" s="62" t="s">
        <v>3418</v>
      </c>
      <c r="C654" s="13" t="s">
        <v>3340</v>
      </c>
      <c r="D654" s="18">
        <v>0.81187500000000001</v>
      </c>
      <c r="E654" s="122">
        <v>1</v>
      </c>
      <c r="F654" s="17"/>
      <c r="G654" s="18">
        <v>82.1875</v>
      </c>
      <c r="H654" s="17"/>
      <c r="I654" s="19"/>
      <c r="J654" s="18">
        <v>0</v>
      </c>
      <c r="K654" s="17"/>
      <c r="L654" s="19"/>
      <c r="M654" s="19"/>
      <c r="N654" s="18">
        <v>0</v>
      </c>
      <c r="O654" s="19"/>
      <c r="P654" s="19">
        <v>0.5</v>
      </c>
      <c r="Q654" s="19"/>
      <c r="R654" s="19"/>
      <c r="S654" s="18">
        <v>0.5</v>
      </c>
      <c r="T654" s="20">
        <v>10</v>
      </c>
      <c r="U654" s="17">
        <v>1</v>
      </c>
      <c r="V654" s="17"/>
      <c r="W654" s="17"/>
      <c r="X654" s="17"/>
      <c r="Y654" s="17"/>
      <c r="Z654" s="18">
        <v>11</v>
      </c>
      <c r="AA654" s="17"/>
      <c r="AB654" s="17"/>
      <c r="AC654" s="41">
        <v>93.6875</v>
      </c>
    </row>
    <row r="655" spans="1:29" ht="14.25" customHeight="1" x14ac:dyDescent="0.25">
      <c r="A655" s="225">
        <v>651</v>
      </c>
      <c r="B655" s="58" t="s">
        <v>183</v>
      </c>
      <c r="C655" s="8" t="s">
        <v>5456</v>
      </c>
      <c r="D655" s="6">
        <v>0.93666666666666665</v>
      </c>
      <c r="E655" s="121"/>
      <c r="F655" s="5"/>
      <c r="G655" s="6">
        <f>SUM(D655*100,E655:F655)</f>
        <v>93.666666666666671</v>
      </c>
      <c r="H655" s="5"/>
      <c r="I655" s="4"/>
      <c r="J655" s="6">
        <f>SUM(H655:I655)</f>
        <v>0</v>
      </c>
      <c r="K655" s="5"/>
      <c r="L655" s="4"/>
      <c r="M655" s="4"/>
      <c r="N655" s="6">
        <f>SUM(K655:M655)</f>
        <v>0</v>
      </c>
      <c r="O655" s="4"/>
      <c r="P655" s="4"/>
      <c r="Q655" s="4"/>
      <c r="R655" s="4"/>
      <c r="S655" s="6">
        <f>SUM(O655:R655)</f>
        <v>0</v>
      </c>
      <c r="T655" s="7"/>
      <c r="U655" s="5"/>
      <c r="V655" s="5"/>
      <c r="W655" s="5"/>
      <c r="X655" s="5"/>
      <c r="Y655" s="5"/>
      <c r="Z655" s="6">
        <f>SUM(T655:Y655)</f>
        <v>0</v>
      </c>
      <c r="AA655" s="5"/>
      <c r="AB655" s="5"/>
      <c r="AC655" s="40">
        <f>G655+J655+N655+S655+Z655+AA655-AB655</f>
        <v>93.666666666666671</v>
      </c>
    </row>
    <row r="656" spans="1:29" ht="15" customHeight="1" x14ac:dyDescent="0.25">
      <c r="A656" s="224">
        <v>652</v>
      </c>
      <c r="B656" s="61" t="s">
        <v>184</v>
      </c>
      <c r="C656" s="8" t="s">
        <v>5456</v>
      </c>
      <c r="D656" s="6">
        <v>0.93666666666666665</v>
      </c>
      <c r="E656" s="121"/>
      <c r="F656" s="5"/>
      <c r="G656" s="6">
        <f>SUM(D656*100,E656:F656)</f>
        <v>93.666666666666671</v>
      </c>
      <c r="H656" s="5"/>
      <c r="I656" s="4"/>
      <c r="J656" s="6">
        <f>SUM(H656:I656)</f>
        <v>0</v>
      </c>
      <c r="K656" s="5"/>
      <c r="L656" s="4"/>
      <c r="M656" s="4"/>
      <c r="N656" s="6">
        <f>SUM(K656:M656)</f>
        <v>0</v>
      </c>
      <c r="O656" s="4"/>
      <c r="P656" s="4"/>
      <c r="Q656" s="4"/>
      <c r="R656" s="4"/>
      <c r="S656" s="6">
        <f>SUM(O656:R656)</f>
        <v>0</v>
      </c>
      <c r="T656" s="7"/>
      <c r="U656" s="5"/>
      <c r="V656" s="5"/>
      <c r="W656" s="5"/>
      <c r="X656" s="5"/>
      <c r="Y656" s="5"/>
      <c r="Z656" s="6">
        <f>SUM(T656:Y656)</f>
        <v>0</v>
      </c>
      <c r="AA656" s="5"/>
      <c r="AB656" s="5"/>
      <c r="AC656" s="40">
        <f>G656+J656+N656+S656+Z656+AA656-AB656</f>
        <v>93.666666666666671</v>
      </c>
    </row>
    <row r="657" spans="1:29" ht="15" customHeight="1" x14ac:dyDescent="0.25">
      <c r="A657" s="224">
        <v>653</v>
      </c>
      <c r="B657" s="62" t="s">
        <v>2485</v>
      </c>
      <c r="C657" s="13" t="s">
        <v>2360</v>
      </c>
      <c r="D657" s="18">
        <v>0.93666666666666676</v>
      </c>
      <c r="E657" s="122"/>
      <c r="F657" s="17"/>
      <c r="G657" s="18">
        <v>93.666666666666671</v>
      </c>
      <c r="H657" s="17"/>
      <c r="I657" s="19"/>
      <c r="J657" s="18">
        <v>0</v>
      </c>
      <c r="K657" s="17"/>
      <c r="L657" s="19"/>
      <c r="M657" s="19"/>
      <c r="N657" s="18">
        <v>0</v>
      </c>
      <c r="O657" s="19"/>
      <c r="P657" s="19"/>
      <c r="Q657" s="19"/>
      <c r="R657" s="19"/>
      <c r="S657" s="18">
        <v>0</v>
      </c>
      <c r="T657" s="20"/>
      <c r="U657" s="17"/>
      <c r="V657" s="17"/>
      <c r="W657" s="17"/>
      <c r="X657" s="17"/>
      <c r="Y657" s="17"/>
      <c r="Z657" s="18">
        <v>0</v>
      </c>
      <c r="AA657" s="17"/>
      <c r="AB657" s="17"/>
      <c r="AC657" s="41">
        <v>93.666666666666671</v>
      </c>
    </row>
    <row r="658" spans="1:29" ht="13.5" customHeight="1" x14ac:dyDescent="0.25">
      <c r="A658" s="224">
        <v>654</v>
      </c>
      <c r="B658" s="62" t="s">
        <v>2486</v>
      </c>
      <c r="C658" s="13" t="s">
        <v>2360</v>
      </c>
      <c r="D658" s="18">
        <v>0.86461538461538467</v>
      </c>
      <c r="E658" s="122"/>
      <c r="F658" s="17"/>
      <c r="G658" s="18">
        <v>86.461538461538467</v>
      </c>
      <c r="H658" s="17"/>
      <c r="I658" s="19"/>
      <c r="J658" s="18">
        <v>0</v>
      </c>
      <c r="K658" s="17">
        <v>2</v>
      </c>
      <c r="L658" s="19">
        <v>0.5</v>
      </c>
      <c r="M658" s="19">
        <v>3</v>
      </c>
      <c r="N658" s="18">
        <v>5.5</v>
      </c>
      <c r="O658" s="19"/>
      <c r="P658" s="19"/>
      <c r="Q658" s="19"/>
      <c r="R658" s="19"/>
      <c r="S658" s="18">
        <v>0</v>
      </c>
      <c r="T658" s="20"/>
      <c r="U658" s="17"/>
      <c r="V658" s="17"/>
      <c r="W658" s="17">
        <v>0.2</v>
      </c>
      <c r="X658" s="17"/>
      <c r="Y658" s="17">
        <v>1.5</v>
      </c>
      <c r="Z658" s="18">
        <v>1.7</v>
      </c>
      <c r="AA658" s="17"/>
      <c r="AB658" s="17"/>
      <c r="AC658" s="41">
        <v>93.66153846153847</v>
      </c>
    </row>
    <row r="659" spans="1:29" ht="15.75" customHeight="1" x14ac:dyDescent="0.25">
      <c r="A659" s="225">
        <v>655</v>
      </c>
      <c r="B659" s="58" t="s">
        <v>185</v>
      </c>
      <c r="C659" s="8" t="s">
        <v>5456</v>
      </c>
      <c r="D659" s="6">
        <v>0.93645161290322576</v>
      </c>
      <c r="E659" s="121"/>
      <c r="F659" s="5"/>
      <c r="G659" s="6">
        <f>SUM(D659*100,E659:F659)</f>
        <v>93.645161290322577</v>
      </c>
      <c r="H659" s="5"/>
      <c r="I659" s="4"/>
      <c r="J659" s="6">
        <f>SUM(H659:I659)</f>
        <v>0</v>
      </c>
      <c r="K659" s="5"/>
      <c r="L659" s="4"/>
      <c r="M659" s="4"/>
      <c r="N659" s="6">
        <f>SUM(K659:M659)</f>
        <v>0</v>
      </c>
      <c r="O659" s="4"/>
      <c r="P659" s="4"/>
      <c r="Q659" s="4"/>
      <c r="R659" s="4"/>
      <c r="S659" s="6">
        <f>SUM(O659:R659)</f>
        <v>0</v>
      </c>
      <c r="T659" s="7"/>
      <c r="U659" s="5"/>
      <c r="V659" s="5"/>
      <c r="W659" s="5"/>
      <c r="X659" s="5"/>
      <c r="Y659" s="5"/>
      <c r="Z659" s="6">
        <f>SUM(T659:Y659)</f>
        <v>0</v>
      </c>
      <c r="AA659" s="5"/>
      <c r="AB659" s="5"/>
      <c r="AC659" s="40">
        <f>G659+J659+N659+S659+Z659+AA659-AB659</f>
        <v>93.645161290322577</v>
      </c>
    </row>
    <row r="660" spans="1:29" ht="14.25" customHeight="1" x14ac:dyDescent="0.25">
      <c r="A660" s="224">
        <v>656</v>
      </c>
      <c r="B660" s="81" t="s">
        <v>1463</v>
      </c>
      <c r="C660" s="8" t="s">
        <v>1369</v>
      </c>
      <c r="D660" s="18">
        <v>0.88835016835016833</v>
      </c>
      <c r="E660" s="122"/>
      <c r="F660" s="17"/>
      <c r="G660" s="18">
        <f>SUM(D660*100,E660:F660)</f>
        <v>88.83501683501683</v>
      </c>
      <c r="H660" s="17"/>
      <c r="I660" s="19"/>
      <c r="J660" s="18">
        <f>SUM(H660:I660)</f>
        <v>0</v>
      </c>
      <c r="K660" s="17"/>
      <c r="L660" s="19"/>
      <c r="M660" s="19"/>
      <c r="N660" s="18">
        <f>SUM(K660:M660)</f>
        <v>0</v>
      </c>
      <c r="O660" s="19"/>
      <c r="P660" s="19"/>
      <c r="Q660" s="19"/>
      <c r="R660" s="19"/>
      <c r="S660" s="18">
        <f>SUM(O660:R660)</f>
        <v>0</v>
      </c>
      <c r="T660" s="20">
        <f>1+2</f>
        <v>3</v>
      </c>
      <c r="U660" s="17"/>
      <c r="V660" s="17"/>
      <c r="W660" s="17">
        <f>0.3+1.5</f>
        <v>1.8</v>
      </c>
      <c r="X660" s="17"/>
      <c r="Y660" s="17"/>
      <c r="Z660" s="18">
        <f>SUM(T660:Y660)</f>
        <v>4.8</v>
      </c>
      <c r="AA660" s="17"/>
      <c r="AB660" s="17"/>
      <c r="AC660" s="41">
        <f>G660+J660+N660+S660+Z660+AA660-AB660</f>
        <v>93.635016835016827</v>
      </c>
    </row>
    <row r="661" spans="1:29" ht="14.25" customHeight="1" x14ac:dyDescent="0.25">
      <c r="A661" s="224">
        <v>657</v>
      </c>
      <c r="B661" s="64" t="s">
        <v>186</v>
      </c>
      <c r="C661" s="8" t="s">
        <v>5456</v>
      </c>
      <c r="D661" s="6">
        <v>0.93633333333333335</v>
      </c>
      <c r="E661" s="121"/>
      <c r="F661" s="5"/>
      <c r="G661" s="6">
        <f>SUM(D661*100,E661:F661)</f>
        <v>93.63333333333334</v>
      </c>
      <c r="H661" s="5"/>
      <c r="I661" s="4"/>
      <c r="J661" s="6">
        <f>SUM(H661:I661)</f>
        <v>0</v>
      </c>
      <c r="K661" s="5"/>
      <c r="L661" s="4"/>
      <c r="M661" s="4"/>
      <c r="N661" s="6">
        <f>SUM(K661:M661)</f>
        <v>0</v>
      </c>
      <c r="O661" s="4"/>
      <c r="P661" s="4"/>
      <c r="Q661" s="4"/>
      <c r="R661" s="4"/>
      <c r="S661" s="6">
        <f>SUM(O661:R661)</f>
        <v>0</v>
      </c>
      <c r="T661" s="7"/>
      <c r="U661" s="5"/>
      <c r="V661" s="5"/>
      <c r="W661" s="5"/>
      <c r="X661" s="5"/>
      <c r="Y661" s="5"/>
      <c r="Z661" s="6">
        <f>SUM(T661:Y661)</f>
        <v>0</v>
      </c>
      <c r="AA661" s="5"/>
      <c r="AB661" s="5"/>
      <c r="AC661" s="40">
        <f>G661+J661+N661+S661+Z661+AA661-AB661</f>
        <v>93.63333333333334</v>
      </c>
    </row>
    <row r="662" spans="1:29" ht="15.75" customHeight="1" x14ac:dyDescent="0.25">
      <c r="A662" s="224">
        <v>658</v>
      </c>
      <c r="B662" s="81" t="s">
        <v>4415</v>
      </c>
      <c r="C662" s="8" t="s">
        <v>4042</v>
      </c>
      <c r="D662" s="18">
        <v>0.93612903225806454</v>
      </c>
      <c r="E662" s="124"/>
      <c r="F662" s="17"/>
      <c r="G662" s="18">
        <f>SUM(D662*100,E662:F662)</f>
        <v>93.612903225806448</v>
      </c>
      <c r="H662" s="17"/>
      <c r="I662" s="19"/>
      <c r="J662" s="18">
        <f>SUM(H662:I662)</f>
        <v>0</v>
      </c>
      <c r="K662" s="17"/>
      <c r="L662" s="19"/>
      <c r="M662" s="19"/>
      <c r="N662" s="18">
        <f>SUM(K662:M662)</f>
        <v>0</v>
      </c>
      <c r="O662" s="19"/>
      <c r="P662" s="19"/>
      <c r="Q662" s="19"/>
      <c r="R662" s="19"/>
      <c r="S662" s="18">
        <f>SUM(O662:R662)</f>
        <v>0</v>
      </c>
      <c r="T662" s="20"/>
      <c r="U662" s="17"/>
      <c r="V662" s="17"/>
      <c r="W662" s="17"/>
      <c r="X662" s="17"/>
      <c r="Y662" s="17"/>
      <c r="Z662" s="18">
        <f>SUM(T662:Y662)</f>
        <v>0</v>
      </c>
      <c r="AA662" s="17"/>
      <c r="AB662" s="17"/>
      <c r="AC662" s="41">
        <f>G662+J662+N662+S662+Z662+AA662-AB662</f>
        <v>93.612903225806448</v>
      </c>
    </row>
    <row r="663" spans="1:29" ht="15.75" customHeight="1" x14ac:dyDescent="0.25">
      <c r="A663" s="225">
        <v>659</v>
      </c>
      <c r="B663" s="58" t="s">
        <v>187</v>
      </c>
      <c r="C663" s="8" t="s">
        <v>5456</v>
      </c>
      <c r="D663" s="6">
        <v>0.93600000000000005</v>
      </c>
      <c r="E663" s="121"/>
      <c r="F663" s="5"/>
      <c r="G663" s="6">
        <f>SUM(D663*100,E663:F663)</f>
        <v>93.600000000000009</v>
      </c>
      <c r="H663" s="5"/>
      <c r="I663" s="4"/>
      <c r="J663" s="6">
        <f>SUM(H663:I663)</f>
        <v>0</v>
      </c>
      <c r="K663" s="5"/>
      <c r="L663" s="4"/>
      <c r="M663" s="4"/>
      <c r="N663" s="6">
        <f>SUM(K663:M663)</f>
        <v>0</v>
      </c>
      <c r="O663" s="4"/>
      <c r="P663" s="4"/>
      <c r="Q663" s="4"/>
      <c r="R663" s="4"/>
      <c r="S663" s="6">
        <f>SUM(O663:R663)</f>
        <v>0</v>
      </c>
      <c r="T663" s="7"/>
      <c r="U663" s="5"/>
      <c r="V663" s="5"/>
      <c r="W663" s="5"/>
      <c r="X663" s="5"/>
      <c r="Y663" s="5"/>
      <c r="Z663" s="6">
        <f>SUM(T663:Y663)</f>
        <v>0</v>
      </c>
      <c r="AA663" s="5"/>
      <c r="AB663" s="5"/>
      <c r="AC663" s="40">
        <f>G663+J663+N663+S663+Z663+AA663-AB663</f>
        <v>93.600000000000009</v>
      </c>
    </row>
    <row r="664" spans="1:29" ht="16.5" customHeight="1" x14ac:dyDescent="0.25">
      <c r="A664" s="224">
        <v>660</v>
      </c>
      <c r="B664" s="62" t="s">
        <v>3419</v>
      </c>
      <c r="C664" s="13" t="s">
        <v>3340</v>
      </c>
      <c r="D664" s="18">
        <v>0.85281249999999997</v>
      </c>
      <c r="E664" s="122">
        <v>1</v>
      </c>
      <c r="F664" s="17"/>
      <c r="G664" s="18">
        <v>86.28125</v>
      </c>
      <c r="H664" s="17"/>
      <c r="I664" s="19"/>
      <c r="J664" s="18">
        <v>0</v>
      </c>
      <c r="K664" s="17"/>
      <c r="L664" s="19"/>
      <c r="M664" s="19"/>
      <c r="N664" s="18">
        <v>0</v>
      </c>
      <c r="O664" s="19"/>
      <c r="P664" s="19"/>
      <c r="Q664" s="19"/>
      <c r="R664" s="19"/>
      <c r="S664" s="18">
        <v>0</v>
      </c>
      <c r="T664" s="20">
        <v>3.5</v>
      </c>
      <c r="U664" s="17">
        <v>0.5</v>
      </c>
      <c r="V664" s="17"/>
      <c r="W664" s="17">
        <v>3.3</v>
      </c>
      <c r="X664" s="17"/>
      <c r="Y664" s="17"/>
      <c r="Z664" s="18">
        <v>7.3</v>
      </c>
      <c r="AA664" s="17"/>
      <c r="AB664" s="17"/>
      <c r="AC664" s="41">
        <v>93.581249999999997</v>
      </c>
    </row>
    <row r="665" spans="1:29" ht="15" customHeight="1" x14ac:dyDescent="0.25">
      <c r="A665" s="224">
        <v>661</v>
      </c>
      <c r="B665" s="58" t="s">
        <v>188</v>
      </c>
      <c r="C665" s="8" t="s">
        <v>5456</v>
      </c>
      <c r="D665" s="6">
        <v>0.93533333333333335</v>
      </c>
      <c r="E665" s="121"/>
      <c r="F665" s="5"/>
      <c r="G665" s="6">
        <f>SUM(D665*100,E665:F665)</f>
        <v>93.533333333333331</v>
      </c>
      <c r="H665" s="5"/>
      <c r="I665" s="4"/>
      <c r="J665" s="6">
        <f>SUM(H665:I665)</f>
        <v>0</v>
      </c>
      <c r="K665" s="5"/>
      <c r="L665" s="4"/>
      <c r="M665" s="4"/>
      <c r="N665" s="6">
        <f>SUM(K665:M665)</f>
        <v>0</v>
      </c>
      <c r="O665" s="4"/>
      <c r="P665" s="4"/>
      <c r="Q665" s="4"/>
      <c r="R665" s="4"/>
      <c r="S665" s="6">
        <f>SUM(O665:R665)</f>
        <v>0</v>
      </c>
      <c r="T665" s="7"/>
      <c r="U665" s="5"/>
      <c r="V665" s="5"/>
      <c r="W665" s="5"/>
      <c r="X665" s="5"/>
      <c r="Y665" s="5"/>
      <c r="Z665" s="6">
        <f>SUM(T665:Y665)</f>
        <v>0</v>
      </c>
      <c r="AA665" s="5"/>
      <c r="AB665" s="5"/>
      <c r="AC665" s="40">
        <f>G665+J665+N665+S665+Z665+AA665-AB665</f>
        <v>93.533333333333331</v>
      </c>
    </row>
    <row r="666" spans="1:29" ht="13.5" customHeight="1" x14ac:dyDescent="0.25">
      <c r="A666" s="224">
        <v>662</v>
      </c>
      <c r="B666" s="59" t="s">
        <v>189</v>
      </c>
      <c r="C666" s="8" t="s">
        <v>5456</v>
      </c>
      <c r="D666" s="6">
        <v>0.93529411764705883</v>
      </c>
      <c r="E666" s="121"/>
      <c r="F666" s="5"/>
      <c r="G666" s="6">
        <f>SUM(D666*100,E666:F666)</f>
        <v>93.529411764705884</v>
      </c>
      <c r="H666" s="5"/>
      <c r="I666" s="4"/>
      <c r="J666" s="6">
        <f>SUM(H666:I666)</f>
        <v>0</v>
      </c>
      <c r="K666" s="5"/>
      <c r="L666" s="4"/>
      <c r="M666" s="4"/>
      <c r="N666" s="6">
        <f>SUM(K666:M666)</f>
        <v>0</v>
      </c>
      <c r="O666" s="4"/>
      <c r="P666" s="4"/>
      <c r="Q666" s="4"/>
      <c r="R666" s="4"/>
      <c r="S666" s="6">
        <f>SUM(O666:R666)</f>
        <v>0</v>
      </c>
      <c r="T666" s="7"/>
      <c r="U666" s="5"/>
      <c r="V666" s="5"/>
      <c r="W666" s="5"/>
      <c r="X666" s="5"/>
      <c r="Y666" s="5"/>
      <c r="Z666" s="6">
        <f>SUM(T666:Y666)</f>
        <v>0</v>
      </c>
      <c r="AA666" s="5"/>
      <c r="AB666" s="5"/>
      <c r="AC666" s="40">
        <f>G666+J666+N666+S666+Z666+AA666-AB666</f>
        <v>93.529411764705884</v>
      </c>
    </row>
    <row r="667" spans="1:29" ht="14.25" customHeight="1" x14ac:dyDescent="0.25">
      <c r="A667" s="225">
        <v>663</v>
      </c>
      <c r="B667" s="62" t="s">
        <v>3420</v>
      </c>
      <c r="C667" s="13" t="s">
        <v>3340</v>
      </c>
      <c r="D667" s="18">
        <v>0.91516129032258065</v>
      </c>
      <c r="E667" s="122"/>
      <c r="F667" s="17"/>
      <c r="G667" s="18">
        <v>91.516129032258064</v>
      </c>
      <c r="H667" s="17"/>
      <c r="I667" s="19"/>
      <c r="J667" s="18">
        <v>0</v>
      </c>
      <c r="K667" s="17"/>
      <c r="L667" s="19"/>
      <c r="M667" s="19"/>
      <c r="N667" s="18">
        <v>0</v>
      </c>
      <c r="O667" s="19"/>
      <c r="P667" s="19"/>
      <c r="Q667" s="19"/>
      <c r="R667" s="19"/>
      <c r="S667" s="18">
        <v>0</v>
      </c>
      <c r="T667" s="20">
        <v>2</v>
      </c>
      <c r="U667" s="17"/>
      <c r="V667" s="17"/>
      <c r="W667" s="17"/>
      <c r="X667" s="17"/>
      <c r="Y667" s="17"/>
      <c r="Z667" s="18">
        <v>2</v>
      </c>
      <c r="AA667" s="17"/>
      <c r="AB667" s="17"/>
      <c r="AC667" s="41">
        <v>93.516129032258064</v>
      </c>
    </row>
    <row r="668" spans="1:29" ht="12" customHeight="1" x14ac:dyDescent="0.25">
      <c r="A668" s="224">
        <v>664</v>
      </c>
      <c r="B668" s="62" t="s">
        <v>2487</v>
      </c>
      <c r="C668" s="13" t="s">
        <v>2360</v>
      </c>
      <c r="D668" s="18">
        <v>0.89615384615384608</v>
      </c>
      <c r="E668" s="122"/>
      <c r="F668" s="17"/>
      <c r="G668" s="18">
        <v>89.615384615384613</v>
      </c>
      <c r="H668" s="17"/>
      <c r="I668" s="19"/>
      <c r="J668" s="18">
        <v>0</v>
      </c>
      <c r="K668" s="17"/>
      <c r="L668" s="19"/>
      <c r="M668" s="19"/>
      <c r="N668" s="18">
        <v>0</v>
      </c>
      <c r="O668" s="19"/>
      <c r="P668" s="19"/>
      <c r="Q668" s="19"/>
      <c r="R668" s="19"/>
      <c r="S668" s="18">
        <v>0</v>
      </c>
      <c r="T668" s="20">
        <v>2</v>
      </c>
      <c r="U668" s="17"/>
      <c r="V668" s="17"/>
      <c r="W668" s="17">
        <v>1.9000000000000001</v>
      </c>
      <c r="X668" s="17"/>
      <c r="Y668" s="17"/>
      <c r="Z668" s="18">
        <v>3.9000000000000004</v>
      </c>
      <c r="AA668" s="17"/>
      <c r="AB668" s="17"/>
      <c r="AC668" s="41">
        <v>93.515384615384619</v>
      </c>
    </row>
    <row r="669" spans="1:29" x14ac:dyDescent="0.25">
      <c r="A669" s="224">
        <v>665</v>
      </c>
      <c r="B669" s="62" t="s">
        <v>2398</v>
      </c>
      <c r="C669" s="13" t="s">
        <v>2360</v>
      </c>
      <c r="D669" s="18">
        <v>0.84</v>
      </c>
      <c r="E669" s="122"/>
      <c r="F669" s="17"/>
      <c r="G669" s="18">
        <v>84</v>
      </c>
      <c r="H669" s="17"/>
      <c r="I669" s="19"/>
      <c r="J669" s="18">
        <v>0</v>
      </c>
      <c r="K669" s="17">
        <v>2</v>
      </c>
      <c r="L669" s="19">
        <v>0.5</v>
      </c>
      <c r="M669" s="19">
        <v>7</v>
      </c>
      <c r="N669" s="18">
        <v>9.5</v>
      </c>
      <c r="O669" s="19"/>
      <c r="P669" s="19"/>
      <c r="Q669" s="19"/>
      <c r="R669" s="19"/>
      <c r="S669" s="18">
        <v>0</v>
      </c>
      <c r="T669" s="20"/>
      <c r="U669" s="17"/>
      <c r="V669" s="17"/>
      <c r="W669" s="17"/>
      <c r="X669" s="17"/>
      <c r="Y669" s="17"/>
      <c r="Z669" s="18">
        <v>0</v>
      </c>
      <c r="AA669" s="17"/>
      <c r="AB669" s="17"/>
      <c r="AC669" s="41">
        <v>93.5</v>
      </c>
    </row>
    <row r="670" spans="1:29" x14ac:dyDescent="0.25">
      <c r="A670" s="224">
        <v>666</v>
      </c>
      <c r="B670" s="62" t="s">
        <v>2488</v>
      </c>
      <c r="C670" s="13" t="s">
        <v>2360</v>
      </c>
      <c r="D670" s="18">
        <v>0.92500000000000004</v>
      </c>
      <c r="E670" s="122"/>
      <c r="F670" s="17"/>
      <c r="G670" s="18">
        <v>92.5</v>
      </c>
      <c r="H670" s="17"/>
      <c r="I670" s="19"/>
      <c r="J670" s="18">
        <v>0</v>
      </c>
      <c r="K670" s="17"/>
      <c r="L670" s="19"/>
      <c r="M670" s="19"/>
      <c r="N670" s="18">
        <v>0</v>
      </c>
      <c r="O670" s="19"/>
      <c r="P670" s="19"/>
      <c r="Q670" s="19"/>
      <c r="R670" s="19"/>
      <c r="S670" s="18">
        <v>0</v>
      </c>
      <c r="T670" s="20">
        <v>1</v>
      </c>
      <c r="U670" s="17"/>
      <c r="V670" s="17"/>
      <c r="W670" s="17"/>
      <c r="X670" s="17"/>
      <c r="Y670" s="17"/>
      <c r="Z670" s="18">
        <v>1</v>
      </c>
      <c r="AA670" s="17"/>
      <c r="AB670" s="17"/>
      <c r="AC670" s="41">
        <v>93.5</v>
      </c>
    </row>
    <row r="671" spans="1:29" x14ac:dyDescent="0.25">
      <c r="A671" s="225">
        <v>667</v>
      </c>
      <c r="B671" s="109">
        <v>184221</v>
      </c>
      <c r="C671" s="36" t="s">
        <v>5457</v>
      </c>
      <c r="D671" s="39">
        <v>0.93500000000000005</v>
      </c>
      <c r="E671" s="123"/>
      <c r="F671" s="33"/>
      <c r="G671" s="34">
        <v>93.5</v>
      </c>
      <c r="H671" s="33"/>
      <c r="I671" s="32"/>
      <c r="J671" s="34">
        <v>0</v>
      </c>
      <c r="K671" s="33"/>
      <c r="L671" s="32"/>
      <c r="M671" s="32"/>
      <c r="N671" s="34">
        <v>0</v>
      </c>
      <c r="O671" s="32"/>
      <c r="P671" s="32"/>
      <c r="Q671" s="32"/>
      <c r="R671" s="32"/>
      <c r="S671" s="34">
        <v>0</v>
      </c>
      <c r="T671" s="35"/>
      <c r="U671" s="33"/>
      <c r="V671" s="33"/>
      <c r="W671" s="33"/>
      <c r="X671" s="33"/>
      <c r="Y671" s="33"/>
      <c r="Z671" s="34">
        <v>0</v>
      </c>
      <c r="AA671" s="33"/>
      <c r="AB671" s="33"/>
      <c r="AC671" s="42">
        <v>93.5</v>
      </c>
    </row>
    <row r="672" spans="1:29" x14ac:dyDescent="0.25">
      <c r="A672" s="224">
        <v>668</v>
      </c>
      <c r="B672" s="60" t="s">
        <v>4867</v>
      </c>
      <c r="C672" s="8" t="s">
        <v>4042</v>
      </c>
      <c r="D672" s="18">
        <v>0.88187499999999996</v>
      </c>
      <c r="E672" s="124"/>
      <c r="F672" s="17"/>
      <c r="G672" s="18">
        <f>SUM(D672*100,E672:F672)</f>
        <v>88.1875</v>
      </c>
      <c r="H672" s="17"/>
      <c r="I672" s="19"/>
      <c r="J672" s="18">
        <f>SUM(H672:I672)</f>
        <v>0</v>
      </c>
      <c r="K672" s="17"/>
      <c r="L672" s="19"/>
      <c r="M672" s="19"/>
      <c r="N672" s="18">
        <f>SUM(K672:M672)</f>
        <v>0</v>
      </c>
      <c r="O672" s="19"/>
      <c r="P672" s="19"/>
      <c r="Q672" s="19"/>
      <c r="R672" s="19"/>
      <c r="S672" s="18">
        <f>SUM(O672:R672)</f>
        <v>0</v>
      </c>
      <c r="T672" s="20"/>
      <c r="U672" s="17">
        <v>1.7</v>
      </c>
      <c r="V672" s="17">
        <v>1.6</v>
      </c>
      <c r="W672" s="17">
        <v>2</v>
      </c>
      <c r="X672" s="17"/>
      <c r="Y672" s="17"/>
      <c r="Z672" s="18">
        <f>SUM(T672:Y672)</f>
        <v>5.3</v>
      </c>
      <c r="AA672" s="17"/>
      <c r="AB672" s="17"/>
      <c r="AC672" s="41">
        <f>G672+J672+N672+S672+Z672+AA672-AB672</f>
        <v>93.487499999999997</v>
      </c>
    </row>
    <row r="673" spans="1:29" x14ac:dyDescent="0.25">
      <c r="A673" s="224">
        <v>669</v>
      </c>
      <c r="B673" s="58" t="s">
        <v>190</v>
      </c>
      <c r="C673" s="8" t="s">
        <v>5456</v>
      </c>
      <c r="D673" s="6">
        <v>0.93470588235294116</v>
      </c>
      <c r="E673" s="121"/>
      <c r="F673" s="5"/>
      <c r="G673" s="6">
        <f>SUM(D673*100,E673:F673)</f>
        <v>93.470588235294116</v>
      </c>
      <c r="H673" s="5"/>
      <c r="I673" s="4"/>
      <c r="J673" s="6">
        <f>SUM(H673:I673)</f>
        <v>0</v>
      </c>
      <c r="K673" s="5"/>
      <c r="L673" s="4"/>
      <c r="M673" s="4"/>
      <c r="N673" s="6">
        <f>SUM(K673:M673)</f>
        <v>0</v>
      </c>
      <c r="O673" s="4"/>
      <c r="P673" s="4"/>
      <c r="Q673" s="4"/>
      <c r="R673" s="4"/>
      <c r="S673" s="6">
        <f>SUM(O673:R673)</f>
        <v>0</v>
      </c>
      <c r="T673" s="7"/>
      <c r="U673" s="5"/>
      <c r="V673" s="5"/>
      <c r="W673" s="5"/>
      <c r="X673" s="5"/>
      <c r="Y673" s="5"/>
      <c r="Z673" s="6">
        <f>SUM(T673:Y673)</f>
        <v>0</v>
      </c>
      <c r="AA673" s="5"/>
      <c r="AB673" s="5"/>
      <c r="AC673" s="40">
        <f>G673+J673+N673+S673+Z673+AA673-AB673</f>
        <v>93.470588235294116</v>
      </c>
    </row>
    <row r="674" spans="1:29" x14ac:dyDescent="0.25">
      <c r="A674" s="224">
        <v>670</v>
      </c>
      <c r="B674" s="62" t="s">
        <v>191</v>
      </c>
      <c r="C674" s="8" t="s">
        <v>5456</v>
      </c>
      <c r="D674" s="6">
        <v>0.91466666666666663</v>
      </c>
      <c r="E674" s="121"/>
      <c r="F674" s="5"/>
      <c r="G674" s="6">
        <f>SUM(D674*100,E674:F674)</f>
        <v>91.466666666666669</v>
      </c>
      <c r="H674" s="5"/>
      <c r="I674" s="4"/>
      <c r="J674" s="6">
        <f>SUM(H674:I674)</f>
        <v>0</v>
      </c>
      <c r="K674" s="5"/>
      <c r="L674" s="4"/>
      <c r="M674" s="4"/>
      <c r="N674" s="6">
        <f>SUM(K674:M674)</f>
        <v>0</v>
      </c>
      <c r="O674" s="4"/>
      <c r="P674" s="4"/>
      <c r="Q674" s="4"/>
      <c r="R674" s="4"/>
      <c r="S674" s="6">
        <f>SUM(O674:R674)</f>
        <v>0</v>
      </c>
      <c r="T674" s="7">
        <f>1+1</f>
        <v>2</v>
      </c>
      <c r="U674" s="5"/>
      <c r="V674" s="5"/>
      <c r="W674" s="5"/>
      <c r="X674" s="5"/>
      <c r="Y674" s="5"/>
      <c r="Z674" s="6">
        <f>SUM(T674:Y674)</f>
        <v>2</v>
      </c>
      <c r="AA674" s="5"/>
      <c r="AB674" s="5"/>
      <c r="AC674" s="40">
        <f>G674+J674+N674+S674+Z674+AA674-AB674</f>
        <v>93.466666666666669</v>
      </c>
    </row>
    <row r="675" spans="1:29" ht="15" customHeight="1" x14ac:dyDescent="0.25">
      <c r="A675" s="225">
        <v>671</v>
      </c>
      <c r="B675" s="61" t="s">
        <v>192</v>
      </c>
      <c r="C675" s="8" t="s">
        <v>5456</v>
      </c>
      <c r="D675" s="6">
        <v>0.93466666666666665</v>
      </c>
      <c r="E675" s="121"/>
      <c r="F675" s="5"/>
      <c r="G675" s="6">
        <f>SUM(D675*100,E675:F675)</f>
        <v>93.466666666666669</v>
      </c>
      <c r="H675" s="5"/>
      <c r="I675" s="4"/>
      <c r="J675" s="6">
        <f>SUM(H675:I675)</f>
        <v>0</v>
      </c>
      <c r="K675" s="5"/>
      <c r="L675" s="4"/>
      <c r="M675" s="4"/>
      <c r="N675" s="6">
        <f>SUM(K675:M675)</f>
        <v>0</v>
      </c>
      <c r="O675" s="4"/>
      <c r="P675" s="4"/>
      <c r="Q675" s="4"/>
      <c r="R675" s="4"/>
      <c r="S675" s="6">
        <f>SUM(O675:R675)</f>
        <v>0</v>
      </c>
      <c r="T675" s="7"/>
      <c r="U675" s="5"/>
      <c r="V675" s="5"/>
      <c r="W675" s="5"/>
      <c r="X675" s="5"/>
      <c r="Y675" s="5"/>
      <c r="Z675" s="6">
        <f>SUM(T675:Y675)</f>
        <v>0</v>
      </c>
      <c r="AA675" s="5"/>
      <c r="AB675" s="5"/>
      <c r="AC675" s="40">
        <f>G675+J675+N675+S675+Z675+AA675-AB675</f>
        <v>93.466666666666669</v>
      </c>
    </row>
    <row r="676" spans="1:29" x14ac:dyDescent="0.25">
      <c r="A676" s="224">
        <v>672</v>
      </c>
      <c r="B676" s="109">
        <v>214020</v>
      </c>
      <c r="C676" s="36" t="s">
        <v>5457</v>
      </c>
      <c r="D676" s="39">
        <v>0.82163703703703705</v>
      </c>
      <c r="E676" s="123"/>
      <c r="F676" s="33"/>
      <c r="G676" s="34">
        <v>82.163703703703703</v>
      </c>
      <c r="H676" s="33">
        <v>5.4</v>
      </c>
      <c r="I676" s="32"/>
      <c r="J676" s="34">
        <v>5.4</v>
      </c>
      <c r="K676" s="33"/>
      <c r="L676" s="32"/>
      <c r="M676" s="32"/>
      <c r="N676" s="34">
        <v>0</v>
      </c>
      <c r="O676" s="32"/>
      <c r="P676" s="32">
        <v>0.5</v>
      </c>
      <c r="Q676" s="32"/>
      <c r="R676" s="32"/>
      <c r="S676" s="34">
        <v>0.5</v>
      </c>
      <c r="T676" s="35"/>
      <c r="U676" s="33">
        <v>5.4</v>
      </c>
      <c r="V676" s="33"/>
      <c r="W676" s="33"/>
      <c r="X676" s="33"/>
      <c r="Y676" s="33"/>
      <c r="Z676" s="34">
        <v>5.4</v>
      </c>
      <c r="AA676" s="33"/>
      <c r="AB676" s="33"/>
      <c r="AC676" s="42">
        <v>93.463703703703715</v>
      </c>
    </row>
    <row r="677" spans="1:29" x14ac:dyDescent="0.25">
      <c r="A677" s="224">
        <v>673</v>
      </c>
      <c r="B677" s="111" t="s">
        <v>4240</v>
      </c>
      <c r="C677" s="8" t="s">
        <v>4042</v>
      </c>
      <c r="D677" s="18">
        <v>0.7215625</v>
      </c>
      <c r="E677" s="124"/>
      <c r="F677" s="17"/>
      <c r="G677" s="18">
        <f>SUM(D677*100,E677:F677)</f>
        <v>72.15625</v>
      </c>
      <c r="H677" s="17"/>
      <c r="I677" s="19"/>
      <c r="J677" s="18">
        <f>SUM(H677:I677)</f>
        <v>0</v>
      </c>
      <c r="K677" s="17"/>
      <c r="L677" s="19"/>
      <c r="M677" s="19"/>
      <c r="N677" s="18">
        <f>SUM(K677:M677)</f>
        <v>0</v>
      </c>
      <c r="O677" s="19">
        <v>2.5</v>
      </c>
      <c r="P677" s="19">
        <v>8.5</v>
      </c>
      <c r="Q677" s="19">
        <v>9.6</v>
      </c>
      <c r="R677" s="19"/>
      <c r="S677" s="18">
        <f>SUM(O677:R677)</f>
        <v>20.6</v>
      </c>
      <c r="T677" s="20"/>
      <c r="U677" s="17"/>
      <c r="V677" s="17"/>
      <c r="W677" s="17">
        <v>0.7</v>
      </c>
      <c r="X677" s="17"/>
      <c r="Y677" s="17"/>
      <c r="Z677" s="18">
        <f>SUM(T677:Y677)</f>
        <v>0.7</v>
      </c>
      <c r="AA677" s="17"/>
      <c r="AB677" s="17"/>
      <c r="AC677" s="41">
        <f>G677+J677+N677+S677+Z677+AA677-AB677</f>
        <v>93.456249999999997</v>
      </c>
    </row>
    <row r="678" spans="1:29" x14ac:dyDescent="0.25">
      <c r="A678" s="224">
        <v>674</v>
      </c>
      <c r="B678" s="81" t="s">
        <v>4528</v>
      </c>
      <c r="C678" s="8" t="s">
        <v>4042</v>
      </c>
      <c r="D678" s="18">
        <v>0.89454545454545453</v>
      </c>
      <c r="E678" s="124"/>
      <c r="F678" s="17"/>
      <c r="G678" s="18">
        <f>SUM(D678*100,E678:F678)</f>
        <v>89.454545454545453</v>
      </c>
      <c r="H678" s="17"/>
      <c r="I678" s="19"/>
      <c r="J678" s="18">
        <f>SUM(H678:I678)</f>
        <v>0</v>
      </c>
      <c r="K678" s="17"/>
      <c r="L678" s="19"/>
      <c r="M678" s="19"/>
      <c r="N678" s="18">
        <f>SUM(K678:M678)</f>
        <v>0</v>
      </c>
      <c r="O678" s="19"/>
      <c r="P678" s="19"/>
      <c r="Q678" s="19"/>
      <c r="R678" s="19"/>
      <c r="S678" s="18">
        <f>SUM(O678:R678)</f>
        <v>0</v>
      </c>
      <c r="T678" s="20">
        <f>3+1</f>
        <v>4</v>
      </c>
      <c r="U678" s="17"/>
      <c r="V678" s="17"/>
      <c r="W678" s="17"/>
      <c r="X678" s="17"/>
      <c r="Y678" s="17"/>
      <c r="Z678" s="18">
        <f>SUM(T678:Y678)</f>
        <v>4</v>
      </c>
      <c r="AA678" s="17"/>
      <c r="AB678" s="17"/>
      <c r="AC678" s="41">
        <f>G678+J678+N678+S678+Z678+AA678-AB678</f>
        <v>93.454545454545453</v>
      </c>
    </row>
    <row r="679" spans="1:29" x14ac:dyDescent="0.25">
      <c r="A679" s="225">
        <v>675</v>
      </c>
      <c r="B679" s="62" t="s">
        <v>5041</v>
      </c>
      <c r="C679" s="24" t="s">
        <v>4042</v>
      </c>
      <c r="D679" s="18">
        <v>0.93451612903225811</v>
      </c>
      <c r="E679" s="124"/>
      <c r="F679" s="17"/>
      <c r="G679" s="18">
        <f>SUM(D679*100,E679:F679)</f>
        <v>93.451612903225808</v>
      </c>
      <c r="H679" s="17"/>
      <c r="I679" s="19"/>
      <c r="J679" s="18">
        <f>SUM(H679:I679)</f>
        <v>0</v>
      </c>
      <c r="K679" s="17"/>
      <c r="L679" s="19"/>
      <c r="M679" s="19"/>
      <c r="N679" s="18">
        <f>SUM(K679:M679)</f>
        <v>0</v>
      </c>
      <c r="O679" s="19"/>
      <c r="P679" s="19"/>
      <c r="Q679" s="19"/>
      <c r="R679" s="19"/>
      <c r="S679" s="18">
        <f>SUM(O679:R679)</f>
        <v>0</v>
      </c>
      <c r="T679" s="20"/>
      <c r="U679" s="17"/>
      <c r="V679" s="17"/>
      <c r="W679" s="17"/>
      <c r="X679" s="17"/>
      <c r="Y679" s="17"/>
      <c r="Z679" s="18">
        <f>SUM(T679:Y679)</f>
        <v>0</v>
      </c>
      <c r="AA679" s="17"/>
      <c r="AB679" s="17"/>
      <c r="AC679" s="41">
        <f>G679+J679+N679+S679+Z679+AA679-AB679</f>
        <v>93.451612903225808</v>
      </c>
    </row>
    <row r="680" spans="1:29" x14ac:dyDescent="0.25">
      <c r="A680" s="224">
        <v>676</v>
      </c>
      <c r="B680" s="62" t="s">
        <v>5010</v>
      </c>
      <c r="C680" s="8" t="s">
        <v>4042</v>
      </c>
      <c r="D680" s="18">
        <v>0.75248251748251749</v>
      </c>
      <c r="E680" s="124"/>
      <c r="F680" s="17"/>
      <c r="G680" s="18">
        <f>SUM(D680*100,E680:F680)</f>
        <v>75.248251748251747</v>
      </c>
      <c r="H680" s="17"/>
      <c r="I680" s="19"/>
      <c r="J680" s="18">
        <f>SUM(H680:I680)</f>
        <v>0</v>
      </c>
      <c r="K680" s="17"/>
      <c r="L680" s="19"/>
      <c r="M680" s="19"/>
      <c r="N680" s="18">
        <f>SUM(K680:M680)</f>
        <v>0</v>
      </c>
      <c r="O680" s="19"/>
      <c r="P680" s="19"/>
      <c r="Q680" s="19"/>
      <c r="R680" s="19"/>
      <c r="S680" s="18">
        <f>SUM(O680:R680)</f>
        <v>0</v>
      </c>
      <c r="T680" s="20">
        <f>3+1</f>
        <v>4</v>
      </c>
      <c r="U680" s="17">
        <f>SUM(2.7+7.1)</f>
        <v>9.8000000000000007</v>
      </c>
      <c r="V680" s="17"/>
      <c r="W680" s="17">
        <f>0.4+4</f>
        <v>4.4000000000000004</v>
      </c>
      <c r="X680" s="17"/>
      <c r="Y680" s="17"/>
      <c r="Z680" s="18">
        <f>SUM(T680:Y680)</f>
        <v>18.200000000000003</v>
      </c>
      <c r="AA680" s="17"/>
      <c r="AB680" s="17"/>
      <c r="AC680" s="41">
        <f>G680+J680+N680+S680+Z680+AA680-AB680</f>
        <v>93.448251748251749</v>
      </c>
    </row>
    <row r="681" spans="1:29" x14ac:dyDescent="0.25">
      <c r="A681" s="224">
        <v>677</v>
      </c>
      <c r="B681" s="62" t="s">
        <v>5423</v>
      </c>
      <c r="C681" s="9" t="s">
        <v>4042</v>
      </c>
      <c r="D681" s="18">
        <v>0.86421818181818189</v>
      </c>
      <c r="E681" s="124"/>
      <c r="F681" s="17"/>
      <c r="G681" s="18">
        <f>SUM(D681*100,E681:F681)</f>
        <v>86.421818181818182</v>
      </c>
      <c r="H681" s="17"/>
      <c r="I681" s="19"/>
      <c r="J681" s="18">
        <f>SUM(H681:I681)</f>
        <v>0</v>
      </c>
      <c r="K681" s="17"/>
      <c r="L681" s="19"/>
      <c r="M681" s="19"/>
      <c r="N681" s="18">
        <f>SUM(K681:M681)</f>
        <v>0</v>
      </c>
      <c r="O681" s="19"/>
      <c r="P681" s="19"/>
      <c r="Q681" s="19"/>
      <c r="R681" s="19"/>
      <c r="S681" s="18">
        <f>SUM(O681:R681)</f>
        <v>0</v>
      </c>
      <c r="T681" s="20"/>
      <c r="U681" s="17">
        <v>2</v>
      </c>
      <c r="V681" s="17">
        <v>0.5</v>
      </c>
      <c r="W681" s="17">
        <v>1.5</v>
      </c>
      <c r="X681" s="17"/>
      <c r="Y681" s="17">
        <v>3</v>
      </c>
      <c r="Z681" s="18">
        <f>SUM(T681:Y681)</f>
        <v>7</v>
      </c>
      <c r="AA681" s="17"/>
      <c r="AB681" s="17"/>
      <c r="AC681" s="41">
        <f>G681+J681+N681+S681+Z681+AA681-AB681</f>
        <v>93.421818181818182</v>
      </c>
    </row>
    <row r="682" spans="1:29" x14ac:dyDescent="0.25">
      <c r="A682" s="224">
        <v>678</v>
      </c>
      <c r="B682" s="62" t="s">
        <v>2489</v>
      </c>
      <c r="C682" s="13" t="s">
        <v>2360</v>
      </c>
      <c r="D682" s="18">
        <v>0.87416666666666676</v>
      </c>
      <c r="E682" s="122"/>
      <c r="F682" s="17"/>
      <c r="G682" s="18">
        <v>87.416666666666671</v>
      </c>
      <c r="H682" s="17"/>
      <c r="I682" s="19"/>
      <c r="J682" s="18">
        <v>0</v>
      </c>
      <c r="K682" s="17"/>
      <c r="L682" s="19"/>
      <c r="M682" s="19"/>
      <c r="N682" s="18">
        <v>0</v>
      </c>
      <c r="O682" s="19"/>
      <c r="P682" s="19"/>
      <c r="Q682" s="19"/>
      <c r="R682" s="19"/>
      <c r="S682" s="18">
        <v>0</v>
      </c>
      <c r="T682" s="20"/>
      <c r="U682" s="17"/>
      <c r="V682" s="17">
        <v>1</v>
      </c>
      <c r="W682" s="17">
        <v>5</v>
      </c>
      <c r="X682" s="17"/>
      <c r="Y682" s="17"/>
      <c r="Z682" s="18">
        <v>6</v>
      </c>
      <c r="AA682" s="17"/>
      <c r="AB682" s="17"/>
      <c r="AC682" s="41">
        <v>93.416666666666671</v>
      </c>
    </row>
    <row r="683" spans="1:29" x14ac:dyDescent="0.25">
      <c r="A683" s="225">
        <v>679</v>
      </c>
      <c r="B683" s="62" t="s">
        <v>2490</v>
      </c>
      <c r="C683" s="13" t="s">
        <v>2360</v>
      </c>
      <c r="D683" s="18">
        <v>0.92416666666666669</v>
      </c>
      <c r="E683" s="122"/>
      <c r="F683" s="17"/>
      <c r="G683" s="18">
        <v>92.416666666666671</v>
      </c>
      <c r="H683" s="17"/>
      <c r="I683" s="19"/>
      <c r="J683" s="18">
        <v>0</v>
      </c>
      <c r="K683" s="17"/>
      <c r="L683" s="19"/>
      <c r="M683" s="19"/>
      <c r="N683" s="18">
        <v>0</v>
      </c>
      <c r="O683" s="19"/>
      <c r="P683" s="19"/>
      <c r="Q683" s="19"/>
      <c r="R683" s="19"/>
      <c r="S683" s="18">
        <v>0</v>
      </c>
      <c r="T683" s="20"/>
      <c r="U683" s="17">
        <v>0.8</v>
      </c>
      <c r="V683" s="17"/>
      <c r="W683" s="17">
        <v>0.2</v>
      </c>
      <c r="X683" s="17"/>
      <c r="Y683" s="17"/>
      <c r="Z683" s="18">
        <v>1</v>
      </c>
      <c r="AA683" s="17"/>
      <c r="AB683" s="17"/>
      <c r="AC683" s="41">
        <v>93.416666666666671</v>
      </c>
    </row>
    <row r="684" spans="1:29" x14ac:dyDescent="0.25">
      <c r="A684" s="224">
        <v>680</v>
      </c>
      <c r="B684" s="81" t="s">
        <v>4164</v>
      </c>
      <c r="C684" s="8" t="s">
        <v>4042</v>
      </c>
      <c r="D684" s="18">
        <v>0.92406250000000001</v>
      </c>
      <c r="E684" s="124"/>
      <c r="F684" s="17"/>
      <c r="G684" s="18">
        <f>SUM(D684*100,E684:F684)</f>
        <v>92.40625</v>
      </c>
      <c r="H684" s="17"/>
      <c r="I684" s="19"/>
      <c r="J684" s="18">
        <f>SUM(H684:I684)</f>
        <v>0</v>
      </c>
      <c r="K684" s="17"/>
      <c r="L684" s="19"/>
      <c r="M684" s="19"/>
      <c r="N684" s="18">
        <f>SUM(K684:M684)</f>
        <v>0</v>
      </c>
      <c r="O684" s="19"/>
      <c r="P684" s="19"/>
      <c r="Q684" s="19"/>
      <c r="R684" s="19"/>
      <c r="S684" s="18">
        <f>SUM(O684:R684)</f>
        <v>0</v>
      </c>
      <c r="T684" s="20"/>
      <c r="U684" s="17">
        <v>0.8</v>
      </c>
      <c r="V684" s="17"/>
      <c r="W684" s="17"/>
      <c r="X684" s="17">
        <v>0.2</v>
      </c>
      <c r="Y684" s="17"/>
      <c r="Z684" s="18">
        <f>SUM(T684:Y684)</f>
        <v>1</v>
      </c>
      <c r="AA684" s="17"/>
      <c r="AB684" s="17"/>
      <c r="AC684" s="41">
        <f>G684+J684+N684+S684+Z684+AA684-AB684</f>
        <v>93.40625</v>
      </c>
    </row>
    <row r="685" spans="1:29" x14ac:dyDescent="0.25">
      <c r="A685" s="224">
        <v>681</v>
      </c>
      <c r="B685" s="62" t="s">
        <v>2491</v>
      </c>
      <c r="C685" s="13" t="s">
        <v>2360</v>
      </c>
      <c r="D685" s="18">
        <v>0.83</v>
      </c>
      <c r="E685" s="122"/>
      <c r="F685" s="17"/>
      <c r="G685" s="18">
        <v>83</v>
      </c>
      <c r="H685" s="17"/>
      <c r="I685" s="19"/>
      <c r="J685" s="18">
        <v>0</v>
      </c>
      <c r="K685" s="17"/>
      <c r="L685" s="19"/>
      <c r="M685" s="19"/>
      <c r="N685" s="18">
        <v>0</v>
      </c>
      <c r="O685" s="19"/>
      <c r="P685" s="19"/>
      <c r="Q685" s="19"/>
      <c r="R685" s="19"/>
      <c r="S685" s="18">
        <v>0</v>
      </c>
      <c r="T685" s="20"/>
      <c r="U685" s="17">
        <v>0.9</v>
      </c>
      <c r="V685" s="17"/>
      <c r="W685" s="17">
        <v>9.5</v>
      </c>
      <c r="X685" s="17"/>
      <c r="Y685" s="17"/>
      <c r="Z685" s="18">
        <v>10.4</v>
      </c>
      <c r="AA685" s="17"/>
      <c r="AB685" s="17"/>
      <c r="AC685" s="41">
        <v>93.4</v>
      </c>
    </row>
    <row r="686" spans="1:29" x14ac:dyDescent="0.25">
      <c r="A686" s="224">
        <v>682</v>
      </c>
      <c r="B686" s="62" t="s">
        <v>193</v>
      </c>
      <c r="C686" s="8" t="s">
        <v>5456</v>
      </c>
      <c r="D686" s="6">
        <v>0.90866666666666662</v>
      </c>
      <c r="E686" s="121"/>
      <c r="F686" s="5"/>
      <c r="G686" s="6">
        <f>SUM(D686*100,E686:F686)</f>
        <v>90.86666666666666</v>
      </c>
      <c r="H686" s="5"/>
      <c r="I686" s="4"/>
      <c r="J686" s="6">
        <f>SUM(H686:I686)</f>
        <v>0</v>
      </c>
      <c r="K686" s="5"/>
      <c r="L686" s="4"/>
      <c r="M686" s="4"/>
      <c r="N686" s="6">
        <f>SUM(K686:M686)</f>
        <v>0</v>
      </c>
      <c r="O686" s="4">
        <v>2.5</v>
      </c>
      <c r="P686" s="4"/>
      <c r="Q686" s="4"/>
      <c r="R686" s="4"/>
      <c r="S686" s="6">
        <f>SUM(O686:R686)</f>
        <v>2.5</v>
      </c>
      <c r="T686" s="7"/>
      <c r="U686" s="5"/>
      <c r="V686" s="5"/>
      <c r="W686" s="5"/>
      <c r="X686" s="5"/>
      <c r="Y686" s="5"/>
      <c r="Z686" s="6">
        <f>SUM(T686:Y686)</f>
        <v>0</v>
      </c>
      <c r="AA686" s="5"/>
      <c r="AB686" s="5"/>
      <c r="AC686" s="40">
        <f>G686+J686+N686+S686+Z686+AA686-AB686</f>
        <v>93.36666666666666</v>
      </c>
    </row>
    <row r="687" spans="1:29" x14ac:dyDescent="0.25">
      <c r="A687" s="225">
        <v>683</v>
      </c>
      <c r="B687" s="62" t="s">
        <v>5292</v>
      </c>
      <c r="C687" s="9" t="s">
        <v>4042</v>
      </c>
      <c r="D687" s="18">
        <v>0.8596060606060606</v>
      </c>
      <c r="E687" s="124"/>
      <c r="F687" s="17"/>
      <c r="G687" s="18">
        <f>SUM(D687*100,E687:F687)</f>
        <v>85.960606060606054</v>
      </c>
      <c r="H687" s="17"/>
      <c r="I687" s="19"/>
      <c r="J687" s="18">
        <f>SUM(H687:I687)</f>
        <v>0</v>
      </c>
      <c r="K687" s="17"/>
      <c r="L687" s="19"/>
      <c r="M687" s="19"/>
      <c r="N687" s="18">
        <f>SUM(K687:M687)</f>
        <v>0</v>
      </c>
      <c r="O687" s="19"/>
      <c r="P687" s="19"/>
      <c r="Q687" s="19"/>
      <c r="R687" s="19"/>
      <c r="S687" s="18">
        <f>SUM(O687:R687)</f>
        <v>0</v>
      </c>
      <c r="T687" s="20">
        <v>2</v>
      </c>
      <c r="U687" s="17">
        <f>SUM(1.9+1.9)</f>
        <v>3.8</v>
      </c>
      <c r="V687" s="17">
        <v>1.6</v>
      </c>
      <c r="W687" s="17"/>
      <c r="X687" s="17"/>
      <c r="Y687" s="17"/>
      <c r="Z687" s="18">
        <f>SUM(T687:Y687)</f>
        <v>7.4</v>
      </c>
      <c r="AA687" s="17"/>
      <c r="AB687" s="17"/>
      <c r="AC687" s="41">
        <f>G687+J687+N687+S687+Z687+AA687-AB687</f>
        <v>93.360606060606059</v>
      </c>
    </row>
    <row r="688" spans="1:29" x14ac:dyDescent="0.25">
      <c r="A688" s="224">
        <v>684</v>
      </c>
      <c r="B688" s="102" t="s">
        <v>1464</v>
      </c>
      <c r="C688" s="8" t="s">
        <v>1369</v>
      </c>
      <c r="D688" s="18">
        <v>0.86029962546816474</v>
      </c>
      <c r="E688" s="122"/>
      <c r="F688" s="17"/>
      <c r="G688" s="18">
        <f>SUM(D688*100,E688:F688)</f>
        <v>86.029962546816478</v>
      </c>
      <c r="H688" s="17"/>
      <c r="I688" s="19"/>
      <c r="J688" s="18">
        <f>SUM(H688:I688)</f>
        <v>0</v>
      </c>
      <c r="K688" s="17"/>
      <c r="L688" s="19"/>
      <c r="M688" s="19"/>
      <c r="N688" s="18">
        <f>SUM(K688:M688)</f>
        <v>0</v>
      </c>
      <c r="O688" s="19"/>
      <c r="P688" s="19"/>
      <c r="Q688" s="19"/>
      <c r="R688" s="19"/>
      <c r="S688" s="18">
        <f>SUM(O688:R688)</f>
        <v>0</v>
      </c>
      <c r="T688" s="20">
        <v>1</v>
      </c>
      <c r="U688" s="17"/>
      <c r="V688" s="17"/>
      <c r="W688" s="17">
        <v>4.3</v>
      </c>
      <c r="X688" s="17">
        <v>2</v>
      </c>
      <c r="Y688" s="17"/>
      <c r="Z688" s="18">
        <f>SUM(T688:Y688)</f>
        <v>7.3</v>
      </c>
      <c r="AA688" s="17"/>
      <c r="AB688" s="17"/>
      <c r="AC688" s="41">
        <f>G688+J688+N688+S688+Z688+AA688-AB688</f>
        <v>93.329962546816475</v>
      </c>
    </row>
    <row r="689" spans="1:29" x14ac:dyDescent="0.25">
      <c r="A689" s="224">
        <v>685</v>
      </c>
      <c r="B689" s="58" t="s">
        <v>194</v>
      </c>
      <c r="C689" s="8" t="s">
        <v>5456</v>
      </c>
      <c r="D689" s="6">
        <v>0.93300000000000005</v>
      </c>
      <c r="E689" s="121"/>
      <c r="F689" s="5"/>
      <c r="G689" s="6">
        <f>SUM(D689*100,E689:F689)</f>
        <v>93.300000000000011</v>
      </c>
      <c r="H689" s="5"/>
      <c r="I689" s="4"/>
      <c r="J689" s="6">
        <f>SUM(H689:I689)</f>
        <v>0</v>
      </c>
      <c r="K689" s="5"/>
      <c r="L689" s="4"/>
      <c r="M689" s="4"/>
      <c r="N689" s="6">
        <f>SUM(K689:M689)</f>
        <v>0</v>
      </c>
      <c r="O689" s="4"/>
      <c r="P689" s="4"/>
      <c r="Q689" s="4"/>
      <c r="R689" s="4"/>
      <c r="S689" s="6">
        <f>SUM(O689:R689)</f>
        <v>0</v>
      </c>
      <c r="T689" s="7"/>
      <c r="U689" s="5"/>
      <c r="V689" s="5"/>
      <c r="W689" s="5"/>
      <c r="X689" s="5"/>
      <c r="Y689" s="5"/>
      <c r="Z689" s="6">
        <f>SUM(T689:Y689)</f>
        <v>0</v>
      </c>
      <c r="AA689" s="5"/>
      <c r="AB689" s="5"/>
      <c r="AC689" s="40">
        <f>G689+J689+N689+S689+Z689+AA689-AB689</f>
        <v>93.300000000000011</v>
      </c>
    </row>
    <row r="690" spans="1:29" x14ac:dyDescent="0.25">
      <c r="A690" s="224">
        <v>686</v>
      </c>
      <c r="B690" s="61" t="s">
        <v>195</v>
      </c>
      <c r="C690" s="8" t="s">
        <v>5456</v>
      </c>
      <c r="D690" s="6">
        <v>0.93300000000000005</v>
      </c>
      <c r="E690" s="121"/>
      <c r="F690" s="5"/>
      <c r="G690" s="6">
        <f>SUM(D690*100,E690:F690)</f>
        <v>93.300000000000011</v>
      </c>
      <c r="H690" s="5"/>
      <c r="I690" s="4"/>
      <c r="J690" s="6">
        <f>SUM(H690:I690)</f>
        <v>0</v>
      </c>
      <c r="K690" s="5"/>
      <c r="L690" s="4"/>
      <c r="M690" s="4"/>
      <c r="N690" s="6">
        <f>SUM(K690:M690)</f>
        <v>0</v>
      </c>
      <c r="O690" s="4"/>
      <c r="P690" s="4"/>
      <c r="Q690" s="4"/>
      <c r="R690" s="4"/>
      <c r="S690" s="6">
        <f>SUM(O690:R690)</f>
        <v>0</v>
      </c>
      <c r="T690" s="7"/>
      <c r="U690" s="5"/>
      <c r="V690" s="5"/>
      <c r="W690" s="5"/>
      <c r="X690" s="5"/>
      <c r="Y690" s="5"/>
      <c r="Z690" s="6">
        <f>SUM(T690:Y690)</f>
        <v>0</v>
      </c>
      <c r="AA690" s="5"/>
      <c r="AB690" s="5"/>
      <c r="AC690" s="40">
        <f>G690+J690+N690+S690+Z690+AA690-AB690</f>
        <v>93.300000000000011</v>
      </c>
    </row>
    <row r="691" spans="1:29" x14ac:dyDescent="0.25">
      <c r="A691" s="225">
        <v>687</v>
      </c>
      <c r="B691" s="111" t="s">
        <v>4237</v>
      </c>
      <c r="C691" s="8" t="s">
        <v>4042</v>
      </c>
      <c r="D691" s="18">
        <v>0.89281250000000001</v>
      </c>
      <c r="E691" s="124"/>
      <c r="F691" s="17"/>
      <c r="G691" s="18">
        <f>SUM(D691*100,E691:F691)</f>
        <v>89.28125</v>
      </c>
      <c r="H691" s="17">
        <v>2</v>
      </c>
      <c r="I691" s="19"/>
      <c r="J691" s="18">
        <f>SUM(H691:I691)</f>
        <v>2</v>
      </c>
      <c r="K691" s="17"/>
      <c r="L691" s="19"/>
      <c r="M691" s="19"/>
      <c r="N691" s="18">
        <f>SUM(K691:M691)</f>
        <v>0</v>
      </c>
      <c r="O691" s="19"/>
      <c r="P691" s="19"/>
      <c r="Q691" s="19"/>
      <c r="R691" s="19"/>
      <c r="S691" s="18">
        <f>SUM(O691:R691)</f>
        <v>0</v>
      </c>
      <c r="T691" s="20"/>
      <c r="U691" s="17"/>
      <c r="V691" s="17"/>
      <c r="W691" s="17">
        <v>0.2</v>
      </c>
      <c r="X691" s="17">
        <f>0.5+0.4+0.5+0.2+0.2</f>
        <v>1.7999999999999998</v>
      </c>
      <c r="Y691" s="17"/>
      <c r="Z691" s="18">
        <f>SUM(T691:Y691)</f>
        <v>1.9999999999999998</v>
      </c>
      <c r="AA691" s="17"/>
      <c r="AB691" s="17"/>
      <c r="AC691" s="41">
        <f>G691+J691+N691+S691+Z691+AA691-AB691</f>
        <v>93.28125</v>
      </c>
    </row>
    <row r="692" spans="1:29" ht="15.75" customHeight="1" x14ac:dyDescent="0.25">
      <c r="A692" s="224">
        <v>688</v>
      </c>
      <c r="B692" s="62" t="s">
        <v>3421</v>
      </c>
      <c r="C692" s="13" t="s">
        <v>3340</v>
      </c>
      <c r="D692" s="18">
        <v>0.88969696969696965</v>
      </c>
      <c r="E692" s="122">
        <v>1</v>
      </c>
      <c r="F692" s="17"/>
      <c r="G692" s="18">
        <v>89.969696969696969</v>
      </c>
      <c r="H692" s="17"/>
      <c r="I692" s="19"/>
      <c r="J692" s="18">
        <v>0</v>
      </c>
      <c r="K692" s="17"/>
      <c r="L692" s="19"/>
      <c r="M692" s="19"/>
      <c r="N692" s="18">
        <v>0</v>
      </c>
      <c r="O692" s="19"/>
      <c r="P692" s="19"/>
      <c r="Q692" s="19"/>
      <c r="R692" s="19"/>
      <c r="S692" s="18">
        <v>0</v>
      </c>
      <c r="T692" s="20"/>
      <c r="U692" s="17"/>
      <c r="V692" s="17">
        <v>1.8</v>
      </c>
      <c r="W692" s="17">
        <v>1.5</v>
      </c>
      <c r="X692" s="17"/>
      <c r="Y692" s="17"/>
      <c r="Z692" s="18">
        <v>3.3</v>
      </c>
      <c r="AA692" s="17"/>
      <c r="AB692" s="17"/>
      <c r="AC692" s="41">
        <v>93.269696969696966</v>
      </c>
    </row>
    <row r="693" spans="1:29" x14ac:dyDescent="0.25">
      <c r="A693" s="224">
        <v>689</v>
      </c>
      <c r="B693" s="58" t="s">
        <v>196</v>
      </c>
      <c r="C693" s="8" t="s">
        <v>5456</v>
      </c>
      <c r="D693" s="6">
        <v>0.93266666666666664</v>
      </c>
      <c r="E693" s="121"/>
      <c r="F693" s="5"/>
      <c r="G693" s="6">
        <f>SUM(D693*100,E693:F693)</f>
        <v>93.266666666666666</v>
      </c>
      <c r="H693" s="5"/>
      <c r="I693" s="4"/>
      <c r="J693" s="6">
        <f>SUM(H693:I693)</f>
        <v>0</v>
      </c>
      <c r="K693" s="5"/>
      <c r="L693" s="4"/>
      <c r="M693" s="4"/>
      <c r="N693" s="6">
        <f>SUM(K693:M693)</f>
        <v>0</v>
      </c>
      <c r="O693" s="4"/>
      <c r="P693" s="4"/>
      <c r="Q693" s="4"/>
      <c r="R693" s="4"/>
      <c r="S693" s="6">
        <f>SUM(O693:R693)</f>
        <v>0</v>
      </c>
      <c r="T693" s="7"/>
      <c r="U693" s="5"/>
      <c r="V693" s="5"/>
      <c r="W693" s="5"/>
      <c r="X693" s="5"/>
      <c r="Y693" s="5"/>
      <c r="Z693" s="6">
        <f>SUM(T693:Y693)</f>
        <v>0</v>
      </c>
      <c r="AA693" s="5"/>
      <c r="AB693" s="5"/>
      <c r="AC693" s="40">
        <f>G693+J693+N693+S693+Z693+AA693-AB693</f>
        <v>93.266666666666666</v>
      </c>
    </row>
    <row r="694" spans="1:29" x14ac:dyDescent="0.25">
      <c r="A694" s="224">
        <v>690</v>
      </c>
      <c r="B694" s="62" t="s">
        <v>3422</v>
      </c>
      <c r="C694" s="13" t="s">
        <v>3340</v>
      </c>
      <c r="D694" s="18">
        <v>0.93266666666666664</v>
      </c>
      <c r="E694" s="122"/>
      <c r="F694" s="17"/>
      <c r="G694" s="18">
        <v>93.266666666666666</v>
      </c>
      <c r="H694" s="17"/>
      <c r="I694" s="19"/>
      <c r="J694" s="18">
        <v>0</v>
      </c>
      <c r="K694" s="17"/>
      <c r="L694" s="19"/>
      <c r="M694" s="19"/>
      <c r="N694" s="18">
        <v>0</v>
      </c>
      <c r="O694" s="19"/>
      <c r="P694" s="19"/>
      <c r="Q694" s="19"/>
      <c r="R694" s="19"/>
      <c r="S694" s="18">
        <v>0</v>
      </c>
      <c r="T694" s="20"/>
      <c r="U694" s="17"/>
      <c r="V694" s="17"/>
      <c r="W694" s="17"/>
      <c r="X694" s="17"/>
      <c r="Y694" s="17"/>
      <c r="Z694" s="18">
        <v>0</v>
      </c>
      <c r="AA694" s="17"/>
      <c r="AB694" s="17"/>
      <c r="AC694" s="41">
        <v>93.266666666666666</v>
      </c>
    </row>
    <row r="695" spans="1:29" x14ac:dyDescent="0.25">
      <c r="A695" s="225">
        <v>691</v>
      </c>
      <c r="B695" s="62" t="s">
        <v>2492</v>
      </c>
      <c r="C695" s="13" t="s">
        <v>2360</v>
      </c>
      <c r="D695" s="18">
        <v>0.81923076923076921</v>
      </c>
      <c r="E695" s="122"/>
      <c r="F695" s="17"/>
      <c r="G695" s="18">
        <v>81.92307692307692</v>
      </c>
      <c r="H695" s="17">
        <v>1</v>
      </c>
      <c r="I695" s="19"/>
      <c r="J695" s="18">
        <v>1</v>
      </c>
      <c r="K695" s="17">
        <v>2</v>
      </c>
      <c r="L695" s="19">
        <v>0.5</v>
      </c>
      <c r="M695" s="19">
        <v>6</v>
      </c>
      <c r="N695" s="18">
        <v>8.5</v>
      </c>
      <c r="O695" s="19"/>
      <c r="P695" s="19"/>
      <c r="Q695" s="19"/>
      <c r="R695" s="19"/>
      <c r="S695" s="18">
        <v>0</v>
      </c>
      <c r="T695" s="20">
        <v>1</v>
      </c>
      <c r="U695" s="17"/>
      <c r="V695" s="17">
        <v>0.8</v>
      </c>
      <c r="W695" s="17"/>
      <c r="X695" s="17"/>
      <c r="Y695" s="17"/>
      <c r="Z695" s="18">
        <v>1.8</v>
      </c>
      <c r="AA695" s="17"/>
      <c r="AB695" s="17"/>
      <c r="AC695" s="41">
        <v>93.223076923076917</v>
      </c>
    </row>
    <row r="696" spans="1:29" x14ac:dyDescent="0.25">
      <c r="A696" s="224">
        <v>692</v>
      </c>
      <c r="B696" s="62" t="s">
        <v>5196</v>
      </c>
      <c r="C696" s="24" t="s">
        <v>4042</v>
      </c>
      <c r="D696" s="18">
        <v>0.90709677419354839</v>
      </c>
      <c r="E696" s="124"/>
      <c r="F696" s="17"/>
      <c r="G696" s="18">
        <f>SUM(D696*100,E696:F696)</f>
        <v>90.709677419354833</v>
      </c>
      <c r="H696" s="17"/>
      <c r="I696" s="19"/>
      <c r="J696" s="18">
        <f>SUM(H696:I696)</f>
        <v>0</v>
      </c>
      <c r="K696" s="17"/>
      <c r="L696" s="19"/>
      <c r="M696" s="19"/>
      <c r="N696" s="18">
        <f>SUM(K696:M696)</f>
        <v>0</v>
      </c>
      <c r="O696" s="19">
        <v>2.5</v>
      </c>
      <c r="P696" s="19"/>
      <c r="Q696" s="19"/>
      <c r="R696" s="19"/>
      <c r="S696" s="18">
        <f>SUM(O696:R696)</f>
        <v>2.5</v>
      </c>
      <c r="T696" s="20"/>
      <c r="U696" s="17"/>
      <c r="V696" s="17"/>
      <c r="W696" s="17"/>
      <c r="X696" s="17"/>
      <c r="Y696" s="17"/>
      <c r="Z696" s="18">
        <f>SUM(T696:Y696)</f>
        <v>0</v>
      </c>
      <c r="AA696" s="17"/>
      <c r="AB696" s="17"/>
      <c r="AC696" s="41">
        <f>G696+J696+N696+S696+Z696+AA696-AB696</f>
        <v>93.209677419354833</v>
      </c>
    </row>
    <row r="697" spans="1:29" x14ac:dyDescent="0.25">
      <c r="A697" s="224">
        <v>693</v>
      </c>
      <c r="B697" s="61" t="s">
        <v>197</v>
      </c>
      <c r="C697" s="8" t="s">
        <v>5456</v>
      </c>
      <c r="D697" s="6">
        <v>0.93200000000000005</v>
      </c>
      <c r="E697" s="121"/>
      <c r="F697" s="5"/>
      <c r="G697" s="6">
        <f>SUM(D697*100,E697:F697)</f>
        <v>93.2</v>
      </c>
      <c r="H697" s="5"/>
      <c r="I697" s="4"/>
      <c r="J697" s="6">
        <f>SUM(H697:I697)</f>
        <v>0</v>
      </c>
      <c r="K697" s="5"/>
      <c r="L697" s="4"/>
      <c r="M697" s="4"/>
      <c r="N697" s="6">
        <f>SUM(K697:M697)</f>
        <v>0</v>
      </c>
      <c r="O697" s="4"/>
      <c r="P697" s="4"/>
      <c r="Q697" s="4"/>
      <c r="R697" s="4"/>
      <c r="S697" s="6">
        <f>SUM(O697:R697)</f>
        <v>0</v>
      </c>
      <c r="T697" s="7"/>
      <c r="U697" s="5"/>
      <c r="V697" s="5"/>
      <c r="W697" s="5"/>
      <c r="X697" s="5"/>
      <c r="Y697" s="5"/>
      <c r="Z697" s="6">
        <f>SUM(T697:Y697)</f>
        <v>0</v>
      </c>
      <c r="AA697" s="5"/>
      <c r="AB697" s="5"/>
      <c r="AC697" s="40">
        <f>G697+J697+N697+S697+Z697+AA697-AB697</f>
        <v>93.2</v>
      </c>
    </row>
    <row r="698" spans="1:29" x14ac:dyDescent="0.25">
      <c r="A698" s="224">
        <v>694</v>
      </c>
      <c r="B698" s="62" t="s">
        <v>3423</v>
      </c>
      <c r="C698" s="13" t="s">
        <v>3340</v>
      </c>
      <c r="D698" s="18">
        <v>0.872</v>
      </c>
      <c r="E698" s="122"/>
      <c r="F698" s="17"/>
      <c r="G698" s="18">
        <v>87.2</v>
      </c>
      <c r="H698" s="17"/>
      <c r="I698" s="19"/>
      <c r="J698" s="18">
        <v>0</v>
      </c>
      <c r="K698" s="17"/>
      <c r="L698" s="19"/>
      <c r="M698" s="19"/>
      <c r="N698" s="18">
        <v>0</v>
      </c>
      <c r="O698" s="19"/>
      <c r="P698" s="19"/>
      <c r="Q698" s="19"/>
      <c r="R698" s="19"/>
      <c r="S698" s="18">
        <v>0</v>
      </c>
      <c r="T698" s="20">
        <v>4.5</v>
      </c>
      <c r="U698" s="17"/>
      <c r="V698" s="17"/>
      <c r="W698" s="17"/>
      <c r="X698" s="17">
        <v>1.5</v>
      </c>
      <c r="Y698" s="17"/>
      <c r="Z698" s="18">
        <v>6</v>
      </c>
      <c r="AA698" s="17"/>
      <c r="AB698" s="17"/>
      <c r="AC698" s="41">
        <v>93.2</v>
      </c>
    </row>
    <row r="699" spans="1:29" x14ac:dyDescent="0.25">
      <c r="A699" s="225">
        <v>695</v>
      </c>
      <c r="B699" s="103" t="s">
        <v>1465</v>
      </c>
      <c r="C699" s="8" t="s">
        <v>1369</v>
      </c>
      <c r="D699" s="18">
        <v>0.72599999999999998</v>
      </c>
      <c r="E699" s="122"/>
      <c r="F699" s="17"/>
      <c r="G699" s="18">
        <f>SUM(D699*100,E699:F699)</f>
        <v>72.599999999999994</v>
      </c>
      <c r="H699" s="17"/>
      <c r="I699" s="19"/>
      <c r="J699" s="18">
        <f>SUM(H699:I699)</f>
        <v>0</v>
      </c>
      <c r="K699" s="17"/>
      <c r="L699" s="19"/>
      <c r="M699" s="19"/>
      <c r="N699" s="18">
        <f>SUM(K699:M699)</f>
        <v>0</v>
      </c>
      <c r="O699" s="19">
        <v>2.5</v>
      </c>
      <c r="P699" s="19"/>
      <c r="Q699" s="19"/>
      <c r="R699" s="19"/>
      <c r="S699" s="18">
        <f>SUM(O699:R699)</f>
        <v>2.5</v>
      </c>
      <c r="T699" s="20">
        <v>7</v>
      </c>
      <c r="U699" s="17">
        <v>8.6999999999999993</v>
      </c>
      <c r="V699" s="17">
        <v>1.6</v>
      </c>
      <c r="W699" s="17">
        <f>0.2+0.6</f>
        <v>0.8</v>
      </c>
      <c r="X699" s="17"/>
      <c r="Y699" s="17"/>
      <c r="Z699" s="18">
        <f>SUM(T699:Y699)</f>
        <v>18.100000000000001</v>
      </c>
      <c r="AA699" s="17"/>
      <c r="AB699" s="17"/>
      <c r="AC699" s="41">
        <f>G699+J699+N699+S699+Z699+AA699-AB699</f>
        <v>93.199999999999989</v>
      </c>
    </row>
    <row r="700" spans="1:29" x14ac:dyDescent="0.25">
      <c r="A700" s="224">
        <v>696</v>
      </c>
      <c r="B700" s="62" t="s">
        <v>3424</v>
      </c>
      <c r="C700" s="13" t="s">
        <v>3340</v>
      </c>
      <c r="D700" s="18">
        <v>0.79393939393939394</v>
      </c>
      <c r="E700" s="122">
        <v>1</v>
      </c>
      <c r="F700" s="17"/>
      <c r="G700" s="18">
        <v>80.393939393939391</v>
      </c>
      <c r="H700" s="17"/>
      <c r="I700" s="19"/>
      <c r="J700" s="18">
        <v>0</v>
      </c>
      <c r="K700" s="17"/>
      <c r="L700" s="19"/>
      <c r="M700" s="19"/>
      <c r="N700" s="18">
        <v>0</v>
      </c>
      <c r="O700" s="19"/>
      <c r="P700" s="19"/>
      <c r="Q700" s="19"/>
      <c r="R700" s="19"/>
      <c r="S700" s="18">
        <v>0</v>
      </c>
      <c r="T700" s="20">
        <v>10</v>
      </c>
      <c r="U700" s="17">
        <v>1</v>
      </c>
      <c r="V700" s="17">
        <v>1.8</v>
      </c>
      <c r="W700" s="17"/>
      <c r="X700" s="17"/>
      <c r="Y700" s="17"/>
      <c r="Z700" s="18">
        <v>12.8</v>
      </c>
      <c r="AA700" s="17"/>
      <c r="AB700" s="17"/>
      <c r="AC700" s="41">
        <v>93.193939393939388</v>
      </c>
    </row>
    <row r="701" spans="1:29" x14ac:dyDescent="0.25">
      <c r="A701" s="224">
        <v>697</v>
      </c>
      <c r="B701" s="62" t="s">
        <v>4634</v>
      </c>
      <c r="C701" s="50" t="s">
        <v>4042</v>
      </c>
      <c r="D701" s="18">
        <v>0.81483870967741934</v>
      </c>
      <c r="E701" s="124"/>
      <c r="F701" s="17"/>
      <c r="G701" s="18">
        <f>SUM(D701*100,E701:F701)</f>
        <v>81.483870967741936</v>
      </c>
      <c r="H701" s="17">
        <v>8.5</v>
      </c>
      <c r="I701" s="19"/>
      <c r="J701" s="18">
        <f>SUM(H701:I701)</f>
        <v>8.5</v>
      </c>
      <c r="K701" s="17"/>
      <c r="L701" s="19"/>
      <c r="M701" s="19"/>
      <c r="N701" s="18">
        <f>SUM(K701:M701)</f>
        <v>0</v>
      </c>
      <c r="O701" s="19"/>
      <c r="P701" s="19"/>
      <c r="Q701" s="19"/>
      <c r="R701" s="19"/>
      <c r="S701" s="18">
        <f>SUM(O701:R701)</f>
        <v>0</v>
      </c>
      <c r="T701" s="20">
        <v>3</v>
      </c>
      <c r="U701" s="17">
        <v>0.2</v>
      </c>
      <c r="V701" s="17"/>
      <c r="W701" s="17"/>
      <c r="X701" s="17"/>
      <c r="Y701" s="17"/>
      <c r="Z701" s="18">
        <f>SUM(T701:Y701)</f>
        <v>3.2</v>
      </c>
      <c r="AA701" s="17"/>
      <c r="AB701" s="17"/>
      <c r="AC701" s="41">
        <f>G701+J701+N701+S701+Z701+AA701-AB701</f>
        <v>93.183870967741939</v>
      </c>
    </row>
    <row r="702" spans="1:29" x14ac:dyDescent="0.25">
      <c r="A702" s="224">
        <v>698</v>
      </c>
      <c r="B702" s="62" t="s">
        <v>4820</v>
      </c>
      <c r="C702" s="8" t="s">
        <v>4042</v>
      </c>
      <c r="D702" s="18">
        <v>0.92374999999999996</v>
      </c>
      <c r="E702" s="124"/>
      <c r="F702" s="17"/>
      <c r="G702" s="18">
        <f>SUM(D702*100,E702:F702)</f>
        <v>92.375</v>
      </c>
      <c r="H702" s="17"/>
      <c r="I702" s="19"/>
      <c r="J702" s="18">
        <f>SUM(H702:I702)</f>
        <v>0</v>
      </c>
      <c r="K702" s="17"/>
      <c r="L702" s="19"/>
      <c r="M702" s="19"/>
      <c r="N702" s="18">
        <f>SUM(K702:M702)</f>
        <v>0</v>
      </c>
      <c r="O702" s="19"/>
      <c r="P702" s="19"/>
      <c r="Q702" s="19"/>
      <c r="R702" s="19"/>
      <c r="S702" s="18">
        <f>SUM(O702:R702)</f>
        <v>0</v>
      </c>
      <c r="T702" s="20"/>
      <c r="U702" s="17">
        <v>0.8</v>
      </c>
      <c r="V702" s="17"/>
      <c r="W702" s="17"/>
      <c r="X702" s="17"/>
      <c r="Y702" s="17"/>
      <c r="Z702" s="18">
        <f>SUM(T702:Y702)</f>
        <v>0.8</v>
      </c>
      <c r="AA702" s="17"/>
      <c r="AB702" s="17"/>
      <c r="AC702" s="41">
        <f>G702+J702+N702+S702+Z702+AA702-AB702</f>
        <v>93.174999999999997</v>
      </c>
    </row>
    <row r="703" spans="1:29" x14ac:dyDescent="0.25">
      <c r="A703" s="225">
        <v>699</v>
      </c>
      <c r="B703" s="62" t="s">
        <v>198</v>
      </c>
      <c r="C703" s="8" t="s">
        <v>5456</v>
      </c>
      <c r="D703" s="6">
        <v>0.92666666666666664</v>
      </c>
      <c r="E703" s="121"/>
      <c r="F703" s="5"/>
      <c r="G703" s="6">
        <f>SUM(D703*100,E703:F703)</f>
        <v>92.666666666666657</v>
      </c>
      <c r="H703" s="5"/>
      <c r="I703" s="4"/>
      <c r="J703" s="6">
        <f>SUM(H703:I703)</f>
        <v>0</v>
      </c>
      <c r="K703" s="5"/>
      <c r="L703" s="4"/>
      <c r="M703" s="4"/>
      <c r="N703" s="6">
        <f>SUM(K703:M703)</f>
        <v>0</v>
      </c>
      <c r="O703" s="4"/>
      <c r="P703" s="4"/>
      <c r="Q703" s="4"/>
      <c r="R703" s="4"/>
      <c r="S703" s="6">
        <f>SUM(O703:R703)</f>
        <v>0</v>
      </c>
      <c r="T703" s="7">
        <v>0.5</v>
      </c>
      <c r="U703" s="5"/>
      <c r="V703" s="5"/>
      <c r="W703" s="5"/>
      <c r="X703" s="5"/>
      <c r="Y703" s="5"/>
      <c r="Z703" s="6">
        <f>SUM(T703:Y703)</f>
        <v>0.5</v>
      </c>
      <c r="AA703" s="5"/>
      <c r="AB703" s="5"/>
      <c r="AC703" s="40">
        <f>G703+J703+N703+S703+Z703+AA703-AB703</f>
        <v>93.166666666666657</v>
      </c>
    </row>
    <row r="704" spans="1:29" x14ac:dyDescent="0.25">
      <c r="A704" s="224">
        <v>700</v>
      </c>
      <c r="B704" s="62" t="s">
        <v>3425</v>
      </c>
      <c r="C704" s="13" t="s">
        <v>3340</v>
      </c>
      <c r="D704" s="18">
        <v>0.93131578947368421</v>
      </c>
      <c r="E704" s="122"/>
      <c r="F704" s="17"/>
      <c r="G704" s="18">
        <v>93.131578947368425</v>
      </c>
      <c r="H704" s="17"/>
      <c r="I704" s="19"/>
      <c r="J704" s="18">
        <v>0</v>
      </c>
      <c r="K704" s="17"/>
      <c r="L704" s="19"/>
      <c r="M704" s="19"/>
      <c r="N704" s="18">
        <v>0</v>
      </c>
      <c r="O704" s="19"/>
      <c r="P704" s="19"/>
      <c r="Q704" s="19"/>
      <c r="R704" s="19"/>
      <c r="S704" s="18">
        <v>0</v>
      </c>
      <c r="T704" s="20"/>
      <c r="U704" s="17"/>
      <c r="V704" s="17"/>
      <c r="W704" s="17"/>
      <c r="X704" s="17"/>
      <c r="Y704" s="17"/>
      <c r="Z704" s="18">
        <v>0</v>
      </c>
      <c r="AA704" s="17"/>
      <c r="AB704" s="17"/>
      <c r="AC704" s="41">
        <v>93.131578947368425</v>
      </c>
    </row>
    <row r="705" spans="1:29" x14ac:dyDescent="0.25">
      <c r="A705" s="224">
        <v>701</v>
      </c>
      <c r="B705" s="62" t="s">
        <v>4857</v>
      </c>
      <c r="C705" s="8" t="s">
        <v>4042</v>
      </c>
      <c r="D705" s="18">
        <v>0.86124999999999996</v>
      </c>
      <c r="E705" s="124"/>
      <c r="F705" s="17"/>
      <c r="G705" s="18">
        <f>SUM(D705*100,E705:F705)</f>
        <v>86.125</v>
      </c>
      <c r="H705" s="17">
        <v>2</v>
      </c>
      <c r="I705" s="19"/>
      <c r="J705" s="18">
        <f>SUM(H705:I705)</f>
        <v>2</v>
      </c>
      <c r="K705" s="17"/>
      <c r="L705" s="19"/>
      <c r="M705" s="19"/>
      <c r="N705" s="18">
        <f>SUM(K705:M705)</f>
        <v>0</v>
      </c>
      <c r="O705" s="19"/>
      <c r="P705" s="19"/>
      <c r="Q705" s="19"/>
      <c r="R705" s="19"/>
      <c r="S705" s="18">
        <f>SUM(O705:R705)</f>
        <v>0</v>
      </c>
      <c r="T705" s="20"/>
      <c r="U705" s="17">
        <v>2</v>
      </c>
      <c r="V705" s="17"/>
      <c r="W705" s="17">
        <v>1.5</v>
      </c>
      <c r="X705" s="17">
        <f>1.3+0.2</f>
        <v>1.5</v>
      </c>
      <c r="Y705" s="17"/>
      <c r="Z705" s="18">
        <f>SUM(T705:Y705)</f>
        <v>5</v>
      </c>
      <c r="AA705" s="17"/>
      <c r="AB705" s="17"/>
      <c r="AC705" s="41">
        <f>G705+J705+N705+S705+Z705+AA705-AB705</f>
        <v>93.125</v>
      </c>
    </row>
    <row r="706" spans="1:29" x14ac:dyDescent="0.25">
      <c r="A706" s="224">
        <v>702</v>
      </c>
      <c r="B706" s="109">
        <v>184067</v>
      </c>
      <c r="C706" s="36" t="s">
        <v>5457</v>
      </c>
      <c r="D706" s="39">
        <v>0.93111111111111111</v>
      </c>
      <c r="E706" s="123"/>
      <c r="F706" s="33"/>
      <c r="G706" s="34">
        <v>93.111111111111114</v>
      </c>
      <c r="H706" s="33"/>
      <c r="I706" s="32"/>
      <c r="J706" s="34">
        <v>0</v>
      </c>
      <c r="K706" s="33"/>
      <c r="L706" s="32"/>
      <c r="M706" s="32"/>
      <c r="N706" s="34">
        <v>0</v>
      </c>
      <c r="O706" s="32"/>
      <c r="P706" s="32"/>
      <c r="Q706" s="32"/>
      <c r="R706" s="32"/>
      <c r="S706" s="34">
        <v>0</v>
      </c>
      <c r="T706" s="35"/>
      <c r="U706" s="33"/>
      <c r="V706" s="33"/>
      <c r="W706" s="33"/>
      <c r="X706" s="33"/>
      <c r="Y706" s="33"/>
      <c r="Z706" s="34">
        <v>0</v>
      </c>
      <c r="AA706" s="33"/>
      <c r="AB706" s="33"/>
      <c r="AC706" s="42">
        <v>93.111111111111114</v>
      </c>
    </row>
    <row r="707" spans="1:29" x14ac:dyDescent="0.25">
      <c r="A707" s="225">
        <v>703</v>
      </c>
      <c r="B707" s="62" t="s">
        <v>4639</v>
      </c>
      <c r="C707" s="50" t="s">
        <v>4042</v>
      </c>
      <c r="D707" s="18">
        <v>0.93096774193548382</v>
      </c>
      <c r="E707" s="124"/>
      <c r="F707" s="17"/>
      <c r="G707" s="18">
        <f>SUM(D707*100,E707:F707)</f>
        <v>93.096774193548384</v>
      </c>
      <c r="H707" s="17"/>
      <c r="I707" s="19"/>
      <c r="J707" s="18">
        <f>SUM(H707:I707)</f>
        <v>0</v>
      </c>
      <c r="K707" s="17"/>
      <c r="L707" s="19"/>
      <c r="M707" s="19"/>
      <c r="N707" s="18">
        <f>SUM(K707:M707)</f>
        <v>0</v>
      </c>
      <c r="O707" s="19"/>
      <c r="P707" s="19"/>
      <c r="Q707" s="19"/>
      <c r="R707" s="19"/>
      <c r="S707" s="18">
        <f>SUM(O707:R707)</f>
        <v>0</v>
      </c>
      <c r="T707" s="20"/>
      <c r="U707" s="17"/>
      <c r="V707" s="17"/>
      <c r="W707" s="17"/>
      <c r="X707" s="17"/>
      <c r="Y707" s="17"/>
      <c r="Z707" s="18">
        <f>SUM(T707:Y707)</f>
        <v>0</v>
      </c>
      <c r="AA707" s="17"/>
      <c r="AB707" s="17"/>
      <c r="AC707" s="41">
        <f>G707+J707+N707+S707+Z707+AA707-AB707</f>
        <v>93.096774193548384</v>
      </c>
    </row>
    <row r="708" spans="1:29" x14ac:dyDescent="0.25">
      <c r="A708" s="224">
        <v>704</v>
      </c>
      <c r="B708" s="62" t="s">
        <v>2494</v>
      </c>
      <c r="C708" s="13" t="s">
        <v>2360</v>
      </c>
      <c r="D708" s="18">
        <v>0.84583333333333333</v>
      </c>
      <c r="E708" s="122"/>
      <c r="F708" s="17"/>
      <c r="G708" s="18">
        <v>84.583333333333329</v>
      </c>
      <c r="H708" s="17"/>
      <c r="I708" s="19"/>
      <c r="J708" s="18">
        <v>0</v>
      </c>
      <c r="K708" s="17"/>
      <c r="L708" s="19"/>
      <c r="M708" s="19"/>
      <c r="N708" s="18">
        <v>0</v>
      </c>
      <c r="O708" s="19"/>
      <c r="P708" s="19"/>
      <c r="Q708" s="19"/>
      <c r="R708" s="19"/>
      <c r="S708" s="18">
        <v>0</v>
      </c>
      <c r="T708" s="20">
        <v>1</v>
      </c>
      <c r="U708" s="17"/>
      <c r="V708" s="17"/>
      <c r="W708" s="17">
        <v>2.5</v>
      </c>
      <c r="X708" s="17">
        <v>5</v>
      </c>
      <c r="Y708" s="17"/>
      <c r="Z708" s="18">
        <v>8.5</v>
      </c>
      <c r="AA708" s="17"/>
      <c r="AB708" s="17"/>
      <c r="AC708" s="41">
        <v>93.083333333333329</v>
      </c>
    </row>
    <row r="709" spans="1:29" x14ac:dyDescent="0.25">
      <c r="A709" s="224">
        <v>705</v>
      </c>
      <c r="B709" s="62" t="s">
        <v>2495</v>
      </c>
      <c r="C709" s="13" t="s">
        <v>2360</v>
      </c>
      <c r="D709" s="18">
        <v>0.93076923076923079</v>
      </c>
      <c r="E709" s="122"/>
      <c r="F709" s="17"/>
      <c r="G709" s="18">
        <v>93.07692307692308</v>
      </c>
      <c r="H709" s="17"/>
      <c r="I709" s="19"/>
      <c r="J709" s="18">
        <v>0</v>
      </c>
      <c r="K709" s="17"/>
      <c r="L709" s="19"/>
      <c r="M709" s="19"/>
      <c r="N709" s="18">
        <v>0</v>
      </c>
      <c r="O709" s="19"/>
      <c r="P709" s="19"/>
      <c r="Q709" s="19"/>
      <c r="R709" s="19"/>
      <c r="S709" s="18">
        <v>0</v>
      </c>
      <c r="T709" s="20"/>
      <c r="U709" s="17"/>
      <c r="V709" s="17"/>
      <c r="W709" s="17"/>
      <c r="X709" s="17"/>
      <c r="Y709" s="17"/>
      <c r="Z709" s="18">
        <v>0</v>
      </c>
      <c r="AA709" s="17"/>
      <c r="AB709" s="17"/>
      <c r="AC709" s="41">
        <v>93.07692307692308</v>
      </c>
    </row>
    <row r="710" spans="1:29" x14ac:dyDescent="0.25">
      <c r="A710" s="224">
        <v>706</v>
      </c>
      <c r="B710" s="81" t="s">
        <v>4285</v>
      </c>
      <c r="C710" s="8" t="s">
        <v>4042</v>
      </c>
      <c r="D710" s="18">
        <v>0.92566666666666664</v>
      </c>
      <c r="E710" s="124"/>
      <c r="F710" s="17"/>
      <c r="G710" s="18">
        <f>SUM(D710*100,E710:F710)</f>
        <v>92.566666666666663</v>
      </c>
      <c r="H710" s="17"/>
      <c r="I710" s="19"/>
      <c r="J710" s="18">
        <f>SUM(H710:I710)</f>
        <v>0</v>
      </c>
      <c r="K710" s="17"/>
      <c r="L710" s="19"/>
      <c r="M710" s="19"/>
      <c r="N710" s="18">
        <f>SUM(K710:M710)</f>
        <v>0</v>
      </c>
      <c r="O710" s="19"/>
      <c r="P710" s="19"/>
      <c r="Q710" s="19"/>
      <c r="R710" s="19"/>
      <c r="S710" s="18">
        <f>SUM(O710:R710)</f>
        <v>0</v>
      </c>
      <c r="T710" s="20">
        <v>0.5</v>
      </c>
      <c r="U710" s="17"/>
      <c r="V710" s="17"/>
      <c r="W710" s="17"/>
      <c r="X710" s="17"/>
      <c r="Y710" s="17"/>
      <c r="Z710" s="18">
        <f>SUM(T710:Y710)</f>
        <v>0.5</v>
      </c>
      <c r="AA710" s="17"/>
      <c r="AB710" s="17"/>
      <c r="AC710" s="41">
        <f>G710+J710+N710+S710+Z710+AA710-AB710</f>
        <v>93.066666666666663</v>
      </c>
    </row>
    <row r="711" spans="1:29" x14ac:dyDescent="0.25">
      <c r="A711" s="225">
        <v>707</v>
      </c>
      <c r="B711" s="109">
        <v>204230</v>
      </c>
      <c r="C711" s="36" t="s">
        <v>5457</v>
      </c>
      <c r="D711" s="38">
        <v>0.78062500000000001</v>
      </c>
      <c r="E711" s="123"/>
      <c r="F711" s="33"/>
      <c r="G711" s="34">
        <v>78.0625</v>
      </c>
      <c r="H711" s="33"/>
      <c r="I711" s="32"/>
      <c r="J711" s="34">
        <v>0</v>
      </c>
      <c r="K711" s="33"/>
      <c r="L711" s="32"/>
      <c r="M711" s="32"/>
      <c r="N711" s="34">
        <v>0</v>
      </c>
      <c r="O711" s="32"/>
      <c r="P711" s="32"/>
      <c r="Q711" s="32"/>
      <c r="R711" s="32"/>
      <c r="S711" s="34">
        <v>0</v>
      </c>
      <c r="T711" s="35">
        <v>15</v>
      </c>
      <c r="U711" s="33"/>
      <c r="V711" s="33"/>
      <c r="W711" s="33"/>
      <c r="X711" s="33"/>
      <c r="Y711" s="33"/>
      <c r="Z711" s="34">
        <v>15</v>
      </c>
      <c r="AA711" s="33"/>
      <c r="AB711" s="33"/>
      <c r="AC711" s="42">
        <v>93.0625</v>
      </c>
    </row>
    <row r="712" spans="1:29" x14ac:dyDescent="0.25">
      <c r="A712" s="224">
        <v>708</v>
      </c>
      <c r="B712" s="60" t="s">
        <v>199</v>
      </c>
      <c r="C712" s="8" t="s">
        <v>5456</v>
      </c>
      <c r="D712" s="6">
        <v>0.93060606060606066</v>
      </c>
      <c r="E712" s="121"/>
      <c r="F712" s="5"/>
      <c r="G712" s="6">
        <f>SUM(D712*100,E712:F712)</f>
        <v>93.060606060606062</v>
      </c>
      <c r="H712" s="5"/>
      <c r="I712" s="4"/>
      <c r="J712" s="6">
        <f>SUM(H712:I712)</f>
        <v>0</v>
      </c>
      <c r="K712" s="5"/>
      <c r="L712" s="4"/>
      <c r="M712" s="4"/>
      <c r="N712" s="6">
        <f>SUM(K712:M712)</f>
        <v>0</v>
      </c>
      <c r="O712" s="4"/>
      <c r="P712" s="4"/>
      <c r="Q712" s="4"/>
      <c r="R712" s="4"/>
      <c r="S712" s="6">
        <f>SUM(O712:R712)</f>
        <v>0</v>
      </c>
      <c r="T712" s="7"/>
      <c r="U712" s="5"/>
      <c r="V712" s="5"/>
      <c r="W712" s="5"/>
      <c r="X712" s="5"/>
      <c r="Y712" s="5"/>
      <c r="Z712" s="6">
        <f>SUM(T712:Y712)</f>
        <v>0</v>
      </c>
      <c r="AA712" s="5"/>
      <c r="AB712" s="5"/>
      <c r="AC712" s="40">
        <f>G712+J712+N712+S712+Z712+AA712-AB712</f>
        <v>93.060606060606062</v>
      </c>
    </row>
    <row r="713" spans="1:29" x14ac:dyDescent="0.25">
      <c r="A713" s="224">
        <v>709</v>
      </c>
      <c r="B713" s="58" t="s">
        <v>200</v>
      </c>
      <c r="C713" s="8" t="s">
        <v>5456</v>
      </c>
      <c r="D713" s="6">
        <v>0.93060606060606066</v>
      </c>
      <c r="E713" s="121"/>
      <c r="F713" s="5"/>
      <c r="G713" s="6">
        <f>SUM(D713*100,E713:F713)</f>
        <v>93.060606060606062</v>
      </c>
      <c r="H713" s="5"/>
      <c r="I713" s="4"/>
      <c r="J713" s="6">
        <f>SUM(H713:I713)</f>
        <v>0</v>
      </c>
      <c r="K713" s="5"/>
      <c r="L713" s="4"/>
      <c r="M713" s="4"/>
      <c r="N713" s="6">
        <f>SUM(K713:M713)</f>
        <v>0</v>
      </c>
      <c r="O713" s="4"/>
      <c r="P713" s="4"/>
      <c r="Q713" s="4"/>
      <c r="R713" s="4"/>
      <c r="S713" s="6">
        <f>SUM(O713:R713)</f>
        <v>0</v>
      </c>
      <c r="T713" s="7"/>
      <c r="U713" s="5"/>
      <c r="V713" s="5"/>
      <c r="W713" s="5"/>
      <c r="X713" s="5"/>
      <c r="Y713" s="5"/>
      <c r="Z713" s="6">
        <f>SUM(T713:Y713)</f>
        <v>0</v>
      </c>
      <c r="AA713" s="5"/>
      <c r="AB713" s="5"/>
      <c r="AC713" s="40">
        <f>G713+J713+N713+S713+Z713+AA713-AB713</f>
        <v>93.060606060606062</v>
      </c>
    </row>
    <row r="714" spans="1:29" x14ac:dyDescent="0.25">
      <c r="A714" s="224">
        <v>710</v>
      </c>
      <c r="B714" s="59" t="s">
        <v>201</v>
      </c>
      <c r="C714" s="8" t="s">
        <v>5456</v>
      </c>
      <c r="D714" s="6">
        <v>0.93058823529411761</v>
      </c>
      <c r="E714" s="121"/>
      <c r="F714" s="5"/>
      <c r="G714" s="6">
        <f>SUM(D714*100,E714:F714)</f>
        <v>93.058823529411754</v>
      </c>
      <c r="H714" s="5"/>
      <c r="I714" s="4"/>
      <c r="J714" s="6">
        <f>SUM(H714:I714)</f>
        <v>0</v>
      </c>
      <c r="K714" s="5"/>
      <c r="L714" s="4"/>
      <c r="M714" s="4"/>
      <c r="N714" s="6">
        <f>SUM(K714:M714)</f>
        <v>0</v>
      </c>
      <c r="O714" s="4"/>
      <c r="P714" s="4"/>
      <c r="Q714" s="4"/>
      <c r="R714" s="4"/>
      <c r="S714" s="6">
        <f>SUM(O714:R714)</f>
        <v>0</v>
      </c>
      <c r="T714" s="7"/>
      <c r="U714" s="5"/>
      <c r="V714" s="5"/>
      <c r="W714" s="5"/>
      <c r="X714" s="5"/>
      <c r="Y714" s="5"/>
      <c r="Z714" s="6">
        <f>SUM(T714:Y714)</f>
        <v>0</v>
      </c>
      <c r="AA714" s="5"/>
      <c r="AB714" s="5"/>
      <c r="AC714" s="40">
        <f>G714+J714+N714+S714+Z714+AA714-AB714</f>
        <v>93.058823529411754</v>
      </c>
    </row>
    <row r="715" spans="1:29" x14ac:dyDescent="0.25">
      <c r="A715" s="225">
        <v>711</v>
      </c>
      <c r="B715" s="62" t="s">
        <v>3426</v>
      </c>
      <c r="C715" s="13" t="s">
        <v>3340</v>
      </c>
      <c r="D715" s="18">
        <v>0.93052631578947365</v>
      </c>
      <c r="E715" s="122"/>
      <c r="F715" s="17"/>
      <c r="G715" s="18">
        <v>93.05263157894737</v>
      </c>
      <c r="H715" s="17"/>
      <c r="I715" s="19"/>
      <c r="J715" s="18">
        <v>0</v>
      </c>
      <c r="K715" s="17"/>
      <c r="L715" s="19"/>
      <c r="M715" s="19"/>
      <c r="N715" s="18">
        <v>0</v>
      </c>
      <c r="O715" s="19"/>
      <c r="P715" s="19"/>
      <c r="Q715" s="19"/>
      <c r="R715" s="19"/>
      <c r="S715" s="18">
        <v>0</v>
      </c>
      <c r="T715" s="20"/>
      <c r="U715" s="17"/>
      <c r="V715" s="17"/>
      <c r="W715" s="17"/>
      <c r="X715" s="17"/>
      <c r="Y715" s="17"/>
      <c r="Z715" s="18">
        <v>0</v>
      </c>
      <c r="AA715" s="17"/>
      <c r="AB715" s="17"/>
      <c r="AC715" s="41">
        <v>93.05263157894737</v>
      </c>
    </row>
    <row r="716" spans="1:29" x14ac:dyDescent="0.25">
      <c r="A716" s="224">
        <v>712</v>
      </c>
      <c r="B716" s="109">
        <v>214131</v>
      </c>
      <c r="C716" s="36" t="s">
        <v>5457</v>
      </c>
      <c r="D716" s="39">
        <v>0.88837037037037037</v>
      </c>
      <c r="E716" s="123"/>
      <c r="F716" s="33"/>
      <c r="G716" s="34">
        <v>88.837037037037035</v>
      </c>
      <c r="H716" s="33"/>
      <c r="I716" s="32"/>
      <c r="J716" s="34">
        <v>0</v>
      </c>
      <c r="K716" s="33"/>
      <c r="L716" s="32"/>
      <c r="M716" s="32"/>
      <c r="N716" s="34">
        <v>0</v>
      </c>
      <c r="O716" s="32"/>
      <c r="P716" s="32"/>
      <c r="Q716" s="32"/>
      <c r="R716" s="32"/>
      <c r="S716" s="34">
        <v>0</v>
      </c>
      <c r="T716" s="35">
        <v>1</v>
      </c>
      <c r="U716" s="33">
        <v>3.2</v>
      </c>
      <c r="V716" s="33"/>
      <c r="W716" s="33"/>
      <c r="X716" s="33"/>
      <c r="Y716" s="33"/>
      <c r="Z716" s="34">
        <v>4.2</v>
      </c>
      <c r="AA716" s="33"/>
      <c r="AB716" s="33"/>
      <c r="AC716" s="42">
        <v>93.037037037037038</v>
      </c>
    </row>
    <row r="717" spans="1:29" x14ac:dyDescent="0.25">
      <c r="A717" s="224">
        <v>713</v>
      </c>
      <c r="B717" s="59" t="s">
        <v>202</v>
      </c>
      <c r="C717" s="8" t="s">
        <v>5456</v>
      </c>
      <c r="D717" s="6">
        <v>0.93</v>
      </c>
      <c r="E717" s="121"/>
      <c r="F717" s="5"/>
      <c r="G717" s="6">
        <f>SUM(D717*100,E717:F717)</f>
        <v>93</v>
      </c>
      <c r="H717" s="5"/>
      <c r="I717" s="4"/>
      <c r="J717" s="6">
        <f>SUM(H717:I717)</f>
        <v>0</v>
      </c>
      <c r="K717" s="5"/>
      <c r="L717" s="4"/>
      <c r="M717" s="4"/>
      <c r="N717" s="6">
        <f>SUM(K717:M717)</f>
        <v>0</v>
      </c>
      <c r="O717" s="4"/>
      <c r="P717" s="4"/>
      <c r="Q717" s="4"/>
      <c r="R717" s="4"/>
      <c r="S717" s="6">
        <f>SUM(O717:R717)</f>
        <v>0</v>
      </c>
      <c r="T717" s="7"/>
      <c r="U717" s="5"/>
      <c r="V717" s="5"/>
      <c r="W717" s="5"/>
      <c r="X717" s="5"/>
      <c r="Y717" s="5"/>
      <c r="Z717" s="6">
        <f>SUM(T717:Y717)</f>
        <v>0</v>
      </c>
      <c r="AA717" s="5"/>
      <c r="AB717" s="5"/>
      <c r="AC717" s="40">
        <f>G717+J717+N717+S717+Z717+AA717-AB717</f>
        <v>93</v>
      </c>
    </row>
    <row r="718" spans="1:29" x14ac:dyDescent="0.25">
      <c r="A718" s="224">
        <v>714</v>
      </c>
      <c r="B718" s="62" t="s">
        <v>3427</v>
      </c>
      <c r="C718" s="13" t="s">
        <v>3340</v>
      </c>
      <c r="D718" s="18">
        <v>0.93</v>
      </c>
      <c r="E718" s="122"/>
      <c r="F718" s="17"/>
      <c r="G718" s="18">
        <v>93</v>
      </c>
      <c r="H718" s="17"/>
      <c r="I718" s="19"/>
      <c r="J718" s="18">
        <v>0</v>
      </c>
      <c r="K718" s="17"/>
      <c r="L718" s="19"/>
      <c r="M718" s="19"/>
      <c r="N718" s="18">
        <v>0</v>
      </c>
      <c r="O718" s="19"/>
      <c r="P718" s="19"/>
      <c r="Q718" s="19"/>
      <c r="R718" s="19"/>
      <c r="S718" s="18">
        <v>0</v>
      </c>
      <c r="T718" s="20"/>
      <c r="U718" s="17"/>
      <c r="V718" s="17"/>
      <c r="W718" s="17"/>
      <c r="X718" s="17"/>
      <c r="Y718" s="17"/>
      <c r="Z718" s="18">
        <v>0</v>
      </c>
      <c r="AA718" s="17"/>
      <c r="AB718" s="17"/>
      <c r="AC718" s="41">
        <v>93</v>
      </c>
    </row>
    <row r="719" spans="1:29" x14ac:dyDescent="0.25">
      <c r="A719" s="225">
        <v>715</v>
      </c>
      <c r="B719" s="81" t="s">
        <v>4406</v>
      </c>
      <c r="C719" s="8" t="s">
        <v>4042</v>
      </c>
      <c r="D719" s="18">
        <v>0.92965517241379314</v>
      </c>
      <c r="E719" s="124"/>
      <c r="F719" s="17"/>
      <c r="G719" s="18">
        <f>SUM(D719*100,E719:F719)</f>
        <v>92.965517241379317</v>
      </c>
      <c r="H719" s="17"/>
      <c r="I719" s="19"/>
      <c r="J719" s="18">
        <f>SUM(H719:I719)</f>
        <v>0</v>
      </c>
      <c r="K719" s="17"/>
      <c r="L719" s="19"/>
      <c r="M719" s="19"/>
      <c r="N719" s="18">
        <f>SUM(K719:M719)</f>
        <v>0</v>
      </c>
      <c r="O719" s="19"/>
      <c r="P719" s="19"/>
      <c r="Q719" s="19"/>
      <c r="R719" s="19"/>
      <c r="S719" s="18">
        <f>SUM(O719:R719)</f>
        <v>0</v>
      </c>
      <c r="T719" s="20"/>
      <c r="U719" s="17"/>
      <c r="V719" s="17"/>
      <c r="W719" s="17"/>
      <c r="X719" s="17"/>
      <c r="Y719" s="17"/>
      <c r="Z719" s="18">
        <f>SUM(T719:Y719)</f>
        <v>0</v>
      </c>
      <c r="AA719" s="17"/>
      <c r="AB719" s="17"/>
      <c r="AC719" s="41">
        <f>G719+J719+N719+S719+Z719+AA719-AB719</f>
        <v>92.965517241379317</v>
      </c>
    </row>
    <row r="720" spans="1:29" x14ac:dyDescent="0.25">
      <c r="A720" s="224">
        <v>716</v>
      </c>
      <c r="B720" s="62" t="s">
        <v>2497</v>
      </c>
      <c r="C720" s="13" t="s">
        <v>2360</v>
      </c>
      <c r="D720" s="18">
        <v>0.82461538461538464</v>
      </c>
      <c r="E720" s="122"/>
      <c r="F720" s="17"/>
      <c r="G720" s="18">
        <v>82.461538461538467</v>
      </c>
      <c r="H720" s="17"/>
      <c r="I720" s="19"/>
      <c r="J720" s="18">
        <v>0</v>
      </c>
      <c r="K720" s="17"/>
      <c r="L720" s="19"/>
      <c r="M720" s="19"/>
      <c r="N720" s="18">
        <v>0</v>
      </c>
      <c r="O720" s="19"/>
      <c r="P720" s="19"/>
      <c r="Q720" s="19"/>
      <c r="R720" s="19"/>
      <c r="S720" s="18">
        <v>0</v>
      </c>
      <c r="T720" s="20">
        <v>0.5</v>
      </c>
      <c r="U720" s="17"/>
      <c r="V720" s="17"/>
      <c r="W720" s="17"/>
      <c r="X720" s="17">
        <v>10</v>
      </c>
      <c r="Y720" s="17"/>
      <c r="Z720" s="18">
        <v>10.5</v>
      </c>
      <c r="AA720" s="17"/>
      <c r="AB720" s="17"/>
      <c r="AC720" s="41">
        <v>92.961538461538467</v>
      </c>
    </row>
    <row r="721" spans="1:29" x14ac:dyDescent="0.25">
      <c r="A721" s="224">
        <v>717</v>
      </c>
      <c r="B721" s="62" t="s">
        <v>5046</v>
      </c>
      <c r="C721" s="24" t="s">
        <v>4042</v>
      </c>
      <c r="D721" s="18">
        <v>0.89258064516129032</v>
      </c>
      <c r="E721" s="124"/>
      <c r="F721" s="17"/>
      <c r="G721" s="18">
        <f>SUM(D721*100,E721:F721)</f>
        <v>89.258064516129025</v>
      </c>
      <c r="H721" s="17"/>
      <c r="I721" s="19"/>
      <c r="J721" s="18">
        <f>SUM(H721:I721)</f>
        <v>0</v>
      </c>
      <c r="K721" s="17"/>
      <c r="L721" s="19"/>
      <c r="M721" s="19"/>
      <c r="N721" s="18">
        <f>SUM(K721:M721)</f>
        <v>0</v>
      </c>
      <c r="O721" s="19"/>
      <c r="P721" s="19"/>
      <c r="Q721" s="19"/>
      <c r="R721" s="19"/>
      <c r="S721" s="18">
        <f>SUM(O721:R721)</f>
        <v>0</v>
      </c>
      <c r="T721" s="20">
        <f>2+1.5</f>
        <v>3.5</v>
      </c>
      <c r="U721" s="17">
        <v>0.2</v>
      </c>
      <c r="V721" s="17"/>
      <c r="W721" s="17"/>
      <c r="X721" s="17"/>
      <c r="Y721" s="17"/>
      <c r="Z721" s="18">
        <f>SUM(T721:Y721)</f>
        <v>3.7</v>
      </c>
      <c r="AA721" s="17"/>
      <c r="AB721" s="17"/>
      <c r="AC721" s="41">
        <f>G721+J721+N721+S721+Z721+AA721-AB721</f>
        <v>92.958064516129028</v>
      </c>
    </row>
    <row r="722" spans="1:29" ht="15.75" customHeight="1" x14ac:dyDescent="0.25">
      <c r="A722" s="224">
        <v>718</v>
      </c>
      <c r="B722" s="62" t="s">
        <v>3428</v>
      </c>
      <c r="C722" s="13" t="s">
        <v>3340</v>
      </c>
      <c r="D722" s="18">
        <v>0.84435897435897433</v>
      </c>
      <c r="E722" s="122"/>
      <c r="F722" s="17"/>
      <c r="G722" s="18">
        <v>84.435897435897431</v>
      </c>
      <c r="H722" s="17"/>
      <c r="I722" s="19"/>
      <c r="J722" s="18">
        <v>0</v>
      </c>
      <c r="K722" s="17"/>
      <c r="L722" s="19"/>
      <c r="M722" s="19"/>
      <c r="N722" s="18">
        <v>0</v>
      </c>
      <c r="O722" s="19"/>
      <c r="P722" s="19"/>
      <c r="Q722" s="19"/>
      <c r="R722" s="19"/>
      <c r="S722" s="18">
        <v>0</v>
      </c>
      <c r="T722" s="20">
        <v>2</v>
      </c>
      <c r="U722" s="17"/>
      <c r="V722" s="17"/>
      <c r="W722" s="17">
        <v>3.5</v>
      </c>
      <c r="X722" s="17"/>
      <c r="Y722" s="17"/>
      <c r="Z722" s="18">
        <v>5.5</v>
      </c>
      <c r="AA722" s="17">
        <v>3</v>
      </c>
      <c r="AB722" s="17"/>
      <c r="AC722" s="41">
        <v>92.935897435897431</v>
      </c>
    </row>
    <row r="723" spans="1:29" ht="18" customHeight="1" x14ac:dyDescent="0.25">
      <c r="A723" s="225">
        <v>719</v>
      </c>
      <c r="B723" s="62" t="s">
        <v>4735</v>
      </c>
      <c r="C723" s="8" t="s">
        <v>4042</v>
      </c>
      <c r="D723" s="18">
        <v>0.92933333333333334</v>
      </c>
      <c r="E723" s="124"/>
      <c r="F723" s="17"/>
      <c r="G723" s="18">
        <f>SUM(D723*100,E723:F723)</f>
        <v>92.933333333333337</v>
      </c>
      <c r="H723" s="17"/>
      <c r="I723" s="19"/>
      <c r="J723" s="18">
        <f>SUM(H723:I723)</f>
        <v>0</v>
      </c>
      <c r="K723" s="17"/>
      <c r="L723" s="19"/>
      <c r="M723" s="19"/>
      <c r="N723" s="18">
        <f>SUM(K723:M723)</f>
        <v>0</v>
      </c>
      <c r="O723" s="19"/>
      <c r="P723" s="19"/>
      <c r="Q723" s="19"/>
      <c r="R723" s="19"/>
      <c r="S723" s="18">
        <f>SUM(O723:R723)</f>
        <v>0</v>
      </c>
      <c r="T723" s="20"/>
      <c r="U723" s="17"/>
      <c r="V723" s="17"/>
      <c r="W723" s="17"/>
      <c r="X723" s="17"/>
      <c r="Y723" s="17"/>
      <c r="Z723" s="18">
        <f>SUM(T723:Y723)</f>
        <v>0</v>
      </c>
      <c r="AA723" s="17"/>
      <c r="AB723" s="17"/>
      <c r="AC723" s="41">
        <f>G723+J723+N723+S723+Z723+AA723-AB723</f>
        <v>92.933333333333337</v>
      </c>
    </row>
    <row r="724" spans="1:29" ht="15" customHeight="1" x14ac:dyDescent="0.25">
      <c r="A724" s="224">
        <v>720</v>
      </c>
      <c r="B724" s="62" t="s">
        <v>5162</v>
      </c>
      <c r="C724" s="24" t="s">
        <v>4042</v>
      </c>
      <c r="D724" s="18">
        <v>0.90903225806451615</v>
      </c>
      <c r="E724" s="124"/>
      <c r="F724" s="17"/>
      <c r="G724" s="18">
        <f>SUM(D724*100,E724:F724)</f>
        <v>90.903225806451616</v>
      </c>
      <c r="H724" s="17"/>
      <c r="I724" s="19"/>
      <c r="J724" s="18">
        <f>SUM(H724:I724)</f>
        <v>0</v>
      </c>
      <c r="K724" s="17"/>
      <c r="L724" s="19"/>
      <c r="M724" s="19"/>
      <c r="N724" s="18">
        <f>SUM(K724:M724)</f>
        <v>0</v>
      </c>
      <c r="O724" s="19"/>
      <c r="P724" s="19"/>
      <c r="Q724" s="19"/>
      <c r="R724" s="19"/>
      <c r="S724" s="18">
        <f>SUM(O724:R724)</f>
        <v>0</v>
      </c>
      <c r="T724" s="20">
        <v>2</v>
      </c>
      <c r="U724" s="17"/>
      <c r="V724" s="17"/>
      <c r="W724" s="17"/>
      <c r="X724" s="17"/>
      <c r="Y724" s="17"/>
      <c r="Z724" s="18">
        <f>SUM(T724:Y724)</f>
        <v>2</v>
      </c>
      <c r="AA724" s="17"/>
      <c r="AB724" s="17"/>
      <c r="AC724" s="41">
        <f>G724+J724+N724+S724+Z724+AA724-AB724</f>
        <v>92.903225806451616</v>
      </c>
    </row>
    <row r="725" spans="1:29" ht="15" customHeight="1" x14ac:dyDescent="0.25">
      <c r="A725" s="224">
        <v>721</v>
      </c>
      <c r="B725" s="62" t="s">
        <v>2764</v>
      </c>
      <c r="C725" s="13" t="s">
        <v>2360</v>
      </c>
      <c r="D725" s="18">
        <v>0.86</v>
      </c>
      <c r="E725" s="122"/>
      <c r="F725" s="17"/>
      <c r="G725" s="18">
        <v>86</v>
      </c>
      <c r="H725" s="17"/>
      <c r="I725" s="19"/>
      <c r="J725" s="18">
        <v>0</v>
      </c>
      <c r="K725" s="17"/>
      <c r="L725" s="19"/>
      <c r="M725" s="19">
        <v>3</v>
      </c>
      <c r="N725" s="18">
        <v>3</v>
      </c>
      <c r="O725" s="19"/>
      <c r="P725" s="19"/>
      <c r="Q725" s="19"/>
      <c r="R725" s="19"/>
      <c r="S725" s="18">
        <v>0</v>
      </c>
      <c r="T725" s="20">
        <v>1</v>
      </c>
      <c r="U725" s="17"/>
      <c r="V725" s="17"/>
      <c r="W725" s="17">
        <v>2.9</v>
      </c>
      <c r="X725" s="17"/>
      <c r="Y725" s="17"/>
      <c r="Z725" s="18">
        <v>3.9</v>
      </c>
      <c r="AA725" s="17"/>
      <c r="AB725" s="17"/>
      <c r="AC725" s="41">
        <v>92.9</v>
      </c>
    </row>
    <row r="726" spans="1:29" x14ac:dyDescent="0.25">
      <c r="A726" s="224">
        <v>722</v>
      </c>
      <c r="B726" s="62" t="s">
        <v>4626</v>
      </c>
      <c r="C726" s="50" t="s">
        <v>4042</v>
      </c>
      <c r="D726" s="18">
        <v>0.92870967741935484</v>
      </c>
      <c r="E726" s="124"/>
      <c r="F726" s="17"/>
      <c r="G726" s="18">
        <f>SUM(D726*100,E726:F726)</f>
        <v>92.870967741935488</v>
      </c>
      <c r="H726" s="17"/>
      <c r="I726" s="19"/>
      <c r="J726" s="18">
        <f>SUM(H726:I726)</f>
        <v>0</v>
      </c>
      <c r="K726" s="17"/>
      <c r="L726" s="19"/>
      <c r="M726" s="19"/>
      <c r="N726" s="18">
        <f>SUM(K726:M726)</f>
        <v>0</v>
      </c>
      <c r="O726" s="19"/>
      <c r="P726" s="19"/>
      <c r="Q726" s="19"/>
      <c r="R726" s="19"/>
      <c r="S726" s="18">
        <f>SUM(O726:R726)</f>
        <v>0</v>
      </c>
      <c r="T726" s="20"/>
      <c r="U726" s="17"/>
      <c r="V726" s="17"/>
      <c r="W726" s="17"/>
      <c r="X726" s="17"/>
      <c r="Y726" s="17"/>
      <c r="Z726" s="18">
        <f>SUM(T726:Y726)</f>
        <v>0</v>
      </c>
      <c r="AA726" s="17"/>
      <c r="AB726" s="17"/>
      <c r="AC726" s="41">
        <f>G726+J726+N726+S726+Z726+AA726-AB726</f>
        <v>92.870967741935488</v>
      </c>
    </row>
    <row r="727" spans="1:29" x14ac:dyDescent="0.25">
      <c r="A727" s="225">
        <v>723</v>
      </c>
      <c r="B727" s="93" t="s">
        <v>1466</v>
      </c>
      <c r="C727" s="8" t="s">
        <v>1369</v>
      </c>
      <c r="D727" s="18">
        <v>0.92866666666666664</v>
      </c>
      <c r="E727" s="122"/>
      <c r="F727" s="17"/>
      <c r="G727" s="18">
        <f>SUM(D727*100,E727:F727)</f>
        <v>92.86666666666666</v>
      </c>
      <c r="H727" s="17"/>
      <c r="I727" s="19"/>
      <c r="J727" s="18">
        <f>SUM(H727:I727)</f>
        <v>0</v>
      </c>
      <c r="K727" s="17"/>
      <c r="L727" s="19"/>
      <c r="M727" s="19"/>
      <c r="N727" s="18">
        <f>SUM(K727:M727)</f>
        <v>0</v>
      </c>
      <c r="O727" s="19"/>
      <c r="P727" s="19"/>
      <c r="Q727" s="19"/>
      <c r="R727" s="19"/>
      <c r="S727" s="18">
        <f>SUM(O727:R727)</f>
        <v>0</v>
      </c>
      <c r="T727" s="20"/>
      <c r="U727" s="17"/>
      <c r="V727" s="17"/>
      <c r="W727" s="17"/>
      <c r="X727" s="17"/>
      <c r="Y727" s="17"/>
      <c r="Z727" s="18">
        <f>SUM(T727:Y727)</f>
        <v>0</v>
      </c>
      <c r="AA727" s="17"/>
      <c r="AB727" s="17"/>
      <c r="AC727" s="41">
        <f>G727+J727+N727+S727+Z727+AA727-AB727</f>
        <v>92.86666666666666</v>
      </c>
    </row>
    <row r="728" spans="1:29" ht="14.25" customHeight="1" x14ac:dyDescent="0.25">
      <c r="A728" s="224">
        <v>724</v>
      </c>
      <c r="B728" s="91" t="s">
        <v>1467</v>
      </c>
      <c r="C728" s="8" t="s">
        <v>1369</v>
      </c>
      <c r="D728" s="18">
        <v>0.92866666666666664</v>
      </c>
      <c r="E728" s="122"/>
      <c r="F728" s="17"/>
      <c r="G728" s="18">
        <f>SUM(D728*100,E728:F728)</f>
        <v>92.86666666666666</v>
      </c>
      <c r="H728" s="17"/>
      <c r="I728" s="19"/>
      <c r="J728" s="18">
        <f>SUM(H728:I728)</f>
        <v>0</v>
      </c>
      <c r="K728" s="17"/>
      <c r="L728" s="19"/>
      <c r="M728" s="19"/>
      <c r="N728" s="18">
        <f>SUM(K728:M728)</f>
        <v>0</v>
      </c>
      <c r="O728" s="19"/>
      <c r="P728" s="19"/>
      <c r="Q728" s="19"/>
      <c r="R728" s="19"/>
      <c r="S728" s="18">
        <f>SUM(O728:R728)</f>
        <v>0</v>
      </c>
      <c r="T728" s="20"/>
      <c r="U728" s="17"/>
      <c r="V728" s="17"/>
      <c r="W728" s="17"/>
      <c r="X728" s="17"/>
      <c r="Y728" s="17"/>
      <c r="Z728" s="18">
        <f>SUM(T728:Y728)</f>
        <v>0</v>
      </c>
      <c r="AA728" s="17"/>
      <c r="AB728" s="17"/>
      <c r="AC728" s="41">
        <f>G728+J728+N728+S728+Z728+AA728-AB728</f>
        <v>92.86666666666666</v>
      </c>
    </row>
    <row r="729" spans="1:29" x14ac:dyDescent="0.25">
      <c r="A729" s="224">
        <v>725</v>
      </c>
      <c r="B729" s="69" t="s">
        <v>4736</v>
      </c>
      <c r="C729" s="8" t="s">
        <v>4042</v>
      </c>
      <c r="D729" s="18">
        <v>0.92866666666666664</v>
      </c>
      <c r="E729" s="124"/>
      <c r="F729" s="17"/>
      <c r="G729" s="18">
        <f>SUM(D729*100,E729:F729)</f>
        <v>92.86666666666666</v>
      </c>
      <c r="H729" s="17"/>
      <c r="I729" s="19"/>
      <c r="J729" s="18">
        <f>SUM(H729:I729)</f>
        <v>0</v>
      </c>
      <c r="K729" s="17"/>
      <c r="L729" s="19"/>
      <c r="M729" s="19"/>
      <c r="N729" s="18">
        <f>SUM(K729:M729)</f>
        <v>0</v>
      </c>
      <c r="O729" s="19"/>
      <c r="P729" s="19"/>
      <c r="Q729" s="19"/>
      <c r="R729" s="19"/>
      <c r="S729" s="18">
        <f>SUM(O729:R729)</f>
        <v>0</v>
      </c>
      <c r="T729" s="20"/>
      <c r="U729" s="17"/>
      <c r="V729" s="17"/>
      <c r="W729" s="17"/>
      <c r="X729" s="17"/>
      <c r="Y729" s="17"/>
      <c r="Z729" s="18">
        <f>SUM(T729:Y729)</f>
        <v>0</v>
      </c>
      <c r="AA729" s="17"/>
      <c r="AB729" s="17"/>
      <c r="AC729" s="41">
        <f>G729+J729+N729+S729+Z729+AA729-AB729</f>
        <v>92.86666666666666</v>
      </c>
    </row>
    <row r="730" spans="1:29" x14ac:dyDescent="0.25">
      <c r="A730" s="224">
        <v>726</v>
      </c>
      <c r="B730" s="70" t="s">
        <v>203</v>
      </c>
      <c r="C730" s="8" t="s">
        <v>5456</v>
      </c>
      <c r="D730" s="6">
        <v>0.92852941176470594</v>
      </c>
      <c r="E730" s="121"/>
      <c r="F730" s="5"/>
      <c r="G730" s="6">
        <f>SUM(D730*100,E730:F730)</f>
        <v>92.852941176470594</v>
      </c>
      <c r="H730" s="5"/>
      <c r="I730" s="4"/>
      <c r="J730" s="6">
        <f>SUM(H730:I730)</f>
        <v>0</v>
      </c>
      <c r="K730" s="5"/>
      <c r="L730" s="4"/>
      <c r="M730" s="4"/>
      <c r="N730" s="6">
        <f>SUM(K730:M730)</f>
        <v>0</v>
      </c>
      <c r="O730" s="4"/>
      <c r="P730" s="4"/>
      <c r="Q730" s="4"/>
      <c r="R730" s="4"/>
      <c r="S730" s="6">
        <f>SUM(O730:R730)</f>
        <v>0</v>
      </c>
      <c r="T730" s="7"/>
      <c r="U730" s="5"/>
      <c r="V730" s="5"/>
      <c r="W730" s="5"/>
      <c r="X730" s="5"/>
      <c r="Y730" s="5"/>
      <c r="Z730" s="6">
        <f>SUM(T730:Y730)</f>
        <v>0</v>
      </c>
      <c r="AA730" s="5"/>
      <c r="AB730" s="5"/>
      <c r="AC730" s="40">
        <f>G730+J730+N730+S730+Z730+AA730-AB730</f>
        <v>92.852941176470594</v>
      </c>
    </row>
    <row r="731" spans="1:29" x14ac:dyDescent="0.25">
      <c r="A731" s="225">
        <v>727</v>
      </c>
      <c r="B731" s="51" t="s">
        <v>204</v>
      </c>
      <c r="C731" s="8" t="s">
        <v>5456</v>
      </c>
      <c r="D731" s="43">
        <v>0.89437999999999995</v>
      </c>
      <c r="E731" s="121"/>
      <c r="F731" s="5"/>
      <c r="G731" s="6">
        <f>SUM(D731*100,E731:F731)</f>
        <v>89.437999999999988</v>
      </c>
      <c r="H731" s="5"/>
      <c r="I731" s="4"/>
      <c r="J731" s="6">
        <f>SUM(H731:I731)</f>
        <v>0</v>
      </c>
      <c r="K731" s="5"/>
      <c r="L731" s="4"/>
      <c r="M731" s="4"/>
      <c r="N731" s="6">
        <f>SUM(K731:M731)</f>
        <v>0</v>
      </c>
      <c r="O731" s="4"/>
      <c r="P731" s="4"/>
      <c r="Q731" s="4"/>
      <c r="R731" s="4"/>
      <c r="S731" s="6">
        <f>SUM(O731:R731)</f>
        <v>0</v>
      </c>
      <c r="T731" s="7"/>
      <c r="U731" s="5">
        <v>0.5</v>
      </c>
      <c r="V731" s="5">
        <v>1.6</v>
      </c>
      <c r="W731" s="5"/>
      <c r="X731" s="5">
        <v>0.8</v>
      </c>
      <c r="Y731" s="5">
        <v>0.5</v>
      </c>
      <c r="Z731" s="6">
        <f>SUM(T731:Y731)</f>
        <v>3.4000000000000004</v>
      </c>
      <c r="AA731" s="5"/>
      <c r="AB731" s="5"/>
      <c r="AC731" s="40">
        <f>G731+J731+N731+S731+Z731+AA731-AB731</f>
        <v>92.837999999999994</v>
      </c>
    </row>
    <row r="732" spans="1:29" x14ac:dyDescent="0.25">
      <c r="A732" s="224">
        <v>728</v>
      </c>
      <c r="B732" s="52" t="s">
        <v>3429</v>
      </c>
      <c r="C732" s="13" t="s">
        <v>3340</v>
      </c>
      <c r="D732" s="18">
        <v>0.83333333333333337</v>
      </c>
      <c r="E732" s="122"/>
      <c r="F732" s="17"/>
      <c r="G732" s="18">
        <v>83.333333333333343</v>
      </c>
      <c r="H732" s="17"/>
      <c r="I732" s="19"/>
      <c r="J732" s="18">
        <v>0</v>
      </c>
      <c r="K732" s="17"/>
      <c r="L732" s="19"/>
      <c r="M732" s="19"/>
      <c r="N732" s="18">
        <v>0</v>
      </c>
      <c r="O732" s="19"/>
      <c r="P732" s="19"/>
      <c r="Q732" s="19"/>
      <c r="R732" s="19"/>
      <c r="S732" s="18">
        <v>0</v>
      </c>
      <c r="T732" s="20">
        <v>3</v>
      </c>
      <c r="U732" s="17">
        <v>0.5</v>
      </c>
      <c r="V732" s="17">
        <v>6</v>
      </c>
      <c r="W732" s="17"/>
      <c r="X732" s="17"/>
      <c r="Y732" s="17"/>
      <c r="Z732" s="18">
        <v>9.5</v>
      </c>
      <c r="AA732" s="17"/>
      <c r="AB732" s="17"/>
      <c r="AC732" s="41">
        <v>92.833333333333343</v>
      </c>
    </row>
    <row r="733" spans="1:29" x14ac:dyDescent="0.25">
      <c r="A733" s="224">
        <v>729</v>
      </c>
      <c r="B733" s="52" t="s">
        <v>2498</v>
      </c>
      <c r="C733" s="13" t="s">
        <v>2360</v>
      </c>
      <c r="D733" s="18">
        <v>0.92833333333333323</v>
      </c>
      <c r="E733" s="122"/>
      <c r="F733" s="17"/>
      <c r="G733" s="18">
        <v>92.833333333333329</v>
      </c>
      <c r="H733" s="17"/>
      <c r="I733" s="19"/>
      <c r="J733" s="18">
        <v>0</v>
      </c>
      <c r="K733" s="17"/>
      <c r="L733" s="19"/>
      <c r="M733" s="19"/>
      <c r="N733" s="18">
        <v>0</v>
      </c>
      <c r="O733" s="19"/>
      <c r="P733" s="19"/>
      <c r="Q733" s="19"/>
      <c r="R733" s="19"/>
      <c r="S733" s="18">
        <v>0</v>
      </c>
      <c r="T733" s="20"/>
      <c r="U733" s="17"/>
      <c r="V733" s="17"/>
      <c r="W733" s="17"/>
      <c r="X733" s="17"/>
      <c r="Y733" s="17"/>
      <c r="Z733" s="18">
        <v>0</v>
      </c>
      <c r="AA733" s="17"/>
      <c r="AB733" s="17"/>
      <c r="AC733" s="41">
        <v>92.833333333333329</v>
      </c>
    </row>
    <row r="734" spans="1:29" x14ac:dyDescent="0.25">
      <c r="A734" s="224">
        <v>730</v>
      </c>
      <c r="B734" s="52" t="s">
        <v>2499</v>
      </c>
      <c r="C734" s="13" t="s">
        <v>2360</v>
      </c>
      <c r="D734" s="18">
        <v>0.77833333333333332</v>
      </c>
      <c r="E734" s="122"/>
      <c r="F734" s="17"/>
      <c r="G734" s="18">
        <v>77.833333333333329</v>
      </c>
      <c r="H734" s="17"/>
      <c r="I734" s="19"/>
      <c r="J734" s="18">
        <v>0</v>
      </c>
      <c r="K734" s="17"/>
      <c r="L734" s="19"/>
      <c r="M734" s="19"/>
      <c r="N734" s="18">
        <v>0</v>
      </c>
      <c r="O734" s="19"/>
      <c r="P734" s="19"/>
      <c r="Q734" s="19"/>
      <c r="R734" s="19"/>
      <c r="S734" s="18">
        <v>0</v>
      </c>
      <c r="T734" s="20">
        <v>15</v>
      </c>
      <c r="U734" s="17"/>
      <c r="V734" s="17"/>
      <c r="W734" s="17"/>
      <c r="X734" s="17"/>
      <c r="Y734" s="17"/>
      <c r="Z734" s="18">
        <v>15</v>
      </c>
      <c r="AA734" s="17"/>
      <c r="AB734" s="17"/>
      <c r="AC734" s="41">
        <v>92.833333333333329</v>
      </c>
    </row>
    <row r="735" spans="1:29" x14ac:dyDescent="0.25">
      <c r="A735" s="225">
        <v>731</v>
      </c>
      <c r="B735" s="52" t="s">
        <v>3430</v>
      </c>
      <c r="C735" s="13" t="s">
        <v>3340</v>
      </c>
      <c r="D735" s="18">
        <v>0.92815789473684207</v>
      </c>
      <c r="E735" s="122"/>
      <c r="F735" s="17"/>
      <c r="G735" s="18">
        <v>92.815789473684205</v>
      </c>
      <c r="H735" s="17"/>
      <c r="I735" s="19"/>
      <c r="J735" s="18">
        <v>0</v>
      </c>
      <c r="K735" s="17"/>
      <c r="L735" s="19"/>
      <c r="M735" s="19"/>
      <c r="N735" s="18">
        <v>0</v>
      </c>
      <c r="O735" s="19"/>
      <c r="P735" s="19"/>
      <c r="Q735" s="19"/>
      <c r="R735" s="19"/>
      <c r="S735" s="18">
        <v>0</v>
      </c>
      <c r="T735" s="20"/>
      <c r="U735" s="17"/>
      <c r="V735" s="17"/>
      <c r="W735" s="17"/>
      <c r="X735" s="17"/>
      <c r="Y735" s="17"/>
      <c r="Z735" s="18">
        <v>0</v>
      </c>
      <c r="AA735" s="17"/>
      <c r="AB735" s="17"/>
      <c r="AC735" s="41">
        <v>92.815789473684205</v>
      </c>
    </row>
    <row r="736" spans="1:29" x14ac:dyDescent="0.25">
      <c r="A736" s="224">
        <v>732</v>
      </c>
      <c r="B736" s="52" t="s">
        <v>2500</v>
      </c>
      <c r="C736" s="13" t="s">
        <v>2360</v>
      </c>
      <c r="D736" s="18">
        <v>0.85307692307692307</v>
      </c>
      <c r="E736" s="122"/>
      <c r="F736" s="17"/>
      <c r="G736" s="18">
        <v>85.307692307692307</v>
      </c>
      <c r="H736" s="17"/>
      <c r="I736" s="19"/>
      <c r="J736" s="18">
        <v>0</v>
      </c>
      <c r="K736" s="17"/>
      <c r="L736" s="19"/>
      <c r="M736" s="19"/>
      <c r="N736" s="18">
        <v>0</v>
      </c>
      <c r="O736" s="19"/>
      <c r="P736" s="19"/>
      <c r="Q736" s="19"/>
      <c r="R736" s="19"/>
      <c r="S736" s="18">
        <v>0</v>
      </c>
      <c r="T736" s="20">
        <v>1</v>
      </c>
      <c r="U736" s="17"/>
      <c r="V736" s="17">
        <v>2</v>
      </c>
      <c r="W736" s="17">
        <v>4.5</v>
      </c>
      <c r="X736" s="17"/>
      <c r="Y736" s="17"/>
      <c r="Z736" s="18">
        <v>7.5</v>
      </c>
      <c r="AA736" s="17"/>
      <c r="AB736" s="17"/>
      <c r="AC736" s="41">
        <v>92.807692307692307</v>
      </c>
    </row>
    <row r="737" spans="1:29" x14ac:dyDescent="0.25">
      <c r="A737" s="224">
        <v>733</v>
      </c>
      <c r="B737" s="162" t="s">
        <v>4380</v>
      </c>
      <c r="C737" s="8" t="s">
        <v>4356</v>
      </c>
      <c r="D737" s="18">
        <v>0.92806451612903229</v>
      </c>
      <c r="E737" s="124"/>
      <c r="F737" s="17"/>
      <c r="G737" s="18">
        <f>SUM(D737*100,E737:F737)</f>
        <v>92.806451612903231</v>
      </c>
      <c r="H737" s="17"/>
      <c r="I737" s="19"/>
      <c r="J737" s="18">
        <f>SUM(H737:I737)</f>
        <v>0</v>
      </c>
      <c r="K737" s="17"/>
      <c r="L737" s="19"/>
      <c r="M737" s="19"/>
      <c r="N737" s="18">
        <f>SUM(K737:M737)</f>
        <v>0</v>
      </c>
      <c r="O737" s="19"/>
      <c r="P737" s="19"/>
      <c r="Q737" s="19"/>
      <c r="R737" s="19"/>
      <c r="S737" s="18">
        <f>SUM(O737:R737)</f>
        <v>0</v>
      </c>
      <c r="T737" s="20"/>
      <c r="U737" s="17"/>
      <c r="V737" s="17"/>
      <c r="W737" s="17"/>
      <c r="X737" s="17"/>
      <c r="Y737" s="17"/>
      <c r="Z737" s="18">
        <f>SUM(T737:Y737)</f>
        <v>0</v>
      </c>
      <c r="AA737" s="17"/>
      <c r="AB737" s="17"/>
      <c r="AC737" s="41">
        <f>G737+J737+N737+S737+Z737+AA737-AB737</f>
        <v>92.806451612903231</v>
      </c>
    </row>
    <row r="738" spans="1:29" x14ac:dyDescent="0.25">
      <c r="A738" s="224">
        <v>734</v>
      </c>
      <c r="B738" s="52" t="s">
        <v>4744</v>
      </c>
      <c r="C738" s="8" t="s">
        <v>4042</v>
      </c>
      <c r="D738" s="18">
        <v>0.91500000000000004</v>
      </c>
      <c r="E738" s="124"/>
      <c r="F738" s="17"/>
      <c r="G738" s="18">
        <f>SUM(D738*100,E738:F738)</f>
        <v>91.5</v>
      </c>
      <c r="H738" s="17"/>
      <c r="I738" s="19"/>
      <c r="J738" s="18">
        <f>SUM(H738:I738)</f>
        <v>0</v>
      </c>
      <c r="K738" s="17"/>
      <c r="L738" s="19"/>
      <c r="M738" s="19"/>
      <c r="N738" s="18">
        <f>SUM(K738:M738)</f>
        <v>0</v>
      </c>
      <c r="O738" s="19"/>
      <c r="P738" s="19"/>
      <c r="Q738" s="19"/>
      <c r="R738" s="19"/>
      <c r="S738" s="18">
        <f>SUM(O738:R738)</f>
        <v>0</v>
      </c>
      <c r="T738" s="20"/>
      <c r="U738" s="17">
        <f>SUM(0.8+0.5)</f>
        <v>1.3</v>
      </c>
      <c r="V738" s="17"/>
      <c r="W738" s="17"/>
      <c r="X738" s="17"/>
      <c r="Y738" s="17"/>
      <c r="Z738" s="18">
        <f>SUM(T738:Y738)</f>
        <v>1.3</v>
      </c>
      <c r="AA738" s="17"/>
      <c r="AB738" s="17"/>
      <c r="AC738" s="41">
        <f>G738+J738+N738+S738+Z738+AA738-AB738</f>
        <v>92.8</v>
      </c>
    </row>
    <row r="739" spans="1:29" x14ac:dyDescent="0.25">
      <c r="A739" s="225">
        <v>735</v>
      </c>
      <c r="B739" s="51" t="s">
        <v>205</v>
      </c>
      <c r="C739" s="8" t="s">
        <v>5456</v>
      </c>
      <c r="D739" s="6">
        <v>0.9279310344827586</v>
      </c>
      <c r="E739" s="121"/>
      <c r="F739" s="5"/>
      <c r="G739" s="6">
        <f>SUM(D739*100,E739:F739)</f>
        <v>92.793103448275858</v>
      </c>
      <c r="H739" s="5"/>
      <c r="I739" s="4"/>
      <c r="J739" s="6">
        <f>SUM(H739:I739)</f>
        <v>0</v>
      </c>
      <c r="K739" s="5"/>
      <c r="L739" s="4"/>
      <c r="M739" s="4"/>
      <c r="N739" s="6">
        <f>SUM(K739:M739)</f>
        <v>0</v>
      </c>
      <c r="O739" s="4"/>
      <c r="P739" s="4"/>
      <c r="Q739" s="4"/>
      <c r="R739" s="4"/>
      <c r="S739" s="6">
        <f>SUM(O739:R739)</f>
        <v>0</v>
      </c>
      <c r="T739" s="7"/>
      <c r="U739" s="5"/>
      <c r="V739" s="5"/>
      <c r="W739" s="5"/>
      <c r="X739" s="5"/>
      <c r="Y739" s="5"/>
      <c r="Z739" s="6">
        <f>SUM(T739:Y739)</f>
        <v>0</v>
      </c>
      <c r="AA739" s="5"/>
      <c r="AB739" s="5"/>
      <c r="AC739" s="40">
        <f>G739+J739+N739+S739+Z739+AA739-AB739</f>
        <v>92.793103448275858</v>
      </c>
    </row>
    <row r="740" spans="1:29" ht="25.5" x14ac:dyDescent="0.25">
      <c r="A740" s="224">
        <v>736</v>
      </c>
      <c r="B740" s="53" t="s">
        <v>206</v>
      </c>
      <c r="C740" s="8" t="s">
        <v>5456</v>
      </c>
      <c r="D740" s="6">
        <v>0.92787878787878786</v>
      </c>
      <c r="E740" s="121"/>
      <c r="F740" s="5"/>
      <c r="G740" s="6">
        <f>SUM(D740*100,E740:F740)</f>
        <v>92.787878787878782</v>
      </c>
      <c r="H740" s="5"/>
      <c r="I740" s="4"/>
      <c r="J740" s="6">
        <f>SUM(H740:I740)</f>
        <v>0</v>
      </c>
      <c r="K740" s="5"/>
      <c r="L740" s="4"/>
      <c r="M740" s="4"/>
      <c r="N740" s="6">
        <f>SUM(K740:M740)</f>
        <v>0</v>
      </c>
      <c r="O740" s="4"/>
      <c r="P740" s="4"/>
      <c r="Q740" s="4"/>
      <c r="R740" s="4"/>
      <c r="S740" s="6">
        <f>SUM(O740:R740)</f>
        <v>0</v>
      </c>
      <c r="T740" s="7"/>
      <c r="U740" s="5"/>
      <c r="V740" s="5"/>
      <c r="W740" s="5"/>
      <c r="X740" s="5"/>
      <c r="Y740" s="5"/>
      <c r="Z740" s="6">
        <f>SUM(T740:Y740)</f>
        <v>0</v>
      </c>
      <c r="AA740" s="5"/>
      <c r="AB740" s="5"/>
      <c r="AC740" s="40">
        <f>G740+J740+N740+S740+Z740+AA740-AB740</f>
        <v>92.787878787878782</v>
      </c>
    </row>
    <row r="741" spans="1:29" x14ac:dyDescent="0.25">
      <c r="A741" s="224">
        <v>737</v>
      </c>
      <c r="B741" s="52" t="s">
        <v>2501</v>
      </c>
      <c r="C741" s="13" t="s">
        <v>2360</v>
      </c>
      <c r="D741" s="18">
        <v>0.87583333333333324</v>
      </c>
      <c r="E741" s="122"/>
      <c r="F741" s="17"/>
      <c r="G741" s="18">
        <v>87.583333333333329</v>
      </c>
      <c r="H741" s="17"/>
      <c r="I741" s="19"/>
      <c r="J741" s="18">
        <v>0</v>
      </c>
      <c r="K741" s="17"/>
      <c r="L741" s="19"/>
      <c r="M741" s="19"/>
      <c r="N741" s="18">
        <v>0</v>
      </c>
      <c r="O741" s="19"/>
      <c r="P741" s="19"/>
      <c r="Q741" s="19"/>
      <c r="R741" s="19"/>
      <c r="S741" s="18">
        <v>0</v>
      </c>
      <c r="T741" s="20">
        <v>1</v>
      </c>
      <c r="U741" s="17"/>
      <c r="V741" s="17"/>
      <c r="W741" s="17">
        <v>4.2</v>
      </c>
      <c r="X741" s="17"/>
      <c r="Y741" s="17"/>
      <c r="Z741" s="18">
        <v>5.2</v>
      </c>
      <c r="AA741" s="17"/>
      <c r="AB741" s="17"/>
      <c r="AC741" s="41">
        <v>92.783333333333331</v>
      </c>
    </row>
    <row r="742" spans="1:29" x14ac:dyDescent="0.25">
      <c r="A742" s="224">
        <v>738</v>
      </c>
      <c r="B742" s="52" t="s">
        <v>4904</v>
      </c>
      <c r="C742" s="8" t="s">
        <v>4042</v>
      </c>
      <c r="D742" s="18">
        <v>0.87675675675675679</v>
      </c>
      <c r="E742" s="124"/>
      <c r="F742" s="17"/>
      <c r="G742" s="18">
        <f>SUM(D742*100,E742:F742)</f>
        <v>87.675675675675677</v>
      </c>
      <c r="H742" s="17"/>
      <c r="I742" s="19"/>
      <c r="J742" s="18">
        <f>SUM(H742:I742)</f>
        <v>0</v>
      </c>
      <c r="K742" s="17"/>
      <c r="L742" s="19"/>
      <c r="M742" s="19"/>
      <c r="N742" s="18">
        <f>SUM(K742:M742)</f>
        <v>0</v>
      </c>
      <c r="O742" s="19"/>
      <c r="P742" s="19"/>
      <c r="Q742" s="19"/>
      <c r="R742" s="19"/>
      <c r="S742" s="18">
        <f>SUM(O742:R742)</f>
        <v>0</v>
      </c>
      <c r="T742" s="20">
        <f>1+1.5</f>
        <v>2.5</v>
      </c>
      <c r="U742" s="17">
        <v>0.2</v>
      </c>
      <c r="V742" s="17"/>
      <c r="W742" s="17">
        <v>0.6</v>
      </c>
      <c r="X742" s="17">
        <f>1.6+0.2</f>
        <v>1.8</v>
      </c>
      <c r="Y742" s="17"/>
      <c r="Z742" s="18">
        <f>SUM(T742:Y742)</f>
        <v>5.1000000000000005</v>
      </c>
      <c r="AA742" s="17"/>
      <c r="AB742" s="17"/>
      <c r="AC742" s="41">
        <f>G742+J742+N742+S742+Z742+AA742-AB742</f>
        <v>92.775675675675672</v>
      </c>
    </row>
    <row r="743" spans="1:29" x14ac:dyDescent="0.25">
      <c r="A743" s="225">
        <v>739</v>
      </c>
      <c r="B743" s="53" t="s">
        <v>207</v>
      </c>
      <c r="C743" s="8" t="s">
        <v>5456</v>
      </c>
      <c r="D743" s="6">
        <v>0.92774193548387096</v>
      </c>
      <c r="E743" s="121"/>
      <c r="F743" s="5"/>
      <c r="G743" s="6">
        <f>SUM(D743*100,E743:F743)</f>
        <v>92.774193548387103</v>
      </c>
      <c r="H743" s="5"/>
      <c r="I743" s="4"/>
      <c r="J743" s="6">
        <f>SUM(H743:I743)</f>
        <v>0</v>
      </c>
      <c r="K743" s="5"/>
      <c r="L743" s="4"/>
      <c r="M743" s="4"/>
      <c r="N743" s="6">
        <f>SUM(K743:M743)</f>
        <v>0</v>
      </c>
      <c r="O743" s="4"/>
      <c r="P743" s="4"/>
      <c r="Q743" s="4"/>
      <c r="R743" s="4"/>
      <c r="S743" s="6">
        <f>SUM(O743:R743)</f>
        <v>0</v>
      </c>
      <c r="T743" s="7"/>
      <c r="U743" s="5"/>
      <c r="V743" s="5"/>
      <c r="W743" s="5"/>
      <c r="X743" s="5"/>
      <c r="Y743" s="5"/>
      <c r="Z743" s="6">
        <f>SUM(T743:Y743)</f>
        <v>0</v>
      </c>
      <c r="AA743" s="5"/>
      <c r="AB743" s="5"/>
      <c r="AC743" s="40">
        <f>G743+J743+N743+S743+Z743+AA743-AB743</f>
        <v>92.774193548387103</v>
      </c>
    </row>
    <row r="744" spans="1:29" x14ac:dyDescent="0.25">
      <c r="A744" s="224">
        <v>740</v>
      </c>
      <c r="B744" s="52" t="s">
        <v>4928</v>
      </c>
      <c r="C744" s="8" t="s">
        <v>4042</v>
      </c>
      <c r="D744" s="18">
        <v>0.89572368421052628</v>
      </c>
      <c r="E744" s="124"/>
      <c r="F744" s="17"/>
      <c r="G744" s="18">
        <f>SUM(D744*100,E744:F744)</f>
        <v>89.57236842105263</v>
      </c>
      <c r="H744" s="17"/>
      <c r="I744" s="19"/>
      <c r="J744" s="18">
        <f>SUM(H744:I744)</f>
        <v>0</v>
      </c>
      <c r="K744" s="17"/>
      <c r="L744" s="19"/>
      <c r="M744" s="19"/>
      <c r="N744" s="18">
        <f>SUM(K744:M744)</f>
        <v>0</v>
      </c>
      <c r="O744" s="19"/>
      <c r="P744" s="19"/>
      <c r="Q744" s="19"/>
      <c r="R744" s="19"/>
      <c r="S744" s="18">
        <f>SUM(O744:R744)</f>
        <v>0</v>
      </c>
      <c r="T744" s="20">
        <v>1</v>
      </c>
      <c r="U744" s="17">
        <v>2.2000000000000002</v>
      </c>
      <c r="V744" s="17"/>
      <c r="W744" s="17"/>
      <c r="X744" s="17"/>
      <c r="Y744" s="17"/>
      <c r="Z744" s="18">
        <f>SUM(T744:Y744)</f>
        <v>3.2</v>
      </c>
      <c r="AA744" s="17"/>
      <c r="AB744" s="17"/>
      <c r="AC744" s="41">
        <f>G744+J744+N744+S744+Z744+AA744-AB744</f>
        <v>92.772368421052633</v>
      </c>
    </row>
    <row r="745" spans="1:29" x14ac:dyDescent="0.25">
      <c r="A745" s="224">
        <v>741</v>
      </c>
      <c r="B745" s="52" t="s">
        <v>2502</v>
      </c>
      <c r="C745" s="13" t="s">
        <v>2360</v>
      </c>
      <c r="D745" s="18">
        <v>0.82769230769230773</v>
      </c>
      <c r="E745" s="122"/>
      <c r="F745" s="17"/>
      <c r="G745" s="18">
        <v>82.769230769230774</v>
      </c>
      <c r="H745" s="17"/>
      <c r="I745" s="19"/>
      <c r="J745" s="18">
        <v>0</v>
      </c>
      <c r="K745" s="17"/>
      <c r="L745" s="19"/>
      <c r="M745" s="19"/>
      <c r="N745" s="18">
        <v>0</v>
      </c>
      <c r="O745" s="19"/>
      <c r="P745" s="19"/>
      <c r="Q745" s="19"/>
      <c r="R745" s="19"/>
      <c r="S745" s="18">
        <v>0</v>
      </c>
      <c r="T745" s="20"/>
      <c r="U745" s="17"/>
      <c r="V745" s="17"/>
      <c r="W745" s="17"/>
      <c r="X745" s="17">
        <v>10</v>
      </c>
      <c r="Y745" s="17"/>
      <c r="Z745" s="18">
        <v>10</v>
      </c>
      <c r="AA745" s="17"/>
      <c r="AB745" s="17"/>
      <c r="AC745" s="41">
        <v>92.769230769230774</v>
      </c>
    </row>
    <row r="746" spans="1:29" x14ac:dyDescent="0.25">
      <c r="A746" s="224">
        <v>742</v>
      </c>
      <c r="B746" s="184" t="s">
        <v>1468</v>
      </c>
      <c r="C746" s="8" t="s">
        <v>1369</v>
      </c>
      <c r="D746" s="18">
        <v>0.92266666666666663</v>
      </c>
      <c r="E746" s="122"/>
      <c r="F746" s="17"/>
      <c r="G746" s="18">
        <f>SUM(D746*100,E746:F746)</f>
        <v>92.266666666666666</v>
      </c>
      <c r="H746" s="17"/>
      <c r="I746" s="19"/>
      <c r="J746" s="18">
        <f>SUM(H746:I746)</f>
        <v>0</v>
      </c>
      <c r="K746" s="17"/>
      <c r="L746" s="19"/>
      <c r="M746" s="19"/>
      <c r="N746" s="18">
        <f>SUM(K746:M746)</f>
        <v>0</v>
      </c>
      <c r="O746" s="19"/>
      <c r="P746" s="19"/>
      <c r="Q746" s="19"/>
      <c r="R746" s="19"/>
      <c r="S746" s="18">
        <f>SUM(O746:R746)</f>
        <v>0</v>
      </c>
      <c r="T746" s="20"/>
      <c r="U746" s="17"/>
      <c r="V746" s="17"/>
      <c r="W746" s="17">
        <v>0.5</v>
      </c>
      <c r="X746" s="17"/>
      <c r="Y746" s="17"/>
      <c r="Z746" s="18">
        <f>SUM(T746:Y746)</f>
        <v>0.5</v>
      </c>
      <c r="AA746" s="17"/>
      <c r="AB746" s="17"/>
      <c r="AC746" s="41">
        <f>G746+J746+N746+S746+Z746+AA746-AB746</f>
        <v>92.766666666666666</v>
      </c>
    </row>
    <row r="747" spans="1:29" x14ac:dyDescent="0.25">
      <c r="A747" s="225">
        <v>743</v>
      </c>
      <c r="B747" s="162" t="s">
        <v>4259</v>
      </c>
      <c r="C747" s="8" t="s">
        <v>4042</v>
      </c>
      <c r="D747" s="18">
        <v>0.90066666666666662</v>
      </c>
      <c r="E747" s="124"/>
      <c r="F747" s="17"/>
      <c r="G747" s="18">
        <f>SUM(D747*100,E747:F747)</f>
        <v>90.066666666666663</v>
      </c>
      <c r="H747" s="17"/>
      <c r="I747" s="19"/>
      <c r="J747" s="18">
        <f>SUM(H747:I747)</f>
        <v>0</v>
      </c>
      <c r="K747" s="17"/>
      <c r="L747" s="19"/>
      <c r="M747" s="19"/>
      <c r="N747" s="18">
        <f>SUM(K747:M747)</f>
        <v>0</v>
      </c>
      <c r="O747" s="19"/>
      <c r="P747" s="19"/>
      <c r="Q747" s="19"/>
      <c r="R747" s="19"/>
      <c r="S747" s="18">
        <f>SUM(O747:R747)</f>
        <v>0</v>
      </c>
      <c r="T747" s="20"/>
      <c r="U747" s="17"/>
      <c r="V747" s="17"/>
      <c r="W747" s="17">
        <v>0.2</v>
      </c>
      <c r="X747" s="17">
        <f>2+0.5</f>
        <v>2.5</v>
      </c>
      <c r="Y747" s="17"/>
      <c r="Z747" s="18">
        <f>SUM(T747:Y747)</f>
        <v>2.7</v>
      </c>
      <c r="AA747" s="17"/>
      <c r="AB747" s="17"/>
      <c r="AC747" s="41">
        <f>G747+J747+N747+S747+Z747+AA747-AB747</f>
        <v>92.766666666666666</v>
      </c>
    </row>
    <row r="748" spans="1:29" x14ac:dyDescent="0.25">
      <c r="A748" s="224">
        <v>744</v>
      </c>
      <c r="B748" s="52" t="s">
        <v>2503</v>
      </c>
      <c r="C748" s="13" t="s">
        <v>2360</v>
      </c>
      <c r="D748" s="18">
        <v>0.90749999999999997</v>
      </c>
      <c r="E748" s="122"/>
      <c r="F748" s="17"/>
      <c r="G748" s="18">
        <v>90.75</v>
      </c>
      <c r="H748" s="17">
        <v>2</v>
      </c>
      <c r="I748" s="19"/>
      <c r="J748" s="18">
        <v>2</v>
      </c>
      <c r="K748" s="17"/>
      <c r="L748" s="19"/>
      <c r="M748" s="19"/>
      <c r="N748" s="18">
        <v>0</v>
      </c>
      <c r="O748" s="19"/>
      <c r="P748" s="19"/>
      <c r="Q748" s="19"/>
      <c r="R748" s="19"/>
      <c r="S748" s="18">
        <v>0</v>
      </c>
      <c r="T748" s="20"/>
      <c r="U748" s="17"/>
      <c r="V748" s="17"/>
      <c r="W748" s="17"/>
      <c r="X748" s="17"/>
      <c r="Y748" s="17"/>
      <c r="Z748" s="18">
        <v>0</v>
      </c>
      <c r="AA748" s="17"/>
      <c r="AB748" s="17"/>
      <c r="AC748" s="41">
        <v>92.75</v>
      </c>
    </row>
    <row r="749" spans="1:29" x14ac:dyDescent="0.25">
      <c r="A749" s="224">
        <v>745</v>
      </c>
      <c r="B749" s="52" t="s">
        <v>5329</v>
      </c>
      <c r="C749" s="9" t="s">
        <v>4042</v>
      </c>
      <c r="D749" s="18">
        <v>0.88044242424242425</v>
      </c>
      <c r="E749" s="124"/>
      <c r="F749" s="17"/>
      <c r="G749" s="18">
        <f>SUM(D749*100,E749:F749)</f>
        <v>88.044242424242427</v>
      </c>
      <c r="H749" s="17"/>
      <c r="I749" s="19"/>
      <c r="J749" s="18">
        <f>SUM(H749:I749)</f>
        <v>0</v>
      </c>
      <c r="K749" s="17"/>
      <c r="L749" s="19"/>
      <c r="M749" s="19"/>
      <c r="N749" s="18">
        <f>SUM(K749:M749)</f>
        <v>0</v>
      </c>
      <c r="O749" s="19"/>
      <c r="P749" s="19"/>
      <c r="Q749" s="19"/>
      <c r="R749" s="19"/>
      <c r="S749" s="18">
        <f>SUM(O749:R749)</f>
        <v>0</v>
      </c>
      <c r="T749" s="20">
        <v>2</v>
      </c>
      <c r="U749" s="17">
        <v>1.2</v>
      </c>
      <c r="V749" s="17"/>
      <c r="W749" s="17"/>
      <c r="X749" s="17"/>
      <c r="Y749" s="17">
        <v>1.5</v>
      </c>
      <c r="Z749" s="18">
        <f>SUM(T749:Y749)</f>
        <v>4.7</v>
      </c>
      <c r="AA749" s="17"/>
      <c r="AB749" s="17"/>
      <c r="AC749" s="41">
        <f>G749+J749+N749+S749+Z749+AA749-AB749</f>
        <v>92.744242424242429</v>
      </c>
    </row>
    <row r="750" spans="1:29" x14ac:dyDescent="0.25">
      <c r="A750" s="224">
        <v>746</v>
      </c>
      <c r="B750" s="162" t="s">
        <v>4498</v>
      </c>
      <c r="C750" s="8" t="s">
        <v>4042</v>
      </c>
      <c r="D750" s="18">
        <v>0.78516129032258064</v>
      </c>
      <c r="E750" s="124"/>
      <c r="F750" s="17"/>
      <c r="G750" s="18">
        <f>SUM(D750*100,E750:F750)</f>
        <v>78.516129032258064</v>
      </c>
      <c r="H750" s="17"/>
      <c r="I750" s="19"/>
      <c r="J750" s="18">
        <f>SUM(H750:I750)</f>
        <v>0</v>
      </c>
      <c r="K750" s="17"/>
      <c r="L750" s="19"/>
      <c r="M750" s="19"/>
      <c r="N750" s="18">
        <f>SUM(K750:M750)</f>
        <v>0</v>
      </c>
      <c r="O750" s="19"/>
      <c r="P750" s="19"/>
      <c r="Q750" s="19"/>
      <c r="R750" s="19"/>
      <c r="S750" s="18">
        <f>SUM(O750:R750)</f>
        <v>0</v>
      </c>
      <c r="T750" s="20">
        <v>1.5</v>
      </c>
      <c r="U750" s="17">
        <v>12.7</v>
      </c>
      <c r="V750" s="17"/>
      <c r="W750" s="17"/>
      <c r="X750" s="17"/>
      <c r="Y750" s="17"/>
      <c r="Z750" s="18">
        <f>SUM(T750:Y750)</f>
        <v>14.2</v>
      </c>
      <c r="AA750" s="17"/>
      <c r="AB750" s="17"/>
      <c r="AC750" s="41">
        <f>G750+J750+N750+S750+Z750+AA750-AB750</f>
        <v>92.716129032258067</v>
      </c>
    </row>
    <row r="751" spans="1:29" x14ac:dyDescent="0.25">
      <c r="A751" s="225">
        <v>747</v>
      </c>
      <c r="B751" s="162" t="s">
        <v>4482</v>
      </c>
      <c r="C751" s="8" t="s">
        <v>4042</v>
      </c>
      <c r="D751" s="18">
        <v>0.92709677419354841</v>
      </c>
      <c r="E751" s="124"/>
      <c r="F751" s="17"/>
      <c r="G751" s="18">
        <f>SUM(D751*100,E751:F751)</f>
        <v>92.709677419354847</v>
      </c>
      <c r="H751" s="17"/>
      <c r="I751" s="19"/>
      <c r="J751" s="18">
        <f>SUM(H751:I751)</f>
        <v>0</v>
      </c>
      <c r="K751" s="17"/>
      <c r="L751" s="19"/>
      <c r="M751" s="19"/>
      <c r="N751" s="18">
        <f>SUM(K751:M751)</f>
        <v>0</v>
      </c>
      <c r="O751" s="19"/>
      <c r="P751" s="19"/>
      <c r="Q751" s="19"/>
      <c r="R751" s="19"/>
      <c r="S751" s="18">
        <f>SUM(O751:R751)</f>
        <v>0</v>
      </c>
      <c r="T751" s="20"/>
      <c r="U751" s="17"/>
      <c r="V751" s="17"/>
      <c r="W751" s="17"/>
      <c r="X751" s="17"/>
      <c r="Y751" s="17"/>
      <c r="Z751" s="18">
        <f>SUM(T751:Y751)</f>
        <v>0</v>
      </c>
      <c r="AA751" s="17"/>
      <c r="AB751" s="17"/>
      <c r="AC751" s="41">
        <f>G751+J751+N751+S751+Z751+AA751-AB751</f>
        <v>92.709677419354847</v>
      </c>
    </row>
    <row r="752" spans="1:29" x14ac:dyDescent="0.25">
      <c r="A752" s="224">
        <v>748</v>
      </c>
      <c r="B752" s="51" t="s">
        <v>208</v>
      </c>
      <c r="C752" s="8" t="s">
        <v>5456</v>
      </c>
      <c r="D752" s="6">
        <v>0.92700000000000005</v>
      </c>
      <c r="E752" s="121"/>
      <c r="F752" s="5"/>
      <c r="G752" s="6">
        <f>SUM(D752*100,E752:F752)</f>
        <v>92.7</v>
      </c>
      <c r="H752" s="5"/>
      <c r="I752" s="4"/>
      <c r="J752" s="6">
        <f>SUM(H752:I752)</f>
        <v>0</v>
      </c>
      <c r="K752" s="5"/>
      <c r="L752" s="4"/>
      <c r="M752" s="4"/>
      <c r="N752" s="6">
        <f>SUM(K752:M752)</f>
        <v>0</v>
      </c>
      <c r="O752" s="4"/>
      <c r="P752" s="4"/>
      <c r="Q752" s="4"/>
      <c r="R752" s="4"/>
      <c r="S752" s="6">
        <f>SUM(O752:R752)</f>
        <v>0</v>
      </c>
      <c r="T752" s="7"/>
      <c r="U752" s="5"/>
      <c r="V752" s="5"/>
      <c r="W752" s="5"/>
      <c r="X752" s="5"/>
      <c r="Y752" s="5"/>
      <c r="Z752" s="6">
        <f>SUM(T752:Y752)</f>
        <v>0</v>
      </c>
      <c r="AA752" s="5"/>
      <c r="AB752" s="5"/>
      <c r="AC752" s="40">
        <f>G752+J752+N752+S752+Z752+AA752-AB752</f>
        <v>92.7</v>
      </c>
    </row>
    <row r="753" spans="1:29" x14ac:dyDescent="0.25">
      <c r="A753" s="224">
        <v>749</v>
      </c>
      <c r="B753" s="56" t="s">
        <v>209</v>
      </c>
      <c r="C753" s="8" t="s">
        <v>5456</v>
      </c>
      <c r="D753" s="6">
        <v>0.92700000000000005</v>
      </c>
      <c r="E753" s="121"/>
      <c r="F753" s="5"/>
      <c r="G753" s="6">
        <f>SUM(D753*100,E753:F753)</f>
        <v>92.7</v>
      </c>
      <c r="H753" s="5"/>
      <c r="I753" s="4"/>
      <c r="J753" s="6">
        <f>SUM(H753:I753)</f>
        <v>0</v>
      </c>
      <c r="K753" s="5"/>
      <c r="L753" s="4"/>
      <c r="M753" s="4"/>
      <c r="N753" s="6">
        <f>SUM(K753:M753)</f>
        <v>0</v>
      </c>
      <c r="O753" s="4"/>
      <c r="P753" s="4"/>
      <c r="Q753" s="4"/>
      <c r="R753" s="4"/>
      <c r="S753" s="6">
        <f>SUM(O753:R753)</f>
        <v>0</v>
      </c>
      <c r="T753" s="7"/>
      <c r="U753" s="5"/>
      <c r="V753" s="5"/>
      <c r="W753" s="5"/>
      <c r="X753" s="5"/>
      <c r="Y753" s="5"/>
      <c r="Z753" s="6">
        <f>SUM(T753:Y753)</f>
        <v>0</v>
      </c>
      <c r="AA753" s="5"/>
      <c r="AB753" s="5"/>
      <c r="AC753" s="40">
        <f>G753+J753+N753+S753+Z753+AA753-AB753</f>
        <v>92.7</v>
      </c>
    </row>
    <row r="754" spans="1:29" x14ac:dyDescent="0.25">
      <c r="A754" s="224">
        <v>750</v>
      </c>
      <c r="B754" s="162" t="s">
        <v>4298</v>
      </c>
      <c r="C754" s="8" t="s">
        <v>4042</v>
      </c>
      <c r="D754" s="18">
        <v>0.89200000000000002</v>
      </c>
      <c r="E754" s="124"/>
      <c r="F754" s="17"/>
      <c r="G754" s="18">
        <f>SUM(D754*100,E754:F754)</f>
        <v>89.2</v>
      </c>
      <c r="H754" s="17"/>
      <c r="I754" s="19"/>
      <c r="J754" s="18">
        <f>SUM(H754:I754)</f>
        <v>0</v>
      </c>
      <c r="K754" s="17"/>
      <c r="L754" s="19"/>
      <c r="M754" s="19"/>
      <c r="N754" s="18">
        <f>SUM(K754:M754)</f>
        <v>0</v>
      </c>
      <c r="O754" s="19">
        <v>2.5</v>
      </c>
      <c r="P754" s="19"/>
      <c r="Q754" s="19"/>
      <c r="R754" s="19"/>
      <c r="S754" s="18">
        <f>SUM(O754:R754)</f>
        <v>2.5</v>
      </c>
      <c r="T754" s="20">
        <v>1</v>
      </c>
      <c r="U754" s="17"/>
      <c r="V754" s="17"/>
      <c r="W754" s="17"/>
      <c r="X754" s="17"/>
      <c r="Y754" s="17"/>
      <c r="Z754" s="18">
        <f>SUM(T754:Y754)</f>
        <v>1</v>
      </c>
      <c r="AA754" s="17"/>
      <c r="AB754" s="17"/>
      <c r="AC754" s="41">
        <f>G754+J754+N754+S754+Z754+AA754-AB754</f>
        <v>92.7</v>
      </c>
    </row>
    <row r="755" spans="1:29" x14ac:dyDescent="0.25">
      <c r="A755" s="225">
        <v>751</v>
      </c>
      <c r="B755" s="52" t="s">
        <v>2504</v>
      </c>
      <c r="C755" s="13" t="s">
        <v>2360</v>
      </c>
      <c r="D755" s="18">
        <v>0.86166666666666669</v>
      </c>
      <c r="E755" s="122"/>
      <c r="F755" s="17"/>
      <c r="G755" s="18">
        <v>86.166666666666671</v>
      </c>
      <c r="H755" s="17"/>
      <c r="I755" s="19"/>
      <c r="J755" s="18">
        <v>0</v>
      </c>
      <c r="K755" s="17"/>
      <c r="L755" s="19"/>
      <c r="M755" s="19"/>
      <c r="N755" s="18">
        <v>0</v>
      </c>
      <c r="O755" s="19"/>
      <c r="P755" s="19"/>
      <c r="Q755" s="19"/>
      <c r="R755" s="19"/>
      <c r="S755" s="18">
        <v>0</v>
      </c>
      <c r="T755" s="20">
        <v>2</v>
      </c>
      <c r="U755" s="17"/>
      <c r="V755" s="17"/>
      <c r="W755" s="17">
        <v>4.5</v>
      </c>
      <c r="X755" s="17"/>
      <c r="Y755" s="17"/>
      <c r="Z755" s="18">
        <v>6.5</v>
      </c>
      <c r="AA755" s="17"/>
      <c r="AB755" s="17"/>
      <c r="AC755" s="41">
        <v>92.666666666666671</v>
      </c>
    </row>
    <row r="756" spans="1:29" x14ac:dyDescent="0.25">
      <c r="A756" s="224">
        <v>752</v>
      </c>
      <c r="B756" s="155">
        <v>194193</v>
      </c>
      <c r="C756" s="36" t="s">
        <v>5457</v>
      </c>
      <c r="D756" s="39">
        <v>0.81666666666666665</v>
      </c>
      <c r="E756" s="123"/>
      <c r="F756" s="33"/>
      <c r="G756" s="34">
        <v>81.666666666666671</v>
      </c>
      <c r="H756" s="33"/>
      <c r="I756" s="32"/>
      <c r="J756" s="34">
        <v>0</v>
      </c>
      <c r="K756" s="33"/>
      <c r="L756" s="32"/>
      <c r="M756" s="32"/>
      <c r="N756" s="34">
        <v>0</v>
      </c>
      <c r="O756" s="32"/>
      <c r="P756" s="32"/>
      <c r="Q756" s="32"/>
      <c r="R756" s="32"/>
      <c r="S756" s="34">
        <v>0</v>
      </c>
      <c r="T756" s="35">
        <v>1</v>
      </c>
      <c r="U756" s="33"/>
      <c r="V756" s="33"/>
      <c r="W756" s="33"/>
      <c r="X756" s="33">
        <v>10</v>
      </c>
      <c r="Y756" s="33"/>
      <c r="Z756" s="34">
        <v>11</v>
      </c>
      <c r="AA756" s="33"/>
      <c r="AB756" s="33"/>
      <c r="AC756" s="42">
        <v>92.666666666666671</v>
      </c>
    </row>
    <row r="757" spans="1:29" x14ac:dyDescent="0.25">
      <c r="A757" s="224">
        <v>753</v>
      </c>
      <c r="B757" s="51" t="s">
        <v>210</v>
      </c>
      <c r="C757" s="8" t="s">
        <v>5456</v>
      </c>
      <c r="D757" s="6">
        <v>0.67161290322580647</v>
      </c>
      <c r="E757" s="121"/>
      <c r="F757" s="5"/>
      <c r="G757" s="6">
        <f>SUM(D757*100,E757:F757)</f>
        <v>67.161290322580641</v>
      </c>
      <c r="H757" s="5"/>
      <c r="I757" s="4"/>
      <c r="J757" s="6">
        <f>SUM(H757:I757)</f>
        <v>0</v>
      </c>
      <c r="K757" s="5"/>
      <c r="L757" s="4"/>
      <c r="M757" s="4"/>
      <c r="N757" s="6">
        <f>SUM(K757:M757)</f>
        <v>0</v>
      </c>
      <c r="O757" s="4"/>
      <c r="P757" s="4"/>
      <c r="Q757" s="4"/>
      <c r="R757" s="4"/>
      <c r="S757" s="6">
        <f>SUM(O757:R757)</f>
        <v>0</v>
      </c>
      <c r="T757" s="7">
        <f>1+1+1</f>
        <v>3</v>
      </c>
      <c r="U757" s="5">
        <v>0.5</v>
      </c>
      <c r="V757" s="5">
        <f>4.6+12.4</f>
        <v>17</v>
      </c>
      <c r="W757" s="5">
        <v>3</v>
      </c>
      <c r="X757" s="5">
        <v>2</v>
      </c>
      <c r="Y757" s="5"/>
      <c r="Z757" s="6">
        <f>SUM(T757:Y757)</f>
        <v>25.5</v>
      </c>
      <c r="AA757" s="5"/>
      <c r="AB757" s="5"/>
      <c r="AC757" s="40">
        <f>G757+J757+N757+S757+Z757+AA757-AB757</f>
        <v>92.661290322580641</v>
      </c>
    </row>
    <row r="758" spans="1:29" x14ac:dyDescent="0.25">
      <c r="A758" s="224">
        <v>754</v>
      </c>
      <c r="B758" s="209" t="s">
        <v>1469</v>
      </c>
      <c r="C758" s="8" t="s">
        <v>1369</v>
      </c>
      <c r="D758" s="18">
        <v>0.76445161290322583</v>
      </c>
      <c r="E758" s="122"/>
      <c r="F758" s="17"/>
      <c r="G758" s="18">
        <f>SUM(D758*100,E758:F758)</f>
        <v>76.445161290322588</v>
      </c>
      <c r="H758" s="17">
        <v>3</v>
      </c>
      <c r="I758" s="19"/>
      <c r="J758" s="18">
        <f>SUM(H758:I758)</f>
        <v>3</v>
      </c>
      <c r="K758" s="17"/>
      <c r="L758" s="19"/>
      <c r="M758" s="19"/>
      <c r="N758" s="18">
        <f>SUM(K758:M758)</f>
        <v>0</v>
      </c>
      <c r="O758" s="19"/>
      <c r="P758" s="19"/>
      <c r="Q758" s="19"/>
      <c r="R758" s="19"/>
      <c r="S758" s="18">
        <f>SUM(O758:R758)</f>
        <v>0</v>
      </c>
      <c r="T758" s="20">
        <f>1+1.5+1</f>
        <v>3.5</v>
      </c>
      <c r="U758" s="17">
        <v>1.2</v>
      </c>
      <c r="V758" s="17">
        <f>1.6+1</f>
        <v>2.6</v>
      </c>
      <c r="W758" s="17">
        <f>0.2+0.5+0.2</f>
        <v>0.89999999999999991</v>
      </c>
      <c r="X758" s="17">
        <v>0.5</v>
      </c>
      <c r="Y758" s="17">
        <f>2+2+0.5</f>
        <v>4.5</v>
      </c>
      <c r="Z758" s="18">
        <f>SUM(T758:Y758)</f>
        <v>13.200000000000001</v>
      </c>
      <c r="AA758" s="17"/>
      <c r="AB758" s="17"/>
      <c r="AC758" s="41">
        <f>G758+J758+N758+S758+Z758+AA758-AB758</f>
        <v>92.645161290322591</v>
      </c>
    </row>
    <row r="759" spans="1:29" x14ac:dyDescent="0.25">
      <c r="A759" s="225">
        <v>755</v>
      </c>
      <c r="B759" s="51" t="s">
        <v>211</v>
      </c>
      <c r="C759" s="8" t="s">
        <v>5456</v>
      </c>
      <c r="D759" s="43">
        <v>0.81044666666666676</v>
      </c>
      <c r="E759" s="121"/>
      <c r="F759" s="5"/>
      <c r="G759" s="6">
        <f>SUM(D759*100,E759:F759)</f>
        <v>81.044666666666672</v>
      </c>
      <c r="H759" s="5"/>
      <c r="I759" s="4"/>
      <c r="J759" s="6">
        <f>SUM(H759:I759)</f>
        <v>0</v>
      </c>
      <c r="K759" s="5"/>
      <c r="L759" s="4"/>
      <c r="M759" s="4"/>
      <c r="N759" s="6">
        <f>SUM(K759:M759)</f>
        <v>0</v>
      </c>
      <c r="O759" s="4"/>
      <c r="P759" s="4"/>
      <c r="Q759" s="4"/>
      <c r="R759" s="4"/>
      <c r="S759" s="6">
        <f>SUM(O759:R759)</f>
        <v>0</v>
      </c>
      <c r="T759" s="7">
        <v>10</v>
      </c>
      <c r="U759" s="5"/>
      <c r="V759" s="5">
        <v>1.6</v>
      </c>
      <c r="W759" s="5"/>
      <c r="X759" s="5"/>
      <c r="Y759" s="5"/>
      <c r="Z759" s="6">
        <f>SUM(T759:Y759)</f>
        <v>11.6</v>
      </c>
      <c r="AA759" s="5"/>
      <c r="AB759" s="5"/>
      <c r="AC759" s="40">
        <f>G759+J759+N759+S759+Z759+AA759-AB759</f>
        <v>92.644666666666666</v>
      </c>
    </row>
    <row r="760" spans="1:29" x14ac:dyDescent="0.25">
      <c r="A760" s="224">
        <v>756</v>
      </c>
      <c r="B760" s="203" t="s">
        <v>4220</v>
      </c>
      <c r="C760" s="8" t="s">
        <v>4042</v>
      </c>
      <c r="D760" s="18">
        <v>0.9034375</v>
      </c>
      <c r="E760" s="124"/>
      <c r="F760" s="17"/>
      <c r="G760" s="18">
        <f>SUM(D760*100,E760:F760)</f>
        <v>90.34375</v>
      </c>
      <c r="H760" s="17"/>
      <c r="I760" s="19"/>
      <c r="J760" s="18">
        <f>SUM(H760:I760)</f>
        <v>0</v>
      </c>
      <c r="K760" s="17"/>
      <c r="L760" s="19"/>
      <c r="M760" s="19"/>
      <c r="N760" s="18">
        <f>SUM(K760:M760)</f>
        <v>0</v>
      </c>
      <c r="O760" s="19"/>
      <c r="P760" s="19"/>
      <c r="Q760" s="19"/>
      <c r="R760" s="19"/>
      <c r="S760" s="18">
        <f>SUM(O760:R760)</f>
        <v>0</v>
      </c>
      <c r="T760" s="20">
        <v>1.5</v>
      </c>
      <c r="U760" s="17">
        <v>0.8</v>
      </c>
      <c r="V760" s="17"/>
      <c r="W760" s="17"/>
      <c r="X760" s="17"/>
      <c r="Y760" s="17"/>
      <c r="Z760" s="18">
        <f>SUM(T760:Y760)</f>
        <v>2.2999999999999998</v>
      </c>
      <c r="AA760" s="17"/>
      <c r="AB760" s="17"/>
      <c r="AC760" s="41">
        <f>G760+J760+N760+S760+Z760+AA760-AB760</f>
        <v>92.643749999999997</v>
      </c>
    </row>
    <row r="761" spans="1:29" x14ac:dyDescent="0.25">
      <c r="A761" s="224">
        <v>757</v>
      </c>
      <c r="B761" s="52" t="s">
        <v>5006</v>
      </c>
      <c r="C761" s="8" t="s">
        <v>4042</v>
      </c>
      <c r="D761" s="18">
        <v>0.85534965034965038</v>
      </c>
      <c r="E761" s="124"/>
      <c r="F761" s="17"/>
      <c r="G761" s="18">
        <f>SUM(D761*100,E761:F761)</f>
        <v>85.53496503496504</v>
      </c>
      <c r="H761" s="17"/>
      <c r="I761" s="19"/>
      <c r="J761" s="18">
        <f>SUM(H761:I761)</f>
        <v>0</v>
      </c>
      <c r="K761" s="17"/>
      <c r="L761" s="19"/>
      <c r="M761" s="19"/>
      <c r="N761" s="18">
        <f>SUM(K761:M761)</f>
        <v>0</v>
      </c>
      <c r="O761" s="19"/>
      <c r="P761" s="19"/>
      <c r="Q761" s="19"/>
      <c r="R761" s="19"/>
      <c r="S761" s="18">
        <f>SUM(O761:R761)</f>
        <v>0</v>
      </c>
      <c r="T761" s="20">
        <f>2+1</f>
        <v>3</v>
      </c>
      <c r="U761" s="17">
        <v>2.5</v>
      </c>
      <c r="V761" s="17"/>
      <c r="W761" s="17">
        <f>0.2+0.9+0.5</f>
        <v>1.6</v>
      </c>
      <c r="X761" s="17"/>
      <c r="Y761" s="17"/>
      <c r="Z761" s="18">
        <f>SUM(T761:Y761)</f>
        <v>7.1</v>
      </c>
      <c r="AA761" s="17"/>
      <c r="AB761" s="17"/>
      <c r="AC761" s="41">
        <f>G761+J761+N761+S761+Z761+AA761-AB761</f>
        <v>92.634965034965035</v>
      </c>
    </row>
    <row r="762" spans="1:29" x14ac:dyDescent="0.25">
      <c r="A762" s="224">
        <v>758</v>
      </c>
      <c r="B762" s="54" t="s">
        <v>212</v>
      </c>
      <c r="C762" s="8" t="s">
        <v>5456</v>
      </c>
      <c r="D762" s="6">
        <v>0.92633333333333334</v>
      </c>
      <c r="E762" s="121"/>
      <c r="F762" s="5"/>
      <c r="G762" s="6">
        <f>SUM(D762*100,E762:F762)</f>
        <v>92.63333333333334</v>
      </c>
      <c r="H762" s="5"/>
      <c r="I762" s="4"/>
      <c r="J762" s="6">
        <f>SUM(H762:I762)</f>
        <v>0</v>
      </c>
      <c r="K762" s="5"/>
      <c r="L762" s="4"/>
      <c r="M762" s="4"/>
      <c r="N762" s="6">
        <f>SUM(K762:M762)</f>
        <v>0</v>
      </c>
      <c r="O762" s="4"/>
      <c r="P762" s="4"/>
      <c r="Q762" s="4"/>
      <c r="R762" s="4"/>
      <c r="S762" s="6">
        <f>SUM(O762:R762)</f>
        <v>0</v>
      </c>
      <c r="T762" s="7"/>
      <c r="U762" s="5"/>
      <c r="V762" s="5"/>
      <c r="W762" s="5"/>
      <c r="X762" s="5"/>
      <c r="Y762" s="5"/>
      <c r="Z762" s="6">
        <f>SUM(T762:Y762)</f>
        <v>0</v>
      </c>
      <c r="AA762" s="5"/>
      <c r="AB762" s="5"/>
      <c r="AC762" s="40">
        <f>G762+J762+N762+S762+Z762+AA762-AB762</f>
        <v>92.63333333333334</v>
      </c>
    </row>
    <row r="763" spans="1:29" x14ac:dyDescent="0.25">
      <c r="A763" s="225">
        <v>759</v>
      </c>
      <c r="B763" s="51" t="s">
        <v>213</v>
      </c>
      <c r="C763" s="8" t="s">
        <v>5456</v>
      </c>
      <c r="D763" s="6">
        <v>0.92617647058823527</v>
      </c>
      <c r="E763" s="121"/>
      <c r="F763" s="5"/>
      <c r="G763" s="6">
        <f>SUM(D763*100,E763:F763)</f>
        <v>92.617647058823522</v>
      </c>
      <c r="H763" s="5"/>
      <c r="I763" s="4"/>
      <c r="J763" s="6">
        <f>SUM(H763:I763)</f>
        <v>0</v>
      </c>
      <c r="K763" s="5"/>
      <c r="L763" s="4"/>
      <c r="M763" s="4"/>
      <c r="N763" s="6">
        <f>SUM(K763:M763)</f>
        <v>0</v>
      </c>
      <c r="O763" s="4"/>
      <c r="P763" s="4"/>
      <c r="Q763" s="4"/>
      <c r="R763" s="4"/>
      <c r="S763" s="6">
        <f>SUM(O763:R763)</f>
        <v>0</v>
      </c>
      <c r="T763" s="7"/>
      <c r="U763" s="5"/>
      <c r="V763" s="5"/>
      <c r="W763" s="5"/>
      <c r="X763" s="5"/>
      <c r="Y763" s="5"/>
      <c r="Z763" s="6">
        <f>SUM(T763:Y763)</f>
        <v>0</v>
      </c>
      <c r="AA763" s="5"/>
      <c r="AB763" s="5"/>
      <c r="AC763" s="40">
        <f>G763+J763+N763+S763+Z763+AA763-AB763</f>
        <v>92.617647058823522</v>
      </c>
    </row>
    <row r="764" spans="1:29" x14ac:dyDescent="0.25">
      <c r="A764" s="224">
        <v>760</v>
      </c>
      <c r="B764" s="56" t="s">
        <v>214</v>
      </c>
      <c r="C764" s="8" t="s">
        <v>5456</v>
      </c>
      <c r="D764" s="6">
        <v>0.92600000000000005</v>
      </c>
      <c r="E764" s="121"/>
      <c r="F764" s="5"/>
      <c r="G764" s="6">
        <f>SUM(D764*100,E764:F764)</f>
        <v>92.600000000000009</v>
      </c>
      <c r="H764" s="5"/>
      <c r="I764" s="4"/>
      <c r="J764" s="6">
        <f>SUM(H764:I764)</f>
        <v>0</v>
      </c>
      <c r="K764" s="5"/>
      <c r="L764" s="4"/>
      <c r="M764" s="4"/>
      <c r="N764" s="6">
        <f>SUM(K764:M764)</f>
        <v>0</v>
      </c>
      <c r="O764" s="4"/>
      <c r="P764" s="4"/>
      <c r="Q764" s="4"/>
      <c r="R764" s="4"/>
      <c r="S764" s="6">
        <f>SUM(O764:R764)</f>
        <v>0</v>
      </c>
      <c r="T764" s="7"/>
      <c r="U764" s="5"/>
      <c r="V764" s="5"/>
      <c r="W764" s="5"/>
      <c r="X764" s="5"/>
      <c r="Y764" s="5"/>
      <c r="Z764" s="6">
        <f>SUM(T764:Y764)</f>
        <v>0</v>
      </c>
      <c r="AA764" s="5"/>
      <c r="AB764" s="5"/>
      <c r="AC764" s="40">
        <f>G764+J764+N764+S764+Z764+AA764-AB764</f>
        <v>92.600000000000009</v>
      </c>
    </row>
    <row r="765" spans="1:29" x14ac:dyDescent="0.25">
      <c r="A765" s="224">
        <v>761</v>
      </c>
      <c r="B765" s="52" t="s">
        <v>3431</v>
      </c>
      <c r="C765" s="13" t="s">
        <v>3340</v>
      </c>
      <c r="D765" s="18">
        <v>0.88800000000000001</v>
      </c>
      <c r="E765" s="122"/>
      <c r="F765" s="17"/>
      <c r="G765" s="18">
        <v>88.8</v>
      </c>
      <c r="H765" s="17"/>
      <c r="I765" s="19"/>
      <c r="J765" s="18">
        <v>0</v>
      </c>
      <c r="K765" s="17"/>
      <c r="L765" s="19"/>
      <c r="M765" s="19"/>
      <c r="N765" s="18">
        <v>0</v>
      </c>
      <c r="O765" s="19"/>
      <c r="P765" s="19"/>
      <c r="Q765" s="19"/>
      <c r="R765" s="19"/>
      <c r="S765" s="18">
        <v>0</v>
      </c>
      <c r="T765" s="20">
        <v>1</v>
      </c>
      <c r="U765" s="17"/>
      <c r="V765" s="17"/>
      <c r="W765" s="17">
        <v>2.8</v>
      </c>
      <c r="X765" s="17"/>
      <c r="Y765" s="17"/>
      <c r="Z765" s="18">
        <v>3.8</v>
      </c>
      <c r="AA765" s="17"/>
      <c r="AB765" s="17"/>
      <c r="AC765" s="41">
        <v>92.6</v>
      </c>
    </row>
    <row r="766" spans="1:29" x14ac:dyDescent="0.25">
      <c r="A766" s="224">
        <v>762</v>
      </c>
      <c r="B766" s="179" t="s">
        <v>1470</v>
      </c>
      <c r="C766" s="8" t="s">
        <v>1369</v>
      </c>
      <c r="D766" s="18">
        <v>0.9259033333333333</v>
      </c>
      <c r="E766" s="122"/>
      <c r="F766" s="17"/>
      <c r="G766" s="18">
        <f>SUM(D766*100,E766:F766)</f>
        <v>92.590333333333334</v>
      </c>
      <c r="H766" s="17"/>
      <c r="I766" s="19"/>
      <c r="J766" s="18">
        <f>SUM(H766:I766)</f>
        <v>0</v>
      </c>
      <c r="K766" s="17"/>
      <c r="L766" s="19"/>
      <c r="M766" s="19"/>
      <c r="N766" s="18">
        <f>SUM(K766:M766)</f>
        <v>0</v>
      </c>
      <c r="O766" s="19"/>
      <c r="P766" s="19"/>
      <c r="Q766" s="19"/>
      <c r="R766" s="19"/>
      <c r="S766" s="18">
        <f>SUM(O766:R766)</f>
        <v>0</v>
      </c>
      <c r="T766" s="20"/>
      <c r="U766" s="17"/>
      <c r="V766" s="17"/>
      <c r="W766" s="17"/>
      <c r="X766" s="17"/>
      <c r="Y766" s="17"/>
      <c r="Z766" s="18">
        <f>SUM(T766:Y766)</f>
        <v>0</v>
      </c>
      <c r="AA766" s="17"/>
      <c r="AB766" s="17"/>
      <c r="AC766" s="41">
        <f>G766+J766+N766+S766+Z766+AA766-AB766</f>
        <v>92.590333333333334</v>
      </c>
    </row>
    <row r="767" spans="1:29" x14ac:dyDescent="0.25">
      <c r="A767" s="225">
        <v>763</v>
      </c>
      <c r="B767" s="52" t="s">
        <v>2505</v>
      </c>
      <c r="C767" s="13" t="s">
        <v>2360</v>
      </c>
      <c r="D767" s="18">
        <v>0.92583333333333329</v>
      </c>
      <c r="E767" s="122"/>
      <c r="F767" s="17"/>
      <c r="G767" s="18">
        <v>92.583333333333329</v>
      </c>
      <c r="H767" s="17"/>
      <c r="I767" s="19"/>
      <c r="J767" s="18">
        <v>0</v>
      </c>
      <c r="K767" s="17"/>
      <c r="L767" s="19"/>
      <c r="M767" s="19"/>
      <c r="N767" s="18">
        <v>0</v>
      </c>
      <c r="O767" s="19"/>
      <c r="P767" s="19"/>
      <c r="Q767" s="19"/>
      <c r="R767" s="19"/>
      <c r="S767" s="18">
        <v>0</v>
      </c>
      <c r="T767" s="20"/>
      <c r="U767" s="17"/>
      <c r="V767" s="17"/>
      <c r="W767" s="17"/>
      <c r="X767" s="17"/>
      <c r="Y767" s="17"/>
      <c r="Z767" s="18">
        <v>0</v>
      </c>
      <c r="AA767" s="17"/>
      <c r="AB767" s="17"/>
      <c r="AC767" s="41">
        <v>92.583333333333329</v>
      </c>
    </row>
    <row r="768" spans="1:29" x14ac:dyDescent="0.25">
      <c r="A768" s="224">
        <v>764</v>
      </c>
      <c r="B768" s="51" t="s">
        <v>215</v>
      </c>
      <c r="C768" s="8" t="s">
        <v>5456</v>
      </c>
      <c r="D768" s="6">
        <v>0.92566666666666664</v>
      </c>
      <c r="E768" s="121"/>
      <c r="F768" s="5"/>
      <c r="G768" s="6">
        <f>SUM(D768*100,E768:F768)</f>
        <v>92.566666666666663</v>
      </c>
      <c r="H768" s="5"/>
      <c r="I768" s="4"/>
      <c r="J768" s="6">
        <f>SUM(H768:I768)</f>
        <v>0</v>
      </c>
      <c r="K768" s="5"/>
      <c r="L768" s="4"/>
      <c r="M768" s="4"/>
      <c r="N768" s="6">
        <f>SUM(K768:M768)</f>
        <v>0</v>
      </c>
      <c r="O768" s="4"/>
      <c r="P768" s="4"/>
      <c r="Q768" s="4"/>
      <c r="R768" s="4"/>
      <c r="S768" s="6">
        <f>SUM(O768:R768)</f>
        <v>0</v>
      </c>
      <c r="T768" s="7"/>
      <c r="U768" s="5"/>
      <c r="V768" s="5"/>
      <c r="W768" s="5"/>
      <c r="X768" s="5"/>
      <c r="Y768" s="5"/>
      <c r="Z768" s="6">
        <f>SUM(T768:Y768)</f>
        <v>0</v>
      </c>
      <c r="AA768" s="5"/>
      <c r="AB768" s="5"/>
      <c r="AC768" s="40">
        <f>G768+J768+N768+S768+Z768+AA768-AB768</f>
        <v>92.566666666666663</v>
      </c>
    </row>
    <row r="769" spans="1:29" x14ac:dyDescent="0.25">
      <c r="A769" s="224">
        <v>765</v>
      </c>
      <c r="B769" s="162" t="s">
        <v>4481</v>
      </c>
      <c r="C769" s="8" t="s">
        <v>4042</v>
      </c>
      <c r="D769" s="18">
        <v>0.92354838709677423</v>
      </c>
      <c r="E769" s="124"/>
      <c r="F769" s="17"/>
      <c r="G769" s="18">
        <f>SUM(D769*100,E769:F769)</f>
        <v>92.354838709677423</v>
      </c>
      <c r="H769" s="17"/>
      <c r="I769" s="19"/>
      <c r="J769" s="18">
        <f>SUM(H769:I769)</f>
        <v>0</v>
      </c>
      <c r="K769" s="17"/>
      <c r="L769" s="19"/>
      <c r="M769" s="19"/>
      <c r="N769" s="18">
        <f>SUM(K769:M769)</f>
        <v>0</v>
      </c>
      <c r="O769" s="19"/>
      <c r="P769" s="19"/>
      <c r="Q769" s="19"/>
      <c r="R769" s="19"/>
      <c r="S769" s="18">
        <f>SUM(O769:R769)</f>
        <v>0</v>
      </c>
      <c r="T769" s="20"/>
      <c r="U769" s="17">
        <v>0.2</v>
      </c>
      <c r="V769" s="17"/>
      <c r="W769" s="17"/>
      <c r="X769" s="17"/>
      <c r="Y769" s="17"/>
      <c r="Z769" s="18">
        <f>SUM(T769:Y769)</f>
        <v>0.2</v>
      </c>
      <c r="AA769" s="17"/>
      <c r="AB769" s="17"/>
      <c r="AC769" s="41">
        <f>G769+J769+N769+S769+Z769+AA769-AB769</f>
        <v>92.554838709677426</v>
      </c>
    </row>
    <row r="770" spans="1:29" x14ac:dyDescent="0.25">
      <c r="A770" s="224">
        <v>766</v>
      </c>
      <c r="B770" s="52" t="s">
        <v>4613</v>
      </c>
      <c r="C770" s="50" t="s">
        <v>4042</v>
      </c>
      <c r="D770" s="18">
        <v>0.92516129032258065</v>
      </c>
      <c r="E770" s="124"/>
      <c r="F770" s="17"/>
      <c r="G770" s="18">
        <f>SUM(D770*100,E770:F770)</f>
        <v>92.516129032258064</v>
      </c>
      <c r="H770" s="17"/>
      <c r="I770" s="19"/>
      <c r="J770" s="18">
        <f>SUM(H770:I770)</f>
        <v>0</v>
      </c>
      <c r="K770" s="17"/>
      <c r="L770" s="19"/>
      <c r="M770" s="19"/>
      <c r="N770" s="18">
        <f>SUM(K770:M770)</f>
        <v>0</v>
      </c>
      <c r="O770" s="19"/>
      <c r="P770" s="19"/>
      <c r="Q770" s="19"/>
      <c r="R770" s="19"/>
      <c r="S770" s="18">
        <f>SUM(O770:R770)</f>
        <v>0</v>
      </c>
      <c r="T770" s="20"/>
      <c r="U770" s="17"/>
      <c r="V770" s="17"/>
      <c r="W770" s="17"/>
      <c r="X770" s="17"/>
      <c r="Y770" s="17"/>
      <c r="Z770" s="18">
        <f>SUM(T770:Y770)</f>
        <v>0</v>
      </c>
      <c r="AA770" s="17"/>
      <c r="AB770" s="17"/>
      <c r="AC770" s="41">
        <f>G770+J770+N770+S770+Z770+AA770-AB770</f>
        <v>92.516129032258064</v>
      </c>
    </row>
    <row r="771" spans="1:29" x14ac:dyDescent="0.25">
      <c r="A771" s="225">
        <v>767</v>
      </c>
      <c r="B771" s="52" t="s">
        <v>2597</v>
      </c>
      <c r="C771" s="13" t="s">
        <v>2360</v>
      </c>
      <c r="D771" s="18">
        <v>0.92</v>
      </c>
      <c r="E771" s="122"/>
      <c r="F771" s="17"/>
      <c r="G771" s="18">
        <v>92</v>
      </c>
      <c r="H771" s="17"/>
      <c r="I771" s="19"/>
      <c r="J771" s="18">
        <v>0</v>
      </c>
      <c r="K771" s="17"/>
      <c r="L771" s="19"/>
      <c r="M771" s="19"/>
      <c r="N771" s="18">
        <v>0</v>
      </c>
      <c r="O771" s="19"/>
      <c r="P771" s="19"/>
      <c r="Q771" s="19"/>
      <c r="R771" s="19"/>
      <c r="S771" s="18">
        <v>0</v>
      </c>
      <c r="T771" s="20"/>
      <c r="U771" s="17"/>
      <c r="V771" s="17">
        <v>0.5</v>
      </c>
      <c r="W771" s="17"/>
      <c r="X771" s="17"/>
      <c r="Y771" s="17"/>
      <c r="Z771" s="18">
        <v>0.5</v>
      </c>
      <c r="AA771" s="17"/>
      <c r="AB771" s="17"/>
      <c r="AC771" s="41">
        <v>92.5</v>
      </c>
    </row>
    <row r="772" spans="1:29" x14ac:dyDescent="0.25">
      <c r="A772" s="224">
        <v>768</v>
      </c>
      <c r="B772" s="155">
        <v>184056</v>
      </c>
      <c r="C772" s="36" t="s">
        <v>5457</v>
      </c>
      <c r="D772" s="39">
        <v>0.92472222222222222</v>
      </c>
      <c r="E772" s="123"/>
      <c r="F772" s="33"/>
      <c r="G772" s="34">
        <v>92.472222222222229</v>
      </c>
      <c r="H772" s="33"/>
      <c r="I772" s="32"/>
      <c r="J772" s="34">
        <v>0</v>
      </c>
      <c r="K772" s="33"/>
      <c r="L772" s="32"/>
      <c r="M772" s="32"/>
      <c r="N772" s="34">
        <v>0</v>
      </c>
      <c r="O772" s="32"/>
      <c r="P772" s="32"/>
      <c r="Q772" s="32"/>
      <c r="R772" s="32"/>
      <c r="S772" s="34">
        <v>0</v>
      </c>
      <c r="T772" s="35"/>
      <c r="U772" s="33"/>
      <c r="V772" s="33"/>
      <c r="W772" s="33"/>
      <c r="X772" s="33"/>
      <c r="Y772" s="33"/>
      <c r="Z772" s="34">
        <v>0</v>
      </c>
      <c r="AA772" s="33"/>
      <c r="AB772" s="33"/>
      <c r="AC772" s="42">
        <v>92.472222222222229</v>
      </c>
    </row>
    <row r="773" spans="1:29" x14ac:dyDescent="0.25">
      <c r="A773" s="224">
        <v>769</v>
      </c>
      <c r="B773" s="53" t="s">
        <v>216</v>
      </c>
      <c r="C773" s="8" t="s">
        <v>5456</v>
      </c>
      <c r="D773" s="6">
        <v>0.92466666666666664</v>
      </c>
      <c r="E773" s="121"/>
      <c r="F773" s="5"/>
      <c r="G773" s="6">
        <f>SUM(D773*100,E773:F773)</f>
        <v>92.466666666666669</v>
      </c>
      <c r="H773" s="5"/>
      <c r="I773" s="4"/>
      <c r="J773" s="6">
        <f>SUM(H773:I773)</f>
        <v>0</v>
      </c>
      <c r="K773" s="5"/>
      <c r="L773" s="4"/>
      <c r="M773" s="4"/>
      <c r="N773" s="6">
        <f>SUM(K773:M773)</f>
        <v>0</v>
      </c>
      <c r="O773" s="4"/>
      <c r="P773" s="4"/>
      <c r="Q773" s="4"/>
      <c r="R773" s="4"/>
      <c r="S773" s="6">
        <f>SUM(O773:R773)</f>
        <v>0</v>
      </c>
      <c r="T773" s="7"/>
      <c r="U773" s="5"/>
      <c r="V773" s="5"/>
      <c r="W773" s="5"/>
      <c r="X773" s="5"/>
      <c r="Y773" s="5"/>
      <c r="Z773" s="6">
        <f>SUM(T773:Y773)</f>
        <v>0</v>
      </c>
      <c r="AA773" s="5"/>
      <c r="AB773" s="5"/>
      <c r="AC773" s="40">
        <f>G773+J773+N773+S773+Z773+AA773-AB773</f>
        <v>92.466666666666669</v>
      </c>
    </row>
    <row r="774" spans="1:29" x14ac:dyDescent="0.25">
      <c r="A774" s="224">
        <v>770</v>
      </c>
      <c r="B774" s="52" t="s">
        <v>217</v>
      </c>
      <c r="C774" s="8" t="s">
        <v>5456</v>
      </c>
      <c r="D774" s="6">
        <v>0.92466666666666664</v>
      </c>
      <c r="E774" s="121"/>
      <c r="F774" s="5"/>
      <c r="G774" s="6">
        <f>SUM(D774*100,E774:F774)</f>
        <v>92.466666666666669</v>
      </c>
      <c r="H774" s="5"/>
      <c r="I774" s="4"/>
      <c r="J774" s="6">
        <f>SUM(H774:I774)</f>
        <v>0</v>
      </c>
      <c r="K774" s="5"/>
      <c r="L774" s="4"/>
      <c r="M774" s="4"/>
      <c r="N774" s="6">
        <f>SUM(K774:M774)</f>
        <v>0</v>
      </c>
      <c r="O774" s="4"/>
      <c r="P774" s="4"/>
      <c r="Q774" s="4"/>
      <c r="R774" s="4"/>
      <c r="S774" s="6">
        <f>SUM(O774:R774)</f>
        <v>0</v>
      </c>
      <c r="T774" s="7"/>
      <c r="U774" s="5"/>
      <c r="V774" s="5"/>
      <c r="W774" s="5"/>
      <c r="X774" s="5"/>
      <c r="Y774" s="5"/>
      <c r="Z774" s="6">
        <f>SUM(T774:Y774)</f>
        <v>0</v>
      </c>
      <c r="AA774" s="5"/>
      <c r="AB774" s="5"/>
      <c r="AC774" s="40">
        <f>G774+J774+N774+S774+Z774+AA774-AB774</f>
        <v>92.466666666666669</v>
      </c>
    </row>
    <row r="775" spans="1:29" x14ac:dyDescent="0.25">
      <c r="A775" s="225">
        <v>771</v>
      </c>
      <c r="B775" s="54" t="s">
        <v>218</v>
      </c>
      <c r="C775" s="8" t="s">
        <v>5456</v>
      </c>
      <c r="D775" s="6">
        <v>0.92466666666666664</v>
      </c>
      <c r="E775" s="121"/>
      <c r="F775" s="5"/>
      <c r="G775" s="6">
        <f>SUM(D775*100,E775:F775)</f>
        <v>92.466666666666669</v>
      </c>
      <c r="H775" s="5"/>
      <c r="I775" s="4"/>
      <c r="J775" s="6">
        <f>SUM(H775:I775)</f>
        <v>0</v>
      </c>
      <c r="K775" s="5"/>
      <c r="L775" s="4"/>
      <c r="M775" s="4"/>
      <c r="N775" s="6">
        <f>SUM(K775:M775)</f>
        <v>0</v>
      </c>
      <c r="O775" s="4"/>
      <c r="P775" s="4"/>
      <c r="Q775" s="4"/>
      <c r="R775" s="4"/>
      <c r="S775" s="6">
        <f>SUM(O775:R775)</f>
        <v>0</v>
      </c>
      <c r="T775" s="7"/>
      <c r="U775" s="5"/>
      <c r="V775" s="5"/>
      <c r="W775" s="5"/>
      <c r="X775" s="5"/>
      <c r="Y775" s="5"/>
      <c r="Z775" s="6">
        <f>SUM(T775:Y775)</f>
        <v>0</v>
      </c>
      <c r="AA775" s="5"/>
      <c r="AB775" s="5"/>
      <c r="AC775" s="40">
        <f>G775+J775+N775+S775+Z775+AA775-AB775</f>
        <v>92.466666666666669</v>
      </c>
    </row>
    <row r="776" spans="1:29" x14ac:dyDescent="0.25">
      <c r="A776" s="224">
        <v>772</v>
      </c>
      <c r="B776" s="52" t="s">
        <v>5322</v>
      </c>
      <c r="C776" s="9" t="s">
        <v>4042</v>
      </c>
      <c r="D776" s="18">
        <v>0.8413878787878788</v>
      </c>
      <c r="E776" s="124"/>
      <c r="F776" s="17"/>
      <c r="G776" s="18">
        <f>SUM(D776*100,E776:F776)</f>
        <v>84.13878787878788</v>
      </c>
      <c r="H776" s="17"/>
      <c r="I776" s="19"/>
      <c r="J776" s="18">
        <f>SUM(H776:I776)</f>
        <v>0</v>
      </c>
      <c r="K776" s="17"/>
      <c r="L776" s="19"/>
      <c r="M776" s="19"/>
      <c r="N776" s="18">
        <f>SUM(K776:M776)</f>
        <v>0</v>
      </c>
      <c r="O776" s="19"/>
      <c r="P776" s="19"/>
      <c r="Q776" s="19"/>
      <c r="R776" s="19"/>
      <c r="S776" s="18">
        <f>SUM(O776:R776)</f>
        <v>0</v>
      </c>
      <c r="T776" s="20">
        <f>2+1.5</f>
        <v>3.5</v>
      </c>
      <c r="U776" s="17">
        <v>1.7</v>
      </c>
      <c r="V776" s="17">
        <v>1.6</v>
      </c>
      <c r="W776" s="17"/>
      <c r="X776" s="17"/>
      <c r="Y776" s="17">
        <v>1.5</v>
      </c>
      <c r="Z776" s="18">
        <f>SUM(T776:Y776)</f>
        <v>8.3000000000000007</v>
      </c>
      <c r="AA776" s="17"/>
      <c r="AB776" s="17"/>
      <c r="AC776" s="41">
        <f>G776+J776+N776+S776+Z776+AA776-AB776</f>
        <v>92.438787878787878</v>
      </c>
    </row>
    <row r="777" spans="1:29" x14ac:dyDescent="0.25">
      <c r="A777" s="224">
        <v>773</v>
      </c>
      <c r="B777" s="54" t="s">
        <v>219</v>
      </c>
      <c r="C777" s="8" t="s">
        <v>5456</v>
      </c>
      <c r="D777" s="6">
        <v>0.92433333333333334</v>
      </c>
      <c r="E777" s="121"/>
      <c r="F777" s="5"/>
      <c r="G777" s="6">
        <f>SUM(D777*100,E777:F777)</f>
        <v>92.433333333333337</v>
      </c>
      <c r="H777" s="5"/>
      <c r="I777" s="4"/>
      <c r="J777" s="6">
        <f>SUM(H777:I777)</f>
        <v>0</v>
      </c>
      <c r="K777" s="5"/>
      <c r="L777" s="4"/>
      <c r="M777" s="4"/>
      <c r="N777" s="6">
        <f>SUM(K777:M777)</f>
        <v>0</v>
      </c>
      <c r="O777" s="4"/>
      <c r="P777" s="4"/>
      <c r="Q777" s="4"/>
      <c r="R777" s="4"/>
      <c r="S777" s="6">
        <f>SUM(O777:R777)</f>
        <v>0</v>
      </c>
      <c r="T777" s="7"/>
      <c r="U777" s="5"/>
      <c r="V777" s="5"/>
      <c r="W777" s="5"/>
      <c r="X777" s="5"/>
      <c r="Y777" s="5"/>
      <c r="Z777" s="6">
        <f>SUM(T777:Y777)</f>
        <v>0</v>
      </c>
      <c r="AA777" s="5"/>
      <c r="AB777" s="5"/>
      <c r="AC777" s="40">
        <f>G777+J777+N777+S777+Z777+AA777-AB777</f>
        <v>92.433333333333337</v>
      </c>
    </row>
    <row r="778" spans="1:29" x14ac:dyDescent="0.25">
      <c r="A778" s="224">
        <v>774</v>
      </c>
      <c r="B778" s="175" t="s">
        <v>1471</v>
      </c>
      <c r="C778" s="8" t="s">
        <v>1369</v>
      </c>
      <c r="D778" s="18">
        <v>0.92433333333333334</v>
      </c>
      <c r="E778" s="122"/>
      <c r="F778" s="17"/>
      <c r="G778" s="18">
        <f>SUM(D778*100,E778:F778)</f>
        <v>92.433333333333337</v>
      </c>
      <c r="H778" s="17"/>
      <c r="I778" s="19"/>
      <c r="J778" s="18">
        <f>SUM(H778:I778)</f>
        <v>0</v>
      </c>
      <c r="K778" s="17"/>
      <c r="L778" s="19"/>
      <c r="M778" s="19"/>
      <c r="N778" s="18">
        <f>SUM(K778:M778)</f>
        <v>0</v>
      </c>
      <c r="O778" s="19"/>
      <c r="P778" s="19"/>
      <c r="Q778" s="19"/>
      <c r="R778" s="19"/>
      <c r="S778" s="18">
        <f>SUM(O778:R778)</f>
        <v>0</v>
      </c>
      <c r="T778" s="20"/>
      <c r="U778" s="17"/>
      <c r="V778" s="17"/>
      <c r="W778" s="17"/>
      <c r="X778" s="17"/>
      <c r="Y778" s="17"/>
      <c r="Z778" s="18">
        <f>SUM(T778:Y778)</f>
        <v>0</v>
      </c>
      <c r="AA778" s="17"/>
      <c r="AB778" s="17"/>
      <c r="AC778" s="41">
        <f>G778+J778+N778+S778+Z778+AA778-AB778</f>
        <v>92.433333333333337</v>
      </c>
    </row>
    <row r="779" spans="1:29" x14ac:dyDescent="0.25">
      <c r="A779" s="225">
        <v>775</v>
      </c>
      <c r="B779" s="162" t="s">
        <v>4170</v>
      </c>
      <c r="C779" s="8" t="s">
        <v>4042</v>
      </c>
      <c r="D779" s="18">
        <v>0.88624999999999998</v>
      </c>
      <c r="E779" s="124"/>
      <c r="F779" s="17"/>
      <c r="G779" s="18">
        <f>SUM(D779*100,E779:F779)</f>
        <v>88.625</v>
      </c>
      <c r="H779" s="17"/>
      <c r="I779" s="19"/>
      <c r="J779" s="18">
        <f>SUM(H779:I779)</f>
        <v>0</v>
      </c>
      <c r="K779" s="17"/>
      <c r="L779" s="19"/>
      <c r="M779" s="19"/>
      <c r="N779" s="18">
        <f>SUM(K779:M779)</f>
        <v>0</v>
      </c>
      <c r="O779" s="19">
        <v>2.5</v>
      </c>
      <c r="P779" s="19"/>
      <c r="Q779" s="19"/>
      <c r="R779" s="19"/>
      <c r="S779" s="18">
        <f>SUM(O779:R779)</f>
        <v>2.5</v>
      </c>
      <c r="T779" s="20"/>
      <c r="U779" s="17">
        <v>0.8</v>
      </c>
      <c r="V779" s="17"/>
      <c r="W779" s="17"/>
      <c r="X779" s="17">
        <v>0.5</v>
      </c>
      <c r="Y779" s="17"/>
      <c r="Z779" s="18">
        <f>SUM(T779:Y779)</f>
        <v>1.3</v>
      </c>
      <c r="AA779" s="17"/>
      <c r="AB779" s="17"/>
      <c r="AC779" s="41">
        <f>G779+J779+N779+S779+Z779+AA779-AB779</f>
        <v>92.424999999999997</v>
      </c>
    </row>
    <row r="780" spans="1:29" x14ac:dyDescent="0.25">
      <c r="A780" s="224">
        <v>776</v>
      </c>
      <c r="B780" s="52" t="s">
        <v>2506</v>
      </c>
      <c r="C780" s="13" t="s">
        <v>2360</v>
      </c>
      <c r="D780" s="18">
        <v>0.92384615384615387</v>
      </c>
      <c r="E780" s="122"/>
      <c r="F780" s="17"/>
      <c r="G780" s="18">
        <v>92.384615384615387</v>
      </c>
      <c r="H780" s="17"/>
      <c r="I780" s="19"/>
      <c r="J780" s="18">
        <v>0</v>
      </c>
      <c r="K780" s="17"/>
      <c r="L780" s="19"/>
      <c r="M780" s="19"/>
      <c r="N780" s="18">
        <v>0</v>
      </c>
      <c r="O780" s="19"/>
      <c r="P780" s="19"/>
      <c r="Q780" s="19"/>
      <c r="R780" s="19"/>
      <c r="S780" s="18">
        <v>0</v>
      </c>
      <c r="T780" s="20"/>
      <c r="U780" s="17"/>
      <c r="V780" s="17"/>
      <c r="W780" s="17"/>
      <c r="X780" s="17"/>
      <c r="Y780" s="17"/>
      <c r="Z780" s="18">
        <v>0</v>
      </c>
      <c r="AA780" s="17"/>
      <c r="AB780" s="17"/>
      <c r="AC780" s="41">
        <v>92.384615384615387</v>
      </c>
    </row>
    <row r="781" spans="1:29" x14ac:dyDescent="0.25">
      <c r="A781" s="224">
        <v>777</v>
      </c>
      <c r="B781" s="203" t="s">
        <v>4219</v>
      </c>
      <c r="C781" s="8" t="s">
        <v>4042</v>
      </c>
      <c r="D781" s="18">
        <v>0.84468750000000004</v>
      </c>
      <c r="E781" s="124"/>
      <c r="F781" s="17"/>
      <c r="G781" s="18">
        <f>SUM(D781*100,E781:F781)</f>
        <v>84.46875</v>
      </c>
      <c r="H781" s="17"/>
      <c r="I781" s="19"/>
      <c r="J781" s="18">
        <f>SUM(H781:I781)</f>
        <v>0</v>
      </c>
      <c r="K781" s="17"/>
      <c r="L781" s="19"/>
      <c r="M781" s="19">
        <v>3</v>
      </c>
      <c r="N781" s="18">
        <f>SUM(K781:M781)</f>
        <v>3</v>
      </c>
      <c r="O781" s="19">
        <v>2.5</v>
      </c>
      <c r="P781" s="19"/>
      <c r="Q781" s="19"/>
      <c r="R781" s="19"/>
      <c r="S781" s="18">
        <f>SUM(O781:R781)</f>
        <v>2.5</v>
      </c>
      <c r="T781" s="20">
        <v>1</v>
      </c>
      <c r="U781" s="17">
        <v>1</v>
      </c>
      <c r="V781" s="17"/>
      <c r="W781" s="17">
        <v>0.2</v>
      </c>
      <c r="X781" s="17">
        <v>0.2</v>
      </c>
      <c r="Y781" s="17"/>
      <c r="Z781" s="18">
        <f>SUM(T781:Y781)</f>
        <v>2.4000000000000004</v>
      </c>
      <c r="AA781" s="17"/>
      <c r="AB781" s="17"/>
      <c r="AC781" s="41">
        <f>G781+J781+N781+S781+Z781+AA781-AB781</f>
        <v>92.368750000000006</v>
      </c>
    </row>
    <row r="782" spans="1:29" x14ac:dyDescent="0.25">
      <c r="A782" s="224">
        <v>778</v>
      </c>
      <c r="B782" s="52" t="s">
        <v>4818</v>
      </c>
      <c r="C782" s="8" t="s">
        <v>4042</v>
      </c>
      <c r="D782" s="18">
        <v>0.91156250000000005</v>
      </c>
      <c r="E782" s="124"/>
      <c r="F782" s="17"/>
      <c r="G782" s="18">
        <f>SUM(D782*100,E782:F782)</f>
        <v>91.15625</v>
      </c>
      <c r="H782" s="17"/>
      <c r="I782" s="19"/>
      <c r="J782" s="18">
        <f>SUM(H782:I782)</f>
        <v>0</v>
      </c>
      <c r="K782" s="17"/>
      <c r="L782" s="19"/>
      <c r="M782" s="19"/>
      <c r="N782" s="18">
        <f>SUM(K782:M782)</f>
        <v>0</v>
      </c>
      <c r="O782" s="19"/>
      <c r="P782" s="19"/>
      <c r="Q782" s="19"/>
      <c r="R782" s="19"/>
      <c r="S782" s="18">
        <f>SUM(O782:R782)</f>
        <v>0</v>
      </c>
      <c r="T782" s="20"/>
      <c r="U782" s="17">
        <v>0.8</v>
      </c>
      <c r="V782" s="17"/>
      <c r="W782" s="17"/>
      <c r="X782" s="17">
        <f>0.2+0.2</f>
        <v>0.4</v>
      </c>
      <c r="Y782" s="17"/>
      <c r="Z782" s="18">
        <f>SUM(T782:Y782)</f>
        <v>1.2000000000000002</v>
      </c>
      <c r="AA782" s="17"/>
      <c r="AB782" s="17"/>
      <c r="AC782" s="41">
        <f>G782+J782+N782+S782+Z782+AA782-AB782</f>
        <v>92.356250000000003</v>
      </c>
    </row>
    <row r="783" spans="1:29" x14ac:dyDescent="0.25">
      <c r="A783" s="225">
        <v>779</v>
      </c>
      <c r="B783" s="162" t="s">
        <v>4462</v>
      </c>
      <c r="C783" s="8" t="s">
        <v>4042</v>
      </c>
      <c r="D783" s="18">
        <v>0.92354838709677423</v>
      </c>
      <c r="E783" s="124"/>
      <c r="F783" s="17"/>
      <c r="G783" s="18">
        <f>SUM(D783*100,E783:F783)</f>
        <v>92.354838709677423</v>
      </c>
      <c r="H783" s="17"/>
      <c r="I783" s="19"/>
      <c r="J783" s="18">
        <f>SUM(H783:I783)</f>
        <v>0</v>
      </c>
      <c r="K783" s="17"/>
      <c r="L783" s="19"/>
      <c r="M783" s="19"/>
      <c r="N783" s="18">
        <f>SUM(K783:M783)</f>
        <v>0</v>
      </c>
      <c r="O783" s="19"/>
      <c r="P783" s="19"/>
      <c r="Q783" s="19"/>
      <c r="R783" s="19"/>
      <c r="S783" s="18">
        <f>SUM(O783:R783)</f>
        <v>0</v>
      </c>
      <c r="T783" s="20"/>
      <c r="U783" s="17"/>
      <c r="V783" s="17"/>
      <c r="W783" s="17"/>
      <c r="X783" s="17"/>
      <c r="Y783" s="17"/>
      <c r="Z783" s="18">
        <f>SUM(T783:Y783)</f>
        <v>0</v>
      </c>
      <c r="AA783" s="17"/>
      <c r="AB783" s="17"/>
      <c r="AC783" s="41">
        <f>G783+J783+N783+S783+Z783+AA783-AB783</f>
        <v>92.354838709677423</v>
      </c>
    </row>
    <row r="784" spans="1:29" x14ac:dyDescent="0.25">
      <c r="A784" s="224">
        <v>780</v>
      </c>
      <c r="B784" s="155">
        <v>204053</v>
      </c>
      <c r="C784" s="36" t="s">
        <v>5457</v>
      </c>
      <c r="D784" s="38">
        <v>0.87343749999999998</v>
      </c>
      <c r="E784" s="123"/>
      <c r="F784" s="33"/>
      <c r="G784" s="34">
        <v>87.34375</v>
      </c>
      <c r="H784" s="33"/>
      <c r="I784" s="32"/>
      <c r="J784" s="34">
        <v>0</v>
      </c>
      <c r="K784" s="33"/>
      <c r="L784" s="32"/>
      <c r="M784" s="32"/>
      <c r="N784" s="34">
        <v>0</v>
      </c>
      <c r="O784" s="32"/>
      <c r="P784" s="32"/>
      <c r="Q784" s="32"/>
      <c r="R784" s="32"/>
      <c r="S784" s="34">
        <v>0</v>
      </c>
      <c r="T784" s="35"/>
      <c r="U784" s="33"/>
      <c r="V784" s="33"/>
      <c r="W784" s="33"/>
      <c r="X784" s="33">
        <v>5</v>
      </c>
      <c r="Y784" s="33"/>
      <c r="Z784" s="34">
        <v>5</v>
      </c>
      <c r="AA784" s="33"/>
      <c r="AB784" s="33"/>
      <c r="AC784" s="42">
        <v>92.34375</v>
      </c>
    </row>
    <row r="785" spans="1:29" x14ac:dyDescent="0.25">
      <c r="A785" s="224">
        <v>781</v>
      </c>
      <c r="B785" s="51" t="s">
        <v>220</v>
      </c>
      <c r="C785" s="8" t="s">
        <v>5456</v>
      </c>
      <c r="D785" s="6">
        <v>0.92333333333333334</v>
      </c>
      <c r="E785" s="121"/>
      <c r="F785" s="5"/>
      <c r="G785" s="6">
        <f>SUM(D785*100,E785:F785)</f>
        <v>92.333333333333329</v>
      </c>
      <c r="H785" s="5"/>
      <c r="I785" s="4"/>
      <c r="J785" s="6">
        <f>SUM(H785:I785)</f>
        <v>0</v>
      </c>
      <c r="K785" s="5"/>
      <c r="L785" s="4"/>
      <c r="M785" s="4"/>
      <c r="N785" s="6">
        <f>SUM(K785:M785)</f>
        <v>0</v>
      </c>
      <c r="O785" s="4"/>
      <c r="P785" s="4"/>
      <c r="Q785" s="4"/>
      <c r="R785" s="4"/>
      <c r="S785" s="6">
        <f>SUM(O785:R785)</f>
        <v>0</v>
      </c>
      <c r="T785" s="7"/>
      <c r="U785" s="5"/>
      <c r="V785" s="5"/>
      <c r="W785" s="5"/>
      <c r="X785" s="5"/>
      <c r="Y785" s="5"/>
      <c r="Z785" s="6">
        <f>SUM(T785:Y785)</f>
        <v>0</v>
      </c>
      <c r="AA785" s="5"/>
      <c r="AB785" s="5"/>
      <c r="AC785" s="40">
        <f>G785+J785+N785+S785+Z785+AA785-AB785</f>
        <v>92.333333333333329</v>
      </c>
    </row>
    <row r="786" spans="1:29" x14ac:dyDescent="0.25">
      <c r="A786" s="224">
        <v>782</v>
      </c>
      <c r="B786" s="52" t="s">
        <v>3432</v>
      </c>
      <c r="C786" s="13" t="s">
        <v>3340</v>
      </c>
      <c r="D786" s="18">
        <v>0.78060606060606064</v>
      </c>
      <c r="E786" s="122">
        <v>1</v>
      </c>
      <c r="F786" s="17"/>
      <c r="G786" s="18">
        <v>79.060606060606062</v>
      </c>
      <c r="H786" s="17"/>
      <c r="I786" s="19"/>
      <c r="J786" s="18">
        <v>0</v>
      </c>
      <c r="K786" s="17"/>
      <c r="L786" s="19"/>
      <c r="M786" s="19"/>
      <c r="N786" s="18">
        <v>0</v>
      </c>
      <c r="O786" s="19"/>
      <c r="P786" s="19"/>
      <c r="Q786" s="19"/>
      <c r="R786" s="19"/>
      <c r="S786" s="18">
        <v>0</v>
      </c>
      <c r="T786" s="20">
        <v>11</v>
      </c>
      <c r="U786" s="17"/>
      <c r="V786" s="17">
        <v>1.8</v>
      </c>
      <c r="W786" s="17">
        <v>0.4</v>
      </c>
      <c r="X786" s="17"/>
      <c r="Y786" s="17"/>
      <c r="Z786" s="18">
        <v>13.200000000000001</v>
      </c>
      <c r="AA786" s="17"/>
      <c r="AB786" s="17"/>
      <c r="AC786" s="41">
        <v>92.260606060606065</v>
      </c>
    </row>
    <row r="787" spans="1:29" x14ac:dyDescent="0.25">
      <c r="A787" s="225">
        <v>783</v>
      </c>
      <c r="B787" s="155">
        <v>204026</v>
      </c>
      <c r="C787" s="36" t="s">
        <v>5457</v>
      </c>
      <c r="D787" s="38">
        <v>0.86750000000000005</v>
      </c>
      <c r="E787" s="123"/>
      <c r="F787" s="33"/>
      <c r="G787" s="34">
        <v>86.75</v>
      </c>
      <c r="H787" s="33">
        <v>5</v>
      </c>
      <c r="I787" s="32"/>
      <c r="J787" s="34">
        <v>5</v>
      </c>
      <c r="K787" s="33"/>
      <c r="L787" s="32"/>
      <c r="M787" s="32"/>
      <c r="N787" s="34">
        <v>0</v>
      </c>
      <c r="O787" s="32"/>
      <c r="P787" s="32"/>
      <c r="Q787" s="32"/>
      <c r="R787" s="32"/>
      <c r="S787" s="34">
        <v>0</v>
      </c>
      <c r="T787" s="35">
        <v>0.5</v>
      </c>
      <c r="U787" s="33"/>
      <c r="V787" s="33"/>
      <c r="W787" s="33"/>
      <c r="X787" s="33"/>
      <c r="Y787" s="33"/>
      <c r="Z787" s="34">
        <v>0.5</v>
      </c>
      <c r="AA787" s="33"/>
      <c r="AB787" s="33"/>
      <c r="AC787" s="42">
        <v>92.25</v>
      </c>
    </row>
    <row r="788" spans="1:29" x14ac:dyDescent="0.25">
      <c r="A788" s="224">
        <v>784</v>
      </c>
      <c r="B788" s="51" t="s">
        <v>221</v>
      </c>
      <c r="C788" s="8" t="s">
        <v>5456</v>
      </c>
      <c r="D788" s="6">
        <v>0.91233333333333333</v>
      </c>
      <c r="E788" s="121"/>
      <c r="F788" s="5"/>
      <c r="G788" s="6">
        <f>SUM(D788*100,E788:F788)</f>
        <v>91.233333333333334</v>
      </c>
      <c r="H788" s="5"/>
      <c r="I788" s="4"/>
      <c r="J788" s="6">
        <f>SUM(H788:I788)</f>
        <v>0</v>
      </c>
      <c r="K788" s="5"/>
      <c r="L788" s="4"/>
      <c r="M788" s="4"/>
      <c r="N788" s="6">
        <f>SUM(K788:M788)</f>
        <v>0</v>
      </c>
      <c r="O788" s="4"/>
      <c r="P788" s="4"/>
      <c r="Q788" s="4"/>
      <c r="R788" s="4"/>
      <c r="S788" s="6">
        <f>SUM(O788:R788)</f>
        <v>0</v>
      </c>
      <c r="T788" s="7"/>
      <c r="U788" s="5"/>
      <c r="V788" s="5"/>
      <c r="W788" s="5"/>
      <c r="X788" s="5"/>
      <c r="Y788" s="5"/>
      <c r="Z788" s="6">
        <f>SUM(T788:Y788)</f>
        <v>0</v>
      </c>
      <c r="AA788" s="5">
        <v>1</v>
      </c>
      <c r="AB788" s="5"/>
      <c r="AC788" s="40">
        <f>G788+J788+N788+S788+Z788+AA788-AB788</f>
        <v>92.233333333333334</v>
      </c>
    </row>
    <row r="789" spans="1:29" x14ac:dyDescent="0.25">
      <c r="A789" s="224">
        <v>785</v>
      </c>
      <c r="B789" s="212" t="s">
        <v>1472</v>
      </c>
      <c r="C789" s="8" t="s">
        <v>1369</v>
      </c>
      <c r="D789" s="18">
        <v>0.70133333333333336</v>
      </c>
      <c r="E789" s="122"/>
      <c r="F789" s="17"/>
      <c r="G789" s="18">
        <f>SUM(D789*100,E789:F789)</f>
        <v>70.13333333333334</v>
      </c>
      <c r="H789" s="17"/>
      <c r="I789" s="19"/>
      <c r="J789" s="18">
        <f>SUM(H789:I789)</f>
        <v>0</v>
      </c>
      <c r="K789" s="17"/>
      <c r="L789" s="19"/>
      <c r="M789" s="19"/>
      <c r="N789" s="18">
        <f>SUM(K789:M789)</f>
        <v>0</v>
      </c>
      <c r="O789" s="19"/>
      <c r="P789" s="19"/>
      <c r="Q789" s="19"/>
      <c r="R789" s="19"/>
      <c r="S789" s="18">
        <f>SUM(O789:R789)</f>
        <v>0</v>
      </c>
      <c r="T789" s="20">
        <v>1.5</v>
      </c>
      <c r="U789" s="17">
        <v>17.899999999999999</v>
      </c>
      <c r="V789" s="17"/>
      <c r="W789" s="17">
        <f>0.2+1</f>
        <v>1.2</v>
      </c>
      <c r="X789" s="17"/>
      <c r="Y789" s="17">
        <v>1.5</v>
      </c>
      <c r="Z789" s="18">
        <f>SUM(T789:Y789)</f>
        <v>22.099999999999998</v>
      </c>
      <c r="AA789" s="17"/>
      <c r="AB789" s="17"/>
      <c r="AC789" s="41">
        <f>G789+J789+N789+S789+Z789+AA789-AB789</f>
        <v>92.233333333333334</v>
      </c>
    </row>
    <row r="790" spans="1:29" x14ac:dyDescent="0.25">
      <c r="A790" s="224">
        <v>786</v>
      </c>
      <c r="B790" s="52" t="s">
        <v>222</v>
      </c>
      <c r="C790" s="8" t="s">
        <v>5456</v>
      </c>
      <c r="D790" s="43">
        <v>0.86193548387096774</v>
      </c>
      <c r="E790" s="121"/>
      <c r="F790" s="5"/>
      <c r="G790" s="6">
        <f>SUM(D790*100,E790:F790)</f>
        <v>86.193548387096769</v>
      </c>
      <c r="H790" s="5"/>
      <c r="I790" s="4"/>
      <c r="J790" s="6">
        <f>SUM(H790:I790)</f>
        <v>0</v>
      </c>
      <c r="K790" s="5"/>
      <c r="L790" s="4"/>
      <c r="M790" s="4">
        <f>1+1+4</f>
        <v>6</v>
      </c>
      <c r="N790" s="6">
        <f>SUM(K790:M790)</f>
        <v>6</v>
      </c>
      <c r="O790" s="4"/>
      <c r="P790" s="4"/>
      <c r="Q790" s="4"/>
      <c r="R790" s="4"/>
      <c r="S790" s="6">
        <f>SUM(O790:R790)</f>
        <v>0</v>
      </c>
      <c r="T790" s="7"/>
      <c r="U790" s="5"/>
      <c r="V790" s="5"/>
      <c r="W790" s="5"/>
      <c r="X790" s="5"/>
      <c r="Y790" s="5"/>
      <c r="Z790" s="6">
        <f>SUM(T790:Y790)</f>
        <v>0</v>
      </c>
      <c r="AA790" s="5"/>
      <c r="AB790" s="5"/>
      <c r="AC790" s="40">
        <f>G790+J790+N790+S790+Z790+AA790-AB790</f>
        <v>92.193548387096769</v>
      </c>
    </row>
    <row r="791" spans="1:29" x14ac:dyDescent="0.25">
      <c r="A791" s="225">
        <v>787</v>
      </c>
      <c r="B791" s="51" t="s">
        <v>223</v>
      </c>
      <c r="C791" s="8" t="s">
        <v>5456</v>
      </c>
      <c r="D791" s="6">
        <v>0.92166666666666663</v>
      </c>
      <c r="E791" s="121"/>
      <c r="F791" s="5"/>
      <c r="G791" s="6">
        <f>SUM(D791*100,E791:F791)</f>
        <v>92.166666666666657</v>
      </c>
      <c r="H791" s="5"/>
      <c r="I791" s="4"/>
      <c r="J791" s="6">
        <f>SUM(H791:I791)</f>
        <v>0</v>
      </c>
      <c r="K791" s="5"/>
      <c r="L791" s="4"/>
      <c r="M791" s="4"/>
      <c r="N791" s="6">
        <f>SUM(K791:M791)</f>
        <v>0</v>
      </c>
      <c r="O791" s="4"/>
      <c r="P791" s="4"/>
      <c r="Q791" s="4"/>
      <c r="R791" s="4"/>
      <c r="S791" s="6">
        <f>SUM(O791:R791)</f>
        <v>0</v>
      </c>
      <c r="T791" s="7"/>
      <c r="U791" s="5"/>
      <c r="V791" s="5"/>
      <c r="W791" s="5"/>
      <c r="X791" s="5"/>
      <c r="Y791" s="5"/>
      <c r="Z791" s="6">
        <f>SUM(T791:Y791)</f>
        <v>0</v>
      </c>
      <c r="AA791" s="5"/>
      <c r="AB791" s="5"/>
      <c r="AC791" s="40">
        <f>G791+J791+N791+S791+Z791+AA791-AB791</f>
        <v>92.166666666666657</v>
      </c>
    </row>
    <row r="792" spans="1:29" x14ac:dyDescent="0.25">
      <c r="A792" s="224">
        <v>788</v>
      </c>
      <c r="B792" s="54" t="s">
        <v>224</v>
      </c>
      <c r="C792" s="8" t="s">
        <v>5456</v>
      </c>
      <c r="D792" s="6">
        <v>0.91166666666666663</v>
      </c>
      <c r="E792" s="121"/>
      <c r="F792" s="5"/>
      <c r="G792" s="6">
        <f>SUM(D792*100,E792:F792)</f>
        <v>91.166666666666657</v>
      </c>
      <c r="H792" s="5"/>
      <c r="I792" s="4"/>
      <c r="J792" s="6">
        <f>SUM(H792:I792)</f>
        <v>0</v>
      </c>
      <c r="K792" s="5"/>
      <c r="L792" s="4"/>
      <c r="M792" s="4"/>
      <c r="N792" s="6">
        <f>SUM(K792:M792)</f>
        <v>0</v>
      </c>
      <c r="O792" s="4"/>
      <c r="P792" s="4"/>
      <c r="Q792" s="4"/>
      <c r="R792" s="4"/>
      <c r="S792" s="6">
        <f>SUM(O792:R792)</f>
        <v>0</v>
      </c>
      <c r="T792" s="7">
        <v>0.5</v>
      </c>
      <c r="U792" s="5"/>
      <c r="V792" s="5"/>
      <c r="W792" s="5"/>
      <c r="X792" s="5">
        <v>0.5</v>
      </c>
      <c r="Y792" s="5"/>
      <c r="Z792" s="6">
        <f>SUM(T792:Y792)</f>
        <v>1</v>
      </c>
      <c r="AA792" s="5"/>
      <c r="AB792" s="5"/>
      <c r="AC792" s="40">
        <f>G792+J792+N792+S792+Z792+AA792-AB792</f>
        <v>92.166666666666657</v>
      </c>
    </row>
    <row r="793" spans="1:29" x14ac:dyDescent="0.25">
      <c r="A793" s="224">
        <v>789</v>
      </c>
      <c r="B793" s="52" t="s">
        <v>3433</v>
      </c>
      <c r="C793" s="13" t="s">
        <v>3340</v>
      </c>
      <c r="D793" s="18">
        <v>0.91153846153846152</v>
      </c>
      <c r="E793" s="122"/>
      <c r="F793" s="17"/>
      <c r="G793" s="18">
        <v>91.153846153846146</v>
      </c>
      <c r="H793" s="17"/>
      <c r="I793" s="19"/>
      <c r="J793" s="18">
        <v>0</v>
      </c>
      <c r="K793" s="17"/>
      <c r="L793" s="19"/>
      <c r="M793" s="19"/>
      <c r="N793" s="18">
        <v>0</v>
      </c>
      <c r="O793" s="19"/>
      <c r="P793" s="19"/>
      <c r="Q793" s="19"/>
      <c r="R793" s="19"/>
      <c r="S793" s="18">
        <v>0</v>
      </c>
      <c r="T793" s="20">
        <v>1</v>
      </c>
      <c r="U793" s="17"/>
      <c r="V793" s="17"/>
      <c r="W793" s="17"/>
      <c r="X793" s="17"/>
      <c r="Y793" s="17"/>
      <c r="Z793" s="18">
        <v>1</v>
      </c>
      <c r="AA793" s="17"/>
      <c r="AB793" s="17"/>
      <c r="AC793" s="41">
        <v>92.153846153846146</v>
      </c>
    </row>
    <row r="794" spans="1:29" x14ac:dyDescent="0.25">
      <c r="A794" s="224">
        <v>790</v>
      </c>
      <c r="B794" s="51" t="s">
        <v>225</v>
      </c>
      <c r="C794" s="8" t="s">
        <v>5456</v>
      </c>
      <c r="D794" s="6">
        <v>0.92133333333333334</v>
      </c>
      <c r="E794" s="121"/>
      <c r="F794" s="5"/>
      <c r="G794" s="6">
        <f>SUM(D794*100,E794:F794)</f>
        <v>92.13333333333334</v>
      </c>
      <c r="H794" s="5"/>
      <c r="I794" s="4"/>
      <c r="J794" s="6">
        <f>SUM(H794:I794)</f>
        <v>0</v>
      </c>
      <c r="K794" s="5"/>
      <c r="L794" s="4"/>
      <c r="M794" s="4"/>
      <c r="N794" s="6">
        <f>SUM(K794:M794)</f>
        <v>0</v>
      </c>
      <c r="O794" s="4"/>
      <c r="P794" s="4"/>
      <c r="Q794" s="4"/>
      <c r="R794" s="4"/>
      <c r="S794" s="6">
        <f>SUM(O794:R794)</f>
        <v>0</v>
      </c>
      <c r="T794" s="7"/>
      <c r="U794" s="5"/>
      <c r="V794" s="5"/>
      <c r="W794" s="5"/>
      <c r="X794" s="5"/>
      <c r="Y794" s="5"/>
      <c r="Z794" s="6">
        <f>SUM(T794:Y794)</f>
        <v>0</v>
      </c>
      <c r="AA794" s="5"/>
      <c r="AB794" s="5"/>
      <c r="AC794" s="40">
        <f>G794+J794+N794+S794+Z794+AA794-AB794</f>
        <v>92.13333333333334</v>
      </c>
    </row>
    <row r="795" spans="1:29" x14ac:dyDescent="0.25">
      <c r="A795" s="225">
        <v>791</v>
      </c>
      <c r="B795" s="54" t="s">
        <v>226</v>
      </c>
      <c r="C795" s="8" t="s">
        <v>5456</v>
      </c>
      <c r="D795" s="6">
        <v>0.69324557752341309</v>
      </c>
      <c r="E795" s="121"/>
      <c r="F795" s="5"/>
      <c r="G795" s="6">
        <f>SUM(D795*100,E795:F795)</f>
        <v>69.324557752341306</v>
      </c>
      <c r="H795" s="5"/>
      <c r="I795" s="4"/>
      <c r="J795" s="6">
        <f>SUM(H795:I795)</f>
        <v>0</v>
      </c>
      <c r="K795" s="5">
        <v>2</v>
      </c>
      <c r="L795" s="4">
        <v>2.8</v>
      </c>
      <c r="M795" s="4">
        <v>18</v>
      </c>
      <c r="N795" s="6">
        <f>SUM(K795:M795)</f>
        <v>22.8</v>
      </c>
      <c r="O795" s="4"/>
      <c r="P795" s="4"/>
      <c r="Q795" s="4"/>
      <c r="R795" s="4"/>
      <c r="S795" s="6">
        <f>SUM(O795:R795)</f>
        <v>0</v>
      </c>
      <c r="T795" s="7"/>
      <c r="U795" s="5"/>
      <c r="V795" s="5"/>
      <c r="W795" s="5"/>
      <c r="X795" s="5"/>
      <c r="Y795" s="5"/>
      <c r="Z795" s="6">
        <f>SUM(T795:Y795)</f>
        <v>0</v>
      </c>
      <c r="AA795" s="5"/>
      <c r="AB795" s="5"/>
      <c r="AC795" s="40">
        <f>G795+J795+N795+S795+Z795+AA795-AB795</f>
        <v>92.124557752341303</v>
      </c>
    </row>
    <row r="796" spans="1:29" x14ac:dyDescent="0.25">
      <c r="A796" s="224">
        <v>792</v>
      </c>
      <c r="B796" s="200" t="s">
        <v>1473</v>
      </c>
      <c r="C796" s="8" t="s">
        <v>1369</v>
      </c>
      <c r="D796" s="18">
        <v>0.92123333333333324</v>
      </c>
      <c r="E796" s="122"/>
      <c r="F796" s="17"/>
      <c r="G796" s="18">
        <f>SUM(D796*100,E796:F796)</f>
        <v>92.123333333333321</v>
      </c>
      <c r="H796" s="17"/>
      <c r="I796" s="19"/>
      <c r="J796" s="18">
        <f>SUM(H796:I796)</f>
        <v>0</v>
      </c>
      <c r="K796" s="17"/>
      <c r="L796" s="19"/>
      <c r="M796" s="19"/>
      <c r="N796" s="18">
        <f>SUM(K796:M796)</f>
        <v>0</v>
      </c>
      <c r="O796" s="19"/>
      <c r="P796" s="19"/>
      <c r="Q796" s="19"/>
      <c r="R796" s="19"/>
      <c r="S796" s="18">
        <f>SUM(O796:R796)</f>
        <v>0</v>
      </c>
      <c r="T796" s="20"/>
      <c r="U796" s="17"/>
      <c r="V796" s="17"/>
      <c r="W796" s="17"/>
      <c r="X796" s="17"/>
      <c r="Y796" s="17"/>
      <c r="Z796" s="18">
        <f>SUM(T796:Y796)</f>
        <v>0</v>
      </c>
      <c r="AA796" s="17"/>
      <c r="AB796" s="17"/>
      <c r="AC796" s="41">
        <f>G796+J796+N796+S796+Z796+AA796-AB796</f>
        <v>92.123333333333321</v>
      </c>
    </row>
    <row r="797" spans="1:29" x14ac:dyDescent="0.25">
      <c r="A797" s="224">
        <v>793</v>
      </c>
      <c r="B797" s="53" t="s">
        <v>227</v>
      </c>
      <c r="C797" s="8" t="s">
        <v>5456</v>
      </c>
      <c r="D797" s="6">
        <v>0.92117647058823526</v>
      </c>
      <c r="E797" s="121"/>
      <c r="F797" s="5"/>
      <c r="G797" s="6">
        <f>SUM(D797*100,E797:F797)</f>
        <v>92.117647058823522</v>
      </c>
      <c r="H797" s="5"/>
      <c r="I797" s="4"/>
      <c r="J797" s="6">
        <f>SUM(H797:I797)</f>
        <v>0</v>
      </c>
      <c r="K797" s="5"/>
      <c r="L797" s="4"/>
      <c r="M797" s="4"/>
      <c r="N797" s="6">
        <f>SUM(K797:M797)</f>
        <v>0</v>
      </c>
      <c r="O797" s="4"/>
      <c r="P797" s="4"/>
      <c r="Q797" s="4"/>
      <c r="R797" s="4"/>
      <c r="S797" s="6">
        <f>SUM(O797:R797)</f>
        <v>0</v>
      </c>
      <c r="T797" s="7"/>
      <c r="U797" s="5"/>
      <c r="V797" s="5"/>
      <c r="W797" s="5"/>
      <c r="X797" s="5"/>
      <c r="Y797" s="5"/>
      <c r="Z797" s="6">
        <f>SUM(T797:Y797)</f>
        <v>0</v>
      </c>
      <c r="AA797" s="5"/>
      <c r="AB797" s="5"/>
      <c r="AC797" s="40">
        <f>G797+J797+N797+S797+Z797+AA797-AB797</f>
        <v>92.117647058823522</v>
      </c>
    </row>
    <row r="798" spans="1:29" x14ac:dyDescent="0.25">
      <c r="A798" s="224">
        <v>794</v>
      </c>
      <c r="B798" s="53" t="s">
        <v>228</v>
      </c>
      <c r="C798" s="8" t="s">
        <v>5456</v>
      </c>
      <c r="D798" s="6">
        <v>0.92100000000000004</v>
      </c>
      <c r="E798" s="121"/>
      <c r="F798" s="5"/>
      <c r="G798" s="6">
        <f>SUM(D798*100,E798:F798)</f>
        <v>92.100000000000009</v>
      </c>
      <c r="H798" s="5"/>
      <c r="I798" s="4"/>
      <c r="J798" s="6">
        <f>SUM(H798:I798)</f>
        <v>0</v>
      </c>
      <c r="K798" s="5"/>
      <c r="L798" s="4"/>
      <c r="M798" s="4"/>
      <c r="N798" s="6">
        <f>SUM(K798:M798)</f>
        <v>0</v>
      </c>
      <c r="O798" s="4"/>
      <c r="P798" s="4"/>
      <c r="Q798" s="4"/>
      <c r="R798" s="4"/>
      <c r="S798" s="6">
        <f>SUM(O798:R798)</f>
        <v>0</v>
      </c>
      <c r="T798" s="7"/>
      <c r="U798" s="5"/>
      <c r="V798" s="5"/>
      <c r="W798" s="5"/>
      <c r="X798" s="5"/>
      <c r="Y798" s="5"/>
      <c r="Z798" s="6">
        <f>SUM(T798:Y798)</f>
        <v>0</v>
      </c>
      <c r="AA798" s="5"/>
      <c r="AB798" s="5"/>
      <c r="AC798" s="40">
        <f>G798+J798+N798+S798+Z798+AA798-AB798</f>
        <v>92.100000000000009</v>
      </c>
    </row>
    <row r="799" spans="1:29" x14ac:dyDescent="0.25">
      <c r="A799" s="225">
        <v>795</v>
      </c>
      <c r="B799" s="155">
        <v>184010</v>
      </c>
      <c r="C799" s="36" t="s">
        <v>5457</v>
      </c>
      <c r="D799" s="39">
        <v>0.92055555555555557</v>
      </c>
      <c r="E799" s="123"/>
      <c r="F799" s="33"/>
      <c r="G799" s="34">
        <v>92.055555555555557</v>
      </c>
      <c r="H799" s="33"/>
      <c r="I799" s="32"/>
      <c r="J799" s="34">
        <v>0</v>
      </c>
      <c r="K799" s="33"/>
      <c r="L799" s="32"/>
      <c r="M799" s="32"/>
      <c r="N799" s="34">
        <v>0</v>
      </c>
      <c r="O799" s="32"/>
      <c r="P799" s="32"/>
      <c r="Q799" s="32"/>
      <c r="R799" s="32"/>
      <c r="S799" s="34">
        <v>0</v>
      </c>
      <c r="T799" s="35"/>
      <c r="U799" s="33"/>
      <c r="V799" s="33"/>
      <c r="W799" s="33"/>
      <c r="X799" s="33"/>
      <c r="Y799" s="33"/>
      <c r="Z799" s="34">
        <v>0</v>
      </c>
      <c r="AA799" s="33"/>
      <c r="AB799" s="33"/>
      <c r="AC799" s="42">
        <v>92.055555555555557</v>
      </c>
    </row>
    <row r="800" spans="1:29" x14ac:dyDescent="0.25">
      <c r="A800" s="224">
        <v>796</v>
      </c>
      <c r="B800" s="155">
        <v>184104</v>
      </c>
      <c r="C800" s="36" t="s">
        <v>5457</v>
      </c>
      <c r="D800" s="39">
        <v>0.92055555555555557</v>
      </c>
      <c r="E800" s="123"/>
      <c r="F800" s="33"/>
      <c r="G800" s="34">
        <v>92.055555555555557</v>
      </c>
      <c r="H800" s="33"/>
      <c r="I800" s="32"/>
      <c r="J800" s="34">
        <v>0</v>
      </c>
      <c r="K800" s="33"/>
      <c r="L800" s="32"/>
      <c r="M800" s="32"/>
      <c r="N800" s="34">
        <v>0</v>
      </c>
      <c r="O800" s="32"/>
      <c r="P800" s="32"/>
      <c r="Q800" s="32"/>
      <c r="R800" s="32"/>
      <c r="S800" s="34">
        <v>0</v>
      </c>
      <c r="T800" s="35"/>
      <c r="U800" s="33"/>
      <c r="V800" s="33"/>
      <c r="W800" s="33"/>
      <c r="X800" s="33"/>
      <c r="Y800" s="33"/>
      <c r="Z800" s="34">
        <v>0</v>
      </c>
      <c r="AA800" s="33"/>
      <c r="AB800" s="33"/>
      <c r="AC800" s="42">
        <v>92.055555555555557</v>
      </c>
    </row>
    <row r="801" spans="1:29" x14ac:dyDescent="0.25">
      <c r="A801" s="224">
        <v>797</v>
      </c>
      <c r="B801" s="62" t="s">
        <v>2508</v>
      </c>
      <c r="C801" s="13" t="s">
        <v>2360</v>
      </c>
      <c r="D801" s="18">
        <v>0.89153846153846161</v>
      </c>
      <c r="E801" s="122"/>
      <c r="F801" s="17"/>
      <c r="G801" s="18">
        <v>89.15384615384616</v>
      </c>
      <c r="H801" s="17"/>
      <c r="I801" s="19"/>
      <c r="J801" s="18">
        <v>0</v>
      </c>
      <c r="K801" s="17">
        <v>2</v>
      </c>
      <c r="L801" s="19"/>
      <c r="M801" s="19"/>
      <c r="N801" s="18">
        <v>2</v>
      </c>
      <c r="O801" s="19"/>
      <c r="P801" s="19"/>
      <c r="Q801" s="19"/>
      <c r="R801" s="19"/>
      <c r="S801" s="18">
        <v>0</v>
      </c>
      <c r="T801" s="20"/>
      <c r="U801" s="17">
        <v>0.9</v>
      </c>
      <c r="V801" s="17"/>
      <c r="W801" s="17"/>
      <c r="X801" s="17"/>
      <c r="Y801" s="17"/>
      <c r="Z801" s="18">
        <v>0.9</v>
      </c>
      <c r="AA801" s="17"/>
      <c r="AB801" s="17"/>
      <c r="AC801" s="41">
        <v>92.053846153846166</v>
      </c>
    </row>
    <row r="802" spans="1:29" x14ac:dyDescent="0.25">
      <c r="A802" s="224">
        <v>798</v>
      </c>
      <c r="B802" s="81" t="s">
        <v>4181</v>
      </c>
      <c r="C802" s="8" t="s">
        <v>4042</v>
      </c>
      <c r="D802" s="18">
        <v>0.91249999999999998</v>
      </c>
      <c r="E802" s="124"/>
      <c r="F802" s="17"/>
      <c r="G802" s="18">
        <f>SUM(D802*100,E802:F802)</f>
        <v>91.25</v>
      </c>
      <c r="H802" s="17"/>
      <c r="I802" s="19"/>
      <c r="J802" s="18">
        <f>SUM(H802:I802)</f>
        <v>0</v>
      </c>
      <c r="K802" s="17"/>
      <c r="L802" s="19"/>
      <c r="M802" s="19"/>
      <c r="N802" s="18">
        <f>SUM(K802:M802)</f>
        <v>0</v>
      </c>
      <c r="O802" s="19"/>
      <c r="P802" s="19"/>
      <c r="Q802" s="19"/>
      <c r="R802" s="19"/>
      <c r="S802" s="18">
        <f>SUM(O802:R802)</f>
        <v>0</v>
      </c>
      <c r="T802" s="20"/>
      <c r="U802" s="17">
        <v>0.8</v>
      </c>
      <c r="V802" s="17"/>
      <c r="W802" s="17"/>
      <c r="X802" s="17"/>
      <c r="Y802" s="17"/>
      <c r="Z802" s="18">
        <f>SUM(T802:Y802)</f>
        <v>0.8</v>
      </c>
      <c r="AA802" s="17"/>
      <c r="AB802" s="17"/>
      <c r="AC802" s="41">
        <f>G802+J802+N802+S802+Z802+AA802-AB802</f>
        <v>92.05</v>
      </c>
    </row>
    <row r="803" spans="1:29" x14ac:dyDescent="0.25">
      <c r="A803" s="225">
        <v>799</v>
      </c>
      <c r="B803" s="58" t="s">
        <v>229</v>
      </c>
      <c r="C803" s="8" t="s">
        <v>5456</v>
      </c>
      <c r="D803" s="6">
        <v>0.77032258064516124</v>
      </c>
      <c r="E803" s="121"/>
      <c r="F803" s="5"/>
      <c r="G803" s="6">
        <f>SUM(D803*100,E803:F803)</f>
        <v>77.032258064516128</v>
      </c>
      <c r="H803" s="5"/>
      <c r="I803" s="4"/>
      <c r="J803" s="6">
        <f>SUM(H803:I803)</f>
        <v>0</v>
      </c>
      <c r="K803" s="5"/>
      <c r="L803" s="4"/>
      <c r="M803" s="4"/>
      <c r="N803" s="6">
        <f>SUM(K803:M803)</f>
        <v>0</v>
      </c>
      <c r="O803" s="4"/>
      <c r="P803" s="4"/>
      <c r="Q803" s="4"/>
      <c r="R803" s="4"/>
      <c r="S803" s="6">
        <f>SUM(O803:R803)</f>
        <v>0</v>
      </c>
      <c r="T803" s="7">
        <v>15</v>
      </c>
      <c r="U803" s="5"/>
      <c r="V803" s="5"/>
      <c r="W803" s="5"/>
      <c r="X803" s="5"/>
      <c r="Y803" s="5"/>
      <c r="Z803" s="6">
        <f>SUM(T803:Y803)</f>
        <v>15</v>
      </c>
      <c r="AA803" s="5"/>
      <c r="AB803" s="5"/>
      <c r="AC803" s="40">
        <f>G803+J803+N803+S803+Z803+AA803-AB803</f>
        <v>92.032258064516128</v>
      </c>
    </row>
    <row r="804" spans="1:29" x14ac:dyDescent="0.25">
      <c r="A804" s="224">
        <v>800</v>
      </c>
      <c r="B804" s="91" t="s">
        <v>1474</v>
      </c>
      <c r="C804" s="8" t="s">
        <v>1369</v>
      </c>
      <c r="D804" s="18">
        <v>0.92026666666666668</v>
      </c>
      <c r="E804" s="122"/>
      <c r="F804" s="17"/>
      <c r="G804" s="18">
        <f>SUM(D804*100,E804:F804)</f>
        <v>92.026666666666671</v>
      </c>
      <c r="H804" s="17"/>
      <c r="I804" s="19"/>
      <c r="J804" s="18">
        <f>SUM(H804:I804)</f>
        <v>0</v>
      </c>
      <c r="K804" s="17"/>
      <c r="L804" s="19"/>
      <c r="M804" s="19"/>
      <c r="N804" s="18">
        <f>SUM(K804:M804)</f>
        <v>0</v>
      </c>
      <c r="O804" s="19"/>
      <c r="P804" s="19"/>
      <c r="Q804" s="19"/>
      <c r="R804" s="19"/>
      <c r="S804" s="18">
        <f>SUM(O804:R804)</f>
        <v>0</v>
      </c>
      <c r="T804" s="20"/>
      <c r="U804" s="17"/>
      <c r="V804" s="17"/>
      <c r="W804" s="17"/>
      <c r="X804" s="17"/>
      <c r="Y804" s="17"/>
      <c r="Z804" s="18">
        <f>SUM(T804:Y804)</f>
        <v>0</v>
      </c>
      <c r="AA804" s="17"/>
      <c r="AB804" s="17"/>
      <c r="AC804" s="41">
        <f>G804+J804+N804+S804+Z804+AA804-AB804</f>
        <v>92.026666666666671</v>
      </c>
    </row>
    <row r="805" spans="1:29" x14ac:dyDescent="0.25">
      <c r="A805" s="224">
        <v>801</v>
      </c>
      <c r="B805" s="111" t="s">
        <v>4226</v>
      </c>
      <c r="C805" s="8" t="s">
        <v>4042</v>
      </c>
      <c r="D805" s="18">
        <v>0.87406249999999996</v>
      </c>
      <c r="E805" s="124"/>
      <c r="F805" s="17"/>
      <c r="G805" s="18">
        <f>SUM(D805*100,E805:F805)</f>
        <v>87.40625</v>
      </c>
      <c r="H805" s="17"/>
      <c r="I805" s="19"/>
      <c r="J805" s="18">
        <f>SUM(H805:I805)</f>
        <v>0</v>
      </c>
      <c r="K805" s="17"/>
      <c r="L805" s="19"/>
      <c r="M805" s="19"/>
      <c r="N805" s="18">
        <f>SUM(K805:M805)</f>
        <v>0</v>
      </c>
      <c r="O805" s="19"/>
      <c r="P805" s="19"/>
      <c r="Q805" s="19"/>
      <c r="R805" s="19"/>
      <c r="S805" s="18">
        <f>SUM(O805:R805)</f>
        <v>0</v>
      </c>
      <c r="T805" s="20">
        <v>2</v>
      </c>
      <c r="U805" s="17">
        <v>1</v>
      </c>
      <c r="V805" s="17">
        <v>1.6</v>
      </c>
      <c r="W805" s="17"/>
      <c r="X805" s="17"/>
      <c r="Y805" s="17"/>
      <c r="Z805" s="18">
        <f>SUM(T805:Y805)</f>
        <v>4.5999999999999996</v>
      </c>
      <c r="AA805" s="17"/>
      <c r="AB805" s="17"/>
      <c r="AC805" s="41">
        <f>G805+J805+N805+S805+Z805+AA805-AB805</f>
        <v>92.006249999999994</v>
      </c>
    </row>
    <row r="806" spans="1:29" x14ac:dyDescent="0.25">
      <c r="A806" s="224">
        <v>802</v>
      </c>
      <c r="B806" s="62" t="s">
        <v>2519</v>
      </c>
      <c r="C806" s="13" t="s">
        <v>2360</v>
      </c>
      <c r="D806" s="18">
        <v>0.92</v>
      </c>
      <c r="E806" s="122"/>
      <c r="F806" s="17"/>
      <c r="G806" s="18">
        <v>92</v>
      </c>
      <c r="H806" s="17"/>
      <c r="I806" s="19"/>
      <c r="J806" s="18">
        <v>0</v>
      </c>
      <c r="K806" s="17"/>
      <c r="L806" s="19"/>
      <c r="M806" s="19"/>
      <c r="N806" s="18">
        <v>0</v>
      </c>
      <c r="O806" s="19"/>
      <c r="P806" s="19"/>
      <c r="Q806" s="19"/>
      <c r="R806" s="19"/>
      <c r="S806" s="18">
        <v>0</v>
      </c>
      <c r="T806" s="20"/>
      <c r="U806" s="17"/>
      <c r="V806" s="17"/>
      <c r="W806" s="17"/>
      <c r="X806" s="17"/>
      <c r="Y806" s="17"/>
      <c r="Z806" s="18">
        <v>0</v>
      </c>
      <c r="AA806" s="17"/>
      <c r="AB806" s="17"/>
      <c r="AC806" s="41">
        <v>92</v>
      </c>
    </row>
    <row r="807" spans="1:29" x14ac:dyDescent="0.25">
      <c r="A807" s="225">
        <v>803</v>
      </c>
      <c r="B807" s="62" t="s">
        <v>3434</v>
      </c>
      <c r="C807" s="13" t="s">
        <v>3340</v>
      </c>
      <c r="D807" s="18">
        <v>0.89300000000000002</v>
      </c>
      <c r="E807" s="122"/>
      <c r="F807" s="17"/>
      <c r="G807" s="18">
        <v>89.3</v>
      </c>
      <c r="H807" s="17"/>
      <c r="I807" s="19"/>
      <c r="J807" s="18">
        <v>0</v>
      </c>
      <c r="K807" s="17"/>
      <c r="L807" s="19"/>
      <c r="M807" s="19"/>
      <c r="N807" s="18">
        <v>0</v>
      </c>
      <c r="O807" s="19"/>
      <c r="P807" s="19"/>
      <c r="Q807" s="19"/>
      <c r="R807" s="19"/>
      <c r="S807" s="18">
        <v>0</v>
      </c>
      <c r="T807" s="20">
        <v>1</v>
      </c>
      <c r="U807" s="17">
        <v>1</v>
      </c>
      <c r="V807" s="17"/>
      <c r="W807" s="17">
        <v>0.7</v>
      </c>
      <c r="X807" s="17"/>
      <c r="Y807" s="17"/>
      <c r="Z807" s="18">
        <v>2.7</v>
      </c>
      <c r="AA807" s="17"/>
      <c r="AB807" s="17"/>
      <c r="AC807" s="41">
        <v>92</v>
      </c>
    </row>
    <row r="808" spans="1:29" x14ac:dyDescent="0.25">
      <c r="A808" s="224">
        <v>804</v>
      </c>
      <c r="B808" s="81" t="s">
        <v>4443</v>
      </c>
      <c r="C808" s="8" t="s">
        <v>4042</v>
      </c>
      <c r="D808" s="18">
        <v>0.9</v>
      </c>
      <c r="E808" s="124"/>
      <c r="F808" s="17"/>
      <c r="G808" s="18">
        <f>SUM(D808*100,E808:F808)</f>
        <v>90</v>
      </c>
      <c r="H808" s="17"/>
      <c r="I808" s="19"/>
      <c r="J808" s="18">
        <f>SUM(H808:I808)</f>
        <v>0</v>
      </c>
      <c r="K808" s="17"/>
      <c r="L808" s="19"/>
      <c r="M808" s="19"/>
      <c r="N808" s="18">
        <f>SUM(K808:M808)</f>
        <v>0</v>
      </c>
      <c r="O808" s="19"/>
      <c r="P808" s="19"/>
      <c r="Q808" s="19"/>
      <c r="R808" s="19"/>
      <c r="S808" s="18">
        <f>SUM(O808:R808)</f>
        <v>0</v>
      </c>
      <c r="T808" s="20">
        <v>2</v>
      </c>
      <c r="U808" s="17"/>
      <c r="V808" s="17"/>
      <c r="W808" s="17"/>
      <c r="X808" s="17"/>
      <c r="Y808" s="17"/>
      <c r="Z808" s="18">
        <f>SUM(T808:Y808)</f>
        <v>2</v>
      </c>
      <c r="AA808" s="17"/>
      <c r="AB808" s="17"/>
      <c r="AC808" s="41">
        <f>G808+J808+N808+S808+Z808+AA808-AB808</f>
        <v>92</v>
      </c>
    </row>
    <row r="809" spans="1:29" x14ac:dyDescent="0.25">
      <c r="A809" s="224">
        <v>805</v>
      </c>
      <c r="B809" s="60" t="s">
        <v>230</v>
      </c>
      <c r="C809" s="8" t="s">
        <v>5456</v>
      </c>
      <c r="D809" s="6">
        <v>0.89393939393939392</v>
      </c>
      <c r="E809" s="121"/>
      <c r="F809" s="5"/>
      <c r="G809" s="6">
        <f>SUM(D809*100,E809:F809)</f>
        <v>89.393939393939391</v>
      </c>
      <c r="H809" s="5"/>
      <c r="I809" s="4"/>
      <c r="J809" s="6">
        <f>SUM(H809:I809)</f>
        <v>0</v>
      </c>
      <c r="K809" s="5"/>
      <c r="L809" s="4"/>
      <c r="M809" s="4"/>
      <c r="N809" s="6">
        <f>SUM(K809:M809)</f>
        <v>0</v>
      </c>
      <c r="O809" s="4"/>
      <c r="P809" s="4"/>
      <c r="Q809" s="4"/>
      <c r="R809" s="4"/>
      <c r="S809" s="6">
        <f>SUM(O809:R809)</f>
        <v>0</v>
      </c>
      <c r="T809" s="7"/>
      <c r="U809" s="5">
        <v>2.6</v>
      </c>
      <c r="V809" s="5"/>
      <c r="W809" s="5"/>
      <c r="X809" s="5"/>
      <c r="Y809" s="5"/>
      <c r="Z809" s="6">
        <f>SUM(T809:Y809)</f>
        <v>2.6</v>
      </c>
      <c r="AA809" s="5"/>
      <c r="AB809" s="5"/>
      <c r="AC809" s="40">
        <f>G809+J809+N809+S809+Z809+AA809-AB809</f>
        <v>91.993939393939385</v>
      </c>
    </row>
    <row r="810" spans="1:29" x14ac:dyDescent="0.25">
      <c r="A810" s="224">
        <v>806</v>
      </c>
      <c r="B810" s="62" t="s">
        <v>2509</v>
      </c>
      <c r="C810" s="13" t="s">
        <v>2360</v>
      </c>
      <c r="D810" s="18">
        <v>0.87076923076923085</v>
      </c>
      <c r="E810" s="122"/>
      <c r="F810" s="17"/>
      <c r="G810" s="18">
        <v>87.07692307692308</v>
      </c>
      <c r="H810" s="17"/>
      <c r="I810" s="19"/>
      <c r="J810" s="18">
        <v>0</v>
      </c>
      <c r="K810" s="17"/>
      <c r="L810" s="19"/>
      <c r="M810" s="19"/>
      <c r="N810" s="18">
        <v>0</v>
      </c>
      <c r="O810" s="19"/>
      <c r="P810" s="19"/>
      <c r="Q810" s="19"/>
      <c r="R810" s="19"/>
      <c r="S810" s="18">
        <v>0</v>
      </c>
      <c r="T810" s="20">
        <v>1</v>
      </c>
      <c r="U810" s="17"/>
      <c r="V810" s="17"/>
      <c r="W810" s="17">
        <v>3.9</v>
      </c>
      <c r="X810" s="17"/>
      <c r="Y810" s="17"/>
      <c r="Z810" s="18">
        <v>4.9000000000000004</v>
      </c>
      <c r="AA810" s="17"/>
      <c r="AB810" s="17"/>
      <c r="AC810" s="41">
        <v>91.976923076923086</v>
      </c>
    </row>
    <row r="811" spans="1:29" x14ac:dyDescent="0.25">
      <c r="A811" s="225">
        <v>807</v>
      </c>
      <c r="B811" s="64" t="s">
        <v>231</v>
      </c>
      <c r="C811" s="8" t="s">
        <v>5456</v>
      </c>
      <c r="D811" s="6">
        <v>0.91966666666666663</v>
      </c>
      <c r="E811" s="121"/>
      <c r="F811" s="5"/>
      <c r="G811" s="6">
        <f>SUM(D811*100,E811:F811)</f>
        <v>91.966666666666669</v>
      </c>
      <c r="H811" s="5"/>
      <c r="I811" s="4"/>
      <c r="J811" s="6">
        <f>SUM(H811:I811)</f>
        <v>0</v>
      </c>
      <c r="K811" s="5"/>
      <c r="L811" s="4"/>
      <c r="M811" s="4"/>
      <c r="N811" s="6">
        <f>SUM(K811:M811)</f>
        <v>0</v>
      </c>
      <c r="O811" s="4"/>
      <c r="P811" s="4"/>
      <c r="Q811" s="4"/>
      <c r="R811" s="4"/>
      <c r="S811" s="6">
        <f>SUM(O811:R811)</f>
        <v>0</v>
      </c>
      <c r="T811" s="7"/>
      <c r="U811" s="5"/>
      <c r="V811" s="5"/>
      <c r="W811" s="5"/>
      <c r="X811" s="5"/>
      <c r="Y811" s="5"/>
      <c r="Z811" s="6">
        <f>SUM(T811:Y811)</f>
        <v>0</v>
      </c>
      <c r="AA811" s="5"/>
      <c r="AB811" s="5"/>
      <c r="AC811" s="40">
        <f>G811+J811+N811+S811+Z811+AA811-AB811</f>
        <v>91.966666666666669</v>
      </c>
    </row>
    <row r="812" spans="1:29" x14ac:dyDescent="0.25">
      <c r="A812" s="224">
        <v>808</v>
      </c>
      <c r="B812" s="62" t="s">
        <v>3435</v>
      </c>
      <c r="C812" s="13" t="s">
        <v>3340</v>
      </c>
      <c r="D812" s="18">
        <v>0.80363636363636359</v>
      </c>
      <c r="E812" s="122">
        <v>1</v>
      </c>
      <c r="F812" s="17"/>
      <c r="G812" s="18">
        <v>81.36363636363636</v>
      </c>
      <c r="H812" s="17"/>
      <c r="I812" s="19"/>
      <c r="J812" s="18">
        <v>0</v>
      </c>
      <c r="K812" s="17"/>
      <c r="L812" s="19"/>
      <c r="M812" s="19"/>
      <c r="N812" s="18">
        <v>0</v>
      </c>
      <c r="O812" s="19"/>
      <c r="P812" s="19"/>
      <c r="Q812" s="19"/>
      <c r="R812" s="19"/>
      <c r="S812" s="18">
        <v>0</v>
      </c>
      <c r="T812" s="20">
        <v>1</v>
      </c>
      <c r="U812" s="17">
        <v>0.5</v>
      </c>
      <c r="V812" s="17">
        <v>9.1</v>
      </c>
      <c r="W812" s="17"/>
      <c r="X812" s="17"/>
      <c r="Y812" s="17"/>
      <c r="Z812" s="18">
        <v>10.6</v>
      </c>
      <c r="AA812" s="17"/>
      <c r="AB812" s="17"/>
      <c r="AC812" s="41">
        <v>91.963636363636354</v>
      </c>
    </row>
    <row r="813" spans="1:29" x14ac:dyDescent="0.25">
      <c r="A813" s="224">
        <v>809</v>
      </c>
      <c r="B813" s="109">
        <v>184062</v>
      </c>
      <c r="C813" s="36" t="s">
        <v>5457</v>
      </c>
      <c r="D813" s="39">
        <v>0.9194444444444444</v>
      </c>
      <c r="E813" s="123"/>
      <c r="F813" s="33"/>
      <c r="G813" s="34">
        <v>91.944444444444443</v>
      </c>
      <c r="H813" s="33"/>
      <c r="I813" s="32"/>
      <c r="J813" s="34">
        <v>0</v>
      </c>
      <c r="K813" s="33"/>
      <c r="L813" s="32"/>
      <c r="M813" s="32"/>
      <c r="N813" s="34">
        <v>0</v>
      </c>
      <c r="O813" s="32"/>
      <c r="P813" s="32"/>
      <c r="Q813" s="32"/>
      <c r="R813" s="32"/>
      <c r="S813" s="34">
        <v>0</v>
      </c>
      <c r="T813" s="35"/>
      <c r="U813" s="33"/>
      <c r="V813" s="33"/>
      <c r="W813" s="33"/>
      <c r="X813" s="33"/>
      <c r="Y813" s="33"/>
      <c r="Z813" s="34">
        <v>0</v>
      </c>
      <c r="AA813" s="33"/>
      <c r="AB813" s="33"/>
      <c r="AC813" s="42">
        <v>91.944444444444443</v>
      </c>
    </row>
    <row r="814" spans="1:29" x14ac:dyDescent="0.25">
      <c r="A814" s="224">
        <v>810</v>
      </c>
      <c r="B814" s="62" t="s">
        <v>5251</v>
      </c>
      <c r="C814" s="9" t="s">
        <v>4042</v>
      </c>
      <c r="D814" s="18">
        <v>0.8092242424242424</v>
      </c>
      <c r="E814" s="124"/>
      <c r="F814" s="17"/>
      <c r="G814" s="18">
        <f>SUM(D814*100,E814:F814)</f>
        <v>80.922424242424242</v>
      </c>
      <c r="H814" s="17"/>
      <c r="I814" s="19"/>
      <c r="J814" s="18">
        <f>SUM(H814:I814)</f>
        <v>0</v>
      </c>
      <c r="K814" s="17"/>
      <c r="L814" s="19"/>
      <c r="M814" s="19"/>
      <c r="N814" s="18">
        <f>SUM(K814:M814)</f>
        <v>0</v>
      </c>
      <c r="O814" s="19">
        <v>2.5</v>
      </c>
      <c r="P814" s="19">
        <v>8.5</v>
      </c>
      <c r="Q814" s="19"/>
      <c r="R814" s="19"/>
      <c r="S814" s="18">
        <f>SUM(O814:R814)</f>
        <v>11</v>
      </c>
      <c r="T814" s="20"/>
      <c r="U814" s="17"/>
      <c r="V814" s="17"/>
      <c r="W814" s="17"/>
      <c r="X814" s="17"/>
      <c r="Y814" s="17"/>
      <c r="Z814" s="18">
        <f>SUM(T814:Y814)</f>
        <v>0</v>
      </c>
      <c r="AA814" s="17"/>
      <c r="AB814" s="17"/>
      <c r="AC814" s="41">
        <f>G814+J814+N814+S814+Z814+AA814-AB814</f>
        <v>91.922424242424242</v>
      </c>
    </row>
    <row r="815" spans="1:29" x14ac:dyDescent="0.25">
      <c r="A815" s="225">
        <v>811</v>
      </c>
      <c r="B815" s="62" t="s">
        <v>5164</v>
      </c>
      <c r="C815" s="24" t="s">
        <v>4042</v>
      </c>
      <c r="D815" s="18">
        <v>0.91903225806451616</v>
      </c>
      <c r="E815" s="124"/>
      <c r="F815" s="17"/>
      <c r="G815" s="18">
        <f>SUM(D815*100,E815:F815)</f>
        <v>91.903225806451616</v>
      </c>
      <c r="H815" s="17"/>
      <c r="I815" s="19"/>
      <c r="J815" s="18">
        <f>SUM(H815:I815)</f>
        <v>0</v>
      </c>
      <c r="K815" s="17"/>
      <c r="L815" s="19"/>
      <c r="M815" s="19"/>
      <c r="N815" s="18">
        <f>SUM(K815:M815)</f>
        <v>0</v>
      </c>
      <c r="O815" s="19"/>
      <c r="P815" s="19"/>
      <c r="Q815" s="19"/>
      <c r="R815" s="19"/>
      <c r="S815" s="18">
        <f>SUM(O815:R815)</f>
        <v>0</v>
      </c>
      <c r="T815" s="20"/>
      <c r="U815" s="17"/>
      <c r="V815" s="17"/>
      <c r="W815" s="17"/>
      <c r="X815" s="17"/>
      <c r="Y815" s="17"/>
      <c r="Z815" s="18">
        <f>SUM(T815:Y815)</f>
        <v>0</v>
      </c>
      <c r="AA815" s="17"/>
      <c r="AB815" s="17"/>
      <c r="AC815" s="41">
        <f>G815+J815+N815+S815+Z815+AA815-AB815</f>
        <v>91.903225806451616</v>
      </c>
    </row>
    <row r="816" spans="1:29" x14ac:dyDescent="0.25">
      <c r="A816" s="224">
        <v>812</v>
      </c>
      <c r="B816" s="62" t="s">
        <v>2510</v>
      </c>
      <c r="C816" s="13" t="s">
        <v>2360</v>
      </c>
      <c r="D816" s="18">
        <v>0.90583333333333327</v>
      </c>
      <c r="E816" s="122"/>
      <c r="F816" s="17"/>
      <c r="G816" s="18">
        <v>90.583333333333329</v>
      </c>
      <c r="H816" s="17"/>
      <c r="I816" s="19"/>
      <c r="J816" s="18">
        <v>0</v>
      </c>
      <c r="K816" s="17"/>
      <c r="L816" s="19"/>
      <c r="M816" s="19"/>
      <c r="N816" s="18">
        <v>0</v>
      </c>
      <c r="O816" s="19"/>
      <c r="P816" s="19"/>
      <c r="Q816" s="19"/>
      <c r="R816" s="19"/>
      <c r="S816" s="18">
        <v>0</v>
      </c>
      <c r="T816" s="20">
        <v>1</v>
      </c>
      <c r="U816" s="17"/>
      <c r="V816" s="17"/>
      <c r="W816" s="17">
        <v>0.3</v>
      </c>
      <c r="X816" s="17"/>
      <c r="Y816" s="17"/>
      <c r="Z816" s="18">
        <v>1.3</v>
      </c>
      <c r="AA816" s="17"/>
      <c r="AB816" s="17"/>
      <c r="AC816" s="41">
        <v>91.883333333333326</v>
      </c>
    </row>
    <row r="817" spans="1:29" x14ac:dyDescent="0.25">
      <c r="A817" s="224">
        <v>813</v>
      </c>
      <c r="B817" s="81" t="s">
        <v>4573</v>
      </c>
      <c r="C817" s="8" t="s">
        <v>4042</v>
      </c>
      <c r="D817" s="18">
        <v>0.91878787878787882</v>
      </c>
      <c r="E817" s="124"/>
      <c r="F817" s="17"/>
      <c r="G817" s="18">
        <f>SUM(D817*100,E817:F817)</f>
        <v>91.878787878787875</v>
      </c>
      <c r="H817" s="17"/>
      <c r="I817" s="19"/>
      <c r="J817" s="18">
        <f>SUM(H817:I817)</f>
        <v>0</v>
      </c>
      <c r="K817" s="17"/>
      <c r="L817" s="19"/>
      <c r="M817" s="19"/>
      <c r="N817" s="18">
        <f>SUM(K817:M817)</f>
        <v>0</v>
      </c>
      <c r="O817" s="19"/>
      <c r="P817" s="19"/>
      <c r="Q817" s="19"/>
      <c r="R817" s="19"/>
      <c r="S817" s="18">
        <f>SUM(O817:R817)</f>
        <v>0</v>
      </c>
      <c r="T817" s="20"/>
      <c r="U817" s="17"/>
      <c r="V817" s="17"/>
      <c r="W817" s="17"/>
      <c r="X817" s="17"/>
      <c r="Y817" s="17"/>
      <c r="Z817" s="18">
        <f>SUM(T817:Y817)</f>
        <v>0</v>
      </c>
      <c r="AA817" s="17"/>
      <c r="AB817" s="17"/>
      <c r="AC817" s="41">
        <f>G817+J817+N817+S817+Z817+AA817-AB817</f>
        <v>91.878787878787875</v>
      </c>
    </row>
    <row r="818" spans="1:29" x14ac:dyDescent="0.25">
      <c r="A818" s="224">
        <v>814</v>
      </c>
      <c r="B818" s="109">
        <v>204070</v>
      </c>
      <c r="C818" s="36" t="s">
        <v>5457</v>
      </c>
      <c r="D818" s="38">
        <v>0.76375000000000004</v>
      </c>
      <c r="E818" s="123"/>
      <c r="F818" s="33"/>
      <c r="G818" s="34">
        <v>76.375</v>
      </c>
      <c r="H818" s="33">
        <v>1.7</v>
      </c>
      <c r="I818" s="32"/>
      <c r="J818" s="34">
        <v>1.7</v>
      </c>
      <c r="K818" s="33"/>
      <c r="L818" s="32"/>
      <c r="M818" s="32"/>
      <c r="N818" s="34">
        <v>0</v>
      </c>
      <c r="O818" s="32"/>
      <c r="P818" s="32"/>
      <c r="Q818" s="32"/>
      <c r="R818" s="32"/>
      <c r="S818" s="34">
        <v>0</v>
      </c>
      <c r="T818" s="35"/>
      <c r="U818" s="33">
        <v>9.8000000000000007</v>
      </c>
      <c r="V818" s="33"/>
      <c r="W818" s="33"/>
      <c r="X818" s="33">
        <v>2</v>
      </c>
      <c r="Y818" s="33"/>
      <c r="Z818" s="34">
        <v>11.8</v>
      </c>
      <c r="AA818" s="33">
        <v>2</v>
      </c>
      <c r="AB818" s="33"/>
      <c r="AC818" s="42">
        <v>91.875</v>
      </c>
    </row>
    <row r="819" spans="1:29" x14ac:dyDescent="0.25">
      <c r="A819" s="225">
        <v>815</v>
      </c>
      <c r="B819" s="61">
        <v>163200</v>
      </c>
      <c r="C819" s="8" t="s">
        <v>5456</v>
      </c>
      <c r="D819" s="6">
        <v>0.76866666666666672</v>
      </c>
      <c r="E819" s="121"/>
      <c r="F819" s="5"/>
      <c r="G819" s="6">
        <f>SUM(D819*100,E819:F819)</f>
        <v>76.866666666666674</v>
      </c>
      <c r="H819" s="5"/>
      <c r="I819" s="4"/>
      <c r="J819" s="6">
        <f>SUM(H819:I819)</f>
        <v>0</v>
      </c>
      <c r="K819" s="5"/>
      <c r="L819" s="4"/>
      <c r="M819" s="4"/>
      <c r="N819" s="6">
        <f>SUM(K819:M819)</f>
        <v>0</v>
      </c>
      <c r="O819" s="4"/>
      <c r="P819" s="4"/>
      <c r="Q819" s="4"/>
      <c r="R819" s="4"/>
      <c r="S819" s="6">
        <f>SUM(O819:R819)</f>
        <v>0</v>
      </c>
      <c r="T819" s="7">
        <v>15</v>
      </c>
      <c r="U819" s="5"/>
      <c r="V819" s="5"/>
      <c r="W819" s="5"/>
      <c r="X819" s="5"/>
      <c r="Y819" s="5"/>
      <c r="Z819" s="6">
        <f>SUM(T819:Y819)</f>
        <v>15</v>
      </c>
      <c r="AA819" s="5"/>
      <c r="AB819" s="5"/>
      <c r="AC819" s="40">
        <f>G819+J819+N819+S819+Z819+AA819-AB819</f>
        <v>91.866666666666674</v>
      </c>
    </row>
    <row r="820" spans="1:29" x14ac:dyDescent="0.25">
      <c r="A820" s="224">
        <v>816</v>
      </c>
      <c r="B820" s="58" t="s">
        <v>232</v>
      </c>
      <c r="C820" s="8" t="s">
        <v>5456</v>
      </c>
      <c r="D820" s="6">
        <v>0.91866666666666663</v>
      </c>
      <c r="E820" s="121"/>
      <c r="F820" s="5"/>
      <c r="G820" s="6">
        <f>SUM(D820*100,E820:F820)</f>
        <v>91.86666666666666</v>
      </c>
      <c r="H820" s="5"/>
      <c r="I820" s="4"/>
      <c r="J820" s="6">
        <f>SUM(H820:I820)</f>
        <v>0</v>
      </c>
      <c r="K820" s="5"/>
      <c r="L820" s="4"/>
      <c r="M820" s="4"/>
      <c r="N820" s="6">
        <f>SUM(K820:M820)</f>
        <v>0</v>
      </c>
      <c r="O820" s="4"/>
      <c r="P820" s="4"/>
      <c r="Q820" s="4"/>
      <c r="R820" s="4"/>
      <c r="S820" s="6">
        <f>SUM(O820:R820)</f>
        <v>0</v>
      </c>
      <c r="T820" s="7"/>
      <c r="U820" s="5"/>
      <c r="V820" s="5"/>
      <c r="W820" s="5"/>
      <c r="X820" s="5"/>
      <c r="Y820" s="5"/>
      <c r="Z820" s="6">
        <f>SUM(T820:Y820)</f>
        <v>0</v>
      </c>
      <c r="AA820" s="5"/>
      <c r="AB820" s="5"/>
      <c r="AC820" s="40">
        <f>G820+J820+N820+S820+Z820+AA820-AB820</f>
        <v>91.86666666666666</v>
      </c>
    </row>
    <row r="821" spans="1:29" x14ac:dyDescent="0.25">
      <c r="A821" s="224">
        <v>817</v>
      </c>
      <c r="B821" s="59" t="s">
        <v>233</v>
      </c>
      <c r="C821" s="8" t="s">
        <v>5456</v>
      </c>
      <c r="D821" s="43">
        <v>0.81864666666666663</v>
      </c>
      <c r="E821" s="121"/>
      <c r="F821" s="5"/>
      <c r="G821" s="6">
        <f>SUM(D821*100,E821:F821)</f>
        <v>81.864666666666665</v>
      </c>
      <c r="H821" s="5"/>
      <c r="I821" s="4"/>
      <c r="J821" s="6">
        <f>SUM(H821:I821)</f>
        <v>0</v>
      </c>
      <c r="K821" s="5"/>
      <c r="L821" s="4"/>
      <c r="M821" s="4"/>
      <c r="N821" s="6">
        <f>SUM(K821:M821)</f>
        <v>0</v>
      </c>
      <c r="O821" s="4"/>
      <c r="P821" s="4"/>
      <c r="Q821" s="4"/>
      <c r="R821" s="4"/>
      <c r="S821" s="6">
        <f>SUM(O821:R821)</f>
        <v>0</v>
      </c>
      <c r="T821" s="7"/>
      <c r="U821" s="5"/>
      <c r="V821" s="5"/>
      <c r="W821" s="5"/>
      <c r="X821" s="5">
        <v>10</v>
      </c>
      <c r="Y821" s="5"/>
      <c r="Z821" s="6">
        <f>SUM(T821:Y821)</f>
        <v>10</v>
      </c>
      <c r="AA821" s="5"/>
      <c r="AB821" s="5"/>
      <c r="AC821" s="40">
        <f>G821+J821+N821+S821+Z821+AA821-AB821</f>
        <v>91.864666666666665</v>
      </c>
    </row>
    <row r="822" spans="1:29" x14ac:dyDescent="0.25">
      <c r="A822" s="224">
        <v>818</v>
      </c>
      <c r="B822" s="62" t="s">
        <v>5392</v>
      </c>
      <c r="C822" s="9" t="s">
        <v>4042</v>
      </c>
      <c r="D822" s="18">
        <v>0.79361818181818189</v>
      </c>
      <c r="E822" s="124"/>
      <c r="F822" s="17"/>
      <c r="G822" s="18">
        <f>SUM(D822*100,E822:F822)</f>
        <v>79.361818181818194</v>
      </c>
      <c r="H822" s="17"/>
      <c r="I822" s="19"/>
      <c r="J822" s="18">
        <f>SUM(H822:I822)</f>
        <v>0</v>
      </c>
      <c r="K822" s="17"/>
      <c r="L822" s="19"/>
      <c r="M822" s="19"/>
      <c r="N822" s="18">
        <f>SUM(K822:M822)</f>
        <v>0</v>
      </c>
      <c r="O822" s="19">
        <v>2.5</v>
      </c>
      <c r="P822" s="19"/>
      <c r="Q822" s="19"/>
      <c r="R822" s="19"/>
      <c r="S822" s="18">
        <f>SUM(O822:R822)</f>
        <v>2.5</v>
      </c>
      <c r="T822" s="20"/>
      <c r="U822" s="17"/>
      <c r="V822" s="17"/>
      <c r="W822" s="17"/>
      <c r="X822" s="17">
        <v>10</v>
      </c>
      <c r="Y822" s="17"/>
      <c r="Z822" s="18">
        <f>SUM(T822:Y822)</f>
        <v>10</v>
      </c>
      <c r="AA822" s="17"/>
      <c r="AB822" s="17"/>
      <c r="AC822" s="41">
        <f>G822+J822+N822+S822+Z822+AA822-AB822</f>
        <v>91.861818181818194</v>
      </c>
    </row>
    <row r="823" spans="1:29" x14ac:dyDescent="0.25">
      <c r="A823" s="225">
        <v>819</v>
      </c>
      <c r="B823" s="62" t="s">
        <v>2511</v>
      </c>
      <c r="C823" s="13" t="s">
        <v>2360</v>
      </c>
      <c r="D823" s="18">
        <v>0.91846153846153844</v>
      </c>
      <c r="E823" s="122"/>
      <c r="F823" s="17"/>
      <c r="G823" s="18">
        <v>91.84615384615384</v>
      </c>
      <c r="H823" s="17"/>
      <c r="I823" s="19"/>
      <c r="J823" s="18">
        <v>0</v>
      </c>
      <c r="K823" s="17"/>
      <c r="L823" s="19"/>
      <c r="M823" s="19"/>
      <c r="N823" s="18">
        <v>0</v>
      </c>
      <c r="O823" s="19"/>
      <c r="P823" s="19"/>
      <c r="Q823" s="19"/>
      <c r="R823" s="19"/>
      <c r="S823" s="18">
        <v>0</v>
      </c>
      <c r="T823" s="20"/>
      <c r="U823" s="17"/>
      <c r="V823" s="17"/>
      <c r="W823" s="17"/>
      <c r="X823" s="17"/>
      <c r="Y823" s="17"/>
      <c r="Z823" s="18">
        <v>0</v>
      </c>
      <c r="AA823" s="17"/>
      <c r="AB823" s="17"/>
      <c r="AC823" s="41">
        <v>91.84615384615384</v>
      </c>
    </row>
    <row r="824" spans="1:29" x14ac:dyDescent="0.25">
      <c r="A824" s="224">
        <v>820</v>
      </c>
      <c r="B824" s="109">
        <v>204137</v>
      </c>
      <c r="C824" s="36" t="s">
        <v>5457</v>
      </c>
      <c r="D824" s="38">
        <v>0.83343750000000005</v>
      </c>
      <c r="E824" s="123"/>
      <c r="F824" s="33"/>
      <c r="G824" s="34">
        <v>83.34375</v>
      </c>
      <c r="H824" s="33"/>
      <c r="I824" s="32"/>
      <c r="J824" s="34">
        <v>0</v>
      </c>
      <c r="K824" s="33"/>
      <c r="L824" s="32"/>
      <c r="M824" s="32"/>
      <c r="N824" s="34">
        <v>0</v>
      </c>
      <c r="O824" s="32"/>
      <c r="P824" s="32"/>
      <c r="Q824" s="32"/>
      <c r="R824" s="32"/>
      <c r="S824" s="34">
        <v>0</v>
      </c>
      <c r="T824" s="35"/>
      <c r="U824" s="33">
        <v>5.5</v>
      </c>
      <c r="V824" s="33"/>
      <c r="W824" s="33"/>
      <c r="X824" s="33"/>
      <c r="Y824" s="33"/>
      <c r="Z824" s="34">
        <v>5.5</v>
      </c>
      <c r="AA824" s="33">
        <v>3</v>
      </c>
      <c r="AB824" s="33"/>
      <c r="AC824" s="42">
        <v>91.84375</v>
      </c>
    </row>
    <row r="825" spans="1:29" x14ac:dyDescent="0.25">
      <c r="A825" s="224">
        <v>821</v>
      </c>
      <c r="B825" s="81" t="s">
        <v>4333</v>
      </c>
      <c r="C825" s="8" t="s">
        <v>4042</v>
      </c>
      <c r="D825" s="18">
        <v>0.9183870967741935</v>
      </c>
      <c r="E825" s="124"/>
      <c r="F825" s="17"/>
      <c r="G825" s="18">
        <f>SUM(D825*100,E825:F825)</f>
        <v>91.838709677419345</v>
      </c>
      <c r="H825" s="17"/>
      <c r="I825" s="19"/>
      <c r="J825" s="18">
        <f>SUM(H825:I825)</f>
        <v>0</v>
      </c>
      <c r="K825" s="17"/>
      <c r="L825" s="19"/>
      <c r="M825" s="19"/>
      <c r="N825" s="18">
        <f>SUM(K825:M825)</f>
        <v>0</v>
      </c>
      <c r="O825" s="19"/>
      <c r="P825" s="19"/>
      <c r="Q825" s="19"/>
      <c r="R825" s="19"/>
      <c r="S825" s="18">
        <f>SUM(O825:R825)</f>
        <v>0</v>
      </c>
      <c r="T825" s="20"/>
      <c r="U825" s="17"/>
      <c r="V825" s="17"/>
      <c r="W825" s="17"/>
      <c r="X825" s="17"/>
      <c r="Y825" s="17"/>
      <c r="Z825" s="18">
        <f>SUM(T825:Y825)</f>
        <v>0</v>
      </c>
      <c r="AA825" s="17"/>
      <c r="AB825" s="17"/>
      <c r="AC825" s="41">
        <f>G825+J825+N825+S825+Z825+AA825-AB825</f>
        <v>91.838709677419345</v>
      </c>
    </row>
    <row r="826" spans="1:29" x14ac:dyDescent="0.25">
      <c r="A826" s="224">
        <v>822</v>
      </c>
      <c r="B826" s="59" t="s">
        <v>234</v>
      </c>
      <c r="C826" s="8" t="s">
        <v>5456</v>
      </c>
      <c r="D826" s="6">
        <v>0.91833333333333333</v>
      </c>
      <c r="E826" s="121"/>
      <c r="F826" s="5"/>
      <c r="G826" s="6">
        <f>SUM(D826*100,E826:F826)</f>
        <v>91.833333333333329</v>
      </c>
      <c r="H826" s="5"/>
      <c r="I826" s="4"/>
      <c r="J826" s="6">
        <f>SUM(H826:I826)</f>
        <v>0</v>
      </c>
      <c r="K826" s="5"/>
      <c r="L826" s="4"/>
      <c r="M826" s="4"/>
      <c r="N826" s="6">
        <f>SUM(K826:M826)</f>
        <v>0</v>
      </c>
      <c r="O826" s="4"/>
      <c r="P826" s="4"/>
      <c r="Q826" s="4"/>
      <c r="R826" s="4"/>
      <c r="S826" s="6">
        <f>SUM(O826:R826)</f>
        <v>0</v>
      </c>
      <c r="T826" s="7"/>
      <c r="U826" s="5"/>
      <c r="V826" s="5"/>
      <c r="W826" s="5"/>
      <c r="X826" s="5"/>
      <c r="Y826" s="5"/>
      <c r="Z826" s="6">
        <f>SUM(T826:Y826)</f>
        <v>0</v>
      </c>
      <c r="AA826" s="5"/>
      <c r="AB826" s="5"/>
      <c r="AC826" s="40">
        <f>G826+J826+N826+S826+Z826+AA826-AB826</f>
        <v>91.833333333333329</v>
      </c>
    </row>
    <row r="827" spans="1:29" x14ac:dyDescent="0.25">
      <c r="A827" s="225">
        <v>823</v>
      </c>
      <c r="B827" s="58" t="s">
        <v>235</v>
      </c>
      <c r="C827" s="8" t="s">
        <v>5456</v>
      </c>
      <c r="D827" s="6">
        <v>0.91833333333333333</v>
      </c>
      <c r="E827" s="121"/>
      <c r="F827" s="5"/>
      <c r="G827" s="6">
        <f>SUM(D827*100,E827:F827)</f>
        <v>91.833333333333329</v>
      </c>
      <c r="H827" s="5"/>
      <c r="I827" s="4"/>
      <c r="J827" s="6">
        <f>SUM(H827:I827)</f>
        <v>0</v>
      </c>
      <c r="K827" s="5"/>
      <c r="L827" s="4"/>
      <c r="M827" s="4"/>
      <c r="N827" s="6">
        <f>SUM(K827:M827)</f>
        <v>0</v>
      </c>
      <c r="O827" s="4"/>
      <c r="P827" s="4"/>
      <c r="Q827" s="4"/>
      <c r="R827" s="4"/>
      <c r="S827" s="6">
        <f>SUM(O827:R827)</f>
        <v>0</v>
      </c>
      <c r="T827" s="7"/>
      <c r="U827" s="5"/>
      <c r="V827" s="5"/>
      <c r="W827" s="5"/>
      <c r="X827" s="5"/>
      <c r="Y827" s="5"/>
      <c r="Z827" s="6">
        <f>SUM(T827:Y827)</f>
        <v>0</v>
      </c>
      <c r="AA827" s="5"/>
      <c r="AB827" s="5"/>
      <c r="AC827" s="40">
        <f>G827+J827+N827+S827+Z827+AA827-AB827</f>
        <v>91.833333333333329</v>
      </c>
    </row>
    <row r="828" spans="1:29" x14ac:dyDescent="0.25">
      <c r="A828" s="224">
        <v>824</v>
      </c>
      <c r="B828" s="109">
        <v>184130</v>
      </c>
      <c r="C828" s="36" t="s">
        <v>5457</v>
      </c>
      <c r="D828" s="39">
        <v>0.91833333333333333</v>
      </c>
      <c r="E828" s="123"/>
      <c r="F828" s="33"/>
      <c r="G828" s="34">
        <v>91.833333333333329</v>
      </c>
      <c r="H828" s="33"/>
      <c r="I828" s="32"/>
      <c r="J828" s="34">
        <v>0</v>
      </c>
      <c r="K828" s="33"/>
      <c r="L828" s="32"/>
      <c r="M828" s="32"/>
      <c r="N828" s="34">
        <v>0</v>
      </c>
      <c r="O828" s="32"/>
      <c r="P828" s="32"/>
      <c r="Q828" s="32"/>
      <c r="R828" s="32"/>
      <c r="S828" s="34">
        <v>0</v>
      </c>
      <c r="T828" s="35"/>
      <c r="U828" s="33"/>
      <c r="V828" s="33"/>
      <c r="W828" s="33"/>
      <c r="X828" s="33"/>
      <c r="Y828" s="33"/>
      <c r="Z828" s="34">
        <v>0</v>
      </c>
      <c r="AA828" s="33"/>
      <c r="AB828" s="33"/>
      <c r="AC828" s="42">
        <v>91.833333333333329</v>
      </c>
    </row>
    <row r="829" spans="1:29" x14ac:dyDescent="0.25">
      <c r="A829" s="224">
        <v>825</v>
      </c>
      <c r="B829" s="59" t="s">
        <v>236</v>
      </c>
      <c r="C829" s="8" t="s">
        <v>5456</v>
      </c>
      <c r="D829" s="6">
        <v>0.91800000000000004</v>
      </c>
      <c r="E829" s="121"/>
      <c r="F829" s="5"/>
      <c r="G829" s="6">
        <f>SUM(D829*100,E829:F829)</f>
        <v>91.8</v>
      </c>
      <c r="H829" s="5"/>
      <c r="I829" s="4"/>
      <c r="J829" s="6">
        <f>SUM(H829:I829)</f>
        <v>0</v>
      </c>
      <c r="K829" s="5"/>
      <c r="L829" s="4"/>
      <c r="M829" s="4"/>
      <c r="N829" s="6">
        <f>SUM(K829:M829)</f>
        <v>0</v>
      </c>
      <c r="O829" s="4"/>
      <c r="P829" s="4"/>
      <c r="Q829" s="4"/>
      <c r="R829" s="4"/>
      <c r="S829" s="6">
        <f>SUM(O829:R829)</f>
        <v>0</v>
      </c>
      <c r="T829" s="7"/>
      <c r="U829" s="5"/>
      <c r="V829" s="5"/>
      <c r="W829" s="5"/>
      <c r="X829" s="5"/>
      <c r="Y829" s="5"/>
      <c r="Z829" s="6">
        <f>SUM(T829:Y829)</f>
        <v>0</v>
      </c>
      <c r="AA829" s="5"/>
      <c r="AB829" s="5"/>
      <c r="AC829" s="40">
        <f>G829+J829+N829+S829+Z829+AA829-AB829</f>
        <v>91.8</v>
      </c>
    </row>
    <row r="830" spans="1:29" x14ac:dyDescent="0.25">
      <c r="A830" s="224">
        <v>826</v>
      </c>
      <c r="B830" s="62" t="s">
        <v>3436</v>
      </c>
      <c r="C830" s="13" t="s">
        <v>3340</v>
      </c>
      <c r="D830" s="18">
        <v>0.75800000000000001</v>
      </c>
      <c r="E830" s="122"/>
      <c r="F830" s="17"/>
      <c r="G830" s="18">
        <v>75.8</v>
      </c>
      <c r="H830" s="17"/>
      <c r="I830" s="19"/>
      <c r="J830" s="18">
        <v>0</v>
      </c>
      <c r="K830" s="17"/>
      <c r="L830" s="19"/>
      <c r="M830" s="19"/>
      <c r="N830" s="18">
        <v>0</v>
      </c>
      <c r="O830" s="19"/>
      <c r="P830" s="19"/>
      <c r="Q830" s="19"/>
      <c r="R830" s="19"/>
      <c r="S830" s="18">
        <v>0</v>
      </c>
      <c r="T830" s="20">
        <v>16</v>
      </c>
      <c r="U830" s="17"/>
      <c r="V830" s="17"/>
      <c r="W830" s="17"/>
      <c r="X830" s="17"/>
      <c r="Y830" s="17"/>
      <c r="Z830" s="18">
        <v>16</v>
      </c>
      <c r="AA830" s="17"/>
      <c r="AB830" s="17"/>
      <c r="AC830" s="41">
        <v>91.8</v>
      </c>
    </row>
    <row r="831" spans="1:29" x14ac:dyDescent="0.25">
      <c r="A831" s="225">
        <v>827</v>
      </c>
      <c r="B831" s="81" t="s">
        <v>4266</v>
      </c>
      <c r="C831" s="8" t="s">
        <v>4042</v>
      </c>
      <c r="D831" s="18">
        <v>0.873</v>
      </c>
      <c r="E831" s="124"/>
      <c r="F831" s="17"/>
      <c r="G831" s="18">
        <f>SUM(D831*100,E831:F831)</f>
        <v>87.3</v>
      </c>
      <c r="H831" s="17"/>
      <c r="I831" s="19"/>
      <c r="J831" s="18">
        <f>SUM(H831:I831)</f>
        <v>0</v>
      </c>
      <c r="K831" s="17"/>
      <c r="L831" s="19"/>
      <c r="M831" s="19"/>
      <c r="N831" s="18">
        <f>SUM(K831:M831)</f>
        <v>0</v>
      </c>
      <c r="O831" s="19">
        <v>2.5</v>
      </c>
      <c r="P831" s="19"/>
      <c r="Q831" s="19"/>
      <c r="R831" s="19"/>
      <c r="S831" s="18">
        <f>SUM(O831:R831)</f>
        <v>2.5</v>
      </c>
      <c r="T831" s="20"/>
      <c r="U831" s="17">
        <v>2</v>
      </c>
      <c r="V831" s="17"/>
      <c r="W831" s="17"/>
      <c r="X831" s="17"/>
      <c r="Y831" s="17"/>
      <c r="Z831" s="18">
        <f>SUM(T831:Y831)</f>
        <v>2</v>
      </c>
      <c r="AA831" s="17"/>
      <c r="AB831" s="17"/>
      <c r="AC831" s="41">
        <f>G831+J831+N831+S831+Z831+AA831-AB831</f>
        <v>91.8</v>
      </c>
    </row>
    <row r="832" spans="1:29" x14ac:dyDescent="0.25">
      <c r="A832" s="224">
        <v>828</v>
      </c>
      <c r="B832" s="59" t="s">
        <v>237</v>
      </c>
      <c r="C832" s="8" t="s">
        <v>5456</v>
      </c>
      <c r="D832" s="6">
        <v>0.91774193548387095</v>
      </c>
      <c r="E832" s="121"/>
      <c r="F832" s="5"/>
      <c r="G832" s="6">
        <f>SUM(D832*100,E832:F832)</f>
        <v>91.774193548387089</v>
      </c>
      <c r="H832" s="5"/>
      <c r="I832" s="4"/>
      <c r="J832" s="6">
        <f>SUM(H832:I832)</f>
        <v>0</v>
      </c>
      <c r="K832" s="5"/>
      <c r="L832" s="4"/>
      <c r="M832" s="4"/>
      <c r="N832" s="6">
        <f>SUM(K832:M832)</f>
        <v>0</v>
      </c>
      <c r="O832" s="4"/>
      <c r="P832" s="4"/>
      <c r="Q832" s="4"/>
      <c r="R832" s="4"/>
      <c r="S832" s="6">
        <f>SUM(O832:R832)</f>
        <v>0</v>
      </c>
      <c r="T832" s="7"/>
      <c r="U832" s="5"/>
      <c r="V832" s="5"/>
      <c r="W832" s="5"/>
      <c r="X832" s="5"/>
      <c r="Y832" s="5"/>
      <c r="Z832" s="6">
        <f>SUM(T832:Y832)</f>
        <v>0</v>
      </c>
      <c r="AA832" s="5"/>
      <c r="AB832" s="5"/>
      <c r="AC832" s="40">
        <f>G832+J832+N832+S832+Z832+AA832-AB832</f>
        <v>91.774193548387089</v>
      </c>
    </row>
    <row r="833" spans="1:29" x14ac:dyDescent="0.25">
      <c r="A833" s="224">
        <v>829</v>
      </c>
      <c r="B833" s="81" t="s">
        <v>4489</v>
      </c>
      <c r="C833" s="8" t="s">
        <v>4042</v>
      </c>
      <c r="D833" s="18">
        <v>0.91774193548387095</v>
      </c>
      <c r="E833" s="124"/>
      <c r="F833" s="17"/>
      <c r="G833" s="18">
        <f>SUM(D833*100,E833:F833)</f>
        <v>91.774193548387089</v>
      </c>
      <c r="H833" s="17"/>
      <c r="I833" s="19"/>
      <c r="J833" s="18">
        <f>SUM(H833:I833)</f>
        <v>0</v>
      </c>
      <c r="K833" s="17"/>
      <c r="L833" s="19"/>
      <c r="M833" s="19"/>
      <c r="N833" s="18">
        <f>SUM(K833:M833)</f>
        <v>0</v>
      </c>
      <c r="O833" s="19"/>
      <c r="P833" s="19"/>
      <c r="Q833" s="19"/>
      <c r="R833" s="19"/>
      <c r="S833" s="18">
        <f>SUM(O833:R833)</f>
        <v>0</v>
      </c>
      <c r="T833" s="20"/>
      <c r="U833" s="17"/>
      <c r="V833" s="17"/>
      <c r="W833" s="17"/>
      <c r="X833" s="17"/>
      <c r="Y833" s="17"/>
      <c r="Z833" s="18">
        <f>SUM(T833:Y833)</f>
        <v>0</v>
      </c>
      <c r="AA833" s="17"/>
      <c r="AB833" s="17"/>
      <c r="AC833" s="41">
        <f>G833+J833+N833+S833+Z833+AA833-AB833</f>
        <v>91.774193548387089</v>
      </c>
    </row>
    <row r="834" spans="1:29" x14ac:dyDescent="0.25">
      <c r="A834" s="224">
        <v>830</v>
      </c>
      <c r="B834" s="62" t="s">
        <v>2512</v>
      </c>
      <c r="C834" s="13" t="s">
        <v>2360</v>
      </c>
      <c r="D834" s="18">
        <v>0.76769230769230778</v>
      </c>
      <c r="E834" s="122"/>
      <c r="F834" s="17"/>
      <c r="G834" s="18">
        <v>76.769230769230774</v>
      </c>
      <c r="H834" s="17"/>
      <c r="I834" s="19"/>
      <c r="J834" s="18">
        <v>0</v>
      </c>
      <c r="K834" s="17"/>
      <c r="L834" s="19"/>
      <c r="M834" s="19"/>
      <c r="N834" s="18">
        <v>0</v>
      </c>
      <c r="O834" s="19"/>
      <c r="P834" s="19"/>
      <c r="Q834" s="19"/>
      <c r="R834" s="19"/>
      <c r="S834" s="18">
        <v>0</v>
      </c>
      <c r="T834" s="20">
        <v>15</v>
      </c>
      <c r="U834" s="17"/>
      <c r="V834" s="17"/>
      <c r="W834" s="17"/>
      <c r="X834" s="17"/>
      <c r="Y834" s="17"/>
      <c r="Z834" s="18">
        <v>15</v>
      </c>
      <c r="AA834" s="17"/>
      <c r="AB834" s="17"/>
      <c r="AC834" s="41">
        <v>91.769230769230774</v>
      </c>
    </row>
    <row r="835" spans="1:29" x14ac:dyDescent="0.25">
      <c r="A835" s="225">
        <v>831</v>
      </c>
      <c r="B835" s="58" t="s">
        <v>238</v>
      </c>
      <c r="C835" s="8" t="s">
        <v>5456</v>
      </c>
      <c r="D835" s="6">
        <v>0.91766666666666663</v>
      </c>
      <c r="E835" s="121"/>
      <c r="F835" s="5"/>
      <c r="G835" s="6">
        <f>SUM(D835*100,E835:F835)</f>
        <v>91.766666666666666</v>
      </c>
      <c r="H835" s="5"/>
      <c r="I835" s="4"/>
      <c r="J835" s="6">
        <f>SUM(H835:I835)</f>
        <v>0</v>
      </c>
      <c r="K835" s="5"/>
      <c r="L835" s="4"/>
      <c r="M835" s="4"/>
      <c r="N835" s="6">
        <f>SUM(K835:M835)</f>
        <v>0</v>
      </c>
      <c r="O835" s="4"/>
      <c r="P835" s="4"/>
      <c r="Q835" s="4"/>
      <c r="R835" s="4"/>
      <c r="S835" s="6">
        <f>SUM(O835:R835)</f>
        <v>0</v>
      </c>
      <c r="T835" s="7"/>
      <c r="U835" s="5"/>
      <c r="V835" s="5"/>
      <c r="W835" s="5"/>
      <c r="X835" s="5"/>
      <c r="Y835" s="5"/>
      <c r="Z835" s="6">
        <f>SUM(T835:Y835)</f>
        <v>0</v>
      </c>
      <c r="AA835" s="5"/>
      <c r="AB835" s="5"/>
      <c r="AC835" s="40">
        <f>G835+J835+N835+S835+Z835+AA835-AB835</f>
        <v>91.766666666666666</v>
      </c>
    </row>
    <row r="836" spans="1:29" x14ac:dyDescent="0.25">
      <c r="A836" s="224">
        <v>832</v>
      </c>
      <c r="B836" s="62" t="s">
        <v>239</v>
      </c>
      <c r="C836" s="8" t="s">
        <v>5456</v>
      </c>
      <c r="D836" s="6">
        <v>0.91766666666666663</v>
      </c>
      <c r="E836" s="121"/>
      <c r="F836" s="5"/>
      <c r="G836" s="6">
        <f>SUM(D836*100,E836:F836)</f>
        <v>91.766666666666666</v>
      </c>
      <c r="H836" s="5"/>
      <c r="I836" s="4"/>
      <c r="J836" s="6">
        <f>SUM(H836:I836)</f>
        <v>0</v>
      </c>
      <c r="K836" s="5"/>
      <c r="L836" s="4"/>
      <c r="M836" s="4"/>
      <c r="N836" s="6">
        <f>SUM(K836:M836)</f>
        <v>0</v>
      </c>
      <c r="O836" s="4"/>
      <c r="P836" s="4"/>
      <c r="Q836" s="4"/>
      <c r="R836" s="4"/>
      <c r="S836" s="6">
        <f>SUM(O836:R836)</f>
        <v>0</v>
      </c>
      <c r="T836" s="7"/>
      <c r="U836" s="5"/>
      <c r="V836" s="5"/>
      <c r="W836" s="5"/>
      <c r="X836" s="5"/>
      <c r="Y836" s="5"/>
      <c r="Z836" s="6">
        <f>SUM(T836:Y836)</f>
        <v>0</v>
      </c>
      <c r="AA836" s="5"/>
      <c r="AB836" s="5"/>
      <c r="AC836" s="40">
        <f>G836+J836+N836+S836+Z836+AA836-AB836</f>
        <v>91.766666666666666</v>
      </c>
    </row>
    <row r="837" spans="1:29" ht="25.5" x14ac:dyDescent="0.25">
      <c r="A837" s="224">
        <v>833</v>
      </c>
      <c r="B837" s="59" t="s">
        <v>240</v>
      </c>
      <c r="C837" s="8" t="s">
        <v>5456</v>
      </c>
      <c r="D837" s="6">
        <v>0.9175757575757576</v>
      </c>
      <c r="E837" s="121"/>
      <c r="F837" s="5"/>
      <c r="G837" s="6">
        <f>SUM(D837*100,E837:F837)</f>
        <v>91.757575757575765</v>
      </c>
      <c r="H837" s="5"/>
      <c r="I837" s="4"/>
      <c r="J837" s="6">
        <f>SUM(H837:I837)</f>
        <v>0</v>
      </c>
      <c r="K837" s="5"/>
      <c r="L837" s="4"/>
      <c r="M837" s="4"/>
      <c r="N837" s="6">
        <f>SUM(K837:M837)</f>
        <v>0</v>
      </c>
      <c r="O837" s="4"/>
      <c r="P837" s="4"/>
      <c r="Q837" s="4"/>
      <c r="R837" s="4"/>
      <c r="S837" s="6">
        <f>SUM(O837:R837)</f>
        <v>0</v>
      </c>
      <c r="T837" s="7"/>
      <c r="U837" s="5"/>
      <c r="V837" s="5"/>
      <c r="W837" s="5"/>
      <c r="X837" s="5"/>
      <c r="Y837" s="5"/>
      <c r="Z837" s="6">
        <f>SUM(T837:Y837)</f>
        <v>0</v>
      </c>
      <c r="AA837" s="5"/>
      <c r="AB837" s="5"/>
      <c r="AC837" s="40">
        <f>G837+J837+N837+S837+Z837+AA837-AB837</f>
        <v>91.757575757575765</v>
      </c>
    </row>
    <row r="838" spans="1:29" x14ac:dyDescent="0.25">
      <c r="A838" s="224">
        <v>834</v>
      </c>
      <c r="B838" s="62" t="s">
        <v>2513</v>
      </c>
      <c r="C838" s="13" t="s">
        <v>2360</v>
      </c>
      <c r="D838" s="18">
        <v>0.91749999999999998</v>
      </c>
      <c r="E838" s="122"/>
      <c r="F838" s="17"/>
      <c r="G838" s="18">
        <v>91.75</v>
      </c>
      <c r="H838" s="17"/>
      <c r="I838" s="19"/>
      <c r="J838" s="18">
        <v>0</v>
      </c>
      <c r="K838" s="17"/>
      <c r="L838" s="19"/>
      <c r="M838" s="19"/>
      <c r="N838" s="18">
        <v>0</v>
      </c>
      <c r="O838" s="19"/>
      <c r="P838" s="19"/>
      <c r="Q838" s="19"/>
      <c r="R838" s="19"/>
      <c r="S838" s="18">
        <v>0</v>
      </c>
      <c r="T838" s="20"/>
      <c r="U838" s="17"/>
      <c r="V838" s="17"/>
      <c r="W838" s="17"/>
      <c r="X838" s="17"/>
      <c r="Y838" s="17"/>
      <c r="Z838" s="18">
        <v>0</v>
      </c>
      <c r="AA838" s="17"/>
      <c r="AB838" s="17"/>
      <c r="AC838" s="41">
        <v>91.75</v>
      </c>
    </row>
    <row r="839" spans="1:29" x14ac:dyDescent="0.25">
      <c r="A839" s="225">
        <v>835</v>
      </c>
      <c r="B839" s="58" t="s">
        <v>241</v>
      </c>
      <c r="C839" s="8" t="s">
        <v>5456</v>
      </c>
      <c r="D839" s="6">
        <v>0.91741935483870962</v>
      </c>
      <c r="E839" s="121"/>
      <c r="F839" s="5"/>
      <c r="G839" s="6">
        <f>SUM(D839*100,E839:F839)</f>
        <v>91.741935483870961</v>
      </c>
      <c r="H839" s="5"/>
      <c r="I839" s="4"/>
      <c r="J839" s="6">
        <f>SUM(H839:I839)</f>
        <v>0</v>
      </c>
      <c r="K839" s="5"/>
      <c r="L839" s="4"/>
      <c r="M839" s="4"/>
      <c r="N839" s="6">
        <f>SUM(K839:M839)</f>
        <v>0</v>
      </c>
      <c r="O839" s="4"/>
      <c r="P839" s="4"/>
      <c r="Q839" s="4"/>
      <c r="R839" s="4"/>
      <c r="S839" s="6">
        <f>SUM(O839:R839)</f>
        <v>0</v>
      </c>
      <c r="T839" s="7"/>
      <c r="U839" s="5"/>
      <c r="V839" s="5"/>
      <c r="W839" s="5"/>
      <c r="X839" s="5"/>
      <c r="Y839" s="5"/>
      <c r="Z839" s="6">
        <f>SUM(T839:Y839)</f>
        <v>0</v>
      </c>
      <c r="AA839" s="5"/>
      <c r="AB839" s="5"/>
      <c r="AC839" s="40">
        <f>G839+J839+N839+S839+Z839+AA839-AB839</f>
        <v>91.741935483870961</v>
      </c>
    </row>
    <row r="840" spans="1:29" x14ac:dyDescent="0.25">
      <c r="A840" s="224">
        <v>836</v>
      </c>
      <c r="B840" s="62" t="s">
        <v>4621</v>
      </c>
      <c r="C840" s="50" t="s">
        <v>4042</v>
      </c>
      <c r="D840" s="18">
        <v>0.91741935483870962</v>
      </c>
      <c r="E840" s="124"/>
      <c r="F840" s="17"/>
      <c r="G840" s="18">
        <f>SUM(D840*100,E840:F840)</f>
        <v>91.741935483870961</v>
      </c>
      <c r="H840" s="17"/>
      <c r="I840" s="19"/>
      <c r="J840" s="18">
        <f>SUM(H840:I840)</f>
        <v>0</v>
      </c>
      <c r="K840" s="17"/>
      <c r="L840" s="19"/>
      <c r="M840" s="19"/>
      <c r="N840" s="18">
        <f>SUM(K840:M840)</f>
        <v>0</v>
      </c>
      <c r="O840" s="19"/>
      <c r="P840" s="19"/>
      <c r="Q840" s="19"/>
      <c r="R840" s="19"/>
      <c r="S840" s="18">
        <f>SUM(O840:R840)</f>
        <v>0</v>
      </c>
      <c r="T840" s="20"/>
      <c r="U840" s="17"/>
      <c r="V840" s="17"/>
      <c r="W840" s="17"/>
      <c r="X840" s="17"/>
      <c r="Y840" s="17"/>
      <c r="Z840" s="18">
        <f>SUM(T840:Y840)</f>
        <v>0</v>
      </c>
      <c r="AA840" s="17"/>
      <c r="AB840" s="17"/>
      <c r="AC840" s="41">
        <f>G840+J840+N840+S840+Z840+AA840-AB840</f>
        <v>91.741935483870961</v>
      </c>
    </row>
    <row r="841" spans="1:29" ht="25.5" x14ac:dyDescent="0.25">
      <c r="A841" s="224">
        <v>837</v>
      </c>
      <c r="B841" s="59" t="s">
        <v>242</v>
      </c>
      <c r="C841" s="8" t="s">
        <v>5456</v>
      </c>
      <c r="D841" s="6">
        <v>0.91727272727272724</v>
      </c>
      <c r="E841" s="121"/>
      <c r="F841" s="5"/>
      <c r="G841" s="6">
        <f>SUM(D841*100,E841:F841)</f>
        <v>91.72727272727272</v>
      </c>
      <c r="H841" s="5"/>
      <c r="I841" s="4"/>
      <c r="J841" s="6">
        <f>SUM(H841:I841)</f>
        <v>0</v>
      </c>
      <c r="K841" s="5"/>
      <c r="L841" s="4"/>
      <c r="M841" s="4"/>
      <c r="N841" s="6">
        <f>SUM(K841:M841)</f>
        <v>0</v>
      </c>
      <c r="O841" s="4"/>
      <c r="P841" s="4"/>
      <c r="Q841" s="4"/>
      <c r="R841" s="4"/>
      <c r="S841" s="6">
        <f>SUM(O841:R841)</f>
        <v>0</v>
      </c>
      <c r="T841" s="7"/>
      <c r="U841" s="5"/>
      <c r="V841" s="5"/>
      <c r="W841" s="5"/>
      <c r="X841" s="5"/>
      <c r="Y841" s="5"/>
      <c r="Z841" s="6">
        <f>SUM(T841:Y841)</f>
        <v>0</v>
      </c>
      <c r="AA841" s="5"/>
      <c r="AB841" s="5"/>
      <c r="AC841" s="40">
        <f>G841+J841+N841+S841+Z841+AA841-AB841</f>
        <v>91.72727272727272</v>
      </c>
    </row>
    <row r="842" spans="1:29" x14ac:dyDescent="0.25">
      <c r="A842" s="224">
        <v>838</v>
      </c>
      <c r="B842" s="96" t="s">
        <v>1475</v>
      </c>
      <c r="C842" s="8" t="s">
        <v>1369</v>
      </c>
      <c r="D842" s="18">
        <v>0.89220338983050851</v>
      </c>
      <c r="E842" s="122"/>
      <c r="F842" s="17"/>
      <c r="G842" s="18">
        <f>SUM(D842*100,E842:F842)</f>
        <v>89.220338983050851</v>
      </c>
      <c r="H842" s="17"/>
      <c r="I842" s="19"/>
      <c r="J842" s="18">
        <f>SUM(H842:I842)</f>
        <v>0</v>
      </c>
      <c r="K842" s="17"/>
      <c r="L842" s="19"/>
      <c r="M842" s="19"/>
      <c r="N842" s="18">
        <f>SUM(K842:M842)</f>
        <v>0</v>
      </c>
      <c r="O842" s="19">
        <v>2.5</v>
      </c>
      <c r="P842" s="19"/>
      <c r="Q842" s="19"/>
      <c r="R842" s="19"/>
      <c r="S842" s="18">
        <f>SUM(O842:R842)</f>
        <v>2.5</v>
      </c>
      <c r="T842" s="20"/>
      <c r="U842" s="17"/>
      <c r="V842" s="17"/>
      <c r="W842" s="17"/>
      <c r="X842" s="17"/>
      <c r="Y842" s="17"/>
      <c r="Z842" s="18">
        <f>SUM(T842:Y842)</f>
        <v>0</v>
      </c>
      <c r="AA842" s="17"/>
      <c r="AB842" s="17"/>
      <c r="AC842" s="41">
        <f>G842+J842+N842+S842+Z842+AA842-AB842</f>
        <v>91.720338983050851</v>
      </c>
    </row>
    <row r="843" spans="1:29" x14ac:dyDescent="0.25">
      <c r="A843" s="225">
        <v>839</v>
      </c>
      <c r="B843" s="62" t="s">
        <v>3437</v>
      </c>
      <c r="C843" s="13" t="s">
        <v>3340</v>
      </c>
      <c r="D843" s="18">
        <v>0.89210526315789473</v>
      </c>
      <c r="E843" s="122"/>
      <c r="F843" s="17"/>
      <c r="G843" s="18">
        <v>89.21052631578948</v>
      </c>
      <c r="H843" s="17"/>
      <c r="I843" s="19"/>
      <c r="J843" s="18">
        <v>0</v>
      </c>
      <c r="K843" s="17"/>
      <c r="L843" s="19"/>
      <c r="M843" s="19"/>
      <c r="N843" s="18">
        <v>0</v>
      </c>
      <c r="O843" s="19">
        <v>2.5</v>
      </c>
      <c r="P843" s="19"/>
      <c r="Q843" s="19"/>
      <c r="R843" s="19"/>
      <c r="S843" s="18">
        <v>2.5</v>
      </c>
      <c r="T843" s="20"/>
      <c r="U843" s="17"/>
      <c r="V843" s="17"/>
      <c r="W843" s="17"/>
      <c r="X843" s="17"/>
      <c r="Y843" s="17"/>
      <c r="Z843" s="18">
        <v>0</v>
      </c>
      <c r="AA843" s="17"/>
      <c r="AB843" s="17"/>
      <c r="AC843" s="41">
        <v>91.71052631578948</v>
      </c>
    </row>
    <row r="844" spans="1:29" x14ac:dyDescent="0.25">
      <c r="A844" s="224">
        <v>840</v>
      </c>
      <c r="B844" s="58" t="s">
        <v>243</v>
      </c>
      <c r="C844" s="8" t="s">
        <v>5456</v>
      </c>
      <c r="D844" s="6">
        <v>0.76709677419354838</v>
      </c>
      <c r="E844" s="121"/>
      <c r="F844" s="5"/>
      <c r="G844" s="6">
        <f>SUM(D844*100,E844:F844)</f>
        <v>76.709677419354833</v>
      </c>
      <c r="H844" s="5"/>
      <c r="I844" s="4"/>
      <c r="J844" s="6">
        <f>SUM(H844:I844)</f>
        <v>0</v>
      </c>
      <c r="K844" s="5"/>
      <c r="L844" s="4"/>
      <c r="M844" s="4"/>
      <c r="N844" s="6">
        <f>SUM(K844:M844)</f>
        <v>0</v>
      </c>
      <c r="O844" s="4"/>
      <c r="P844" s="4"/>
      <c r="Q844" s="4"/>
      <c r="R844" s="4"/>
      <c r="S844" s="6">
        <f>SUM(O844:R844)</f>
        <v>0</v>
      </c>
      <c r="T844" s="7">
        <v>15</v>
      </c>
      <c r="U844" s="5"/>
      <c r="V844" s="5"/>
      <c r="W844" s="5"/>
      <c r="X844" s="5"/>
      <c r="Y844" s="5"/>
      <c r="Z844" s="6">
        <f>SUM(T844:Y844)</f>
        <v>15</v>
      </c>
      <c r="AA844" s="5"/>
      <c r="AB844" s="5"/>
      <c r="AC844" s="40">
        <f>G844+J844+N844+S844+Z844+AA844-AB844</f>
        <v>91.709677419354833</v>
      </c>
    </row>
    <row r="845" spans="1:29" x14ac:dyDescent="0.25">
      <c r="A845" s="224">
        <v>841</v>
      </c>
      <c r="B845" s="58" t="s">
        <v>244</v>
      </c>
      <c r="C845" s="8" t="s">
        <v>5456</v>
      </c>
      <c r="D845" s="6">
        <v>0.91677419354838707</v>
      </c>
      <c r="E845" s="121"/>
      <c r="F845" s="5"/>
      <c r="G845" s="6">
        <f>SUM(D845*100,E845:F845)</f>
        <v>91.677419354838705</v>
      </c>
      <c r="H845" s="5"/>
      <c r="I845" s="4"/>
      <c r="J845" s="6">
        <f>SUM(H845:I845)</f>
        <v>0</v>
      </c>
      <c r="K845" s="5"/>
      <c r="L845" s="4"/>
      <c r="M845" s="4"/>
      <c r="N845" s="6">
        <f>SUM(K845:M845)</f>
        <v>0</v>
      </c>
      <c r="O845" s="4"/>
      <c r="P845" s="4"/>
      <c r="Q845" s="4"/>
      <c r="R845" s="4"/>
      <c r="S845" s="6">
        <f>SUM(O845:R845)</f>
        <v>0</v>
      </c>
      <c r="T845" s="7"/>
      <c r="U845" s="5"/>
      <c r="V845" s="5"/>
      <c r="W845" s="5"/>
      <c r="X845" s="5"/>
      <c r="Y845" s="5"/>
      <c r="Z845" s="6">
        <f>SUM(T845:Y845)</f>
        <v>0</v>
      </c>
      <c r="AA845" s="5"/>
      <c r="AB845" s="5"/>
      <c r="AC845" s="40">
        <f>G845+J845+N845+S845+Z845+AA845-AB845</f>
        <v>91.677419354838705</v>
      </c>
    </row>
    <row r="846" spans="1:29" x14ac:dyDescent="0.25">
      <c r="A846" s="224">
        <v>842</v>
      </c>
      <c r="B846" s="62" t="s">
        <v>2514</v>
      </c>
      <c r="C846" s="13" t="s">
        <v>2360</v>
      </c>
      <c r="D846" s="18">
        <v>0.91666666666666674</v>
      </c>
      <c r="E846" s="122"/>
      <c r="F846" s="17"/>
      <c r="G846" s="18">
        <v>91.666666666666671</v>
      </c>
      <c r="H846" s="17"/>
      <c r="I846" s="19"/>
      <c r="J846" s="18">
        <v>0</v>
      </c>
      <c r="K846" s="17"/>
      <c r="L846" s="19"/>
      <c r="M846" s="19"/>
      <c r="N846" s="18">
        <v>0</v>
      </c>
      <c r="O846" s="19"/>
      <c r="P846" s="19"/>
      <c r="Q846" s="19"/>
      <c r="R846" s="19"/>
      <c r="S846" s="18">
        <v>0</v>
      </c>
      <c r="T846" s="20"/>
      <c r="U846" s="17"/>
      <c r="V846" s="17"/>
      <c r="W846" s="17"/>
      <c r="X846" s="17"/>
      <c r="Y846" s="17"/>
      <c r="Z846" s="18">
        <v>0</v>
      </c>
      <c r="AA846" s="17"/>
      <c r="AB846" s="17"/>
      <c r="AC846" s="41">
        <v>91.666666666666671</v>
      </c>
    </row>
    <row r="847" spans="1:29" x14ac:dyDescent="0.25">
      <c r="A847" s="225">
        <v>843</v>
      </c>
      <c r="B847" s="109">
        <v>184143</v>
      </c>
      <c r="C847" s="36" t="s">
        <v>5457</v>
      </c>
      <c r="D847" s="39">
        <v>0.91666666666666663</v>
      </c>
      <c r="E847" s="123"/>
      <c r="F847" s="33"/>
      <c r="G847" s="34">
        <v>91.666666666666657</v>
      </c>
      <c r="H847" s="33"/>
      <c r="I847" s="32"/>
      <c r="J847" s="34">
        <v>0</v>
      </c>
      <c r="K847" s="33"/>
      <c r="L847" s="32"/>
      <c r="M847" s="32"/>
      <c r="N847" s="34">
        <v>0</v>
      </c>
      <c r="O847" s="32"/>
      <c r="P847" s="32"/>
      <c r="Q847" s="32"/>
      <c r="R847" s="32"/>
      <c r="S847" s="34">
        <v>0</v>
      </c>
      <c r="T847" s="35"/>
      <c r="U847" s="33"/>
      <c r="V847" s="33"/>
      <c r="W847" s="33"/>
      <c r="X847" s="33"/>
      <c r="Y847" s="33"/>
      <c r="Z847" s="34">
        <v>0</v>
      </c>
      <c r="AA847" s="33"/>
      <c r="AB847" s="33"/>
      <c r="AC847" s="42">
        <v>91.666666666666657</v>
      </c>
    </row>
    <row r="848" spans="1:29" x14ac:dyDescent="0.25">
      <c r="A848" s="224">
        <v>844</v>
      </c>
      <c r="B848" s="62" t="s">
        <v>5311</v>
      </c>
      <c r="C848" s="9" t="s">
        <v>4042</v>
      </c>
      <c r="D848" s="18">
        <v>0.88954545454545453</v>
      </c>
      <c r="E848" s="124"/>
      <c r="F848" s="17"/>
      <c r="G848" s="18">
        <f>SUM(D848*100,E848:F848)</f>
        <v>88.954545454545453</v>
      </c>
      <c r="H848" s="17"/>
      <c r="I848" s="19"/>
      <c r="J848" s="18">
        <f>SUM(H848:I848)</f>
        <v>0</v>
      </c>
      <c r="K848" s="17"/>
      <c r="L848" s="19"/>
      <c r="M848" s="19"/>
      <c r="N848" s="18">
        <f>SUM(K848:M848)</f>
        <v>0</v>
      </c>
      <c r="O848" s="19"/>
      <c r="P848" s="19"/>
      <c r="Q848" s="19"/>
      <c r="R848" s="19"/>
      <c r="S848" s="18">
        <f>SUM(O848:R848)</f>
        <v>0</v>
      </c>
      <c r="T848" s="20"/>
      <c r="U848" s="17">
        <v>1.2</v>
      </c>
      <c r="V848" s="17"/>
      <c r="W848" s="17">
        <v>1.5</v>
      </c>
      <c r="X848" s="17"/>
      <c r="Y848" s="17"/>
      <c r="Z848" s="18">
        <f>SUM(T848:Y848)</f>
        <v>2.7</v>
      </c>
      <c r="AA848" s="17"/>
      <c r="AB848" s="17"/>
      <c r="AC848" s="41">
        <f>G848+J848+N848+S848+Z848+AA848-AB848</f>
        <v>91.654545454545456</v>
      </c>
    </row>
    <row r="849" spans="1:29" x14ac:dyDescent="0.25">
      <c r="A849" s="224">
        <v>845</v>
      </c>
      <c r="B849" s="59" t="s">
        <v>245</v>
      </c>
      <c r="C849" s="8" t="s">
        <v>5456</v>
      </c>
      <c r="D849" s="6">
        <v>0.91645161290322585</v>
      </c>
      <c r="E849" s="121"/>
      <c r="F849" s="5"/>
      <c r="G849" s="6">
        <f>SUM(D849*100,E849:F849)</f>
        <v>91.645161290322591</v>
      </c>
      <c r="H849" s="5"/>
      <c r="I849" s="4"/>
      <c r="J849" s="6">
        <f>SUM(H849:I849)</f>
        <v>0</v>
      </c>
      <c r="K849" s="5"/>
      <c r="L849" s="4"/>
      <c r="M849" s="4"/>
      <c r="N849" s="6">
        <f>SUM(K849:M849)</f>
        <v>0</v>
      </c>
      <c r="O849" s="4"/>
      <c r="P849" s="4"/>
      <c r="Q849" s="4"/>
      <c r="R849" s="4"/>
      <c r="S849" s="6">
        <f>SUM(O849:R849)</f>
        <v>0</v>
      </c>
      <c r="T849" s="7"/>
      <c r="U849" s="5"/>
      <c r="V849" s="5"/>
      <c r="W849" s="5"/>
      <c r="X849" s="5"/>
      <c r="Y849" s="5"/>
      <c r="Z849" s="6">
        <f>SUM(T849:Y849)</f>
        <v>0</v>
      </c>
      <c r="AA849" s="5"/>
      <c r="AB849" s="5"/>
      <c r="AC849" s="40">
        <f>G849+J849+N849+S849+Z849+AA849-AB849</f>
        <v>91.645161290322591</v>
      </c>
    </row>
    <row r="850" spans="1:29" x14ac:dyDescent="0.25">
      <c r="A850" s="224">
        <v>846</v>
      </c>
      <c r="B850" s="59" t="s">
        <v>246</v>
      </c>
      <c r="C850" s="8" t="s">
        <v>5456</v>
      </c>
      <c r="D850" s="6">
        <v>0.91617647058823526</v>
      </c>
      <c r="E850" s="121"/>
      <c r="F850" s="5"/>
      <c r="G850" s="6">
        <f>SUM(D850*100,E850:F850)</f>
        <v>91.617647058823522</v>
      </c>
      <c r="H850" s="5"/>
      <c r="I850" s="4"/>
      <c r="J850" s="6">
        <f>SUM(H850:I850)</f>
        <v>0</v>
      </c>
      <c r="K850" s="5"/>
      <c r="L850" s="4"/>
      <c r="M850" s="4"/>
      <c r="N850" s="6">
        <f>SUM(K850:M850)</f>
        <v>0</v>
      </c>
      <c r="O850" s="4"/>
      <c r="P850" s="4"/>
      <c r="Q850" s="4"/>
      <c r="R850" s="4"/>
      <c r="S850" s="6">
        <f>SUM(O850:R850)</f>
        <v>0</v>
      </c>
      <c r="T850" s="7"/>
      <c r="U850" s="5"/>
      <c r="V850" s="5"/>
      <c r="W850" s="5"/>
      <c r="X850" s="5"/>
      <c r="Y850" s="5"/>
      <c r="Z850" s="6">
        <f>SUM(T850:Y850)</f>
        <v>0</v>
      </c>
      <c r="AA850" s="5"/>
      <c r="AB850" s="5"/>
      <c r="AC850" s="40">
        <f>G850+J850+N850+S850+Z850+AA850-AB850</f>
        <v>91.617647058823522</v>
      </c>
    </row>
    <row r="851" spans="1:29" x14ac:dyDescent="0.25">
      <c r="A851" s="225">
        <v>847</v>
      </c>
      <c r="B851" s="99" t="s">
        <v>1476</v>
      </c>
      <c r="C851" s="8" t="s">
        <v>1369</v>
      </c>
      <c r="D851" s="18">
        <v>0.91614333333333331</v>
      </c>
      <c r="E851" s="122"/>
      <c r="F851" s="17"/>
      <c r="G851" s="18">
        <f>SUM(D851*100,E851:F851)</f>
        <v>91.614333333333335</v>
      </c>
      <c r="H851" s="17"/>
      <c r="I851" s="19"/>
      <c r="J851" s="18">
        <f>SUM(H851:I851)</f>
        <v>0</v>
      </c>
      <c r="K851" s="17"/>
      <c r="L851" s="19"/>
      <c r="M851" s="19"/>
      <c r="N851" s="18">
        <f>SUM(K851:M851)</f>
        <v>0</v>
      </c>
      <c r="O851" s="19"/>
      <c r="P851" s="19"/>
      <c r="Q851" s="19"/>
      <c r="R851" s="19"/>
      <c r="S851" s="18">
        <f>SUM(O851:R851)</f>
        <v>0</v>
      </c>
      <c r="T851" s="20"/>
      <c r="U851" s="17"/>
      <c r="V851" s="17"/>
      <c r="W851" s="17"/>
      <c r="X851" s="17"/>
      <c r="Y851" s="17"/>
      <c r="Z851" s="18">
        <f>SUM(T851:Y851)</f>
        <v>0</v>
      </c>
      <c r="AA851" s="17"/>
      <c r="AB851" s="17"/>
      <c r="AC851" s="41">
        <f>G851+J851+N851+S851+Z851+AA851-AB851</f>
        <v>91.614333333333335</v>
      </c>
    </row>
    <row r="852" spans="1:29" x14ac:dyDescent="0.25">
      <c r="A852" s="224">
        <v>848</v>
      </c>
      <c r="B852" s="62" t="s">
        <v>3438</v>
      </c>
      <c r="C852" s="13" t="s">
        <v>3340</v>
      </c>
      <c r="D852" s="18">
        <v>0.91605263157894734</v>
      </c>
      <c r="E852" s="122"/>
      <c r="F852" s="17"/>
      <c r="G852" s="18">
        <v>91.60526315789474</v>
      </c>
      <c r="H852" s="17"/>
      <c r="I852" s="19"/>
      <c r="J852" s="18">
        <v>0</v>
      </c>
      <c r="K852" s="17"/>
      <c r="L852" s="19"/>
      <c r="M852" s="19"/>
      <c r="N852" s="18">
        <v>0</v>
      </c>
      <c r="O852" s="19"/>
      <c r="P852" s="19"/>
      <c r="Q852" s="19"/>
      <c r="R852" s="19"/>
      <c r="S852" s="18">
        <v>0</v>
      </c>
      <c r="T852" s="20"/>
      <c r="U852" s="17"/>
      <c r="V852" s="17"/>
      <c r="W852" s="17"/>
      <c r="X852" s="17"/>
      <c r="Y852" s="17"/>
      <c r="Z852" s="18">
        <v>0</v>
      </c>
      <c r="AA852" s="17"/>
      <c r="AB852" s="17"/>
      <c r="AC852" s="41">
        <v>91.60526315789474</v>
      </c>
    </row>
    <row r="853" spans="1:29" x14ac:dyDescent="0.25">
      <c r="A853" s="224">
        <v>849</v>
      </c>
      <c r="B853" s="62" t="s">
        <v>2515</v>
      </c>
      <c r="C853" s="13" t="s">
        <v>2360</v>
      </c>
      <c r="D853" s="18">
        <v>0.91583333333333328</v>
      </c>
      <c r="E853" s="122"/>
      <c r="F853" s="17"/>
      <c r="G853" s="18">
        <v>91.583333333333329</v>
      </c>
      <c r="H853" s="17"/>
      <c r="I853" s="19"/>
      <c r="J853" s="18">
        <v>0</v>
      </c>
      <c r="K853" s="17"/>
      <c r="L853" s="19"/>
      <c r="M853" s="19"/>
      <c r="N853" s="18">
        <v>0</v>
      </c>
      <c r="O853" s="19"/>
      <c r="P853" s="19"/>
      <c r="Q853" s="19"/>
      <c r="R853" s="19"/>
      <c r="S853" s="18">
        <v>0</v>
      </c>
      <c r="T853" s="20"/>
      <c r="U853" s="17"/>
      <c r="V853" s="17"/>
      <c r="W853" s="17"/>
      <c r="X853" s="17"/>
      <c r="Y853" s="17"/>
      <c r="Z853" s="18">
        <v>0</v>
      </c>
      <c r="AA853" s="17"/>
      <c r="AB853" s="17"/>
      <c r="AC853" s="41">
        <v>91.583333333333329</v>
      </c>
    </row>
    <row r="854" spans="1:29" x14ac:dyDescent="0.25">
      <c r="A854" s="224">
        <v>850</v>
      </c>
      <c r="B854" s="62" t="s">
        <v>2516</v>
      </c>
      <c r="C854" s="13" t="s">
        <v>2360</v>
      </c>
      <c r="D854" s="18">
        <v>0.86583333333333323</v>
      </c>
      <c r="E854" s="122"/>
      <c r="F854" s="17"/>
      <c r="G854" s="18">
        <v>86.583333333333329</v>
      </c>
      <c r="H854" s="17"/>
      <c r="I854" s="19"/>
      <c r="J854" s="18">
        <v>0</v>
      </c>
      <c r="K854" s="17"/>
      <c r="L854" s="19"/>
      <c r="M854" s="19">
        <v>4</v>
      </c>
      <c r="N854" s="18">
        <v>4</v>
      </c>
      <c r="O854" s="19"/>
      <c r="P854" s="19"/>
      <c r="Q854" s="19"/>
      <c r="R854" s="19"/>
      <c r="S854" s="18">
        <v>0</v>
      </c>
      <c r="T854" s="20">
        <v>1</v>
      </c>
      <c r="U854" s="17"/>
      <c r="V854" s="17"/>
      <c r="W854" s="17"/>
      <c r="X854" s="17"/>
      <c r="Y854" s="17"/>
      <c r="Z854" s="18">
        <v>1</v>
      </c>
      <c r="AA854" s="17"/>
      <c r="AB854" s="17"/>
      <c r="AC854" s="41">
        <v>91.583333333333329</v>
      </c>
    </row>
    <row r="855" spans="1:29" x14ac:dyDescent="0.25">
      <c r="A855" s="225">
        <v>851</v>
      </c>
      <c r="B855" s="62" t="s">
        <v>2517</v>
      </c>
      <c r="C855" s="13" t="s">
        <v>2360</v>
      </c>
      <c r="D855" s="18">
        <v>0.7976923076923077</v>
      </c>
      <c r="E855" s="122"/>
      <c r="F855" s="17"/>
      <c r="G855" s="18">
        <v>79.769230769230774</v>
      </c>
      <c r="H855" s="17"/>
      <c r="I855" s="19"/>
      <c r="J855" s="18">
        <v>0</v>
      </c>
      <c r="K855" s="17"/>
      <c r="L855" s="19"/>
      <c r="M855" s="19"/>
      <c r="N855" s="18">
        <v>0</v>
      </c>
      <c r="O855" s="19"/>
      <c r="P855" s="19"/>
      <c r="Q855" s="19"/>
      <c r="R855" s="19"/>
      <c r="S855" s="18">
        <v>0</v>
      </c>
      <c r="T855" s="20">
        <v>10</v>
      </c>
      <c r="U855" s="17"/>
      <c r="V855" s="17">
        <v>1.8</v>
      </c>
      <c r="W855" s="17"/>
      <c r="X855" s="17"/>
      <c r="Y855" s="17"/>
      <c r="Z855" s="18">
        <v>11.8</v>
      </c>
      <c r="AA855" s="17"/>
      <c r="AB855" s="17"/>
      <c r="AC855" s="41">
        <v>91.569230769230771</v>
      </c>
    </row>
    <row r="856" spans="1:29" x14ac:dyDescent="0.25">
      <c r="A856" s="224">
        <v>852</v>
      </c>
      <c r="B856" s="62" t="s">
        <v>2518</v>
      </c>
      <c r="C856" s="13" t="s">
        <v>2360</v>
      </c>
      <c r="D856" s="18">
        <v>0.89749999999999996</v>
      </c>
      <c r="E856" s="122"/>
      <c r="F856" s="17"/>
      <c r="G856" s="18">
        <v>89.75</v>
      </c>
      <c r="H856" s="17"/>
      <c r="I856" s="19"/>
      <c r="J856" s="18">
        <v>0</v>
      </c>
      <c r="K856" s="17"/>
      <c r="L856" s="19"/>
      <c r="M856" s="19"/>
      <c r="N856" s="18">
        <v>0</v>
      </c>
      <c r="O856" s="19"/>
      <c r="P856" s="19"/>
      <c r="Q856" s="19"/>
      <c r="R856" s="19"/>
      <c r="S856" s="18">
        <v>0</v>
      </c>
      <c r="T856" s="20">
        <v>1</v>
      </c>
      <c r="U856" s="17"/>
      <c r="V856" s="17"/>
      <c r="W856" s="17"/>
      <c r="X856" s="17">
        <v>0.8</v>
      </c>
      <c r="Y856" s="17"/>
      <c r="Z856" s="18">
        <v>1.8</v>
      </c>
      <c r="AA856" s="17"/>
      <c r="AB856" s="17"/>
      <c r="AC856" s="41">
        <v>91.55</v>
      </c>
    </row>
    <row r="857" spans="1:29" x14ac:dyDescent="0.25">
      <c r="A857" s="224">
        <v>853</v>
      </c>
      <c r="B857" s="76" t="s">
        <v>1477</v>
      </c>
      <c r="C857" s="8" t="s">
        <v>1369</v>
      </c>
      <c r="D857" s="18">
        <v>0.88533333333333331</v>
      </c>
      <c r="E857" s="122"/>
      <c r="F857" s="17"/>
      <c r="G857" s="18">
        <f>SUM(D857*100,E857:F857)</f>
        <v>88.533333333333331</v>
      </c>
      <c r="H857" s="17"/>
      <c r="I857" s="19"/>
      <c r="J857" s="18">
        <f>SUM(H857:I857)</f>
        <v>0</v>
      </c>
      <c r="K857" s="17"/>
      <c r="L857" s="19"/>
      <c r="M857" s="19"/>
      <c r="N857" s="18">
        <f>SUM(K857:M857)</f>
        <v>0</v>
      </c>
      <c r="O857" s="19"/>
      <c r="P857" s="19"/>
      <c r="Q857" s="19"/>
      <c r="R857" s="19"/>
      <c r="S857" s="18">
        <f>SUM(O857:R857)</f>
        <v>0</v>
      </c>
      <c r="T857" s="20">
        <v>1</v>
      </c>
      <c r="U857" s="17"/>
      <c r="V857" s="17"/>
      <c r="W857" s="17">
        <v>2</v>
      </c>
      <c r="X857" s="17"/>
      <c r="Y857" s="17"/>
      <c r="Z857" s="18">
        <f>SUM(T857:Y857)</f>
        <v>3</v>
      </c>
      <c r="AA857" s="17"/>
      <c r="AB857" s="17"/>
      <c r="AC857" s="41">
        <f>G857+J857+N857+S857+Z857+AA857-AB857</f>
        <v>91.533333333333331</v>
      </c>
    </row>
    <row r="858" spans="1:29" x14ac:dyDescent="0.25">
      <c r="A858" s="224">
        <v>854</v>
      </c>
      <c r="B858" s="109">
        <v>194135</v>
      </c>
      <c r="C858" s="36" t="s">
        <v>5457</v>
      </c>
      <c r="D858" s="39">
        <v>0.91533333333333333</v>
      </c>
      <c r="E858" s="123"/>
      <c r="F858" s="33"/>
      <c r="G858" s="34">
        <v>91.533333333333331</v>
      </c>
      <c r="H858" s="33"/>
      <c r="I858" s="32"/>
      <c r="J858" s="34">
        <v>0</v>
      </c>
      <c r="K858" s="33"/>
      <c r="L858" s="32"/>
      <c r="M858" s="32"/>
      <c r="N858" s="34">
        <v>0</v>
      </c>
      <c r="O858" s="32"/>
      <c r="P858" s="32"/>
      <c r="Q858" s="32"/>
      <c r="R858" s="32"/>
      <c r="S858" s="34">
        <v>0</v>
      </c>
      <c r="T858" s="35"/>
      <c r="U858" s="33"/>
      <c r="V858" s="33"/>
      <c r="W858" s="33"/>
      <c r="X858" s="33"/>
      <c r="Y858" s="33"/>
      <c r="Z858" s="34">
        <v>0</v>
      </c>
      <c r="AA858" s="33"/>
      <c r="AB858" s="33"/>
      <c r="AC858" s="42">
        <v>91.533333333333331</v>
      </c>
    </row>
    <row r="859" spans="1:29" x14ac:dyDescent="0.25">
      <c r="A859" s="225">
        <v>855</v>
      </c>
      <c r="B859" s="62" t="s">
        <v>3439</v>
      </c>
      <c r="C859" s="13" t="s">
        <v>3340</v>
      </c>
      <c r="D859" s="18">
        <v>0.88518518518518519</v>
      </c>
      <c r="E859" s="122">
        <v>1</v>
      </c>
      <c r="F859" s="17"/>
      <c r="G859" s="18">
        <v>89.518518518518519</v>
      </c>
      <c r="H859" s="17"/>
      <c r="I859" s="19"/>
      <c r="J859" s="18">
        <v>0</v>
      </c>
      <c r="K859" s="17"/>
      <c r="L859" s="19"/>
      <c r="M859" s="19"/>
      <c r="N859" s="18">
        <v>0</v>
      </c>
      <c r="O859" s="19"/>
      <c r="P859" s="19"/>
      <c r="Q859" s="19"/>
      <c r="R859" s="19"/>
      <c r="S859" s="18">
        <v>0</v>
      </c>
      <c r="T859" s="20">
        <v>2</v>
      </c>
      <c r="U859" s="17"/>
      <c r="V859" s="17"/>
      <c r="W859" s="17"/>
      <c r="X859" s="17"/>
      <c r="Y859" s="17"/>
      <c r="Z859" s="18">
        <v>2</v>
      </c>
      <c r="AA859" s="17"/>
      <c r="AB859" s="17"/>
      <c r="AC859" s="41">
        <v>91.518518518518519</v>
      </c>
    </row>
    <row r="860" spans="1:29" x14ac:dyDescent="0.25">
      <c r="A860" s="224">
        <v>856</v>
      </c>
      <c r="B860" s="81" t="s">
        <v>4359</v>
      </c>
      <c r="C860" s="8" t="s">
        <v>4356</v>
      </c>
      <c r="D860" s="18">
        <v>0.91516129032258065</v>
      </c>
      <c r="E860" s="124"/>
      <c r="F860" s="17"/>
      <c r="G860" s="18">
        <f>SUM(D860*100,E860:F860)</f>
        <v>91.516129032258064</v>
      </c>
      <c r="H860" s="17"/>
      <c r="I860" s="19"/>
      <c r="J860" s="18">
        <f>SUM(H860:I860)</f>
        <v>0</v>
      </c>
      <c r="K860" s="17"/>
      <c r="L860" s="19"/>
      <c r="M860" s="19"/>
      <c r="N860" s="18">
        <f>SUM(K860:M860)</f>
        <v>0</v>
      </c>
      <c r="O860" s="19"/>
      <c r="P860" s="19"/>
      <c r="Q860" s="19"/>
      <c r="R860" s="19"/>
      <c r="S860" s="18">
        <f>SUM(O860:R860)</f>
        <v>0</v>
      </c>
      <c r="T860" s="20"/>
      <c r="U860" s="17"/>
      <c r="V860" s="17"/>
      <c r="W860" s="17"/>
      <c r="X860" s="17"/>
      <c r="Y860" s="17"/>
      <c r="Z860" s="18">
        <f>SUM(T860:Y860)</f>
        <v>0</v>
      </c>
      <c r="AA860" s="17"/>
      <c r="AB860" s="17"/>
      <c r="AC860" s="41">
        <f>G860+J860+N860+S860+Z860+AA860-AB860</f>
        <v>91.516129032258064</v>
      </c>
    </row>
    <row r="861" spans="1:29" x14ac:dyDescent="0.25">
      <c r="A861" s="224">
        <v>857</v>
      </c>
      <c r="B861" s="60" t="s">
        <v>247</v>
      </c>
      <c r="C861" s="8" t="s">
        <v>5456</v>
      </c>
      <c r="D861" s="6">
        <v>0.91515151515151516</v>
      </c>
      <c r="E861" s="121"/>
      <c r="F861" s="5"/>
      <c r="G861" s="6">
        <f>SUM(D861*100,E861:F861)</f>
        <v>91.515151515151516</v>
      </c>
      <c r="H861" s="5"/>
      <c r="I861" s="4"/>
      <c r="J861" s="6">
        <f>SUM(H861:I861)</f>
        <v>0</v>
      </c>
      <c r="K861" s="5"/>
      <c r="L861" s="4"/>
      <c r="M861" s="4"/>
      <c r="N861" s="6">
        <f>SUM(K861:M861)</f>
        <v>0</v>
      </c>
      <c r="O861" s="4"/>
      <c r="P861" s="4"/>
      <c r="Q861" s="4"/>
      <c r="R861" s="4"/>
      <c r="S861" s="6">
        <f>SUM(O861:R861)</f>
        <v>0</v>
      </c>
      <c r="T861" s="7"/>
      <c r="U861" s="5"/>
      <c r="V861" s="5"/>
      <c r="W861" s="5"/>
      <c r="X861" s="5"/>
      <c r="Y861" s="5"/>
      <c r="Z861" s="6">
        <f>SUM(T861:Y861)</f>
        <v>0</v>
      </c>
      <c r="AA861" s="5"/>
      <c r="AB861" s="5"/>
      <c r="AC861" s="40">
        <f>G861+J861+N861+S861+Z861+AA861-AB861</f>
        <v>91.515151515151516</v>
      </c>
    </row>
    <row r="862" spans="1:29" x14ac:dyDescent="0.25">
      <c r="A862" s="224">
        <v>858</v>
      </c>
      <c r="B862" s="59" t="s">
        <v>248</v>
      </c>
      <c r="C862" s="8" t="s">
        <v>5456</v>
      </c>
      <c r="D862" s="6">
        <v>0.91500000000000004</v>
      </c>
      <c r="E862" s="121"/>
      <c r="F862" s="5"/>
      <c r="G862" s="6">
        <f>SUM(D862*100,E862:F862)</f>
        <v>91.5</v>
      </c>
      <c r="H862" s="5"/>
      <c r="I862" s="4"/>
      <c r="J862" s="6">
        <f>SUM(H862:I862)</f>
        <v>0</v>
      </c>
      <c r="K862" s="5"/>
      <c r="L862" s="4"/>
      <c r="M862" s="4"/>
      <c r="N862" s="6">
        <f>SUM(K862:M862)</f>
        <v>0</v>
      </c>
      <c r="O862" s="4"/>
      <c r="P862" s="4"/>
      <c r="Q862" s="4"/>
      <c r="R862" s="4"/>
      <c r="S862" s="6">
        <f>SUM(O862:R862)</f>
        <v>0</v>
      </c>
      <c r="T862" s="7"/>
      <c r="U862" s="5"/>
      <c r="V862" s="5"/>
      <c r="W862" s="5"/>
      <c r="X862" s="5"/>
      <c r="Y862" s="5"/>
      <c r="Z862" s="6">
        <f>SUM(T862:Y862)</f>
        <v>0</v>
      </c>
      <c r="AA862" s="5"/>
      <c r="AB862" s="5"/>
      <c r="AC862" s="40">
        <f>G862+J862+N862+S862+Z862+AA862-AB862</f>
        <v>91.5</v>
      </c>
    </row>
    <row r="863" spans="1:29" x14ac:dyDescent="0.25">
      <c r="A863" s="225">
        <v>859</v>
      </c>
      <c r="B863" s="62" t="s">
        <v>2520</v>
      </c>
      <c r="C863" s="13" t="s">
        <v>2360</v>
      </c>
      <c r="D863" s="18">
        <v>0.90500000000000003</v>
      </c>
      <c r="E863" s="122"/>
      <c r="F863" s="17"/>
      <c r="G863" s="18">
        <v>90.5</v>
      </c>
      <c r="H863" s="17"/>
      <c r="I863" s="19"/>
      <c r="J863" s="18">
        <v>0</v>
      </c>
      <c r="K863" s="17"/>
      <c r="L863" s="19"/>
      <c r="M863" s="19"/>
      <c r="N863" s="18">
        <v>0</v>
      </c>
      <c r="O863" s="19"/>
      <c r="P863" s="19"/>
      <c r="Q863" s="19"/>
      <c r="R863" s="19"/>
      <c r="S863" s="18">
        <v>0</v>
      </c>
      <c r="T863" s="20">
        <v>1</v>
      </c>
      <c r="U863" s="17"/>
      <c r="V863" s="17"/>
      <c r="W863" s="17"/>
      <c r="X863" s="17"/>
      <c r="Y863" s="17"/>
      <c r="Z863" s="18">
        <v>1</v>
      </c>
      <c r="AA863" s="17"/>
      <c r="AB863" s="17"/>
      <c r="AC863" s="41">
        <v>91.5</v>
      </c>
    </row>
    <row r="864" spans="1:29" x14ac:dyDescent="0.25">
      <c r="A864" s="224">
        <v>860</v>
      </c>
      <c r="B864" s="62" t="s">
        <v>3440</v>
      </c>
      <c r="C864" s="13" t="s">
        <v>3340</v>
      </c>
      <c r="D864" s="18">
        <v>0.90500000000000003</v>
      </c>
      <c r="E864" s="122"/>
      <c r="F864" s="17"/>
      <c r="G864" s="18">
        <v>90.5</v>
      </c>
      <c r="H864" s="17"/>
      <c r="I864" s="19"/>
      <c r="J864" s="18">
        <v>0</v>
      </c>
      <c r="K864" s="17"/>
      <c r="L864" s="19"/>
      <c r="M864" s="19"/>
      <c r="N864" s="18">
        <v>0</v>
      </c>
      <c r="O864" s="19"/>
      <c r="P864" s="19"/>
      <c r="Q864" s="19"/>
      <c r="R864" s="19"/>
      <c r="S864" s="18">
        <v>0</v>
      </c>
      <c r="T864" s="20">
        <v>1</v>
      </c>
      <c r="U864" s="17"/>
      <c r="V864" s="17"/>
      <c r="W864" s="17"/>
      <c r="X864" s="17"/>
      <c r="Y864" s="17"/>
      <c r="Z864" s="18">
        <v>1</v>
      </c>
      <c r="AA864" s="17"/>
      <c r="AB864" s="17"/>
      <c r="AC864" s="41">
        <v>91.5</v>
      </c>
    </row>
    <row r="865" spans="1:29" x14ac:dyDescent="0.25">
      <c r="A865" s="224">
        <v>861</v>
      </c>
      <c r="B865" s="111" t="s">
        <v>4204</v>
      </c>
      <c r="C865" s="8" t="s">
        <v>4042</v>
      </c>
      <c r="D865" s="18">
        <v>0.81281250000000005</v>
      </c>
      <c r="E865" s="124"/>
      <c r="F865" s="17"/>
      <c r="G865" s="18">
        <f>SUM(D865*100,E865:F865)</f>
        <v>81.28125</v>
      </c>
      <c r="H865" s="17"/>
      <c r="I865" s="19"/>
      <c r="J865" s="18">
        <f>SUM(H865:I865)</f>
        <v>0</v>
      </c>
      <c r="K865" s="17"/>
      <c r="L865" s="19"/>
      <c r="M865" s="19"/>
      <c r="N865" s="18">
        <f>SUM(K865:M865)</f>
        <v>0</v>
      </c>
      <c r="O865" s="19"/>
      <c r="P865" s="19"/>
      <c r="Q865" s="19"/>
      <c r="R865" s="19"/>
      <c r="S865" s="18">
        <f>SUM(O865:R865)</f>
        <v>0</v>
      </c>
      <c r="T865" s="20"/>
      <c r="U865" s="17">
        <v>0.2</v>
      </c>
      <c r="V865" s="17"/>
      <c r="W865" s="17"/>
      <c r="X865" s="17">
        <v>10</v>
      </c>
      <c r="Y865" s="17"/>
      <c r="Z865" s="18">
        <f>SUM(T865:Y865)</f>
        <v>10.199999999999999</v>
      </c>
      <c r="AA865" s="17"/>
      <c r="AB865" s="17"/>
      <c r="AC865" s="41">
        <f>G865+J865+N865+S865+Z865+AA865-AB865</f>
        <v>91.481250000000003</v>
      </c>
    </row>
    <row r="866" spans="1:29" x14ac:dyDescent="0.25">
      <c r="A866" s="224">
        <v>862</v>
      </c>
      <c r="B866" s="23" t="s">
        <v>1478</v>
      </c>
      <c r="C866" s="8" t="s">
        <v>1369</v>
      </c>
      <c r="D866" s="18">
        <v>0.91480000000000006</v>
      </c>
      <c r="E866" s="122"/>
      <c r="F866" s="17"/>
      <c r="G866" s="18">
        <f>SUM(D866*100,E866:F866)</f>
        <v>91.48</v>
      </c>
      <c r="H866" s="17"/>
      <c r="I866" s="19"/>
      <c r="J866" s="18">
        <f>SUM(H866:I866)</f>
        <v>0</v>
      </c>
      <c r="K866" s="17"/>
      <c r="L866" s="19"/>
      <c r="M866" s="19"/>
      <c r="N866" s="18">
        <f>SUM(K866:M866)</f>
        <v>0</v>
      </c>
      <c r="O866" s="19"/>
      <c r="P866" s="19"/>
      <c r="Q866" s="19"/>
      <c r="R866" s="19"/>
      <c r="S866" s="18">
        <f>SUM(O866:R866)</f>
        <v>0</v>
      </c>
      <c r="T866" s="20"/>
      <c r="U866" s="17"/>
      <c r="V866" s="17"/>
      <c r="W866" s="17"/>
      <c r="X866" s="17"/>
      <c r="Y866" s="17"/>
      <c r="Z866" s="18">
        <f>SUM(T866:Y866)</f>
        <v>0</v>
      </c>
      <c r="AA866" s="17"/>
      <c r="AB866" s="17"/>
      <c r="AC866" s="41">
        <f>G866+J866+N866+S866+Z866+AA866-AB866</f>
        <v>91.48</v>
      </c>
    </row>
    <row r="867" spans="1:29" x14ac:dyDescent="0.25">
      <c r="A867" s="225">
        <v>863</v>
      </c>
      <c r="B867" s="58" t="s">
        <v>249</v>
      </c>
      <c r="C867" s="8" t="s">
        <v>5456</v>
      </c>
      <c r="D867" s="6">
        <v>0.91470588235294115</v>
      </c>
      <c r="E867" s="121"/>
      <c r="F867" s="5"/>
      <c r="G867" s="6">
        <f>SUM(D867*100,E867:F867)</f>
        <v>91.470588235294116</v>
      </c>
      <c r="H867" s="5"/>
      <c r="I867" s="4"/>
      <c r="J867" s="6">
        <f>SUM(H867:I867)</f>
        <v>0</v>
      </c>
      <c r="K867" s="5"/>
      <c r="L867" s="4"/>
      <c r="M867" s="4"/>
      <c r="N867" s="6">
        <f>SUM(K867:M867)</f>
        <v>0</v>
      </c>
      <c r="O867" s="4"/>
      <c r="P867" s="4"/>
      <c r="Q867" s="4"/>
      <c r="R867" s="4"/>
      <c r="S867" s="6">
        <f>SUM(O867:R867)</f>
        <v>0</v>
      </c>
      <c r="T867" s="7"/>
      <c r="U867" s="5"/>
      <c r="V867" s="5"/>
      <c r="W867" s="5"/>
      <c r="X867" s="5"/>
      <c r="Y867" s="5"/>
      <c r="Z867" s="6">
        <f>SUM(T867:Y867)</f>
        <v>0</v>
      </c>
      <c r="AA867" s="5"/>
      <c r="AB867" s="5"/>
      <c r="AC867" s="40">
        <f>G867+J867+N867+S867+Z867+AA867-AB867</f>
        <v>91.470588235294116</v>
      </c>
    </row>
    <row r="868" spans="1:29" x14ac:dyDescent="0.25">
      <c r="A868" s="224">
        <v>864</v>
      </c>
      <c r="B868" s="109">
        <v>204143</v>
      </c>
      <c r="C868" s="36" t="s">
        <v>5457</v>
      </c>
      <c r="D868" s="38">
        <v>0.87968749999999996</v>
      </c>
      <c r="E868" s="123"/>
      <c r="F868" s="33"/>
      <c r="G868" s="34">
        <v>87.96875</v>
      </c>
      <c r="H868" s="33">
        <v>3.5</v>
      </c>
      <c r="I868" s="32"/>
      <c r="J868" s="34">
        <v>3.5</v>
      </c>
      <c r="K868" s="33"/>
      <c r="L868" s="32"/>
      <c r="M868" s="32"/>
      <c r="N868" s="34">
        <v>0</v>
      </c>
      <c r="O868" s="32"/>
      <c r="P868" s="32"/>
      <c r="Q868" s="32"/>
      <c r="R868" s="32"/>
      <c r="S868" s="34">
        <v>0</v>
      </c>
      <c r="T868" s="35"/>
      <c r="U868" s="33"/>
      <c r="V868" s="33"/>
      <c r="W868" s="33"/>
      <c r="X868" s="33"/>
      <c r="Y868" s="33"/>
      <c r="Z868" s="34">
        <v>0</v>
      </c>
      <c r="AA868" s="33"/>
      <c r="AB868" s="33"/>
      <c r="AC868" s="42">
        <v>91.46875</v>
      </c>
    </row>
    <row r="869" spans="1:29" x14ac:dyDescent="0.25">
      <c r="A869" s="224">
        <v>865</v>
      </c>
      <c r="B869" s="62" t="s">
        <v>4755</v>
      </c>
      <c r="C869" s="8" t="s">
        <v>4042</v>
      </c>
      <c r="D869" s="18">
        <v>0.87866666666666671</v>
      </c>
      <c r="E869" s="124"/>
      <c r="F869" s="17"/>
      <c r="G869" s="18">
        <f>SUM(D869*100,E869:F869)</f>
        <v>87.866666666666674</v>
      </c>
      <c r="H869" s="17"/>
      <c r="I869" s="19"/>
      <c r="J869" s="18">
        <f>SUM(H869:I869)</f>
        <v>0</v>
      </c>
      <c r="K869" s="17"/>
      <c r="L869" s="19"/>
      <c r="M869" s="19"/>
      <c r="N869" s="18">
        <f>SUM(K869:M869)</f>
        <v>0</v>
      </c>
      <c r="O869" s="19"/>
      <c r="P869" s="19"/>
      <c r="Q869" s="19"/>
      <c r="R869" s="19"/>
      <c r="S869" s="18">
        <f>SUM(O869:R869)</f>
        <v>0</v>
      </c>
      <c r="T869" s="20">
        <v>1.5</v>
      </c>
      <c r="U869" s="17">
        <v>0.8</v>
      </c>
      <c r="V869" s="17">
        <v>0.5</v>
      </c>
      <c r="W869" s="17"/>
      <c r="X869" s="17">
        <v>0.8</v>
      </c>
      <c r="Y869" s="17"/>
      <c r="Z869" s="18">
        <f>SUM(T869:Y869)</f>
        <v>3.5999999999999996</v>
      </c>
      <c r="AA869" s="17"/>
      <c r="AB869" s="17"/>
      <c r="AC869" s="41">
        <f>G869+J869+N869+S869+Z869+AA869-AB869</f>
        <v>91.466666666666669</v>
      </c>
    </row>
    <row r="870" spans="1:29" ht="25.5" x14ac:dyDescent="0.25">
      <c r="A870" s="224">
        <v>866</v>
      </c>
      <c r="B870" s="59" t="s">
        <v>250</v>
      </c>
      <c r="C870" s="8" t="s">
        <v>5456</v>
      </c>
      <c r="D870" s="6">
        <v>0.91424242424242419</v>
      </c>
      <c r="E870" s="121"/>
      <c r="F870" s="5"/>
      <c r="G870" s="6">
        <f>SUM(D870*100,E870:F870)</f>
        <v>91.424242424242422</v>
      </c>
      <c r="H870" s="5"/>
      <c r="I870" s="4"/>
      <c r="J870" s="6">
        <f>SUM(H870:I870)</f>
        <v>0</v>
      </c>
      <c r="K870" s="5"/>
      <c r="L870" s="4"/>
      <c r="M870" s="4"/>
      <c r="N870" s="6">
        <f>SUM(K870:M870)</f>
        <v>0</v>
      </c>
      <c r="O870" s="4"/>
      <c r="P870" s="4"/>
      <c r="Q870" s="4"/>
      <c r="R870" s="4"/>
      <c r="S870" s="6">
        <f>SUM(O870:R870)</f>
        <v>0</v>
      </c>
      <c r="T870" s="7"/>
      <c r="U870" s="5"/>
      <c r="V870" s="5"/>
      <c r="W870" s="5"/>
      <c r="X870" s="5"/>
      <c r="Y870" s="5"/>
      <c r="Z870" s="6">
        <f>SUM(T870:Y870)</f>
        <v>0</v>
      </c>
      <c r="AA870" s="5"/>
      <c r="AB870" s="5"/>
      <c r="AC870" s="40">
        <f>G870+J870+N870+S870+Z870+AA870-AB870</f>
        <v>91.424242424242422</v>
      </c>
    </row>
    <row r="871" spans="1:29" x14ac:dyDescent="0.25">
      <c r="A871" s="225">
        <v>867</v>
      </c>
      <c r="B871" s="62" t="s">
        <v>3441</v>
      </c>
      <c r="C871" s="13" t="s">
        <v>3340</v>
      </c>
      <c r="D871" s="18">
        <v>0.91394736842105262</v>
      </c>
      <c r="E871" s="122"/>
      <c r="F871" s="17"/>
      <c r="G871" s="18">
        <v>91.39473684210526</v>
      </c>
      <c r="H871" s="17"/>
      <c r="I871" s="19"/>
      <c r="J871" s="18">
        <v>0</v>
      </c>
      <c r="K871" s="17"/>
      <c r="L871" s="19"/>
      <c r="M871" s="19"/>
      <c r="N871" s="18">
        <v>0</v>
      </c>
      <c r="O871" s="19"/>
      <c r="P871" s="19"/>
      <c r="Q871" s="19"/>
      <c r="R871" s="19"/>
      <c r="S871" s="18">
        <v>0</v>
      </c>
      <c r="T871" s="20"/>
      <c r="U871" s="17"/>
      <c r="V871" s="17"/>
      <c r="W871" s="17"/>
      <c r="X871" s="17"/>
      <c r="Y871" s="17"/>
      <c r="Z871" s="18">
        <v>0</v>
      </c>
      <c r="AA871" s="17"/>
      <c r="AB871" s="17"/>
      <c r="AC871" s="41">
        <v>91.39473684210526</v>
      </c>
    </row>
    <row r="872" spans="1:29" x14ac:dyDescent="0.25">
      <c r="A872" s="224">
        <v>868</v>
      </c>
      <c r="B872" s="81" t="s">
        <v>4569</v>
      </c>
      <c r="C872" s="8" t="s">
        <v>4042</v>
      </c>
      <c r="D872" s="18">
        <v>0.91393939393939394</v>
      </c>
      <c r="E872" s="124"/>
      <c r="F872" s="17"/>
      <c r="G872" s="18">
        <f>SUM(D872*100,E872:F872)</f>
        <v>91.393939393939391</v>
      </c>
      <c r="H872" s="17"/>
      <c r="I872" s="19"/>
      <c r="J872" s="18">
        <f>SUM(H872:I872)</f>
        <v>0</v>
      </c>
      <c r="K872" s="17"/>
      <c r="L872" s="19"/>
      <c r="M872" s="19"/>
      <c r="N872" s="18">
        <f>SUM(K872:M872)</f>
        <v>0</v>
      </c>
      <c r="O872" s="19"/>
      <c r="P872" s="19"/>
      <c r="Q872" s="19"/>
      <c r="R872" s="19"/>
      <c r="S872" s="18">
        <f>SUM(O872:R872)</f>
        <v>0</v>
      </c>
      <c r="T872" s="20"/>
      <c r="U872" s="17"/>
      <c r="V872" s="17"/>
      <c r="W872" s="17"/>
      <c r="X872" s="17"/>
      <c r="Y872" s="17"/>
      <c r="Z872" s="18">
        <f>SUM(T872:Y872)</f>
        <v>0</v>
      </c>
      <c r="AA872" s="17"/>
      <c r="AB872" s="17"/>
      <c r="AC872" s="41">
        <f>G872+J872+N872+S872+Z872+AA872-AB872</f>
        <v>91.393939393939391</v>
      </c>
    </row>
    <row r="873" spans="1:29" x14ac:dyDescent="0.25">
      <c r="A873" s="224">
        <v>869</v>
      </c>
      <c r="B873" s="62" t="s">
        <v>251</v>
      </c>
      <c r="C873" s="8" t="s">
        <v>5456</v>
      </c>
      <c r="D873" s="6">
        <v>0.79482758620689653</v>
      </c>
      <c r="E873" s="121"/>
      <c r="F873" s="5"/>
      <c r="G873" s="6">
        <f>SUM(D873*100,E873:F873)</f>
        <v>79.482758620689651</v>
      </c>
      <c r="H873" s="5"/>
      <c r="I873" s="4"/>
      <c r="J873" s="6">
        <f>SUM(H873:I873)</f>
        <v>0</v>
      </c>
      <c r="K873" s="5">
        <v>2</v>
      </c>
      <c r="L873" s="4">
        <v>1.2</v>
      </c>
      <c r="M873" s="4">
        <v>2</v>
      </c>
      <c r="N873" s="6">
        <f>SUM(K873:M873)</f>
        <v>5.2</v>
      </c>
      <c r="O873" s="4"/>
      <c r="P873" s="4"/>
      <c r="Q873" s="4"/>
      <c r="R873" s="4"/>
      <c r="S873" s="6">
        <f>SUM(O873:R873)</f>
        <v>0</v>
      </c>
      <c r="T873" s="7"/>
      <c r="U873" s="5"/>
      <c r="V873" s="5">
        <v>0.5</v>
      </c>
      <c r="W873" s="5">
        <f>0.2+6</f>
        <v>6.2</v>
      </c>
      <c r="X873" s="5"/>
      <c r="Y873" s="5"/>
      <c r="Z873" s="6">
        <f>SUM(T873:Y873)</f>
        <v>6.7</v>
      </c>
      <c r="AA873" s="5"/>
      <c r="AB873" s="5"/>
      <c r="AC873" s="40">
        <f>G873+J873+N873+S873+Z873+AA873-AB873</f>
        <v>91.382758620689657</v>
      </c>
    </row>
    <row r="874" spans="1:29" x14ac:dyDescent="0.25">
      <c r="A874" s="224">
        <v>870</v>
      </c>
      <c r="B874" s="81" t="s">
        <v>4386</v>
      </c>
      <c r="C874" s="8" t="s">
        <v>4042</v>
      </c>
      <c r="D874" s="18">
        <v>0.91379310344827591</v>
      </c>
      <c r="E874" s="124"/>
      <c r="F874" s="17"/>
      <c r="G874" s="18">
        <f>SUM(D874*100,E874:F874)</f>
        <v>91.379310344827587</v>
      </c>
      <c r="H874" s="17"/>
      <c r="I874" s="19"/>
      <c r="J874" s="18">
        <f>SUM(H874:I874)</f>
        <v>0</v>
      </c>
      <c r="K874" s="17"/>
      <c r="L874" s="19"/>
      <c r="M874" s="19"/>
      <c r="N874" s="18">
        <f>SUM(K874:M874)</f>
        <v>0</v>
      </c>
      <c r="O874" s="19"/>
      <c r="P874" s="19"/>
      <c r="Q874" s="19"/>
      <c r="R874" s="19"/>
      <c r="S874" s="18">
        <f>SUM(O874:R874)</f>
        <v>0</v>
      </c>
      <c r="T874" s="20"/>
      <c r="U874" s="17"/>
      <c r="V874" s="17"/>
      <c r="W874" s="17"/>
      <c r="X874" s="17"/>
      <c r="Y874" s="17"/>
      <c r="Z874" s="18">
        <f>SUM(T874:Y874)</f>
        <v>0</v>
      </c>
      <c r="AA874" s="17"/>
      <c r="AB874" s="17"/>
      <c r="AC874" s="41">
        <f>G874+J874+N874+S874+Z874+AA874-AB874</f>
        <v>91.379310344827587</v>
      </c>
    </row>
    <row r="875" spans="1:29" x14ac:dyDescent="0.25">
      <c r="A875" s="225">
        <v>871</v>
      </c>
      <c r="B875" s="62" t="s">
        <v>252</v>
      </c>
      <c r="C875" s="8" t="s">
        <v>5456</v>
      </c>
      <c r="D875" s="6">
        <v>0.70068965517241377</v>
      </c>
      <c r="E875" s="121"/>
      <c r="F875" s="5"/>
      <c r="G875" s="6">
        <f>SUM(D875*100,E875:F875)</f>
        <v>70.068965517241381</v>
      </c>
      <c r="H875" s="5"/>
      <c r="I875" s="4"/>
      <c r="J875" s="6">
        <f>SUM(H875:I875)</f>
        <v>0</v>
      </c>
      <c r="K875" s="5">
        <v>2</v>
      </c>
      <c r="L875" s="4">
        <v>0.5</v>
      </c>
      <c r="M875" s="4">
        <v>7</v>
      </c>
      <c r="N875" s="6">
        <f>SUM(K875:M875)</f>
        <v>9.5</v>
      </c>
      <c r="O875" s="4"/>
      <c r="P875" s="4"/>
      <c r="Q875" s="4"/>
      <c r="R875" s="4"/>
      <c r="S875" s="6">
        <f>SUM(O875:R875)</f>
        <v>0</v>
      </c>
      <c r="T875" s="7">
        <v>10</v>
      </c>
      <c r="U875" s="5">
        <v>0.2</v>
      </c>
      <c r="V875" s="5">
        <v>1.6</v>
      </c>
      <c r="W875" s="5"/>
      <c r="X875" s="5"/>
      <c r="Y875" s="5"/>
      <c r="Z875" s="6">
        <f>SUM(T875:Y875)</f>
        <v>11.799999999999999</v>
      </c>
      <c r="AA875" s="5"/>
      <c r="AB875" s="5"/>
      <c r="AC875" s="40">
        <f>G875+J875+N875+S875+Z875+AA875-AB875</f>
        <v>91.368965517241378</v>
      </c>
    </row>
    <row r="876" spans="1:29" x14ac:dyDescent="0.25">
      <c r="A876" s="224">
        <v>872</v>
      </c>
      <c r="B876" s="62" t="s">
        <v>5247</v>
      </c>
      <c r="C876" s="9" t="s">
        <v>4042</v>
      </c>
      <c r="D876" s="18">
        <v>0.88664848484848469</v>
      </c>
      <c r="E876" s="124"/>
      <c r="F876" s="17"/>
      <c r="G876" s="18">
        <f>SUM(D876*100,E876:F876)</f>
        <v>88.664848484848463</v>
      </c>
      <c r="H876" s="17"/>
      <c r="I876" s="19"/>
      <c r="J876" s="18">
        <f>SUM(H876:I876)</f>
        <v>0</v>
      </c>
      <c r="K876" s="17"/>
      <c r="L876" s="19"/>
      <c r="M876" s="19"/>
      <c r="N876" s="18">
        <f>SUM(K876:M876)</f>
        <v>0</v>
      </c>
      <c r="O876" s="19"/>
      <c r="P876" s="19"/>
      <c r="Q876" s="19"/>
      <c r="R876" s="19"/>
      <c r="S876" s="18">
        <f>SUM(O876:R876)</f>
        <v>0</v>
      </c>
      <c r="T876" s="20">
        <v>0.5</v>
      </c>
      <c r="U876" s="17">
        <v>2.2000000000000002</v>
      </c>
      <c r="V876" s="17"/>
      <c r="W876" s="17"/>
      <c r="X876" s="17"/>
      <c r="Y876" s="17"/>
      <c r="Z876" s="18">
        <f>SUM(T876:Y876)</f>
        <v>2.7</v>
      </c>
      <c r="AA876" s="17"/>
      <c r="AB876" s="17"/>
      <c r="AC876" s="41">
        <f>G876+J876+N876+S876+Z876+AA876-AB876</f>
        <v>91.364848484848466</v>
      </c>
    </row>
    <row r="877" spans="1:29" x14ac:dyDescent="0.25">
      <c r="A877" s="224">
        <v>873</v>
      </c>
      <c r="B877" s="62" t="s">
        <v>5131</v>
      </c>
      <c r="C877" s="24" t="s">
        <v>4042</v>
      </c>
      <c r="D877" s="18">
        <v>0.91354838709677422</v>
      </c>
      <c r="E877" s="124"/>
      <c r="F877" s="17"/>
      <c r="G877" s="18">
        <f>SUM(D877*100,E877:F877)</f>
        <v>91.354838709677423</v>
      </c>
      <c r="H877" s="17"/>
      <c r="I877" s="19"/>
      <c r="J877" s="18">
        <f>SUM(H877:I877)</f>
        <v>0</v>
      </c>
      <c r="K877" s="17"/>
      <c r="L877" s="19"/>
      <c r="M877" s="19"/>
      <c r="N877" s="18">
        <f>SUM(K877:M877)</f>
        <v>0</v>
      </c>
      <c r="O877" s="19"/>
      <c r="P877" s="19"/>
      <c r="Q877" s="19"/>
      <c r="R877" s="19"/>
      <c r="S877" s="18">
        <f>SUM(O877:R877)</f>
        <v>0</v>
      </c>
      <c r="T877" s="20"/>
      <c r="U877" s="17"/>
      <c r="V877" s="17"/>
      <c r="W877" s="17"/>
      <c r="X877" s="17"/>
      <c r="Y877" s="17"/>
      <c r="Z877" s="18">
        <f>SUM(T877:Y877)</f>
        <v>0</v>
      </c>
      <c r="AA877" s="17"/>
      <c r="AB877" s="17"/>
      <c r="AC877" s="41">
        <f>G877+J877+N877+S877+Z877+AA877-AB877</f>
        <v>91.354838709677423</v>
      </c>
    </row>
    <row r="878" spans="1:29" x14ac:dyDescent="0.25">
      <c r="A878" s="224">
        <v>874</v>
      </c>
      <c r="B878" s="62" t="s">
        <v>5295</v>
      </c>
      <c r="C878" s="9" t="s">
        <v>4042</v>
      </c>
      <c r="D878" s="18">
        <v>0.88630909090909082</v>
      </c>
      <c r="E878" s="124"/>
      <c r="F878" s="17"/>
      <c r="G878" s="18">
        <f>SUM(D878*100,E878:F878)</f>
        <v>88.630909090909086</v>
      </c>
      <c r="H878" s="17"/>
      <c r="I878" s="19"/>
      <c r="J878" s="18">
        <f>SUM(H878:I878)</f>
        <v>0</v>
      </c>
      <c r="K878" s="17"/>
      <c r="L878" s="19"/>
      <c r="M878" s="19"/>
      <c r="N878" s="18">
        <f>SUM(K878:M878)</f>
        <v>0</v>
      </c>
      <c r="O878" s="19">
        <v>2.5</v>
      </c>
      <c r="P878" s="19"/>
      <c r="Q878" s="19"/>
      <c r="R878" s="19"/>
      <c r="S878" s="18">
        <f>SUM(O878:R878)</f>
        <v>2.5</v>
      </c>
      <c r="T878" s="20"/>
      <c r="U878" s="17">
        <v>0.2</v>
      </c>
      <c r="V878" s="17"/>
      <c r="W878" s="17"/>
      <c r="X878" s="17"/>
      <c r="Y878" s="17"/>
      <c r="Z878" s="18">
        <f>SUM(T878:Y878)</f>
        <v>0.2</v>
      </c>
      <c r="AA878" s="17"/>
      <c r="AB878" s="17"/>
      <c r="AC878" s="41">
        <f>G878+J878+N878+S878+Z878+AA878-AB878</f>
        <v>91.330909090909088</v>
      </c>
    </row>
    <row r="879" spans="1:29" x14ac:dyDescent="0.25">
      <c r="A879" s="225">
        <v>875</v>
      </c>
      <c r="B879" s="62" t="s">
        <v>5318</v>
      </c>
      <c r="C879" s="9" t="s">
        <v>4042</v>
      </c>
      <c r="D879" s="18">
        <v>0.86029696969696967</v>
      </c>
      <c r="E879" s="124"/>
      <c r="F879" s="17"/>
      <c r="G879" s="18">
        <f>SUM(D879*100,E879:F879)</f>
        <v>86.029696969696971</v>
      </c>
      <c r="H879" s="17"/>
      <c r="I879" s="19"/>
      <c r="J879" s="18">
        <f>SUM(H879:I879)</f>
        <v>0</v>
      </c>
      <c r="K879" s="17"/>
      <c r="L879" s="19"/>
      <c r="M879" s="19"/>
      <c r="N879" s="18">
        <f>SUM(K879:M879)</f>
        <v>0</v>
      </c>
      <c r="O879" s="19">
        <v>2.5</v>
      </c>
      <c r="P879" s="19"/>
      <c r="Q879" s="19"/>
      <c r="R879" s="19"/>
      <c r="S879" s="18">
        <f>SUM(O879:R879)</f>
        <v>2.5</v>
      </c>
      <c r="T879" s="20"/>
      <c r="U879" s="17">
        <v>2.6</v>
      </c>
      <c r="V879" s="17"/>
      <c r="W879" s="17"/>
      <c r="X879" s="17">
        <v>0.2</v>
      </c>
      <c r="Y879" s="17"/>
      <c r="Z879" s="18">
        <f>SUM(T879:Y879)</f>
        <v>2.8000000000000003</v>
      </c>
      <c r="AA879" s="17"/>
      <c r="AB879" s="17"/>
      <c r="AC879" s="41">
        <f>G879+J879+N879+S879+Z879+AA879-AB879</f>
        <v>91.329696969696968</v>
      </c>
    </row>
    <row r="880" spans="1:29" ht="25.5" x14ac:dyDescent="0.25">
      <c r="A880" s="224">
        <v>876</v>
      </c>
      <c r="B880" s="81" t="s">
        <v>1479</v>
      </c>
      <c r="C880" s="13" t="s">
        <v>1369</v>
      </c>
      <c r="D880" s="18">
        <v>0.60019285714285708</v>
      </c>
      <c r="E880" s="122"/>
      <c r="F880" s="17"/>
      <c r="G880" s="18">
        <f>SUM(D880*100,E880:F880)</f>
        <v>60.019285714285708</v>
      </c>
      <c r="H880" s="17"/>
      <c r="I880" s="19"/>
      <c r="J880" s="18">
        <f>SUM(H880:I880)</f>
        <v>0</v>
      </c>
      <c r="K880" s="17">
        <v>2</v>
      </c>
      <c r="L880" s="19">
        <v>0.5</v>
      </c>
      <c r="M880" s="19">
        <v>7</v>
      </c>
      <c r="N880" s="18">
        <f>SUM(K880:M880)</f>
        <v>9.5</v>
      </c>
      <c r="O880" s="19"/>
      <c r="P880" s="19"/>
      <c r="Q880" s="19"/>
      <c r="R880" s="19"/>
      <c r="S880" s="18">
        <f>SUM(O880:R880)</f>
        <v>0</v>
      </c>
      <c r="T880" s="20">
        <v>1.5</v>
      </c>
      <c r="U880" s="17">
        <v>17.8</v>
      </c>
      <c r="V880" s="222"/>
      <c r="W880" s="17"/>
      <c r="X880" s="17"/>
      <c r="Y880" s="17">
        <v>2.5</v>
      </c>
      <c r="Z880" s="18">
        <f>SUM(T880:Y880)</f>
        <v>21.8</v>
      </c>
      <c r="AA880" s="17"/>
      <c r="AB880" s="17"/>
      <c r="AC880" s="41">
        <f>G880+J880+N880+S880+Z880+AA880-AB880</f>
        <v>91.319285714285698</v>
      </c>
    </row>
    <row r="881" spans="1:29" x14ac:dyDescent="0.25">
      <c r="A881" s="224">
        <v>877</v>
      </c>
      <c r="B881" s="79" t="s">
        <v>1480</v>
      </c>
      <c r="C881" s="8" t="s">
        <v>1369</v>
      </c>
      <c r="D881" s="18">
        <v>0.91300333333333339</v>
      </c>
      <c r="E881" s="122"/>
      <c r="F881" s="17"/>
      <c r="G881" s="18">
        <f>SUM(D881*100,E881:F881)</f>
        <v>91.300333333333342</v>
      </c>
      <c r="H881" s="17"/>
      <c r="I881" s="19"/>
      <c r="J881" s="18">
        <f>SUM(H881:I881)</f>
        <v>0</v>
      </c>
      <c r="K881" s="17"/>
      <c r="L881" s="19"/>
      <c r="M881" s="19"/>
      <c r="N881" s="18">
        <f>SUM(K881:M881)</f>
        <v>0</v>
      </c>
      <c r="O881" s="19"/>
      <c r="P881" s="19"/>
      <c r="Q881" s="19"/>
      <c r="R881" s="19"/>
      <c r="S881" s="18">
        <f>SUM(O881:R881)</f>
        <v>0</v>
      </c>
      <c r="T881" s="20"/>
      <c r="U881" s="17"/>
      <c r="V881" s="17"/>
      <c r="W881" s="17"/>
      <c r="X881" s="17"/>
      <c r="Y881" s="17"/>
      <c r="Z881" s="18">
        <f>SUM(T881:Y881)</f>
        <v>0</v>
      </c>
      <c r="AA881" s="17"/>
      <c r="AB881" s="17"/>
      <c r="AC881" s="41">
        <f>G881+J881+N881+S881+Z881+AA881-AB881</f>
        <v>91.300333333333342</v>
      </c>
    </row>
    <row r="882" spans="1:29" x14ac:dyDescent="0.25">
      <c r="A882" s="224">
        <v>878</v>
      </c>
      <c r="B882" s="58" t="s">
        <v>253</v>
      </c>
      <c r="C882" s="8" t="s">
        <v>5456</v>
      </c>
      <c r="D882" s="6">
        <v>0.91300000000000003</v>
      </c>
      <c r="E882" s="121"/>
      <c r="F882" s="5"/>
      <c r="G882" s="6">
        <f>SUM(D882*100,E882:F882)</f>
        <v>91.3</v>
      </c>
      <c r="H882" s="5"/>
      <c r="I882" s="4"/>
      <c r="J882" s="6">
        <f>SUM(H882:I882)</f>
        <v>0</v>
      </c>
      <c r="K882" s="5"/>
      <c r="L882" s="4"/>
      <c r="M882" s="4"/>
      <c r="N882" s="6">
        <f>SUM(K882:M882)</f>
        <v>0</v>
      </c>
      <c r="O882" s="4"/>
      <c r="P882" s="4"/>
      <c r="Q882" s="4"/>
      <c r="R882" s="4"/>
      <c r="S882" s="6">
        <f>SUM(O882:R882)</f>
        <v>0</v>
      </c>
      <c r="T882" s="7"/>
      <c r="U882" s="5"/>
      <c r="V882" s="5"/>
      <c r="W882" s="5"/>
      <c r="X882" s="5"/>
      <c r="Y882" s="5"/>
      <c r="Z882" s="6">
        <f>SUM(T882:Y882)</f>
        <v>0</v>
      </c>
      <c r="AA882" s="5"/>
      <c r="AB882" s="5"/>
      <c r="AC882" s="40">
        <f>G882+J882+N882+S882+Z882+AA882-AB882</f>
        <v>91.3</v>
      </c>
    </row>
    <row r="883" spans="1:29" x14ac:dyDescent="0.25">
      <c r="A883" s="225">
        <v>879</v>
      </c>
      <c r="B883" s="62" t="s">
        <v>3442</v>
      </c>
      <c r="C883" s="13" t="s">
        <v>3340</v>
      </c>
      <c r="D883" s="18">
        <v>0.91300000000000003</v>
      </c>
      <c r="E883" s="122"/>
      <c r="F883" s="17"/>
      <c r="G883" s="18">
        <v>91.3</v>
      </c>
      <c r="H883" s="17"/>
      <c r="I883" s="19"/>
      <c r="J883" s="18">
        <v>0</v>
      </c>
      <c r="K883" s="17"/>
      <c r="L883" s="19"/>
      <c r="M883" s="19"/>
      <c r="N883" s="18">
        <v>0</v>
      </c>
      <c r="O883" s="19"/>
      <c r="P883" s="19"/>
      <c r="Q883" s="19"/>
      <c r="R883" s="19"/>
      <c r="S883" s="18">
        <v>0</v>
      </c>
      <c r="T883" s="20"/>
      <c r="U883" s="17"/>
      <c r="V883" s="17"/>
      <c r="W883" s="17"/>
      <c r="X883" s="17"/>
      <c r="Y883" s="17"/>
      <c r="Z883" s="18">
        <v>0</v>
      </c>
      <c r="AA883" s="17"/>
      <c r="AB883" s="17"/>
      <c r="AC883" s="41">
        <v>91.3</v>
      </c>
    </row>
    <row r="884" spans="1:29" x14ac:dyDescent="0.25">
      <c r="A884" s="224">
        <v>880</v>
      </c>
      <c r="B884" s="81" t="s">
        <v>4441</v>
      </c>
      <c r="C884" s="8" t="s">
        <v>4042</v>
      </c>
      <c r="D884" s="18">
        <v>0.91290322580645167</v>
      </c>
      <c r="E884" s="124"/>
      <c r="F884" s="17"/>
      <c r="G884" s="18">
        <f>SUM(D884*100,E884:F884)</f>
        <v>91.290322580645167</v>
      </c>
      <c r="H884" s="17"/>
      <c r="I884" s="19"/>
      <c r="J884" s="18">
        <f>SUM(H884:I884)</f>
        <v>0</v>
      </c>
      <c r="K884" s="17"/>
      <c r="L884" s="19"/>
      <c r="M884" s="19"/>
      <c r="N884" s="18">
        <f>SUM(K884:M884)</f>
        <v>0</v>
      </c>
      <c r="O884" s="19"/>
      <c r="P884" s="19"/>
      <c r="Q884" s="19"/>
      <c r="R884" s="19"/>
      <c r="S884" s="18">
        <f>SUM(O884:R884)</f>
        <v>0</v>
      </c>
      <c r="T884" s="20"/>
      <c r="U884" s="17"/>
      <c r="V884" s="17"/>
      <c r="W884" s="17"/>
      <c r="X884" s="17"/>
      <c r="Y884" s="17"/>
      <c r="Z884" s="18">
        <f>SUM(T884:Y884)</f>
        <v>0</v>
      </c>
      <c r="AA884" s="17"/>
      <c r="AB884" s="17"/>
      <c r="AC884" s="41">
        <f>G884+J884+N884+S884+Z884+AA884-AB884</f>
        <v>91.290322580645167</v>
      </c>
    </row>
    <row r="885" spans="1:29" x14ac:dyDescent="0.25">
      <c r="A885" s="224">
        <v>881</v>
      </c>
      <c r="B885" s="81" t="s">
        <v>1481</v>
      </c>
      <c r="C885" s="8" t="s">
        <v>1369</v>
      </c>
      <c r="D885" s="18">
        <v>0.88289562289562284</v>
      </c>
      <c r="E885" s="122"/>
      <c r="F885" s="17"/>
      <c r="G885" s="18">
        <f>SUM(D885*100,E885:F885)</f>
        <v>88.289562289562284</v>
      </c>
      <c r="H885" s="17"/>
      <c r="I885" s="19"/>
      <c r="J885" s="18">
        <f>SUM(H885:I885)</f>
        <v>0</v>
      </c>
      <c r="K885" s="17"/>
      <c r="L885" s="19"/>
      <c r="M885" s="19"/>
      <c r="N885" s="18">
        <f>SUM(K885:M885)</f>
        <v>0</v>
      </c>
      <c r="O885" s="19"/>
      <c r="P885" s="19">
        <v>3</v>
      </c>
      <c r="Q885" s="19"/>
      <c r="R885" s="19"/>
      <c r="S885" s="18">
        <f>SUM(O885:R885)</f>
        <v>3</v>
      </c>
      <c r="T885" s="20"/>
      <c r="U885" s="17"/>
      <c r="V885" s="17"/>
      <c r="W885" s="17"/>
      <c r="X885" s="17"/>
      <c r="Y885" s="17"/>
      <c r="Z885" s="18">
        <f>SUM(T885:Y885)</f>
        <v>0</v>
      </c>
      <c r="AA885" s="17"/>
      <c r="AB885" s="17"/>
      <c r="AC885" s="41">
        <f>G885+J885+N885+S885+Z885+AA885-AB885</f>
        <v>91.289562289562284</v>
      </c>
    </row>
    <row r="886" spans="1:29" x14ac:dyDescent="0.25">
      <c r="A886" s="224">
        <v>882</v>
      </c>
      <c r="B886" s="109">
        <v>184118</v>
      </c>
      <c r="C886" s="36" t="s">
        <v>5457</v>
      </c>
      <c r="D886" s="39">
        <v>0.9127777777777778</v>
      </c>
      <c r="E886" s="123"/>
      <c r="F886" s="33"/>
      <c r="G886" s="34">
        <v>91.277777777777786</v>
      </c>
      <c r="H886" s="33"/>
      <c r="I886" s="32"/>
      <c r="J886" s="34">
        <v>0</v>
      </c>
      <c r="K886" s="33"/>
      <c r="L886" s="32"/>
      <c r="M886" s="32"/>
      <c r="N886" s="34">
        <v>0</v>
      </c>
      <c r="O886" s="32"/>
      <c r="P886" s="32"/>
      <c r="Q886" s="32"/>
      <c r="R886" s="32"/>
      <c r="S886" s="34">
        <v>0</v>
      </c>
      <c r="T886" s="35"/>
      <c r="U886" s="33"/>
      <c r="V886" s="33"/>
      <c r="W886" s="33"/>
      <c r="X886" s="33"/>
      <c r="Y886" s="33"/>
      <c r="Z886" s="34">
        <v>0</v>
      </c>
      <c r="AA886" s="33"/>
      <c r="AB886" s="33"/>
      <c r="AC886" s="42">
        <v>91.277777777777786</v>
      </c>
    </row>
    <row r="887" spans="1:29" x14ac:dyDescent="0.25">
      <c r="A887" s="225">
        <v>883</v>
      </c>
      <c r="B887" s="62" t="s">
        <v>4942</v>
      </c>
      <c r="C887" s="8" t="s">
        <v>4042</v>
      </c>
      <c r="D887" s="18">
        <v>0.91273026315789474</v>
      </c>
      <c r="E887" s="124"/>
      <c r="F887" s="17"/>
      <c r="G887" s="18">
        <f>SUM(D887*100,E887:F887)</f>
        <v>91.27302631578948</v>
      </c>
      <c r="H887" s="17"/>
      <c r="I887" s="19"/>
      <c r="J887" s="18">
        <f>SUM(H887:I887)</f>
        <v>0</v>
      </c>
      <c r="K887" s="17"/>
      <c r="L887" s="19"/>
      <c r="M887" s="19"/>
      <c r="N887" s="18">
        <f>SUM(K887:M887)</f>
        <v>0</v>
      </c>
      <c r="O887" s="19"/>
      <c r="P887" s="19"/>
      <c r="Q887" s="19"/>
      <c r="R887" s="19"/>
      <c r="S887" s="18">
        <f>SUM(O887:R887)</f>
        <v>0</v>
      </c>
      <c r="T887" s="20"/>
      <c r="U887" s="17"/>
      <c r="V887" s="17"/>
      <c r="W887" s="17"/>
      <c r="X887" s="17"/>
      <c r="Y887" s="17"/>
      <c r="Z887" s="18">
        <f>SUM(T887:Y887)</f>
        <v>0</v>
      </c>
      <c r="AA887" s="17"/>
      <c r="AB887" s="17"/>
      <c r="AC887" s="41">
        <f>G887+J887+N887+S887+Z887+AA887-AB887</f>
        <v>91.27302631578948</v>
      </c>
    </row>
    <row r="888" spans="1:29" x14ac:dyDescent="0.25">
      <c r="A888" s="224">
        <v>884</v>
      </c>
      <c r="B888" s="62" t="s">
        <v>4648</v>
      </c>
      <c r="C888" s="50" t="s">
        <v>4042</v>
      </c>
      <c r="D888" s="18">
        <v>0.91258064516129034</v>
      </c>
      <c r="E888" s="124"/>
      <c r="F888" s="17"/>
      <c r="G888" s="18">
        <f>SUM(D888*100,E888:F888)</f>
        <v>91.258064516129039</v>
      </c>
      <c r="H888" s="17"/>
      <c r="I888" s="19"/>
      <c r="J888" s="18">
        <f>SUM(H888:I888)</f>
        <v>0</v>
      </c>
      <c r="K888" s="17"/>
      <c r="L888" s="19"/>
      <c r="M888" s="19"/>
      <c r="N888" s="18">
        <f>SUM(K888:M888)</f>
        <v>0</v>
      </c>
      <c r="O888" s="19"/>
      <c r="P888" s="19"/>
      <c r="Q888" s="19"/>
      <c r="R888" s="19"/>
      <c r="S888" s="18">
        <f>SUM(O888:R888)</f>
        <v>0</v>
      </c>
      <c r="T888" s="20"/>
      <c r="U888" s="17"/>
      <c r="V888" s="17"/>
      <c r="W888" s="17"/>
      <c r="X888" s="17"/>
      <c r="Y888" s="17"/>
      <c r="Z888" s="18">
        <f>SUM(T888:Y888)</f>
        <v>0</v>
      </c>
      <c r="AA888" s="17"/>
      <c r="AB888" s="17"/>
      <c r="AC888" s="41">
        <f>G888+J888+N888+S888+Z888+AA888-AB888</f>
        <v>91.258064516129039</v>
      </c>
    </row>
    <row r="889" spans="1:29" x14ac:dyDescent="0.25">
      <c r="A889" s="224">
        <v>885</v>
      </c>
      <c r="B889" s="62" t="s">
        <v>4774</v>
      </c>
      <c r="C889" s="8" t="s">
        <v>4042</v>
      </c>
      <c r="D889" s="18">
        <v>0.8773333333333333</v>
      </c>
      <c r="E889" s="124"/>
      <c r="F889" s="17"/>
      <c r="G889" s="18">
        <f>SUM(D889*100,E889:F889)</f>
        <v>87.733333333333334</v>
      </c>
      <c r="H889" s="17"/>
      <c r="I889" s="19"/>
      <c r="J889" s="18">
        <f>SUM(H889:I889)</f>
        <v>0</v>
      </c>
      <c r="K889" s="17"/>
      <c r="L889" s="19"/>
      <c r="M889" s="19"/>
      <c r="N889" s="18">
        <f>SUM(K889:M889)</f>
        <v>0</v>
      </c>
      <c r="O889" s="19">
        <v>2.5</v>
      </c>
      <c r="P889" s="19"/>
      <c r="Q889" s="19"/>
      <c r="R889" s="19"/>
      <c r="S889" s="18">
        <f>SUM(O889:R889)</f>
        <v>2.5</v>
      </c>
      <c r="T889" s="20"/>
      <c r="U889" s="17">
        <v>1</v>
      </c>
      <c r="V889" s="17"/>
      <c r="W889" s="17"/>
      <c r="X889" s="17"/>
      <c r="Y889" s="17"/>
      <c r="Z889" s="18">
        <f>SUM(T889:Y889)</f>
        <v>1</v>
      </c>
      <c r="AA889" s="17"/>
      <c r="AB889" s="17"/>
      <c r="AC889" s="41">
        <f>G889+J889+N889+S889+Z889+AA889-AB889</f>
        <v>91.233333333333334</v>
      </c>
    </row>
    <row r="890" spans="1:29" x14ac:dyDescent="0.25">
      <c r="A890" s="224">
        <v>886</v>
      </c>
      <c r="B890" s="111" t="s">
        <v>4249</v>
      </c>
      <c r="C890" s="8" t="s">
        <v>4042</v>
      </c>
      <c r="D890" s="18">
        <v>0.87531250000000005</v>
      </c>
      <c r="E890" s="124"/>
      <c r="F890" s="17"/>
      <c r="G890" s="18">
        <f>SUM(D890*100,E890:F890)</f>
        <v>87.53125</v>
      </c>
      <c r="H890" s="17"/>
      <c r="I890" s="19"/>
      <c r="J890" s="18">
        <f>SUM(H890:I890)</f>
        <v>0</v>
      </c>
      <c r="K890" s="17"/>
      <c r="L890" s="19"/>
      <c r="M890" s="19"/>
      <c r="N890" s="18">
        <f>SUM(K890:M890)</f>
        <v>0</v>
      </c>
      <c r="O890" s="19"/>
      <c r="P890" s="19"/>
      <c r="Q890" s="19"/>
      <c r="R890" s="19"/>
      <c r="S890" s="18">
        <f>SUM(O890:R890)</f>
        <v>0</v>
      </c>
      <c r="T890" s="20">
        <v>1</v>
      </c>
      <c r="U890" s="17">
        <v>1</v>
      </c>
      <c r="V890" s="17"/>
      <c r="W890" s="17">
        <v>0.2</v>
      </c>
      <c r="X890" s="17">
        <f>1.3+0.2</f>
        <v>1.5</v>
      </c>
      <c r="Y890" s="17"/>
      <c r="Z890" s="18">
        <f>SUM(T890:Y890)</f>
        <v>3.7</v>
      </c>
      <c r="AA890" s="17"/>
      <c r="AB890" s="17"/>
      <c r="AC890" s="41">
        <f>G890+J890+N890+S890+Z890+AA890-AB890</f>
        <v>91.231250000000003</v>
      </c>
    </row>
    <row r="891" spans="1:29" x14ac:dyDescent="0.25">
      <c r="A891" s="225">
        <v>887</v>
      </c>
      <c r="B891" s="62" t="s">
        <v>2521</v>
      </c>
      <c r="C891" s="13" t="s">
        <v>2360</v>
      </c>
      <c r="D891" s="18">
        <v>0.91230769230769226</v>
      </c>
      <c r="E891" s="122"/>
      <c r="F891" s="17"/>
      <c r="G891" s="18">
        <v>91.230769230769226</v>
      </c>
      <c r="H891" s="17"/>
      <c r="I891" s="19"/>
      <c r="J891" s="18">
        <v>0</v>
      </c>
      <c r="K891" s="17"/>
      <c r="L891" s="19"/>
      <c r="M891" s="19"/>
      <c r="N891" s="18">
        <v>0</v>
      </c>
      <c r="O891" s="19"/>
      <c r="P891" s="19"/>
      <c r="Q891" s="19"/>
      <c r="R891" s="19"/>
      <c r="S891" s="18">
        <v>0</v>
      </c>
      <c r="T891" s="20"/>
      <c r="U891" s="17"/>
      <c r="V891" s="17"/>
      <c r="W891" s="17"/>
      <c r="X891" s="17"/>
      <c r="Y891" s="17"/>
      <c r="Z891" s="18">
        <v>0</v>
      </c>
      <c r="AA891" s="17"/>
      <c r="AB891" s="17"/>
      <c r="AC891" s="41">
        <v>91.230769230769226</v>
      </c>
    </row>
    <row r="892" spans="1:29" x14ac:dyDescent="0.25">
      <c r="A892" s="224">
        <v>888</v>
      </c>
      <c r="B892" s="60" t="s">
        <v>254</v>
      </c>
      <c r="C892" s="8" t="s">
        <v>5456</v>
      </c>
      <c r="D892" s="6">
        <v>0.91212121212121211</v>
      </c>
      <c r="E892" s="121"/>
      <c r="F892" s="5"/>
      <c r="G892" s="6">
        <f>SUM(D892*100,E892:F892)</f>
        <v>91.212121212121218</v>
      </c>
      <c r="H892" s="5"/>
      <c r="I892" s="4"/>
      <c r="J892" s="6">
        <f>SUM(H892:I892)</f>
        <v>0</v>
      </c>
      <c r="K892" s="5"/>
      <c r="L892" s="4"/>
      <c r="M892" s="4"/>
      <c r="N892" s="6">
        <f>SUM(K892:M892)</f>
        <v>0</v>
      </c>
      <c r="O892" s="4"/>
      <c r="P892" s="4"/>
      <c r="Q892" s="4"/>
      <c r="R892" s="4"/>
      <c r="S892" s="6">
        <f>SUM(O892:R892)</f>
        <v>0</v>
      </c>
      <c r="T892" s="7"/>
      <c r="U892" s="5"/>
      <c r="V892" s="5"/>
      <c r="W892" s="5"/>
      <c r="X892" s="5"/>
      <c r="Y892" s="5"/>
      <c r="Z892" s="6">
        <f>SUM(T892:Y892)</f>
        <v>0</v>
      </c>
      <c r="AA892" s="5"/>
      <c r="AB892" s="5"/>
      <c r="AC892" s="40">
        <f>G892+J892+N892+S892+Z892+AA892-AB892</f>
        <v>91.212121212121218</v>
      </c>
    </row>
    <row r="893" spans="1:29" x14ac:dyDescent="0.25">
      <c r="A893" s="224">
        <v>889</v>
      </c>
      <c r="B893" s="62" t="s">
        <v>3443</v>
      </c>
      <c r="C893" s="13" t="s">
        <v>3340</v>
      </c>
      <c r="D893" s="18">
        <v>0.9118421052631579</v>
      </c>
      <c r="E893" s="122"/>
      <c r="F893" s="17"/>
      <c r="G893" s="18">
        <v>91.184210526315795</v>
      </c>
      <c r="H893" s="17"/>
      <c r="I893" s="19"/>
      <c r="J893" s="18">
        <v>0</v>
      </c>
      <c r="K893" s="17"/>
      <c r="L893" s="19"/>
      <c r="M893" s="19"/>
      <c r="N893" s="18">
        <v>0</v>
      </c>
      <c r="O893" s="19"/>
      <c r="P893" s="19"/>
      <c r="Q893" s="19"/>
      <c r="R893" s="19"/>
      <c r="S893" s="18">
        <v>0</v>
      </c>
      <c r="T893" s="20"/>
      <c r="U893" s="17"/>
      <c r="V893" s="17"/>
      <c r="W893" s="17"/>
      <c r="X893" s="17"/>
      <c r="Y893" s="17"/>
      <c r="Z893" s="18">
        <v>0</v>
      </c>
      <c r="AA893" s="17"/>
      <c r="AB893" s="17"/>
      <c r="AC893" s="41">
        <v>91.184210526315795</v>
      </c>
    </row>
    <row r="894" spans="1:29" x14ac:dyDescent="0.25">
      <c r="A894" s="224">
        <v>890</v>
      </c>
      <c r="B894" s="62" t="s">
        <v>5179</v>
      </c>
      <c r="C894" s="24" t="s">
        <v>4042</v>
      </c>
      <c r="D894" s="18">
        <v>0.82580645161290323</v>
      </c>
      <c r="E894" s="124"/>
      <c r="F894" s="17"/>
      <c r="G894" s="18">
        <f>SUM(D894*100,E894:F894)</f>
        <v>82.58064516129032</v>
      </c>
      <c r="H894" s="17">
        <v>7</v>
      </c>
      <c r="I894" s="19"/>
      <c r="J894" s="18">
        <f>SUM(H894:I894)</f>
        <v>7</v>
      </c>
      <c r="K894" s="17"/>
      <c r="L894" s="19"/>
      <c r="M894" s="19"/>
      <c r="N894" s="18">
        <f>SUM(K894:M894)</f>
        <v>0</v>
      </c>
      <c r="O894" s="19"/>
      <c r="P894" s="19"/>
      <c r="Q894" s="19"/>
      <c r="R894" s="19"/>
      <c r="S894" s="18">
        <f>SUM(O894:R894)</f>
        <v>0</v>
      </c>
      <c r="T894" s="20">
        <v>1</v>
      </c>
      <c r="U894" s="17"/>
      <c r="V894" s="17"/>
      <c r="W894" s="17">
        <v>0.6</v>
      </c>
      <c r="X894" s="17"/>
      <c r="Y894" s="17"/>
      <c r="Z894" s="18">
        <f>SUM(T894:Y894)</f>
        <v>1.6</v>
      </c>
      <c r="AA894" s="17"/>
      <c r="AB894" s="17"/>
      <c r="AC894" s="41">
        <f>G894+J894+N894+S894+Z894+AA894-AB894</f>
        <v>91.180645161290315</v>
      </c>
    </row>
    <row r="895" spans="1:29" x14ac:dyDescent="0.25">
      <c r="A895" s="225">
        <v>891</v>
      </c>
      <c r="B895" s="58" t="s">
        <v>255</v>
      </c>
      <c r="C895" s="8" t="s">
        <v>5456</v>
      </c>
      <c r="D895" s="6">
        <v>0.76172413793103444</v>
      </c>
      <c r="E895" s="121"/>
      <c r="F895" s="5"/>
      <c r="G895" s="6">
        <f>SUM(D895*100,E895:F895)</f>
        <v>76.172413793103445</v>
      </c>
      <c r="H895" s="5"/>
      <c r="I895" s="4"/>
      <c r="J895" s="6">
        <f>SUM(H895:I895)</f>
        <v>0</v>
      </c>
      <c r="K895" s="5"/>
      <c r="L895" s="4"/>
      <c r="M895" s="4"/>
      <c r="N895" s="6">
        <f>SUM(K895:M895)</f>
        <v>0</v>
      </c>
      <c r="O895" s="4"/>
      <c r="P895" s="4"/>
      <c r="Q895" s="4"/>
      <c r="R895" s="4"/>
      <c r="S895" s="6">
        <f>SUM(O895:R895)</f>
        <v>0</v>
      </c>
      <c r="T895" s="7">
        <v>15</v>
      </c>
      <c r="U895" s="5"/>
      <c r="V895" s="5"/>
      <c r="W895" s="5"/>
      <c r="X895" s="5"/>
      <c r="Y895" s="5"/>
      <c r="Z895" s="6">
        <f>SUM(T895:Y895)</f>
        <v>15</v>
      </c>
      <c r="AA895" s="5"/>
      <c r="AB895" s="5"/>
      <c r="AC895" s="40">
        <f>G895+J895+N895+S895+Z895+AA895-AB895</f>
        <v>91.172413793103445</v>
      </c>
    </row>
    <row r="896" spans="1:29" x14ac:dyDescent="0.25">
      <c r="A896" s="224">
        <v>892</v>
      </c>
      <c r="B896" s="62" t="s">
        <v>5321</v>
      </c>
      <c r="C896" s="9" t="s">
        <v>4042</v>
      </c>
      <c r="D896" s="18">
        <v>0.89568484848484853</v>
      </c>
      <c r="E896" s="124"/>
      <c r="F896" s="17"/>
      <c r="G896" s="18">
        <f>SUM(D896*100,E896:F896)</f>
        <v>89.568484848484857</v>
      </c>
      <c r="H896" s="17"/>
      <c r="I896" s="19"/>
      <c r="J896" s="18">
        <f>SUM(H896:I896)</f>
        <v>0</v>
      </c>
      <c r="K896" s="17"/>
      <c r="L896" s="19"/>
      <c r="M896" s="19"/>
      <c r="N896" s="18">
        <f>SUM(K896:M896)</f>
        <v>0</v>
      </c>
      <c r="O896" s="19"/>
      <c r="P896" s="19"/>
      <c r="Q896" s="19"/>
      <c r="R896" s="19"/>
      <c r="S896" s="18">
        <f>SUM(O896:R896)</f>
        <v>0</v>
      </c>
      <c r="T896" s="20"/>
      <c r="U896" s="17">
        <v>1.4</v>
      </c>
      <c r="V896" s="17"/>
      <c r="W896" s="17">
        <v>0.2</v>
      </c>
      <c r="X896" s="17"/>
      <c r="Y896" s="17"/>
      <c r="Z896" s="18">
        <f>SUM(T896:Y896)</f>
        <v>1.5999999999999999</v>
      </c>
      <c r="AA896" s="17"/>
      <c r="AB896" s="17"/>
      <c r="AC896" s="41">
        <f>G896+J896+N896+S896+Z896+AA896-AB896</f>
        <v>91.168484848484852</v>
      </c>
    </row>
    <row r="897" spans="1:29" x14ac:dyDescent="0.25">
      <c r="A897" s="224">
        <v>893</v>
      </c>
      <c r="B897" s="62" t="s">
        <v>2522</v>
      </c>
      <c r="C897" s="13" t="s">
        <v>2360</v>
      </c>
      <c r="D897" s="18">
        <v>0.91166666666666674</v>
      </c>
      <c r="E897" s="122"/>
      <c r="F897" s="17"/>
      <c r="G897" s="18">
        <v>91.166666666666671</v>
      </c>
      <c r="H897" s="17"/>
      <c r="I897" s="19"/>
      <c r="J897" s="18">
        <v>0</v>
      </c>
      <c r="K897" s="17"/>
      <c r="L897" s="19"/>
      <c r="M897" s="19"/>
      <c r="N897" s="18">
        <v>0</v>
      </c>
      <c r="O897" s="19"/>
      <c r="P897" s="19"/>
      <c r="Q897" s="19"/>
      <c r="R897" s="19"/>
      <c r="S897" s="18">
        <v>0</v>
      </c>
      <c r="T897" s="20"/>
      <c r="U897" s="17"/>
      <c r="V897" s="17"/>
      <c r="W897" s="17"/>
      <c r="X897" s="17"/>
      <c r="Y897" s="17"/>
      <c r="Z897" s="18">
        <v>0</v>
      </c>
      <c r="AA897" s="17"/>
      <c r="AB897" s="17"/>
      <c r="AC897" s="41">
        <v>91.166666666666671</v>
      </c>
    </row>
    <row r="898" spans="1:29" x14ac:dyDescent="0.25">
      <c r="A898" s="224">
        <v>894</v>
      </c>
      <c r="B898" s="59" t="s">
        <v>256</v>
      </c>
      <c r="C898" s="8" t="s">
        <v>5456</v>
      </c>
      <c r="D898" s="6">
        <v>0.90166666666666662</v>
      </c>
      <c r="E898" s="121"/>
      <c r="F898" s="5"/>
      <c r="G898" s="6">
        <f>SUM(D898*100,E898:F898)</f>
        <v>90.166666666666657</v>
      </c>
      <c r="H898" s="5"/>
      <c r="I898" s="4"/>
      <c r="J898" s="6">
        <f>SUM(H898:I898)</f>
        <v>0</v>
      </c>
      <c r="K898" s="5"/>
      <c r="L898" s="4"/>
      <c r="M898" s="4"/>
      <c r="N898" s="6">
        <f>SUM(K898:M898)</f>
        <v>0</v>
      </c>
      <c r="O898" s="4"/>
      <c r="P898" s="4"/>
      <c r="Q898" s="4"/>
      <c r="R898" s="4"/>
      <c r="S898" s="6">
        <f>SUM(O898:R898)</f>
        <v>0</v>
      </c>
      <c r="T898" s="7">
        <v>1</v>
      </c>
      <c r="U898" s="5"/>
      <c r="V898" s="5"/>
      <c r="W898" s="5"/>
      <c r="X898" s="5"/>
      <c r="Y898" s="5"/>
      <c r="Z898" s="6">
        <f>SUM(T898:Y898)</f>
        <v>1</v>
      </c>
      <c r="AA898" s="5"/>
      <c r="AB898" s="5"/>
      <c r="AC898" s="40">
        <f>G898+J898+N898+S898+Z898+AA898-AB898</f>
        <v>91.166666666666657</v>
      </c>
    </row>
    <row r="899" spans="1:29" x14ac:dyDescent="0.25">
      <c r="A899" s="225">
        <v>895</v>
      </c>
      <c r="B899" s="58" t="s">
        <v>257</v>
      </c>
      <c r="C899" s="8" t="s">
        <v>5456</v>
      </c>
      <c r="D899" s="6">
        <v>0.91166666666666663</v>
      </c>
      <c r="E899" s="121"/>
      <c r="F899" s="5"/>
      <c r="G899" s="6">
        <f>SUM(D899*100,E899:F899)</f>
        <v>91.166666666666657</v>
      </c>
      <c r="H899" s="5"/>
      <c r="I899" s="4"/>
      <c r="J899" s="6">
        <f>SUM(H899:I899)</f>
        <v>0</v>
      </c>
      <c r="K899" s="5"/>
      <c r="L899" s="4"/>
      <c r="M899" s="4"/>
      <c r="N899" s="6">
        <f>SUM(K899:M899)</f>
        <v>0</v>
      </c>
      <c r="O899" s="4"/>
      <c r="P899" s="4"/>
      <c r="Q899" s="4"/>
      <c r="R899" s="4"/>
      <c r="S899" s="6">
        <f>SUM(O899:R899)</f>
        <v>0</v>
      </c>
      <c r="T899" s="7"/>
      <c r="U899" s="5"/>
      <c r="V899" s="5"/>
      <c r="W899" s="5"/>
      <c r="X899" s="5"/>
      <c r="Y899" s="5"/>
      <c r="Z899" s="6">
        <f>SUM(T899:Y899)</f>
        <v>0</v>
      </c>
      <c r="AA899" s="5"/>
      <c r="AB899" s="5"/>
      <c r="AC899" s="40">
        <f>G899+J899+N899+S899+Z899+AA899-AB899</f>
        <v>91.166666666666657</v>
      </c>
    </row>
    <row r="900" spans="1:29" x14ac:dyDescent="0.25">
      <c r="A900" s="224">
        <v>896</v>
      </c>
      <c r="B900" s="62" t="s">
        <v>258</v>
      </c>
      <c r="C900" s="8" t="s">
        <v>5456</v>
      </c>
      <c r="D900" s="6">
        <v>0.91166666666666663</v>
      </c>
      <c r="E900" s="121"/>
      <c r="F900" s="5"/>
      <c r="G900" s="6">
        <f>SUM(D900*100,E900:F900)</f>
        <v>91.166666666666657</v>
      </c>
      <c r="H900" s="5"/>
      <c r="I900" s="4"/>
      <c r="J900" s="6">
        <f>SUM(H900:I900)</f>
        <v>0</v>
      </c>
      <c r="K900" s="5"/>
      <c r="L900" s="4"/>
      <c r="M900" s="4"/>
      <c r="N900" s="6">
        <f>SUM(K900:M900)</f>
        <v>0</v>
      </c>
      <c r="O900" s="4"/>
      <c r="P900" s="4"/>
      <c r="Q900" s="4"/>
      <c r="R900" s="4"/>
      <c r="S900" s="6">
        <f>SUM(O900:R900)</f>
        <v>0</v>
      </c>
      <c r="T900" s="7"/>
      <c r="U900" s="5"/>
      <c r="V900" s="5"/>
      <c r="W900" s="5"/>
      <c r="X900" s="5"/>
      <c r="Y900" s="5"/>
      <c r="Z900" s="6">
        <f>SUM(T900:Y900)</f>
        <v>0</v>
      </c>
      <c r="AA900" s="5"/>
      <c r="AB900" s="5"/>
      <c r="AC900" s="40">
        <f>G900+J900+N900+S900+Z900+AA900-AB900</f>
        <v>91.166666666666657</v>
      </c>
    </row>
    <row r="901" spans="1:29" x14ac:dyDescent="0.25">
      <c r="A901" s="224">
        <v>897</v>
      </c>
      <c r="B901" s="81" t="s">
        <v>4189</v>
      </c>
      <c r="C901" s="8" t="s">
        <v>4042</v>
      </c>
      <c r="D901" s="18">
        <v>0.86062499999999997</v>
      </c>
      <c r="E901" s="124"/>
      <c r="F901" s="17">
        <v>3.5</v>
      </c>
      <c r="G901" s="18">
        <f>SUM(D901*100,E901:F901)</f>
        <v>89.5625</v>
      </c>
      <c r="H901" s="17"/>
      <c r="I901" s="19"/>
      <c r="J901" s="18">
        <f>SUM(H901:I901)</f>
        <v>0</v>
      </c>
      <c r="K901" s="17"/>
      <c r="L901" s="19"/>
      <c r="M901" s="19"/>
      <c r="N901" s="18">
        <f>SUM(K901:M901)</f>
        <v>0</v>
      </c>
      <c r="O901" s="19"/>
      <c r="P901" s="19"/>
      <c r="Q901" s="19"/>
      <c r="R901" s="19"/>
      <c r="S901" s="18">
        <f>SUM(O901:R901)</f>
        <v>0</v>
      </c>
      <c r="T901" s="20"/>
      <c r="U901" s="17">
        <v>1.6</v>
      </c>
      <c r="V901" s="17"/>
      <c r="W901" s="17"/>
      <c r="X901" s="17"/>
      <c r="Y901" s="17"/>
      <c r="Z901" s="18">
        <f>SUM(T901:Y901)</f>
        <v>1.6</v>
      </c>
      <c r="AA901" s="17"/>
      <c r="AB901" s="17"/>
      <c r="AC901" s="41">
        <f>G901+J901+N901+S901+Z901+AA901-AB901</f>
        <v>91.162499999999994</v>
      </c>
    </row>
    <row r="902" spans="1:29" x14ac:dyDescent="0.25">
      <c r="A902" s="224">
        <v>898</v>
      </c>
      <c r="B902" s="62" t="s">
        <v>2523</v>
      </c>
      <c r="C902" s="13" t="s">
        <v>2360</v>
      </c>
      <c r="D902" s="18">
        <v>0.91153846153846163</v>
      </c>
      <c r="E902" s="122"/>
      <c r="F902" s="17"/>
      <c r="G902" s="18">
        <v>91.15384615384616</v>
      </c>
      <c r="H902" s="17"/>
      <c r="I902" s="19"/>
      <c r="J902" s="18">
        <v>0</v>
      </c>
      <c r="K902" s="17"/>
      <c r="L902" s="19"/>
      <c r="M902" s="19"/>
      <c r="N902" s="18">
        <v>0</v>
      </c>
      <c r="O902" s="19"/>
      <c r="P902" s="19"/>
      <c r="Q902" s="19"/>
      <c r="R902" s="19"/>
      <c r="S902" s="18">
        <v>0</v>
      </c>
      <c r="T902" s="20"/>
      <c r="U902" s="17"/>
      <c r="V902" s="17"/>
      <c r="W902" s="17"/>
      <c r="X902" s="17"/>
      <c r="Y902" s="17"/>
      <c r="Z902" s="18">
        <v>0</v>
      </c>
      <c r="AA902" s="17"/>
      <c r="AB902" s="17"/>
      <c r="AC902" s="41">
        <v>91.15384615384616</v>
      </c>
    </row>
    <row r="903" spans="1:29" x14ac:dyDescent="0.25">
      <c r="A903" s="225">
        <v>899</v>
      </c>
      <c r="B903" s="73" t="s">
        <v>259</v>
      </c>
      <c r="C903" s="8" t="s">
        <v>5456</v>
      </c>
      <c r="D903" s="6">
        <v>0.81741935483870964</v>
      </c>
      <c r="E903" s="121"/>
      <c r="F903" s="5"/>
      <c r="G903" s="6">
        <f>SUM(D903*100,E903:F903)</f>
        <v>81.741935483870961</v>
      </c>
      <c r="H903" s="5"/>
      <c r="I903" s="4"/>
      <c r="J903" s="6">
        <f>SUM(H903:I903)</f>
        <v>0</v>
      </c>
      <c r="K903" s="5"/>
      <c r="L903" s="4"/>
      <c r="M903" s="4"/>
      <c r="N903" s="6">
        <f>SUM(K903:M903)</f>
        <v>0</v>
      </c>
      <c r="O903" s="4"/>
      <c r="P903" s="4"/>
      <c r="Q903" s="4"/>
      <c r="R903" s="4"/>
      <c r="S903" s="6">
        <f>SUM(O903:R903)</f>
        <v>0</v>
      </c>
      <c r="T903" s="7">
        <f>1+1</f>
        <v>2</v>
      </c>
      <c r="U903" s="5"/>
      <c r="V903" s="5"/>
      <c r="W903" s="5">
        <v>1</v>
      </c>
      <c r="X903" s="5">
        <v>6.4</v>
      </c>
      <c r="Y903" s="5"/>
      <c r="Z903" s="6">
        <f>SUM(T903:Y903)</f>
        <v>9.4</v>
      </c>
      <c r="AA903" s="5"/>
      <c r="AB903" s="5"/>
      <c r="AC903" s="40">
        <f>G903+J903+N903+S903+Z903+AA903-AB903</f>
        <v>91.141935483870967</v>
      </c>
    </row>
    <row r="904" spans="1:29" x14ac:dyDescent="0.25">
      <c r="A904" s="224">
        <v>900</v>
      </c>
      <c r="B904" s="58" t="s">
        <v>260</v>
      </c>
      <c r="C904" s="8" t="s">
        <v>5456</v>
      </c>
      <c r="D904" s="6">
        <v>0.76137931034482753</v>
      </c>
      <c r="E904" s="121"/>
      <c r="F904" s="5"/>
      <c r="G904" s="6">
        <f>SUM(D904*100,E904:F904)</f>
        <v>76.137931034482747</v>
      </c>
      <c r="H904" s="5"/>
      <c r="I904" s="4"/>
      <c r="J904" s="6">
        <f>SUM(H904:I904)</f>
        <v>0</v>
      </c>
      <c r="K904" s="5"/>
      <c r="L904" s="4"/>
      <c r="M904" s="4"/>
      <c r="N904" s="6">
        <f>SUM(K904:M904)</f>
        <v>0</v>
      </c>
      <c r="O904" s="4"/>
      <c r="P904" s="4"/>
      <c r="Q904" s="4"/>
      <c r="R904" s="4"/>
      <c r="S904" s="6">
        <f>SUM(O904:R904)</f>
        <v>0</v>
      </c>
      <c r="T904" s="7">
        <v>15</v>
      </c>
      <c r="U904" s="5"/>
      <c r="V904" s="5"/>
      <c r="W904" s="5"/>
      <c r="X904" s="5"/>
      <c r="Y904" s="5"/>
      <c r="Z904" s="6">
        <f>SUM(T904:Y904)</f>
        <v>15</v>
      </c>
      <c r="AA904" s="5"/>
      <c r="AB904" s="5"/>
      <c r="AC904" s="40">
        <f>G904+J904+N904+S904+Z904+AA904-AB904</f>
        <v>91.137931034482747</v>
      </c>
    </row>
    <row r="905" spans="1:29" x14ac:dyDescent="0.25">
      <c r="A905" s="224">
        <v>901</v>
      </c>
      <c r="B905" s="81" t="s">
        <v>4355</v>
      </c>
      <c r="C905" s="8" t="s">
        <v>4356</v>
      </c>
      <c r="D905" s="18">
        <v>0.91129032258064513</v>
      </c>
      <c r="E905" s="124"/>
      <c r="F905" s="17"/>
      <c r="G905" s="18">
        <f>SUM(D905*100,E905:F905)</f>
        <v>91.129032258064512</v>
      </c>
      <c r="H905" s="17"/>
      <c r="I905" s="19"/>
      <c r="J905" s="18">
        <f>SUM(H905:I905)</f>
        <v>0</v>
      </c>
      <c r="K905" s="17"/>
      <c r="L905" s="19"/>
      <c r="M905" s="19"/>
      <c r="N905" s="18">
        <f>SUM(K905:M905)</f>
        <v>0</v>
      </c>
      <c r="O905" s="19"/>
      <c r="P905" s="19"/>
      <c r="Q905" s="19"/>
      <c r="R905" s="19"/>
      <c r="S905" s="18">
        <f>SUM(O905:R905)</f>
        <v>0</v>
      </c>
      <c r="T905" s="20"/>
      <c r="U905" s="17"/>
      <c r="V905" s="17"/>
      <c r="W905" s="17"/>
      <c r="X905" s="17"/>
      <c r="Y905" s="17"/>
      <c r="Z905" s="18">
        <f>SUM(T905:Y905)</f>
        <v>0</v>
      </c>
      <c r="AA905" s="17"/>
      <c r="AB905" s="17"/>
      <c r="AC905" s="41">
        <f>G905+J905+N905+S905+Z905+AA905-AB905</f>
        <v>91.129032258064512</v>
      </c>
    </row>
    <row r="906" spans="1:29" x14ac:dyDescent="0.25">
      <c r="A906" s="224">
        <v>902</v>
      </c>
      <c r="B906" s="81" t="s">
        <v>1482</v>
      </c>
      <c r="C906" s="21" t="s">
        <v>1369</v>
      </c>
      <c r="D906" s="18">
        <v>0.91114478114478115</v>
      </c>
      <c r="E906" s="122"/>
      <c r="F906" s="17"/>
      <c r="G906" s="18">
        <f>SUM(D906*100,E906:F906)</f>
        <v>91.114478114478118</v>
      </c>
      <c r="H906" s="17"/>
      <c r="I906" s="19"/>
      <c r="J906" s="18">
        <f>SUM(H906:I906)</f>
        <v>0</v>
      </c>
      <c r="K906" s="17"/>
      <c r="L906" s="19"/>
      <c r="M906" s="19"/>
      <c r="N906" s="18">
        <f>SUM(K906:M906)</f>
        <v>0</v>
      </c>
      <c r="O906" s="19"/>
      <c r="P906" s="19"/>
      <c r="Q906" s="19"/>
      <c r="R906" s="19"/>
      <c r="S906" s="18">
        <f>SUM(O906:R906)</f>
        <v>0</v>
      </c>
      <c r="T906" s="20"/>
      <c r="U906" s="17"/>
      <c r="V906" s="17"/>
      <c r="W906" s="17"/>
      <c r="X906" s="17"/>
      <c r="Y906" s="17"/>
      <c r="Z906" s="18">
        <f>SUM(T906:Y906)</f>
        <v>0</v>
      </c>
      <c r="AA906" s="17"/>
      <c r="AB906" s="17"/>
      <c r="AC906" s="41">
        <f>G906+J906+N906+S906+Z906+AA906-AB906</f>
        <v>91.114478114478118</v>
      </c>
    </row>
    <row r="907" spans="1:29" x14ac:dyDescent="0.25">
      <c r="A907" s="225">
        <v>903</v>
      </c>
      <c r="B907" s="109">
        <v>194128</v>
      </c>
      <c r="C907" s="36" t="s">
        <v>5457</v>
      </c>
      <c r="D907" s="39">
        <v>0.88600000000000001</v>
      </c>
      <c r="E907" s="123"/>
      <c r="F907" s="33"/>
      <c r="G907" s="34">
        <v>88.6</v>
      </c>
      <c r="H907" s="33"/>
      <c r="I907" s="32"/>
      <c r="J907" s="34">
        <v>0</v>
      </c>
      <c r="K907" s="33"/>
      <c r="L907" s="32"/>
      <c r="M907" s="32"/>
      <c r="N907" s="34">
        <v>0</v>
      </c>
      <c r="O907" s="32">
        <v>2.5</v>
      </c>
      <c r="P907" s="32"/>
      <c r="Q907" s="32"/>
      <c r="R907" s="32"/>
      <c r="S907" s="34">
        <v>2.5</v>
      </c>
      <c r="T907" s="35"/>
      <c r="U907" s="33"/>
      <c r="V907" s="33"/>
      <c r="W907" s="33"/>
      <c r="X907" s="33"/>
      <c r="Y907" s="33"/>
      <c r="Z907" s="34">
        <v>0</v>
      </c>
      <c r="AA907" s="33"/>
      <c r="AB907" s="33"/>
      <c r="AC907" s="42">
        <v>91.1</v>
      </c>
    </row>
    <row r="908" spans="1:29" x14ac:dyDescent="0.25">
      <c r="A908" s="224">
        <v>904</v>
      </c>
      <c r="B908" s="81" t="s">
        <v>4414</v>
      </c>
      <c r="C908" s="8" t="s">
        <v>4042</v>
      </c>
      <c r="D908" s="18">
        <v>0.91096774193548391</v>
      </c>
      <c r="E908" s="124"/>
      <c r="F908" s="17"/>
      <c r="G908" s="18">
        <f>SUM(D908*100,E908:F908)</f>
        <v>91.096774193548384</v>
      </c>
      <c r="H908" s="17"/>
      <c r="I908" s="19"/>
      <c r="J908" s="18">
        <f>SUM(H908:I908)</f>
        <v>0</v>
      </c>
      <c r="K908" s="17"/>
      <c r="L908" s="19"/>
      <c r="M908" s="19"/>
      <c r="N908" s="18">
        <f>SUM(K908:M908)</f>
        <v>0</v>
      </c>
      <c r="O908" s="19"/>
      <c r="P908" s="19"/>
      <c r="Q908" s="19"/>
      <c r="R908" s="19"/>
      <c r="S908" s="18">
        <f>SUM(O908:R908)</f>
        <v>0</v>
      </c>
      <c r="T908" s="20"/>
      <c r="U908" s="17"/>
      <c r="V908" s="17"/>
      <c r="W908" s="17"/>
      <c r="X908" s="17"/>
      <c r="Y908" s="17"/>
      <c r="Z908" s="18">
        <f>SUM(T908:Y908)</f>
        <v>0</v>
      </c>
      <c r="AA908" s="17"/>
      <c r="AB908" s="17"/>
      <c r="AC908" s="41">
        <f>G908+J908+N908+S908+Z908+AA908-AB908</f>
        <v>91.096774193548384</v>
      </c>
    </row>
    <row r="909" spans="1:29" x14ac:dyDescent="0.25">
      <c r="A909" s="224">
        <v>905</v>
      </c>
      <c r="B909" s="62" t="s">
        <v>4635</v>
      </c>
      <c r="C909" s="50" t="s">
        <v>4042</v>
      </c>
      <c r="D909" s="18">
        <v>0.87387096774193551</v>
      </c>
      <c r="E909" s="124"/>
      <c r="F909" s="17"/>
      <c r="G909" s="18">
        <f>SUM(D909*100,E909:F909)</f>
        <v>87.387096774193552</v>
      </c>
      <c r="H909" s="17"/>
      <c r="I909" s="19"/>
      <c r="J909" s="18">
        <f>SUM(H909:I909)</f>
        <v>0</v>
      </c>
      <c r="K909" s="17"/>
      <c r="L909" s="19"/>
      <c r="M909" s="19"/>
      <c r="N909" s="18">
        <f>SUM(K909:M909)</f>
        <v>0</v>
      </c>
      <c r="O909" s="19"/>
      <c r="P909" s="19"/>
      <c r="Q909" s="19"/>
      <c r="R909" s="19"/>
      <c r="S909" s="18">
        <f>SUM(O909:R909)</f>
        <v>0</v>
      </c>
      <c r="T909" s="20">
        <v>3</v>
      </c>
      <c r="U909" s="17">
        <v>0.2</v>
      </c>
      <c r="V909" s="17"/>
      <c r="W909" s="17"/>
      <c r="X909" s="17">
        <v>0.5</v>
      </c>
      <c r="Y909" s="17"/>
      <c r="Z909" s="18">
        <f>SUM(T909:Y909)</f>
        <v>3.7</v>
      </c>
      <c r="AA909" s="17"/>
      <c r="AB909" s="17"/>
      <c r="AC909" s="41">
        <f>G909+J909+N909+S909+Z909+AA909-AB909</f>
        <v>91.087096774193554</v>
      </c>
    </row>
    <row r="910" spans="1:29" x14ac:dyDescent="0.25">
      <c r="A910" s="224">
        <v>906</v>
      </c>
      <c r="B910" s="62" t="s">
        <v>2524</v>
      </c>
      <c r="C910" s="13" t="s">
        <v>2360</v>
      </c>
      <c r="D910" s="18">
        <v>0.84083333333333332</v>
      </c>
      <c r="E910" s="122"/>
      <c r="F910" s="17"/>
      <c r="G910" s="18">
        <v>84.083333333333329</v>
      </c>
      <c r="H910" s="17"/>
      <c r="I910" s="19"/>
      <c r="J910" s="18">
        <v>0</v>
      </c>
      <c r="K910" s="17"/>
      <c r="L910" s="19"/>
      <c r="M910" s="19"/>
      <c r="N910" s="18">
        <v>0</v>
      </c>
      <c r="O910" s="19"/>
      <c r="P910" s="19"/>
      <c r="Q910" s="19"/>
      <c r="R910" s="19"/>
      <c r="S910" s="18">
        <v>0</v>
      </c>
      <c r="T910" s="20">
        <v>2.5</v>
      </c>
      <c r="U910" s="17"/>
      <c r="V910" s="17"/>
      <c r="W910" s="17">
        <v>4.5</v>
      </c>
      <c r="X910" s="17"/>
      <c r="Y910" s="17"/>
      <c r="Z910" s="18">
        <v>7</v>
      </c>
      <c r="AA910" s="17"/>
      <c r="AB910" s="17"/>
      <c r="AC910" s="41">
        <v>91.083333333333329</v>
      </c>
    </row>
    <row r="911" spans="1:29" x14ac:dyDescent="0.25">
      <c r="A911" s="225">
        <v>907</v>
      </c>
      <c r="B911" s="62" t="s">
        <v>3444</v>
      </c>
      <c r="C911" s="13" t="s">
        <v>3340</v>
      </c>
      <c r="D911" s="18">
        <v>0.91080000000000005</v>
      </c>
      <c r="E911" s="122"/>
      <c r="F911" s="17"/>
      <c r="G911" s="18">
        <v>91.080000000000013</v>
      </c>
      <c r="H911" s="17"/>
      <c r="I911" s="19"/>
      <c r="J911" s="18">
        <v>0</v>
      </c>
      <c r="K911" s="17"/>
      <c r="L911" s="19"/>
      <c r="M911" s="19"/>
      <c r="N911" s="18">
        <v>0</v>
      </c>
      <c r="O911" s="19"/>
      <c r="P911" s="19"/>
      <c r="Q911" s="19"/>
      <c r="R911" s="19"/>
      <c r="S911" s="18">
        <v>0</v>
      </c>
      <c r="T911" s="20"/>
      <c r="U911" s="17"/>
      <c r="V911" s="17"/>
      <c r="W911" s="17"/>
      <c r="X911" s="17"/>
      <c r="Y911" s="17"/>
      <c r="Z911" s="18">
        <v>0</v>
      </c>
      <c r="AA911" s="17"/>
      <c r="AB911" s="17"/>
      <c r="AC911" s="41">
        <v>91.080000000000013</v>
      </c>
    </row>
    <row r="912" spans="1:29" x14ac:dyDescent="0.25">
      <c r="A912" s="224">
        <v>908</v>
      </c>
      <c r="B912" s="62" t="s">
        <v>2525</v>
      </c>
      <c r="C912" s="13" t="s">
        <v>2360</v>
      </c>
      <c r="D912" s="18">
        <v>0.91076923076923078</v>
      </c>
      <c r="E912" s="122"/>
      <c r="F912" s="17"/>
      <c r="G912" s="18">
        <v>91.07692307692308</v>
      </c>
      <c r="H912" s="17"/>
      <c r="I912" s="19"/>
      <c r="J912" s="18">
        <v>0</v>
      </c>
      <c r="K912" s="17"/>
      <c r="L912" s="19"/>
      <c r="M912" s="19"/>
      <c r="N912" s="18">
        <v>0</v>
      </c>
      <c r="O912" s="19"/>
      <c r="P912" s="19"/>
      <c r="Q912" s="19"/>
      <c r="R912" s="19"/>
      <c r="S912" s="18">
        <v>0</v>
      </c>
      <c r="T912" s="20"/>
      <c r="U912" s="17"/>
      <c r="V912" s="17"/>
      <c r="W912" s="17"/>
      <c r="X912" s="17"/>
      <c r="Y912" s="17"/>
      <c r="Z912" s="18">
        <v>0</v>
      </c>
      <c r="AA912" s="17"/>
      <c r="AB912" s="17"/>
      <c r="AC912" s="41">
        <v>91.07692307692308</v>
      </c>
    </row>
    <row r="913" spans="1:29" x14ac:dyDescent="0.25">
      <c r="A913" s="224">
        <v>909</v>
      </c>
      <c r="B913" s="62" t="s">
        <v>2526</v>
      </c>
      <c r="C913" s="13" t="s">
        <v>2360</v>
      </c>
      <c r="D913" s="18">
        <v>0.90076923076923077</v>
      </c>
      <c r="E913" s="122"/>
      <c r="F913" s="17"/>
      <c r="G913" s="18">
        <v>90.07692307692308</v>
      </c>
      <c r="H913" s="17"/>
      <c r="I913" s="19"/>
      <c r="J913" s="18">
        <v>0</v>
      </c>
      <c r="K913" s="17"/>
      <c r="L913" s="19"/>
      <c r="M913" s="19"/>
      <c r="N913" s="18">
        <v>0</v>
      </c>
      <c r="O913" s="19"/>
      <c r="P913" s="19"/>
      <c r="Q913" s="19"/>
      <c r="R913" s="19"/>
      <c r="S913" s="18">
        <v>0</v>
      </c>
      <c r="T913" s="20">
        <v>1</v>
      </c>
      <c r="U913" s="17"/>
      <c r="V913" s="17"/>
      <c r="W913" s="17"/>
      <c r="X913" s="17"/>
      <c r="Y913" s="17"/>
      <c r="Z913" s="18">
        <v>1</v>
      </c>
      <c r="AA913" s="17"/>
      <c r="AB913" s="17"/>
      <c r="AC913" s="41">
        <v>91.07692307692308</v>
      </c>
    </row>
    <row r="914" spans="1:29" x14ac:dyDescent="0.25">
      <c r="A914" s="224">
        <v>910</v>
      </c>
      <c r="B914" s="62" t="s">
        <v>2527</v>
      </c>
      <c r="C914" s="13" t="s">
        <v>2360</v>
      </c>
      <c r="D914" s="18">
        <v>0.91076923076923078</v>
      </c>
      <c r="E914" s="122"/>
      <c r="F914" s="17"/>
      <c r="G914" s="18">
        <v>91.07692307692308</v>
      </c>
      <c r="H914" s="17"/>
      <c r="I914" s="19"/>
      <c r="J914" s="18">
        <v>0</v>
      </c>
      <c r="K914" s="17"/>
      <c r="L914" s="19"/>
      <c r="M914" s="19"/>
      <c r="N914" s="18">
        <v>0</v>
      </c>
      <c r="O914" s="19"/>
      <c r="P914" s="19"/>
      <c r="Q914" s="19"/>
      <c r="R914" s="19"/>
      <c r="S914" s="18">
        <v>0</v>
      </c>
      <c r="T914" s="20"/>
      <c r="U914" s="17"/>
      <c r="V914" s="17"/>
      <c r="W914" s="17"/>
      <c r="X914" s="17"/>
      <c r="Y914" s="17"/>
      <c r="Z914" s="18">
        <v>0</v>
      </c>
      <c r="AA914" s="17"/>
      <c r="AB914" s="17"/>
      <c r="AC914" s="41">
        <v>91.07692307692308</v>
      </c>
    </row>
    <row r="915" spans="1:29" x14ac:dyDescent="0.25">
      <c r="A915" s="225">
        <v>911</v>
      </c>
      <c r="B915" s="62" t="s">
        <v>2528</v>
      </c>
      <c r="C915" s="13" t="s">
        <v>2360</v>
      </c>
      <c r="D915" s="18">
        <v>0.91076923076923078</v>
      </c>
      <c r="E915" s="122"/>
      <c r="F915" s="17"/>
      <c r="G915" s="18">
        <v>91.07692307692308</v>
      </c>
      <c r="H915" s="17"/>
      <c r="I915" s="19"/>
      <c r="J915" s="18">
        <v>0</v>
      </c>
      <c r="K915" s="17"/>
      <c r="L915" s="19"/>
      <c r="M915" s="19"/>
      <c r="N915" s="18">
        <v>0</v>
      </c>
      <c r="O915" s="19"/>
      <c r="P915" s="19"/>
      <c r="Q915" s="19"/>
      <c r="R915" s="19"/>
      <c r="S915" s="18">
        <v>0</v>
      </c>
      <c r="T915" s="20"/>
      <c r="U915" s="17"/>
      <c r="V915" s="17"/>
      <c r="W915" s="17"/>
      <c r="X915" s="17"/>
      <c r="Y915" s="17"/>
      <c r="Z915" s="18">
        <v>0</v>
      </c>
      <c r="AA915" s="17"/>
      <c r="AB915" s="17"/>
      <c r="AC915" s="41">
        <v>91.07692307692308</v>
      </c>
    </row>
    <row r="916" spans="1:29" x14ac:dyDescent="0.25">
      <c r="A916" s="224">
        <v>912</v>
      </c>
      <c r="B916" s="102" t="s">
        <v>1483</v>
      </c>
      <c r="C916" s="8" t="s">
        <v>1369</v>
      </c>
      <c r="D916" s="18">
        <v>0.79067415730337076</v>
      </c>
      <c r="E916" s="122"/>
      <c r="F916" s="17"/>
      <c r="G916" s="18">
        <f>SUM(D916*100,E916:F916)</f>
        <v>79.067415730337075</v>
      </c>
      <c r="H916" s="17"/>
      <c r="I916" s="19"/>
      <c r="J916" s="18">
        <f>SUM(H916:I916)</f>
        <v>0</v>
      </c>
      <c r="K916" s="17"/>
      <c r="L916" s="19"/>
      <c r="M916" s="19"/>
      <c r="N916" s="18">
        <f>SUM(K916:M916)</f>
        <v>0</v>
      </c>
      <c r="O916" s="19"/>
      <c r="P916" s="19"/>
      <c r="Q916" s="19"/>
      <c r="R916" s="19"/>
      <c r="S916" s="18">
        <f>SUM(O916:R916)</f>
        <v>0</v>
      </c>
      <c r="T916" s="20">
        <v>12</v>
      </c>
      <c r="U916" s="17"/>
      <c r="V916" s="17"/>
      <c r="W916" s="17"/>
      <c r="X916" s="17"/>
      <c r="Y916" s="17"/>
      <c r="Z916" s="18">
        <f>SUM(T916:Y916)</f>
        <v>12</v>
      </c>
      <c r="AA916" s="17"/>
      <c r="AB916" s="17"/>
      <c r="AC916" s="41">
        <f>G916+J916+N916+S916+Z916+AA916-AB916</f>
        <v>91.067415730337075</v>
      </c>
    </row>
    <row r="917" spans="1:29" x14ac:dyDescent="0.25">
      <c r="A917" s="224">
        <v>913</v>
      </c>
      <c r="B917" s="62" t="s">
        <v>2529</v>
      </c>
      <c r="C917" s="13" t="s">
        <v>2360</v>
      </c>
      <c r="D917" s="18">
        <v>0.86617499999999992</v>
      </c>
      <c r="E917" s="122"/>
      <c r="F917" s="17"/>
      <c r="G917" s="18">
        <v>86.617499999999993</v>
      </c>
      <c r="H917" s="17">
        <v>2</v>
      </c>
      <c r="I917" s="19"/>
      <c r="J917" s="18">
        <v>2</v>
      </c>
      <c r="K917" s="17"/>
      <c r="L917" s="19"/>
      <c r="M917" s="19"/>
      <c r="N917" s="18">
        <v>0</v>
      </c>
      <c r="O917" s="19"/>
      <c r="P917" s="19"/>
      <c r="Q917" s="19"/>
      <c r="R917" s="19"/>
      <c r="S917" s="18">
        <v>0</v>
      </c>
      <c r="T917" s="20">
        <v>0.5</v>
      </c>
      <c r="U917" s="17"/>
      <c r="V917" s="17"/>
      <c r="W917" s="17">
        <v>1.4</v>
      </c>
      <c r="X917" s="17">
        <v>0.5</v>
      </c>
      <c r="Y917" s="17"/>
      <c r="Z917" s="18">
        <v>2.4</v>
      </c>
      <c r="AA917" s="17"/>
      <c r="AB917" s="17"/>
      <c r="AC917" s="41">
        <v>91.017499999999998</v>
      </c>
    </row>
    <row r="918" spans="1:29" x14ac:dyDescent="0.25">
      <c r="A918" s="224">
        <v>914</v>
      </c>
      <c r="B918" s="62" t="s">
        <v>2530</v>
      </c>
      <c r="C918" s="13" t="s">
        <v>2360</v>
      </c>
      <c r="D918" s="18">
        <v>0.91</v>
      </c>
      <c r="E918" s="122"/>
      <c r="F918" s="17"/>
      <c r="G918" s="18">
        <v>91</v>
      </c>
      <c r="H918" s="17"/>
      <c r="I918" s="19"/>
      <c r="J918" s="18">
        <v>0</v>
      </c>
      <c r="K918" s="17"/>
      <c r="L918" s="19"/>
      <c r="M918" s="19"/>
      <c r="N918" s="18">
        <v>0</v>
      </c>
      <c r="O918" s="19"/>
      <c r="P918" s="19"/>
      <c r="Q918" s="19"/>
      <c r="R918" s="19"/>
      <c r="S918" s="18">
        <v>0</v>
      </c>
      <c r="T918" s="20"/>
      <c r="U918" s="17"/>
      <c r="V918" s="17"/>
      <c r="W918" s="17"/>
      <c r="X918" s="17"/>
      <c r="Y918" s="17"/>
      <c r="Z918" s="18">
        <v>0</v>
      </c>
      <c r="AA918" s="17"/>
      <c r="AB918" s="17"/>
      <c r="AC918" s="41">
        <v>91</v>
      </c>
    </row>
    <row r="919" spans="1:29" x14ac:dyDescent="0.25">
      <c r="A919" s="225">
        <v>915</v>
      </c>
      <c r="B919" s="62" t="s">
        <v>2531</v>
      </c>
      <c r="C919" s="13" t="s">
        <v>2360</v>
      </c>
      <c r="D919" s="18">
        <v>0.89</v>
      </c>
      <c r="E919" s="122"/>
      <c r="F919" s="17"/>
      <c r="G919" s="18">
        <v>89</v>
      </c>
      <c r="H919" s="17"/>
      <c r="I919" s="19"/>
      <c r="J919" s="18">
        <v>0</v>
      </c>
      <c r="K919" s="17"/>
      <c r="L919" s="19"/>
      <c r="M919" s="19"/>
      <c r="N919" s="18">
        <v>0</v>
      </c>
      <c r="O919" s="19"/>
      <c r="P919" s="19"/>
      <c r="Q919" s="19"/>
      <c r="R919" s="19"/>
      <c r="S919" s="18">
        <v>0</v>
      </c>
      <c r="T919" s="20">
        <v>2</v>
      </c>
      <c r="U919" s="17"/>
      <c r="V919" s="17"/>
      <c r="W919" s="17"/>
      <c r="X919" s="17"/>
      <c r="Y919" s="17"/>
      <c r="Z919" s="18">
        <v>2</v>
      </c>
      <c r="AA919" s="17"/>
      <c r="AB919" s="17"/>
      <c r="AC919" s="41">
        <v>91</v>
      </c>
    </row>
    <row r="920" spans="1:29" x14ac:dyDescent="0.25">
      <c r="A920" s="224">
        <v>916</v>
      </c>
      <c r="B920" s="62" t="s">
        <v>2532</v>
      </c>
      <c r="C920" s="13" t="s">
        <v>2360</v>
      </c>
      <c r="D920" s="18">
        <v>0.91</v>
      </c>
      <c r="E920" s="122"/>
      <c r="F920" s="17"/>
      <c r="G920" s="18">
        <v>91</v>
      </c>
      <c r="H920" s="17"/>
      <c r="I920" s="19"/>
      <c r="J920" s="18">
        <v>0</v>
      </c>
      <c r="K920" s="17"/>
      <c r="L920" s="19"/>
      <c r="M920" s="19"/>
      <c r="N920" s="18">
        <v>0</v>
      </c>
      <c r="O920" s="19"/>
      <c r="P920" s="19"/>
      <c r="Q920" s="19"/>
      <c r="R920" s="19"/>
      <c r="S920" s="18">
        <v>0</v>
      </c>
      <c r="T920" s="20"/>
      <c r="U920" s="17"/>
      <c r="V920" s="17"/>
      <c r="W920" s="17"/>
      <c r="X920" s="17"/>
      <c r="Y920" s="17"/>
      <c r="Z920" s="18">
        <v>0</v>
      </c>
      <c r="AA920" s="17"/>
      <c r="AB920" s="17"/>
      <c r="AC920" s="41">
        <v>91</v>
      </c>
    </row>
    <row r="921" spans="1:29" x14ac:dyDescent="0.25">
      <c r="A921" s="224">
        <v>917</v>
      </c>
      <c r="B921" s="62" t="s">
        <v>3445</v>
      </c>
      <c r="C921" s="13" t="s">
        <v>3340</v>
      </c>
      <c r="D921" s="18">
        <v>0.89500000000000002</v>
      </c>
      <c r="E921" s="122">
        <v>1</v>
      </c>
      <c r="F921" s="17"/>
      <c r="G921" s="18">
        <v>90.5</v>
      </c>
      <c r="H921" s="17"/>
      <c r="I921" s="19"/>
      <c r="J921" s="18">
        <v>0</v>
      </c>
      <c r="K921" s="17"/>
      <c r="L921" s="19"/>
      <c r="M921" s="19"/>
      <c r="N921" s="18">
        <v>0</v>
      </c>
      <c r="O921" s="19"/>
      <c r="P921" s="19"/>
      <c r="Q921" s="19"/>
      <c r="R921" s="19"/>
      <c r="S921" s="18">
        <v>0</v>
      </c>
      <c r="T921" s="20"/>
      <c r="U921" s="17">
        <v>0.5</v>
      </c>
      <c r="V921" s="17"/>
      <c r="W921" s="17"/>
      <c r="X921" s="17"/>
      <c r="Y921" s="17"/>
      <c r="Z921" s="18">
        <v>0.5</v>
      </c>
      <c r="AA921" s="17"/>
      <c r="AB921" s="17"/>
      <c r="AC921" s="41">
        <v>91</v>
      </c>
    </row>
    <row r="922" spans="1:29" x14ac:dyDescent="0.25">
      <c r="A922" s="224">
        <v>918</v>
      </c>
      <c r="B922" s="109">
        <v>204236</v>
      </c>
      <c r="C922" s="36" t="s">
        <v>5457</v>
      </c>
      <c r="D922" s="38">
        <v>0.875</v>
      </c>
      <c r="E922" s="123"/>
      <c r="F922" s="33"/>
      <c r="G922" s="34">
        <v>87.5</v>
      </c>
      <c r="H922" s="33">
        <v>3.5</v>
      </c>
      <c r="I922" s="32"/>
      <c r="J922" s="34">
        <v>3.5</v>
      </c>
      <c r="K922" s="33"/>
      <c r="L922" s="32"/>
      <c r="M922" s="32"/>
      <c r="N922" s="34">
        <v>0</v>
      </c>
      <c r="O922" s="32"/>
      <c r="P922" s="32"/>
      <c r="Q922" s="32"/>
      <c r="R922" s="32"/>
      <c r="S922" s="34">
        <v>0</v>
      </c>
      <c r="T922" s="35"/>
      <c r="U922" s="33"/>
      <c r="V922" s="33"/>
      <c r="W922" s="33"/>
      <c r="X922" s="33"/>
      <c r="Y922" s="33"/>
      <c r="Z922" s="34">
        <v>0</v>
      </c>
      <c r="AA922" s="33"/>
      <c r="AB922" s="33"/>
      <c r="AC922" s="42">
        <v>91</v>
      </c>
    </row>
    <row r="923" spans="1:29" x14ac:dyDescent="0.25">
      <c r="A923" s="225">
        <v>919</v>
      </c>
      <c r="B923" s="81" t="s">
        <v>4532</v>
      </c>
      <c r="C923" s="8" t="s">
        <v>4042</v>
      </c>
      <c r="D923" s="18">
        <v>0.91</v>
      </c>
      <c r="E923" s="124"/>
      <c r="F923" s="17"/>
      <c r="G923" s="18">
        <f>SUM(D923*100,E923:F923)</f>
        <v>91</v>
      </c>
      <c r="H923" s="17"/>
      <c r="I923" s="19"/>
      <c r="J923" s="18">
        <f>SUM(H923:I923)</f>
        <v>0</v>
      </c>
      <c r="K923" s="17"/>
      <c r="L923" s="19"/>
      <c r="M923" s="19"/>
      <c r="N923" s="18">
        <f>SUM(K923:M923)</f>
        <v>0</v>
      </c>
      <c r="O923" s="19"/>
      <c r="P923" s="19"/>
      <c r="Q923" s="19"/>
      <c r="R923" s="19"/>
      <c r="S923" s="18">
        <f>SUM(O923:R923)</f>
        <v>0</v>
      </c>
      <c r="T923" s="20"/>
      <c r="U923" s="17"/>
      <c r="V923" s="17"/>
      <c r="W923" s="17"/>
      <c r="X923" s="17"/>
      <c r="Y923" s="17"/>
      <c r="Z923" s="18">
        <f>SUM(T923:Y923)</f>
        <v>0</v>
      </c>
      <c r="AA923" s="17"/>
      <c r="AB923" s="17"/>
      <c r="AC923" s="41">
        <f>G923+J923+N923+S923+Z923+AA923-AB923</f>
        <v>91</v>
      </c>
    </row>
    <row r="924" spans="1:29" x14ac:dyDescent="0.25">
      <c r="A924" s="224">
        <v>920</v>
      </c>
      <c r="B924" s="94" t="s">
        <v>1484</v>
      </c>
      <c r="C924" s="8" t="s">
        <v>1369</v>
      </c>
      <c r="D924" s="18">
        <v>0.90996254681647937</v>
      </c>
      <c r="E924" s="122"/>
      <c r="F924" s="17"/>
      <c r="G924" s="18">
        <f>SUM(D924*100,E924:F924)</f>
        <v>90.99625468164794</v>
      </c>
      <c r="H924" s="17"/>
      <c r="I924" s="19"/>
      <c r="J924" s="18">
        <f>SUM(H924:I924)</f>
        <v>0</v>
      </c>
      <c r="K924" s="17"/>
      <c r="L924" s="19"/>
      <c r="M924" s="19"/>
      <c r="N924" s="18">
        <f>SUM(K924:M924)</f>
        <v>0</v>
      </c>
      <c r="O924" s="19"/>
      <c r="P924" s="19"/>
      <c r="Q924" s="19"/>
      <c r="R924" s="19"/>
      <c r="S924" s="18">
        <f>SUM(O924:R924)</f>
        <v>0</v>
      </c>
      <c r="T924" s="20"/>
      <c r="U924" s="17"/>
      <c r="V924" s="17"/>
      <c r="W924" s="17"/>
      <c r="X924" s="17"/>
      <c r="Y924" s="17"/>
      <c r="Z924" s="18">
        <f>SUM(T924:Y924)</f>
        <v>0</v>
      </c>
      <c r="AA924" s="17"/>
      <c r="AB924" s="17"/>
      <c r="AC924" s="41">
        <f>G924+J924+N924+S924+Z924+AA924-AB924</f>
        <v>90.99625468164794</v>
      </c>
    </row>
    <row r="925" spans="1:29" x14ac:dyDescent="0.25">
      <c r="A925" s="224">
        <v>921</v>
      </c>
      <c r="B925" s="23" t="s">
        <v>1485</v>
      </c>
      <c r="C925" s="8" t="s">
        <v>1369</v>
      </c>
      <c r="D925" s="18">
        <v>0.90993333333333337</v>
      </c>
      <c r="E925" s="122"/>
      <c r="F925" s="17"/>
      <c r="G925" s="18">
        <f>SUM(D925*100,E925:F925)</f>
        <v>90.993333333333339</v>
      </c>
      <c r="H925" s="17"/>
      <c r="I925" s="19"/>
      <c r="J925" s="18">
        <f>SUM(H925:I925)</f>
        <v>0</v>
      </c>
      <c r="K925" s="17"/>
      <c r="L925" s="19"/>
      <c r="M925" s="19"/>
      <c r="N925" s="18">
        <f>SUM(K925:M925)</f>
        <v>0</v>
      </c>
      <c r="O925" s="19"/>
      <c r="P925" s="19"/>
      <c r="Q925" s="19"/>
      <c r="R925" s="19"/>
      <c r="S925" s="18">
        <f>SUM(O925:R925)</f>
        <v>0</v>
      </c>
      <c r="T925" s="20"/>
      <c r="U925" s="17"/>
      <c r="V925" s="17"/>
      <c r="W925" s="17"/>
      <c r="X925" s="17"/>
      <c r="Y925" s="17"/>
      <c r="Z925" s="18">
        <f>SUM(T925:Y925)</f>
        <v>0</v>
      </c>
      <c r="AA925" s="17"/>
      <c r="AB925" s="17"/>
      <c r="AC925" s="41">
        <f>G925+J925+N925+S925+Z925+AA925-AB925</f>
        <v>90.993333333333339</v>
      </c>
    </row>
    <row r="926" spans="1:29" x14ac:dyDescent="0.25">
      <c r="A926" s="224">
        <v>922</v>
      </c>
      <c r="B926" s="62" t="s">
        <v>2533</v>
      </c>
      <c r="C926" s="13" t="s">
        <v>2360</v>
      </c>
      <c r="D926" s="18">
        <v>0.88384615384615384</v>
      </c>
      <c r="E926" s="122"/>
      <c r="F926" s="17"/>
      <c r="G926" s="18">
        <v>88.384615384615387</v>
      </c>
      <c r="H926" s="17"/>
      <c r="I926" s="19"/>
      <c r="J926" s="18">
        <v>0</v>
      </c>
      <c r="K926" s="17"/>
      <c r="L926" s="19"/>
      <c r="M926" s="19"/>
      <c r="N926" s="18">
        <v>0</v>
      </c>
      <c r="O926" s="19"/>
      <c r="P926" s="19"/>
      <c r="Q926" s="19"/>
      <c r="R926" s="19"/>
      <c r="S926" s="18">
        <v>0</v>
      </c>
      <c r="T926" s="20"/>
      <c r="U926" s="17"/>
      <c r="V926" s="17"/>
      <c r="W926" s="17">
        <v>2.6</v>
      </c>
      <c r="X926" s="17"/>
      <c r="Y926" s="17"/>
      <c r="Z926" s="18">
        <v>2.6</v>
      </c>
      <c r="AA926" s="17"/>
      <c r="AB926" s="17"/>
      <c r="AC926" s="41">
        <v>90.984615384615381</v>
      </c>
    </row>
    <row r="927" spans="1:29" x14ac:dyDescent="0.25">
      <c r="A927" s="225">
        <v>923</v>
      </c>
      <c r="B927" s="62" t="s">
        <v>261</v>
      </c>
      <c r="C927" s="8" t="s">
        <v>5456</v>
      </c>
      <c r="D927" s="6">
        <v>0.89966666666666661</v>
      </c>
      <c r="E927" s="121"/>
      <c r="F927" s="5"/>
      <c r="G927" s="6">
        <f>SUM(D927*100,E927:F927)</f>
        <v>89.966666666666669</v>
      </c>
      <c r="H927" s="5"/>
      <c r="I927" s="4"/>
      <c r="J927" s="6">
        <f>SUM(H927:I927)</f>
        <v>0</v>
      </c>
      <c r="K927" s="5"/>
      <c r="L927" s="4"/>
      <c r="M927" s="4"/>
      <c r="N927" s="6">
        <f>SUM(K927:M927)</f>
        <v>0</v>
      </c>
      <c r="O927" s="4"/>
      <c r="P927" s="4"/>
      <c r="Q927" s="4"/>
      <c r="R927" s="4"/>
      <c r="S927" s="6">
        <f>SUM(O927:R927)</f>
        <v>0</v>
      </c>
      <c r="T927" s="7">
        <v>1</v>
      </c>
      <c r="U927" s="5"/>
      <c r="V927" s="5"/>
      <c r="W927" s="5"/>
      <c r="X927" s="5"/>
      <c r="Y927" s="5"/>
      <c r="Z927" s="6">
        <f>SUM(T927:Y927)</f>
        <v>1</v>
      </c>
      <c r="AA927" s="5"/>
      <c r="AB927" s="5"/>
      <c r="AC927" s="40">
        <f>G927+J927+N927+S927+Z927+AA927-AB927</f>
        <v>90.966666666666669</v>
      </c>
    </row>
    <row r="928" spans="1:29" x14ac:dyDescent="0.25">
      <c r="A928" s="224">
        <v>924</v>
      </c>
      <c r="B928" s="72" t="s">
        <v>262</v>
      </c>
      <c r="C928" s="8" t="s">
        <v>5456</v>
      </c>
      <c r="D928" s="6">
        <v>0.85965517241379308</v>
      </c>
      <c r="E928" s="121"/>
      <c r="F928" s="5"/>
      <c r="G928" s="6">
        <f>SUM(D928*100,E928:F928)</f>
        <v>85.965517241379303</v>
      </c>
      <c r="H928" s="5"/>
      <c r="I928" s="4"/>
      <c r="J928" s="6">
        <f>SUM(H928:I928)</f>
        <v>0</v>
      </c>
      <c r="K928" s="5"/>
      <c r="L928" s="4"/>
      <c r="M928" s="4"/>
      <c r="N928" s="6">
        <f>SUM(K928:M928)</f>
        <v>0</v>
      </c>
      <c r="O928" s="4"/>
      <c r="P928" s="4"/>
      <c r="Q928" s="4"/>
      <c r="R928" s="4"/>
      <c r="S928" s="6">
        <f>SUM(O928:R928)</f>
        <v>0</v>
      </c>
      <c r="T928" s="7">
        <v>2</v>
      </c>
      <c r="U928" s="5"/>
      <c r="V928" s="5"/>
      <c r="W928" s="5"/>
      <c r="X928" s="5"/>
      <c r="Y928" s="5">
        <v>3</v>
      </c>
      <c r="Z928" s="6">
        <f>SUM(T928:Y928)</f>
        <v>5</v>
      </c>
      <c r="AA928" s="5"/>
      <c r="AB928" s="5"/>
      <c r="AC928" s="40">
        <f>G928+J928+N928+S928+Z928+AA928-AB928</f>
        <v>90.965517241379303</v>
      </c>
    </row>
    <row r="929" spans="1:29" x14ac:dyDescent="0.25">
      <c r="A929" s="224">
        <v>925</v>
      </c>
      <c r="B929" s="62" t="s">
        <v>3446</v>
      </c>
      <c r="C929" s="13" t="s">
        <v>3340</v>
      </c>
      <c r="D929" s="18">
        <v>0.90933333333333333</v>
      </c>
      <c r="E929" s="122"/>
      <c r="F929" s="17"/>
      <c r="G929" s="18">
        <v>90.933333333333337</v>
      </c>
      <c r="H929" s="17"/>
      <c r="I929" s="19"/>
      <c r="J929" s="18">
        <v>0</v>
      </c>
      <c r="K929" s="17"/>
      <c r="L929" s="19"/>
      <c r="M929" s="19"/>
      <c r="N929" s="18">
        <v>0</v>
      </c>
      <c r="O929" s="19"/>
      <c r="P929" s="19"/>
      <c r="Q929" s="19"/>
      <c r="R929" s="19"/>
      <c r="S929" s="18">
        <v>0</v>
      </c>
      <c r="T929" s="20"/>
      <c r="U929" s="17"/>
      <c r="V929" s="17"/>
      <c r="W929" s="17"/>
      <c r="X929" s="17"/>
      <c r="Y929" s="17"/>
      <c r="Z929" s="18">
        <v>0</v>
      </c>
      <c r="AA929" s="17"/>
      <c r="AB929" s="17"/>
      <c r="AC929" s="41">
        <v>90.933333333333337</v>
      </c>
    </row>
    <row r="930" spans="1:29" x14ac:dyDescent="0.25">
      <c r="A930" s="224">
        <v>926</v>
      </c>
      <c r="B930" s="62" t="s">
        <v>5249</v>
      </c>
      <c r="C930" s="9" t="s">
        <v>4042</v>
      </c>
      <c r="D930" s="18">
        <v>0.87617575757575761</v>
      </c>
      <c r="E930" s="124"/>
      <c r="F930" s="17"/>
      <c r="G930" s="18">
        <f>SUM(D930*100,E930:F930)</f>
        <v>87.617575757575764</v>
      </c>
      <c r="H930" s="17"/>
      <c r="I930" s="19"/>
      <c r="J930" s="18">
        <f>SUM(H930:I930)</f>
        <v>0</v>
      </c>
      <c r="K930" s="17">
        <v>2</v>
      </c>
      <c r="L930" s="19"/>
      <c r="M930" s="19" t="s">
        <v>5458</v>
      </c>
      <c r="N930" s="18">
        <f>SUM(K930:M930)</f>
        <v>2</v>
      </c>
      <c r="O930" s="19"/>
      <c r="P930" s="19"/>
      <c r="Q930" s="19"/>
      <c r="R930" s="19"/>
      <c r="S930" s="18">
        <f>SUM(O930:R930)</f>
        <v>0</v>
      </c>
      <c r="T930" s="20"/>
      <c r="U930" s="17">
        <v>1.3</v>
      </c>
      <c r="V930" s="17"/>
      <c r="W930" s="17"/>
      <c r="X930" s="17"/>
      <c r="Y930" s="17"/>
      <c r="Z930" s="18">
        <f>SUM(T930:Y930)</f>
        <v>1.3</v>
      </c>
      <c r="AA930" s="17"/>
      <c r="AB930" s="17"/>
      <c r="AC930" s="41">
        <f>G930+J930+N930+S930+Z930+AA930-AB930</f>
        <v>90.917575757575761</v>
      </c>
    </row>
    <row r="931" spans="1:29" x14ac:dyDescent="0.25">
      <c r="A931" s="225">
        <v>927</v>
      </c>
      <c r="B931" s="62" t="s">
        <v>2534</v>
      </c>
      <c r="C931" s="13" t="s">
        <v>2360</v>
      </c>
      <c r="D931" s="18">
        <v>0.90916666666666668</v>
      </c>
      <c r="E931" s="122"/>
      <c r="F931" s="17"/>
      <c r="G931" s="18">
        <v>90.916666666666671</v>
      </c>
      <c r="H931" s="17"/>
      <c r="I931" s="19"/>
      <c r="J931" s="18">
        <v>0</v>
      </c>
      <c r="K931" s="17"/>
      <c r="L931" s="19"/>
      <c r="M931" s="19"/>
      <c r="N931" s="18">
        <v>0</v>
      </c>
      <c r="O931" s="19"/>
      <c r="P931" s="19"/>
      <c r="Q931" s="19"/>
      <c r="R931" s="19"/>
      <c r="S931" s="18">
        <v>0</v>
      </c>
      <c r="T931" s="20"/>
      <c r="U931" s="17"/>
      <c r="V931" s="17"/>
      <c r="W931" s="17"/>
      <c r="X931" s="17"/>
      <c r="Y931" s="17"/>
      <c r="Z931" s="18">
        <v>0</v>
      </c>
      <c r="AA931" s="17"/>
      <c r="AB931" s="17"/>
      <c r="AC931" s="41">
        <v>90.916666666666671</v>
      </c>
    </row>
    <row r="932" spans="1:29" x14ac:dyDescent="0.25">
      <c r="A932" s="224">
        <v>928</v>
      </c>
      <c r="B932" s="62" t="s">
        <v>2535</v>
      </c>
      <c r="C932" s="13" t="s">
        <v>2360</v>
      </c>
      <c r="D932" s="18">
        <v>0.87615384615384617</v>
      </c>
      <c r="E932" s="122"/>
      <c r="F932" s="17"/>
      <c r="G932" s="18">
        <v>87.615384615384613</v>
      </c>
      <c r="H932" s="17"/>
      <c r="I932" s="19"/>
      <c r="J932" s="18">
        <v>0</v>
      </c>
      <c r="K932" s="17"/>
      <c r="L932" s="19"/>
      <c r="M932" s="19"/>
      <c r="N932" s="18">
        <v>0</v>
      </c>
      <c r="O932" s="19"/>
      <c r="P932" s="19"/>
      <c r="Q932" s="19"/>
      <c r="R932" s="19"/>
      <c r="S932" s="18">
        <v>0</v>
      </c>
      <c r="T932" s="20">
        <v>1</v>
      </c>
      <c r="U932" s="17"/>
      <c r="V932" s="17"/>
      <c r="W932" s="17"/>
      <c r="X932" s="17">
        <v>2.2999999999999998</v>
      </c>
      <c r="Y932" s="17"/>
      <c r="Z932" s="18">
        <v>3.3</v>
      </c>
      <c r="AA932" s="17"/>
      <c r="AB932" s="17"/>
      <c r="AC932" s="41">
        <v>90.91538461538461</v>
      </c>
    </row>
    <row r="933" spans="1:29" x14ac:dyDescent="0.25">
      <c r="A933" s="224">
        <v>929</v>
      </c>
      <c r="B933" s="59" t="s">
        <v>263</v>
      </c>
      <c r="C933" s="8" t="s">
        <v>5456</v>
      </c>
      <c r="D933" s="43">
        <v>0.80902666666666667</v>
      </c>
      <c r="E933" s="121"/>
      <c r="F933" s="5"/>
      <c r="G933" s="6">
        <f>SUM(D933*100,E933:F933)</f>
        <v>80.902666666666661</v>
      </c>
      <c r="H933" s="5"/>
      <c r="I933" s="4"/>
      <c r="J933" s="6">
        <f>SUM(H933:I933)</f>
        <v>0</v>
      </c>
      <c r="K933" s="5"/>
      <c r="L933" s="4"/>
      <c r="M933" s="4"/>
      <c r="N933" s="6">
        <f>SUM(K933:M933)</f>
        <v>0</v>
      </c>
      <c r="O933" s="4"/>
      <c r="P933" s="4"/>
      <c r="Q933" s="4"/>
      <c r="R933" s="4"/>
      <c r="S933" s="6">
        <f>SUM(O933:R933)</f>
        <v>0</v>
      </c>
      <c r="T933" s="7"/>
      <c r="U933" s="5"/>
      <c r="V933" s="5"/>
      <c r="W933" s="5"/>
      <c r="X933" s="5">
        <v>10</v>
      </c>
      <c r="Y933" s="5"/>
      <c r="Z933" s="6">
        <f>SUM(T933:Y933)</f>
        <v>10</v>
      </c>
      <c r="AA933" s="5"/>
      <c r="AB933" s="5"/>
      <c r="AC933" s="40">
        <f>G933+J933+N933+S933+Z933+AA933-AB933</f>
        <v>90.902666666666661</v>
      </c>
    </row>
    <row r="934" spans="1:29" x14ac:dyDescent="0.25">
      <c r="A934" s="224">
        <v>930</v>
      </c>
      <c r="B934" s="64" t="s">
        <v>264</v>
      </c>
      <c r="C934" s="8" t="s">
        <v>5456</v>
      </c>
      <c r="D934" s="6">
        <v>0.90900000000000003</v>
      </c>
      <c r="E934" s="121"/>
      <c r="F934" s="5"/>
      <c r="G934" s="6">
        <f>SUM(D934*100,E934:F934)</f>
        <v>90.9</v>
      </c>
      <c r="H934" s="5"/>
      <c r="I934" s="4"/>
      <c r="J934" s="6">
        <f>SUM(H934:I934)</f>
        <v>0</v>
      </c>
      <c r="K934" s="5"/>
      <c r="L934" s="4"/>
      <c r="M934" s="4"/>
      <c r="N934" s="6">
        <f>SUM(K934:M934)</f>
        <v>0</v>
      </c>
      <c r="O934" s="4"/>
      <c r="P934" s="4"/>
      <c r="Q934" s="4"/>
      <c r="R934" s="4"/>
      <c r="S934" s="6">
        <f>SUM(O934:R934)</f>
        <v>0</v>
      </c>
      <c r="T934" s="7"/>
      <c r="U934" s="5"/>
      <c r="V934" s="5"/>
      <c r="W934" s="5"/>
      <c r="X934" s="5"/>
      <c r="Y934" s="5"/>
      <c r="Z934" s="6">
        <f>SUM(T934:Y934)</f>
        <v>0</v>
      </c>
      <c r="AA934" s="5"/>
      <c r="AB934" s="5"/>
      <c r="AC934" s="40">
        <f>G934+J934+N934+S934+Z934+AA934-AB934</f>
        <v>90.9</v>
      </c>
    </row>
    <row r="935" spans="1:29" x14ac:dyDescent="0.25">
      <c r="A935" s="225">
        <v>931</v>
      </c>
      <c r="B935" s="61" t="s">
        <v>265</v>
      </c>
      <c r="C935" s="8" t="s">
        <v>5456</v>
      </c>
      <c r="D935" s="6">
        <v>0.90900000000000003</v>
      </c>
      <c r="E935" s="121"/>
      <c r="F935" s="5"/>
      <c r="G935" s="6">
        <f>SUM(D935*100,E935:F935)</f>
        <v>90.9</v>
      </c>
      <c r="H935" s="5"/>
      <c r="I935" s="4"/>
      <c r="J935" s="6">
        <f>SUM(H935:I935)</f>
        <v>0</v>
      </c>
      <c r="K935" s="5"/>
      <c r="L935" s="4"/>
      <c r="M935" s="4"/>
      <c r="N935" s="6">
        <f>SUM(K935:M935)</f>
        <v>0</v>
      </c>
      <c r="O935" s="4"/>
      <c r="P935" s="4"/>
      <c r="Q935" s="4"/>
      <c r="R935" s="4"/>
      <c r="S935" s="6">
        <f>SUM(O935:R935)</f>
        <v>0</v>
      </c>
      <c r="T935" s="7"/>
      <c r="U935" s="5"/>
      <c r="V935" s="5"/>
      <c r="W935" s="5"/>
      <c r="X935" s="5"/>
      <c r="Y935" s="5"/>
      <c r="Z935" s="6">
        <f>SUM(T935:Y935)</f>
        <v>0</v>
      </c>
      <c r="AA935" s="5"/>
      <c r="AB935" s="5"/>
      <c r="AC935" s="40">
        <f>G935+J935+N935+S935+Z935+AA935-AB935</f>
        <v>90.9</v>
      </c>
    </row>
    <row r="936" spans="1:29" x14ac:dyDescent="0.25">
      <c r="A936" s="224">
        <v>932</v>
      </c>
      <c r="B936" s="81" t="s">
        <v>4486</v>
      </c>
      <c r="C936" s="8" t="s">
        <v>4042</v>
      </c>
      <c r="D936" s="18">
        <v>0.8787096774193548</v>
      </c>
      <c r="E936" s="124"/>
      <c r="F936" s="17"/>
      <c r="G936" s="18">
        <f>SUM(D936*100,E936:F936)</f>
        <v>87.870967741935473</v>
      </c>
      <c r="H936" s="17"/>
      <c r="I936" s="19"/>
      <c r="J936" s="18">
        <f>SUM(H936:I936)</f>
        <v>0</v>
      </c>
      <c r="K936" s="17"/>
      <c r="L936" s="19"/>
      <c r="M936" s="19"/>
      <c r="N936" s="18">
        <f>SUM(K936:M936)</f>
        <v>0</v>
      </c>
      <c r="O936" s="19"/>
      <c r="P936" s="19"/>
      <c r="Q936" s="19"/>
      <c r="R936" s="19"/>
      <c r="S936" s="18">
        <f>SUM(O936:R936)</f>
        <v>0</v>
      </c>
      <c r="T936" s="20">
        <v>3</v>
      </c>
      <c r="U936" s="17"/>
      <c r="V936" s="17"/>
      <c r="W936" s="17"/>
      <c r="X936" s="17"/>
      <c r="Y936" s="17"/>
      <c r="Z936" s="18">
        <f>SUM(T936:Y936)</f>
        <v>3</v>
      </c>
      <c r="AA936" s="17"/>
      <c r="AB936" s="17"/>
      <c r="AC936" s="41">
        <f>G936+J936+N936+S936+Z936+AA936-AB936</f>
        <v>90.870967741935473</v>
      </c>
    </row>
    <row r="937" spans="1:29" x14ac:dyDescent="0.25">
      <c r="A937" s="224">
        <v>933</v>
      </c>
      <c r="B937" s="81" t="s">
        <v>4511</v>
      </c>
      <c r="C937" s="8" t="s">
        <v>4042</v>
      </c>
      <c r="D937" s="18">
        <v>0.88645161290322583</v>
      </c>
      <c r="E937" s="124"/>
      <c r="F937" s="17"/>
      <c r="G937" s="18">
        <f>SUM(D937*100,E937:F937)</f>
        <v>88.645161290322577</v>
      </c>
      <c r="H937" s="17"/>
      <c r="I937" s="19"/>
      <c r="J937" s="18">
        <f>SUM(H937:I937)</f>
        <v>0</v>
      </c>
      <c r="K937" s="17"/>
      <c r="L937" s="19"/>
      <c r="M937" s="19"/>
      <c r="N937" s="18">
        <f>SUM(K937:M937)</f>
        <v>0</v>
      </c>
      <c r="O937" s="19"/>
      <c r="P937" s="19"/>
      <c r="Q937" s="19"/>
      <c r="R937" s="19"/>
      <c r="S937" s="18">
        <f>SUM(O937:R937)</f>
        <v>0</v>
      </c>
      <c r="T937" s="20">
        <v>2</v>
      </c>
      <c r="U937" s="17">
        <v>0.2</v>
      </c>
      <c r="V937" s="17"/>
      <c r="W937" s="17"/>
      <c r="X937" s="17"/>
      <c r="Y937" s="17"/>
      <c r="Z937" s="18">
        <f>SUM(T937:Y937)</f>
        <v>2.2000000000000002</v>
      </c>
      <c r="AA937" s="17"/>
      <c r="AB937" s="17"/>
      <c r="AC937" s="41">
        <f>G937+J937+N937+S937+Z937+AA937-AB937</f>
        <v>90.845161290322579</v>
      </c>
    </row>
    <row r="938" spans="1:29" x14ac:dyDescent="0.25">
      <c r="A938" s="224">
        <v>934</v>
      </c>
      <c r="B938" s="64" t="s">
        <v>266</v>
      </c>
      <c r="C938" s="8" t="s">
        <v>5456</v>
      </c>
      <c r="D938" s="6">
        <v>0.90833333333333333</v>
      </c>
      <c r="E938" s="121"/>
      <c r="F938" s="5"/>
      <c r="G938" s="6">
        <f>SUM(D938*100,E938:F938)</f>
        <v>90.833333333333329</v>
      </c>
      <c r="H938" s="5"/>
      <c r="I938" s="4"/>
      <c r="J938" s="6">
        <f>SUM(H938:I938)</f>
        <v>0</v>
      </c>
      <c r="K938" s="5"/>
      <c r="L938" s="4"/>
      <c r="M938" s="4"/>
      <c r="N938" s="6">
        <f>SUM(K938:M938)</f>
        <v>0</v>
      </c>
      <c r="O938" s="4"/>
      <c r="P938" s="4"/>
      <c r="Q938" s="4"/>
      <c r="R938" s="4"/>
      <c r="S938" s="6">
        <f>SUM(O938:R938)</f>
        <v>0</v>
      </c>
      <c r="T938" s="7"/>
      <c r="U938" s="5"/>
      <c r="V938" s="5"/>
      <c r="W938" s="5"/>
      <c r="X938" s="5"/>
      <c r="Y938" s="5"/>
      <c r="Z938" s="6">
        <f>SUM(T938:Y938)</f>
        <v>0</v>
      </c>
      <c r="AA938" s="5"/>
      <c r="AB938" s="5"/>
      <c r="AC938" s="40">
        <f>G938+J938+N938+S938+Z938+AA938-AB938</f>
        <v>90.833333333333329</v>
      </c>
    </row>
    <row r="939" spans="1:29" x14ac:dyDescent="0.25">
      <c r="A939" s="225">
        <v>935</v>
      </c>
      <c r="B939" s="62" t="s">
        <v>2536</v>
      </c>
      <c r="C939" s="13" t="s">
        <v>2360</v>
      </c>
      <c r="D939" s="18">
        <v>0.83615384615384614</v>
      </c>
      <c r="E939" s="122"/>
      <c r="F939" s="17"/>
      <c r="G939" s="18">
        <v>83.615384615384613</v>
      </c>
      <c r="H939" s="17"/>
      <c r="I939" s="19"/>
      <c r="J939" s="18">
        <v>0</v>
      </c>
      <c r="K939" s="17"/>
      <c r="L939" s="19"/>
      <c r="M939" s="19"/>
      <c r="N939" s="18">
        <v>0</v>
      </c>
      <c r="O939" s="19"/>
      <c r="P939" s="19"/>
      <c r="Q939" s="19"/>
      <c r="R939" s="19"/>
      <c r="S939" s="18">
        <v>0</v>
      </c>
      <c r="T939" s="20">
        <v>5</v>
      </c>
      <c r="U939" s="17"/>
      <c r="V939" s="17"/>
      <c r="W939" s="17">
        <v>2.2000000000000002</v>
      </c>
      <c r="X939" s="17"/>
      <c r="Y939" s="17"/>
      <c r="Z939" s="18">
        <v>7.2</v>
      </c>
      <c r="AA939" s="17"/>
      <c r="AB939" s="17"/>
      <c r="AC939" s="41">
        <v>90.815384615384616</v>
      </c>
    </row>
    <row r="940" spans="1:29" x14ac:dyDescent="0.25">
      <c r="A940" s="224">
        <v>936</v>
      </c>
      <c r="B940" s="62" t="s">
        <v>5216</v>
      </c>
      <c r="C940" s="9" t="s">
        <v>4042</v>
      </c>
      <c r="D940" s="18">
        <v>0.83801212121212121</v>
      </c>
      <c r="E940" s="124"/>
      <c r="F940" s="17"/>
      <c r="G940" s="18">
        <f>SUM(D940*100,E940:F940)</f>
        <v>83.801212121212117</v>
      </c>
      <c r="H940" s="17"/>
      <c r="I940" s="19"/>
      <c r="J940" s="18">
        <f>SUM(H940:I940)</f>
        <v>0</v>
      </c>
      <c r="K940" s="17"/>
      <c r="L940" s="19"/>
      <c r="M940" s="19"/>
      <c r="N940" s="18">
        <f>SUM(K940:M940)</f>
        <v>0</v>
      </c>
      <c r="O940" s="19"/>
      <c r="P940" s="19"/>
      <c r="Q940" s="19"/>
      <c r="R940" s="19"/>
      <c r="S940" s="18">
        <f>SUM(O940:R940)</f>
        <v>0</v>
      </c>
      <c r="T940" s="20"/>
      <c r="U940" s="17">
        <v>0.2</v>
      </c>
      <c r="V940" s="17"/>
      <c r="W940" s="17">
        <v>0.8</v>
      </c>
      <c r="X940" s="17"/>
      <c r="Y940" s="17">
        <v>6</v>
      </c>
      <c r="Z940" s="18">
        <f>SUM(T940:Y940)</f>
        <v>7</v>
      </c>
      <c r="AA940" s="17"/>
      <c r="AB940" s="17"/>
      <c r="AC940" s="41">
        <f>G940+J940+N940+S940+Z940+AA940-AB940</f>
        <v>90.801212121212117</v>
      </c>
    </row>
    <row r="941" spans="1:29" x14ac:dyDescent="0.25">
      <c r="A941" s="224">
        <v>937</v>
      </c>
      <c r="B941" s="59" t="s">
        <v>267</v>
      </c>
      <c r="C941" s="8" t="s">
        <v>5456</v>
      </c>
      <c r="D941" s="6">
        <v>0.90800000000000003</v>
      </c>
      <c r="E941" s="121"/>
      <c r="F941" s="5"/>
      <c r="G941" s="6">
        <f>SUM(D941*100,E941:F941)</f>
        <v>90.8</v>
      </c>
      <c r="H941" s="5"/>
      <c r="I941" s="4"/>
      <c r="J941" s="6">
        <f>SUM(H941:I941)</f>
        <v>0</v>
      </c>
      <c r="K941" s="5"/>
      <c r="L941" s="4"/>
      <c r="M941" s="4"/>
      <c r="N941" s="6">
        <f>SUM(K941:M941)</f>
        <v>0</v>
      </c>
      <c r="O941" s="4"/>
      <c r="P941" s="4"/>
      <c r="Q941" s="4"/>
      <c r="R941" s="4"/>
      <c r="S941" s="6">
        <f>SUM(O941:R941)</f>
        <v>0</v>
      </c>
      <c r="T941" s="7"/>
      <c r="U941" s="5"/>
      <c r="V941" s="5"/>
      <c r="W941" s="5"/>
      <c r="X941" s="5"/>
      <c r="Y941" s="5"/>
      <c r="Z941" s="6">
        <f>SUM(T941:Y941)</f>
        <v>0</v>
      </c>
      <c r="AA941" s="5"/>
      <c r="AB941" s="5"/>
      <c r="AC941" s="40">
        <f>G941+J941+N941+S941+Z941+AA941-AB941</f>
        <v>90.8</v>
      </c>
    </row>
    <row r="942" spans="1:29" x14ac:dyDescent="0.25">
      <c r="A942" s="224">
        <v>938</v>
      </c>
      <c r="B942" s="63" t="s">
        <v>268</v>
      </c>
      <c r="C942" s="8" t="s">
        <v>5456</v>
      </c>
      <c r="D942" s="6">
        <v>0.90800000000000003</v>
      </c>
      <c r="E942" s="121"/>
      <c r="F942" s="5"/>
      <c r="G942" s="6">
        <f>SUM(D942*100,E942:F942)</f>
        <v>90.8</v>
      </c>
      <c r="H942" s="5"/>
      <c r="I942" s="4"/>
      <c r="J942" s="6">
        <f>SUM(H942:I942)</f>
        <v>0</v>
      </c>
      <c r="K942" s="5"/>
      <c r="L942" s="4"/>
      <c r="M942" s="4"/>
      <c r="N942" s="6">
        <f>SUM(K942:M942)</f>
        <v>0</v>
      </c>
      <c r="O942" s="4"/>
      <c r="P942" s="4"/>
      <c r="Q942" s="4"/>
      <c r="R942" s="4"/>
      <c r="S942" s="6">
        <f>SUM(O942:R942)</f>
        <v>0</v>
      </c>
      <c r="T942" s="7"/>
      <c r="U942" s="5"/>
      <c r="V942" s="5"/>
      <c r="W942" s="5"/>
      <c r="X942" s="5"/>
      <c r="Y942" s="5"/>
      <c r="Z942" s="6">
        <f>SUM(T942:Y942)</f>
        <v>0</v>
      </c>
      <c r="AA942" s="5"/>
      <c r="AB942" s="5"/>
      <c r="AC942" s="40">
        <f>G942+J942+N942+S942+Z942+AA942-AB942</f>
        <v>90.8</v>
      </c>
    </row>
    <row r="943" spans="1:29" x14ac:dyDescent="0.25">
      <c r="A943" s="225">
        <v>939</v>
      </c>
      <c r="B943" s="62" t="s">
        <v>2537</v>
      </c>
      <c r="C943" s="13" t="s">
        <v>2360</v>
      </c>
      <c r="D943" s="18">
        <v>0.90769230769230769</v>
      </c>
      <c r="E943" s="122"/>
      <c r="F943" s="17"/>
      <c r="G943" s="18">
        <v>90.769230769230774</v>
      </c>
      <c r="H943" s="17"/>
      <c r="I943" s="19"/>
      <c r="J943" s="18">
        <v>0</v>
      </c>
      <c r="K943" s="17"/>
      <c r="L943" s="19"/>
      <c r="M943" s="19"/>
      <c r="N943" s="18">
        <v>0</v>
      </c>
      <c r="O943" s="19"/>
      <c r="P943" s="19"/>
      <c r="Q943" s="19"/>
      <c r="R943" s="19"/>
      <c r="S943" s="18">
        <v>0</v>
      </c>
      <c r="T943" s="20"/>
      <c r="U943" s="17"/>
      <c r="V943" s="17"/>
      <c r="W943" s="17"/>
      <c r="X943" s="17"/>
      <c r="Y943" s="17"/>
      <c r="Z943" s="18">
        <v>0</v>
      </c>
      <c r="AA943" s="17"/>
      <c r="AB943" s="17"/>
      <c r="AC943" s="41">
        <v>90.769230769230774</v>
      </c>
    </row>
    <row r="944" spans="1:29" x14ac:dyDescent="0.25">
      <c r="A944" s="224">
        <v>940</v>
      </c>
      <c r="B944" s="62" t="s">
        <v>269</v>
      </c>
      <c r="C944" s="8" t="s">
        <v>5456</v>
      </c>
      <c r="D944" s="6">
        <v>0.90766666666666662</v>
      </c>
      <c r="E944" s="121"/>
      <c r="F944" s="5"/>
      <c r="G944" s="6">
        <f>SUM(D944*100,E944:F944)</f>
        <v>90.766666666666666</v>
      </c>
      <c r="H944" s="5"/>
      <c r="I944" s="4"/>
      <c r="J944" s="6">
        <f>SUM(H944:I944)</f>
        <v>0</v>
      </c>
      <c r="K944" s="5"/>
      <c r="L944" s="4"/>
      <c r="M944" s="4"/>
      <c r="N944" s="6">
        <f>SUM(K944:M944)</f>
        <v>0</v>
      </c>
      <c r="O944" s="4"/>
      <c r="P944" s="4"/>
      <c r="Q944" s="4"/>
      <c r="R944" s="4"/>
      <c r="S944" s="6">
        <f>SUM(O944:R944)</f>
        <v>0</v>
      </c>
      <c r="T944" s="7"/>
      <c r="U944" s="5"/>
      <c r="V944" s="5"/>
      <c r="W944" s="5"/>
      <c r="X944" s="5"/>
      <c r="Y944" s="5"/>
      <c r="Z944" s="6">
        <f>SUM(T944:Y944)</f>
        <v>0</v>
      </c>
      <c r="AA944" s="5"/>
      <c r="AB944" s="5"/>
      <c r="AC944" s="40">
        <f>G944+J944+N944+S944+Z944+AA944-AB944</f>
        <v>90.766666666666666</v>
      </c>
    </row>
    <row r="945" spans="1:29" x14ac:dyDescent="0.25">
      <c r="A945" s="224">
        <v>941</v>
      </c>
      <c r="B945" s="64" t="s">
        <v>270</v>
      </c>
      <c r="C945" s="8" t="s">
        <v>5456</v>
      </c>
      <c r="D945" s="6">
        <v>0.90764705882352936</v>
      </c>
      <c r="E945" s="121"/>
      <c r="F945" s="5"/>
      <c r="G945" s="6">
        <f>SUM(D945*100,E945:F945)</f>
        <v>90.764705882352942</v>
      </c>
      <c r="H945" s="5"/>
      <c r="I945" s="4"/>
      <c r="J945" s="6">
        <f>SUM(H945:I945)</f>
        <v>0</v>
      </c>
      <c r="K945" s="5"/>
      <c r="L945" s="4"/>
      <c r="M945" s="4"/>
      <c r="N945" s="6">
        <f>SUM(K945:M945)</f>
        <v>0</v>
      </c>
      <c r="O945" s="4"/>
      <c r="P945" s="4"/>
      <c r="Q945" s="4"/>
      <c r="R945" s="4"/>
      <c r="S945" s="6">
        <f>SUM(O945:R945)</f>
        <v>0</v>
      </c>
      <c r="T945" s="7"/>
      <c r="U945" s="5"/>
      <c r="V945" s="5"/>
      <c r="W945" s="5"/>
      <c r="X945" s="5"/>
      <c r="Y945" s="5"/>
      <c r="Z945" s="6">
        <f>SUM(T945:Y945)</f>
        <v>0</v>
      </c>
      <c r="AA945" s="5"/>
      <c r="AB945" s="5"/>
      <c r="AC945" s="40">
        <f>G945+J945+N945+S945+Z945+AA945-AB945</f>
        <v>90.764705882352942</v>
      </c>
    </row>
    <row r="946" spans="1:29" x14ac:dyDescent="0.25">
      <c r="A946" s="224">
        <v>942</v>
      </c>
      <c r="B946" s="81" t="s">
        <v>4388</v>
      </c>
      <c r="C946" s="8" t="s">
        <v>4042</v>
      </c>
      <c r="D946" s="18">
        <v>0.90758620689655167</v>
      </c>
      <c r="E946" s="124"/>
      <c r="F946" s="17"/>
      <c r="G946" s="18">
        <f>SUM(D946*100,E946:F946)</f>
        <v>90.758620689655174</v>
      </c>
      <c r="H946" s="17"/>
      <c r="I946" s="19"/>
      <c r="J946" s="18">
        <f>SUM(H946:I946)</f>
        <v>0</v>
      </c>
      <c r="K946" s="17"/>
      <c r="L946" s="19"/>
      <c r="M946" s="19"/>
      <c r="N946" s="18">
        <f>SUM(K946:M946)</f>
        <v>0</v>
      </c>
      <c r="O946" s="19"/>
      <c r="P946" s="19"/>
      <c r="Q946" s="19"/>
      <c r="R946" s="19"/>
      <c r="S946" s="18">
        <f>SUM(O946:R946)</f>
        <v>0</v>
      </c>
      <c r="T946" s="20"/>
      <c r="U946" s="17"/>
      <c r="V946" s="17"/>
      <c r="W946" s="17"/>
      <c r="X946" s="17"/>
      <c r="Y946" s="17"/>
      <c r="Z946" s="18">
        <f>SUM(T946:Y946)</f>
        <v>0</v>
      </c>
      <c r="AA946" s="17"/>
      <c r="AB946" s="17"/>
      <c r="AC946" s="41">
        <f>G946+J946+N946+S946+Z946+AA946-AB946</f>
        <v>90.758620689655174</v>
      </c>
    </row>
    <row r="947" spans="1:29" x14ac:dyDescent="0.25">
      <c r="A947" s="225">
        <v>943</v>
      </c>
      <c r="B947" s="62" t="s">
        <v>2538</v>
      </c>
      <c r="C947" s="13" t="s">
        <v>2360</v>
      </c>
      <c r="D947" s="18">
        <v>0.90749999999999997</v>
      </c>
      <c r="E947" s="122"/>
      <c r="F947" s="17"/>
      <c r="G947" s="18">
        <v>90.75</v>
      </c>
      <c r="H947" s="17"/>
      <c r="I947" s="19"/>
      <c r="J947" s="18">
        <v>0</v>
      </c>
      <c r="K947" s="17"/>
      <c r="L947" s="19"/>
      <c r="M947" s="19"/>
      <c r="N947" s="18">
        <v>0</v>
      </c>
      <c r="O947" s="19"/>
      <c r="P947" s="19"/>
      <c r="Q947" s="19"/>
      <c r="R947" s="19"/>
      <c r="S947" s="18">
        <v>0</v>
      </c>
      <c r="T947" s="20"/>
      <c r="U947" s="17"/>
      <c r="V947" s="17"/>
      <c r="W947" s="17"/>
      <c r="X947" s="17"/>
      <c r="Y947" s="17"/>
      <c r="Z947" s="18">
        <v>0</v>
      </c>
      <c r="AA947" s="17"/>
      <c r="AB947" s="17"/>
      <c r="AC947" s="41">
        <v>90.75</v>
      </c>
    </row>
    <row r="948" spans="1:29" x14ac:dyDescent="0.25">
      <c r="A948" s="224">
        <v>944</v>
      </c>
      <c r="B948" s="62" t="s">
        <v>4625</v>
      </c>
      <c r="C948" s="50" t="s">
        <v>4042</v>
      </c>
      <c r="D948" s="18">
        <v>0.90741935483870972</v>
      </c>
      <c r="E948" s="124"/>
      <c r="F948" s="17"/>
      <c r="G948" s="18">
        <f>SUM(D948*100,E948:F948)</f>
        <v>90.741935483870975</v>
      </c>
      <c r="H948" s="17"/>
      <c r="I948" s="19"/>
      <c r="J948" s="18">
        <f>SUM(H948:I948)</f>
        <v>0</v>
      </c>
      <c r="K948" s="17"/>
      <c r="L948" s="19"/>
      <c r="M948" s="19"/>
      <c r="N948" s="18">
        <f>SUM(K948:M948)</f>
        <v>0</v>
      </c>
      <c r="O948" s="19"/>
      <c r="P948" s="19"/>
      <c r="Q948" s="19"/>
      <c r="R948" s="19"/>
      <c r="S948" s="18">
        <f>SUM(O948:R948)</f>
        <v>0</v>
      </c>
      <c r="T948" s="20"/>
      <c r="U948" s="17"/>
      <c r="V948" s="17"/>
      <c r="W948" s="17"/>
      <c r="X948" s="17"/>
      <c r="Y948" s="17"/>
      <c r="Z948" s="18">
        <f>SUM(T948:Y948)</f>
        <v>0</v>
      </c>
      <c r="AA948" s="17"/>
      <c r="AB948" s="17"/>
      <c r="AC948" s="41">
        <f>G948+J948+N948+S948+Z948+AA948-AB948</f>
        <v>90.741935483870975</v>
      </c>
    </row>
    <row r="949" spans="1:29" x14ac:dyDescent="0.25">
      <c r="A949" s="224">
        <v>945</v>
      </c>
      <c r="B949" s="109">
        <v>194071</v>
      </c>
      <c r="C949" s="36" t="s">
        <v>5457</v>
      </c>
      <c r="D949" s="39">
        <v>0.8823333333333333</v>
      </c>
      <c r="E949" s="123"/>
      <c r="F949" s="33"/>
      <c r="G949" s="34">
        <v>88.233333333333334</v>
      </c>
      <c r="H949" s="33"/>
      <c r="I949" s="32"/>
      <c r="J949" s="34">
        <v>0</v>
      </c>
      <c r="K949" s="33"/>
      <c r="L949" s="32"/>
      <c r="M949" s="32"/>
      <c r="N949" s="34">
        <v>0</v>
      </c>
      <c r="O949" s="32">
        <v>2.5</v>
      </c>
      <c r="P949" s="32"/>
      <c r="Q949" s="32"/>
      <c r="R949" s="32"/>
      <c r="S949" s="34">
        <v>2.5</v>
      </c>
      <c r="T949" s="35"/>
      <c r="U949" s="33"/>
      <c r="V949" s="33"/>
      <c r="W949" s="33"/>
      <c r="X949" s="33"/>
      <c r="Y949" s="33"/>
      <c r="Z949" s="34">
        <v>0</v>
      </c>
      <c r="AA949" s="33"/>
      <c r="AB949" s="33"/>
      <c r="AC949" s="42">
        <v>90.733333333333334</v>
      </c>
    </row>
    <row r="950" spans="1:29" x14ac:dyDescent="0.25">
      <c r="A950" s="224">
        <v>946</v>
      </c>
      <c r="B950" s="60" t="s">
        <v>271</v>
      </c>
      <c r="C950" s="8" t="s">
        <v>5456</v>
      </c>
      <c r="D950" s="6">
        <v>0.90727272727272723</v>
      </c>
      <c r="E950" s="121"/>
      <c r="F950" s="5"/>
      <c r="G950" s="6">
        <f>SUM(D950*100,E950:F950)</f>
        <v>90.72727272727272</v>
      </c>
      <c r="H950" s="5"/>
      <c r="I950" s="4"/>
      <c r="J950" s="6">
        <f>SUM(H950:I950)</f>
        <v>0</v>
      </c>
      <c r="K950" s="5"/>
      <c r="L950" s="4"/>
      <c r="M950" s="4"/>
      <c r="N950" s="6">
        <f>SUM(K950:M950)</f>
        <v>0</v>
      </c>
      <c r="O950" s="4"/>
      <c r="P950" s="4"/>
      <c r="Q950" s="4"/>
      <c r="R950" s="4"/>
      <c r="S950" s="6">
        <f>SUM(O950:R950)</f>
        <v>0</v>
      </c>
      <c r="T950" s="7"/>
      <c r="U950" s="5"/>
      <c r="V950" s="5"/>
      <c r="W950" s="5"/>
      <c r="X950" s="5"/>
      <c r="Y950" s="5"/>
      <c r="Z950" s="6">
        <f>SUM(T950:Y950)</f>
        <v>0</v>
      </c>
      <c r="AA950" s="5"/>
      <c r="AB950" s="5"/>
      <c r="AC950" s="40">
        <f>G950+J950+N950+S950+Z950+AA950-AB950</f>
        <v>90.72727272727272</v>
      </c>
    </row>
    <row r="951" spans="1:29" x14ac:dyDescent="0.25">
      <c r="A951" s="225">
        <v>947</v>
      </c>
      <c r="B951" s="111" t="s">
        <v>4121</v>
      </c>
      <c r="C951" s="8" t="s">
        <v>4042</v>
      </c>
      <c r="D951" s="18">
        <v>0.89906249999999999</v>
      </c>
      <c r="E951" s="124"/>
      <c r="F951" s="17"/>
      <c r="G951" s="18">
        <f>SUM(D951*100,E951:F951)</f>
        <v>89.90625</v>
      </c>
      <c r="H951" s="17"/>
      <c r="I951" s="19"/>
      <c r="J951" s="18">
        <f>SUM(H951:I951)</f>
        <v>0</v>
      </c>
      <c r="K951" s="17"/>
      <c r="L951" s="19"/>
      <c r="M951" s="19"/>
      <c r="N951" s="18">
        <f>SUM(K951:M951)</f>
        <v>0</v>
      </c>
      <c r="O951" s="19"/>
      <c r="P951" s="19"/>
      <c r="Q951" s="19"/>
      <c r="R951" s="19"/>
      <c r="S951" s="18">
        <f>SUM(O951:R951)</f>
        <v>0</v>
      </c>
      <c r="T951" s="20"/>
      <c r="U951" s="17">
        <v>0.8</v>
      </c>
      <c r="V951" s="17"/>
      <c r="W951" s="17"/>
      <c r="X951" s="17"/>
      <c r="Y951" s="17"/>
      <c r="Z951" s="18">
        <f>SUM(T951:Y951)</f>
        <v>0.8</v>
      </c>
      <c r="AA951" s="17"/>
      <c r="AB951" s="17"/>
      <c r="AC951" s="41">
        <f>G951+J951+N951+S951+Z951+AA951-AB951</f>
        <v>90.706249999999997</v>
      </c>
    </row>
    <row r="952" spans="1:29" x14ac:dyDescent="0.25">
      <c r="A952" s="224">
        <v>948</v>
      </c>
      <c r="B952" s="79" t="s">
        <v>1486</v>
      </c>
      <c r="C952" s="8" t="s">
        <v>1369</v>
      </c>
      <c r="D952" s="18">
        <v>0.90699666666666656</v>
      </c>
      <c r="E952" s="122"/>
      <c r="F952" s="17"/>
      <c r="G952" s="18">
        <f>SUM(D952*100,E952:F952)</f>
        <v>90.699666666666658</v>
      </c>
      <c r="H952" s="17"/>
      <c r="I952" s="19"/>
      <c r="J952" s="18">
        <f>SUM(H952:I952)</f>
        <v>0</v>
      </c>
      <c r="K952" s="17"/>
      <c r="L952" s="19"/>
      <c r="M952" s="19"/>
      <c r="N952" s="18">
        <f>SUM(K952:M952)</f>
        <v>0</v>
      </c>
      <c r="O952" s="19"/>
      <c r="P952" s="19"/>
      <c r="Q952" s="19"/>
      <c r="R952" s="19"/>
      <c r="S952" s="18">
        <f>SUM(O952:R952)</f>
        <v>0</v>
      </c>
      <c r="T952" s="20"/>
      <c r="U952" s="17"/>
      <c r="V952" s="17"/>
      <c r="W952" s="17"/>
      <c r="X952" s="17"/>
      <c r="Y952" s="17"/>
      <c r="Z952" s="18">
        <f>SUM(T952:Y952)</f>
        <v>0</v>
      </c>
      <c r="AA952" s="17"/>
      <c r="AB952" s="17"/>
      <c r="AC952" s="41">
        <f>G952+J952+N952+S952+Z952+AA952-AB952</f>
        <v>90.699666666666658</v>
      </c>
    </row>
    <row r="953" spans="1:29" x14ac:dyDescent="0.25">
      <c r="A953" s="224">
        <v>949</v>
      </c>
      <c r="B953" s="62" t="s">
        <v>4911</v>
      </c>
      <c r="C953" s="8" t="s">
        <v>4042</v>
      </c>
      <c r="D953" s="18">
        <v>0.89891891891891895</v>
      </c>
      <c r="E953" s="124"/>
      <c r="F953" s="17"/>
      <c r="G953" s="18">
        <f>SUM(D953*100,E953:F953)</f>
        <v>89.891891891891902</v>
      </c>
      <c r="H953" s="17"/>
      <c r="I953" s="19"/>
      <c r="J953" s="18">
        <f>SUM(H953:I953)</f>
        <v>0</v>
      </c>
      <c r="K953" s="17"/>
      <c r="L953" s="19"/>
      <c r="M953" s="19"/>
      <c r="N953" s="18">
        <f>SUM(K953:M953)</f>
        <v>0</v>
      </c>
      <c r="O953" s="19"/>
      <c r="P953" s="19"/>
      <c r="Q953" s="19"/>
      <c r="R953" s="19"/>
      <c r="S953" s="18">
        <f>SUM(O953:R953)</f>
        <v>0</v>
      </c>
      <c r="T953" s="20"/>
      <c r="U953" s="17">
        <v>0.8</v>
      </c>
      <c r="V953" s="17"/>
      <c r="W953" s="17"/>
      <c r="X953" s="17"/>
      <c r="Y953" s="17"/>
      <c r="Z953" s="18">
        <f>SUM(T953:Y953)</f>
        <v>0.8</v>
      </c>
      <c r="AA953" s="17"/>
      <c r="AB953" s="17"/>
      <c r="AC953" s="41">
        <f>G953+J953+N953+S953+Z953+AA953-AB953</f>
        <v>90.691891891891899</v>
      </c>
    </row>
    <row r="954" spans="1:29" x14ac:dyDescent="0.25">
      <c r="A954" s="224">
        <v>950</v>
      </c>
      <c r="B954" s="62" t="s">
        <v>2539</v>
      </c>
      <c r="C954" s="13" t="s">
        <v>2360</v>
      </c>
      <c r="D954" s="18">
        <v>0.85666666666666669</v>
      </c>
      <c r="E954" s="122"/>
      <c r="F954" s="17"/>
      <c r="G954" s="18">
        <v>85.666666666666671</v>
      </c>
      <c r="H954" s="17"/>
      <c r="I954" s="19"/>
      <c r="J954" s="18">
        <v>0</v>
      </c>
      <c r="K954" s="17">
        <v>2</v>
      </c>
      <c r="L954" s="19"/>
      <c r="M954" s="19">
        <v>3</v>
      </c>
      <c r="N954" s="18">
        <v>5</v>
      </c>
      <c r="O954" s="19"/>
      <c r="P954" s="19"/>
      <c r="Q954" s="19"/>
      <c r="R954" s="19"/>
      <c r="S954" s="18">
        <v>0</v>
      </c>
      <c r="T954" s="20"/>
      <c r="U954" s="17"/>
      <c r="V954" s="17"/>
      <c r="W954" s="17"/>
      <c r="X954" s="17"/>
      <c r="Y954" s="17"/>
      <c r="Z954" s="18">
        <v>0</v>
      </c>
      <c r="AA954" s="17"/>
      <c r="AB954" s="17"/>
      <c r="AC954" s="41">
        <v>90.666666666666671</v>
      </c>
    </row>
    <row r="955" spans="1:29" x14ac:dyDescent="0.25">
      <c r="A955" s="225">
        <v>951</v>
      </c>
      <c r="B955" s="62" t="s">
        <v>272</v>
      </c>
      <c r="C955" s="8" t="s">
        <v>5456</v>
      </c>
      <c r="D955" s="6">
        <v>0.86758620689655175</v>
      </c>
      <c r="E955" s="121"/>
      <c r="F955" s="5"/>
      <c r="G955" s="6">
        <f>SUM(D955*100,E955:F955)</f>
        <v>86.758620689655174</v>
      </c>
      <c r="H955" s="5"/>
      <c r="I955" s="4"/>
      <c r="J955" s="6">
        <f>SUM(H955:I955)</f>
        <v>0</v>
      </c>
      <c r="K955" s="5"/>
      <c r="L955" s="4"/>
      <c r="M955" s="4"/>
      <c r="N955" s="6">
        <f>SUM(K955:M955)</f>
        <v>0</v>
      </c>
      <c r="O955" s="4"/>
      <c r="P955" s="4"/>
      <c r="Q955" s="4"/>
      <c r="R955" s="4"/>
      <c r="S955" s="6">
        <f>SUM(O955:R955)</f>
        <v>0</v>
      </c>
      <c r="T955" s="7"/>
      <c r="U955" s="5">
        <f>0.5+0.5</f>
        <v>1</v>
      </c>
      <c r="V955" s="5">
        <f>2.1+0.8</f>
        <v>2.9000000000000004</v>
      </c>
      <c r="W955" s="5"/>
      <c r="X955" s="5"/>
      <c r="Y955" s="5"/>
      <c r="Z955" s="6">
        <f>SUM(T955:Y955)</f>
        <v>3.9000000000000004</v>
      </c>
      <c r="AA955" s="5"/>
      <c r="AB955" s="5"/>
      <c r="AC955" s="40">
        <f>G955+J955+N955+S955+Z955+AA955-AB955</f>
        <v>90.65862068965518</v>
      </c>
    </row>
    <row r="956" spans="1:29" x14ac:dyDescent="0.25">
      <c r="A956" s="224">
        <v>952</v>
      </c>
      <c r="B956" s="62" t="s">
        <v>3447</v>
      </c>
      <c r="C956" s="13" t="s">
        <v>3340</v>
      </c>
      <c r="D956" s="18">
        <v>0.90657894736842104</v>
      </c>
      <c r="E956" s="122"/>
      <c r="F956" s="17"/>
      <c r="G956" s="18">
        <v>90.65789473684211</v>
      </c>
      <c r="H956" s="17"/>
      <c r="I956" s="19"/>
      <c r="J956" s="18">
        <v>0</v>
      </c>
      <c r="K956" s="17"/>
      <c r="L956" s="19"/>
      <c r="M956" s="19"/>
      <c r="N956" s="18">
        <v>0</v>
      </c>
      <c r="O956" s="19"/>
      <c r="P956" s="19"/>
      <c r="Q956" s="19"/>
      <c r="R956" s="19"/>
      <c r="S956" s="18">
        <v>0</v>
      </c>
      <c r="T956" s="20"/>
      <c r="U956" s="17"/>
      <c r="V956" s="17"/>
      <c r="W956" s="17"/>
      <c r="X956" s="17"/>
      <c r="Y956" s="17"/>
      <c r="Z956" s="18">
        <v>0</v>
      </c>
      <c r="AA956" s="17"/>
      <c r="AB956" s="17"/>
      <c r="AC956" s="41">
        <v>90.65789473684211</v>
      </c>
    </row>
    <row r="957" spans="1:29" x14ac:dyDescent="0.25">
      <c r="A957" s="224">
        <v>953</v>
      </c>
      <c r="B957" s="109">
        <v>204054</v>
      </c>
      <c r="C957" s="36" t="s">
        <v>5457</v>
      </c>
      <c r="D957" s="38">
        <v>0.90656250000000005</v>
      </c>
      <c r="E957" s="123"/>
      <c r="F957" s="33"/>
      <c r="G957" s="34">
        <v>90.65625</v>
      </c>
      <c r="H957" s="33"/>
      <c r="I957" s="32"/>
      <c r="J957" s="34">
        <v>0</v>
      </c>
      <c r="K957" s="33"/>
      <c r="L957" s="32"/>
      <c r="M957" s="32"/>
      <c r="N957" s="34">
        <v>0</v>
      </c>
      <c r="O957" s="32"/>
      <c r="P957" s="32"/>
      <c r="Q957" s="32"/>
      <c r="R957" s="32"/>
      <c r="S957" s="34">
        <v>0</v>
      </c>
      <c r="T957" s="35"/>
      <c r="U957" s="33"/>
      <c r="V957" s="33"/>
      <c r="W957" s="33"/>
      <c r="X957" s="33"/>
      <c r="Y957" s="33"/>
      <c r="Z957" s="34">
        <v>0</v>
      </c>
      <c r="AA957" s="33"/>
      <c r="AB957" s="33"/>
      <c r="AC957" s="42">
        <v>90.65625</v>
      </c>
    </row>
    <row r="958" spans="1:29" x14ac:dyDescent="0.25">
      <c r="A958" s="224">
        <v>954</v>
      </c>
      <c r="B958" s="158" t="s">
        <v>4159</v>
      </c>
      <c r="C958" s="8" t="s">
        <v>4042</v>
      </c>
      <c r="D958" s="18">
        <v>0.90656250000000005</v>
      </c>
      <c r="E958" s="124"/>
      <c r="F958" s="17"/>
      <c r="G958" s="18">
        <f>SUM(D958*100,E958:F958)</f>
        <v>90.65625</v>
      </c>
      <c r="H958" s="17"/>
      <c r="I958" s="19"/>
      <c r="J958" s="18">
        <f>SUM(H958:I958)</f>
        <v>0</v>
      </c>
      <c r="K958" s="17"/>
      <c r="L958" s="19"/>
      <c r="M958" s="19"/>
      <c r="N958" s="18">
        <f>SUM(K958:M958)</f>
        <v>0</v>
      </c>
      <c r="O958" s="19"/>
      <c r="P958" s="19"/>
      <c r="Q958" s="19"/>
      <c r="R958" s="19"/>
      <c r="S958" s="18">
        <f>SUM(O958:R958)</f>
        <v>0</v>
      </c>
      <c r="T958" s="20"/>
      <c r="U958" s="17"/>
      <c r="V958" s="17"/>
      <c r="W958" s="17"/>
      <c r="X958" s="17"/>
      <c r="Y958" s="17"/>
      <c r="Z958" s="18">
        <f>SUM(T958:Y958)</f>
        <v>0</v>
      </c>
      <c r="AA958" s="17"/>
      <c r="AB958" s="17"/>
      <c r="AC958" s="41">
        <f>G958+J958+N958+S958+Z958+AA958-AB958</f>
        <v>90.65625</v>
      </c>
    </row>
    <row r="959" spans="1:29" x14ac:dyDescent="0.25">
      <c r="A959" s="225">
        <v>955</v>
      </c>
      <c r="B959" s="58" t="s">
        <v>273</v>
      </c>
      <c r="C959" s="8" t="s">
        <v>5456</v>
      </c>
      <c r="D959" s="6">
        <v>0.90655172413793106</v>
      </c>
      <c r="E959" s="121"/>
      <c r="F959" s="5"/>
      <c r="G959" s="6">
        <f>SUM(D959*100,E959:F959)</f>
        <v>90.65517241379311</v>
      </c>
      <c r="H959" s="5"/>
      <c r="I959" s="4"/>
      <c r="J959" s="6">
        <f>SUM(H959:I959)</f>
        <v>0</v>
      </c>
      <c r="K959" s="5"/>
      <c r="L959" s="4"/>
      <c r="M959" s="4"/>
      <c r="N959" s="6">
        <f>SUM(K959:M959)</f>
        <v>0</v>
      </c>
      <c r="O959" s="4"/>
      <c r="P959" s="4"/>
      <c r="Q959" s="4"/>
      <c r="R959" s="4"/>
      <c r="S959" s="6">
        <f>SUM(O959:R959)</f>
        <v>0</v>
      </c>
      <c r="T959" s="7"/>
      <c r="U959" s="5"/>
      <c r="V959" s="5"/>
      <c r="W959" s="5"/>
      <c r="X959" s="5"/>
      <c r="Y959" s="5"/>
      <c r="Z959" s="6">
        <f>SUM(T959:Y959)</f>
        <v>0</v>
      </c>
      <c r="AA959" s="5"/>
      <c r="AB959" s="5"/>
      <c r="AC959" s="40">
        <f>G959+J959+N959+S959+Z959+AA959-AB959</f>
        <v>90.65517241379311</v>
      </c>
    </row>
    <row r="960" spans="1:29" x14ac:dyDescent="0.25">
      <c r="A960" s="224">
        <v>956</v>
      </c>
      <c r="B960" s="59" t="s">
        <v>274</v>
      </c>
      <c r="C960" s="8" t="s">
        <v>5456</v>
      </c>
      <c r="D960" s="6">
        <v>0.90647058823529414</v>
      </c>
      <c r="E960" s="121"/>
      <c r="F960" s="5"/>
      <c r="G960" s="6">
        <f>SUM(D960*100,E960:F960)</f>
        <v>90.64705882352942</v>
      </c>
      <c r="H960" s="5"/>
      <c r="I960" s="4"/>
      <c r="J960" s="6">
        <f>SUM(H960:I960)</f>
        <v>0</v>
      </c>
      <c r="K960" s="5"/>
      <c r="L960" s="4"/>
      <c r="M960" s="4"/>
      <c r="N960" s="6">
        <f>SUM(K960:M960)</f>
        <v>0</v>
      </c>
      <c r="O960" s="4"/>
      <c r="P960" s="4"/>
      <c r="Q960" s="4"/>
      <c r="R960" s="4"/>
      <c r="S960" s="6">
        <f>SUM(O960:R960)</f>
        <v>0</v>
      </c>
      <c r="T960" s="7"/>
      <c r="U960" s="5"/>
      <c r="V960" s="5"/>
      <c r="W960" s="5"/>
      <c r="X960" s="5"/>
      <c r="Y960" s="5"/>
      <c r="Z960" s="6">
        <f>SUM(T960:Y960)</f>
        <v>0</v>
      </c>
      <c r="AA960" s="5"/>
      <c r="AB960" s="5"/>
      <c r="AC960" s="40">
        <f>G960+J960+N960+S960+Z960+AA960-AB960</f>
        <v>90.64705882352942</v>
      </c>
    </row>
    <row r="961" spans="1:29" x14ac:dyDescent="0.25">
      <c r="A961" s="224">
        <v>957</v>
      </c>
      <c r="B961" s="109">
        <v>194212</v>
      </c>
      <c r="C961" s="36" t="s">
        <v>5457</v>
      </c>
      <c r="D961" s="39">
        <v>0.90633333333333332</v>
      </c>
      <c r="E961" s="123"/>
      <c r="F961" s="33"/>
      <c r="G961" s="34">
        <v>90.633333333333326</v>
      </c>
      <c r="H961" s="33"/>
      <c r="I961" s="32"/>
      <c r="J961" s="34">
        <v>0</v>
      </c>
      <c r="K961" s="33"/>
      <c r="L961" s="32"/>
      <c r="M961" s="32"/>
      <c r="N961" s="34">
        <v>0</v>
      </c>
      <c r="O961" s="32"/>
      <c r="P961" s="32"/>
      <c r="Q961" s="32"/>
      <c r="R961" s="32"/>
      <c r="S961" s="34">
        <v>0</v>
      </c>
      <c r="T961" s="35"/>
      <c r="U961" s="33"/>
      <c r="V961" s="33"/>
      <c r="W961" s="33"/>
      <c r="X961" s="33"/>
      <c r="Y961" s="33"/>
      <c r="Z961" s="34">
        <v>0</v>
      </c>
      <c r="AA961" s="33"/>
      <c r="AB961" s="33"/>
      <c r="AC961" s="42">
        <v>90.633333333333326</v>
      </c>
    </row>
    <row r="962" spans="1:29" x14ac:dyDescent="0.25">
      <c r="A962" s="224">
        <v>958</v>
      </c>
      <c r="B962" s="58" t="s">
        <v>275</v>
      </c>
      <c r="C962" s="8" t="s">
        <v>5456</v>
      </c>
      <c r="D962" s="6">
        <v>0.90600000000000003</v>
      </c>
      <c r="E962" s="121"/>
      <c r="F962" s="5"/>
      <c r="G962" s="6">
        <f>SUM(D962*100,E962:F962)</f>
        <v>90.600000000000009</v>
      </c>
      <c r="H962" s="5"/>
      <c r="I962" s="4"/>
      <c r="J962" s="6">
        <f>SUM(H962:I962)</f>
        <v>0</v>
      </c>
      <c r="K962" s="5"/>
      <c r="L962" s="4"/>
      <c r="M962" s="4"/>
      <c r="N962" s="6">
        <f>SUM(K962:M962)</f>
        <v>0</v>
      </c>
      <c r="O962" s="4"/>
      <c r="P962" s="4"/>
      <c r="Q962" s="4"/>
      <c r="R962" s="4"/>
      <c r="S962" s="6">
        <f>SUM(O962:R962)</f>
        <v>0</v>
      </c>
      <c r="T962" s="7"/>
      <c r="U962" s="5"/>
      <c r="V962" s="5"/>
      <c r="W962" s="5"/>
      <c r="X962" s="5"/>
      <c r="Y962" s="5"/>
      <c r="Z962" s="6">
        <f>SUM(T962:Y962)</f>
        <v>0</v>
      </c>
      <c r="AA962" s="5"/>
      <c r="AB962" s="5"/>
      <c r="AC962" s="40">
        <f>G962+J962+N962+S962+Z962+AA962-AB962</f>
        <v>90.600000000000009</v>
      </c>
    </row>
    <row r="963" spans="1:29" x14ac:dyDescent="0.25">
      <c r="A963" s="225">
        <v>959</v>
      </c>
      <c r="B963" s="62" t="s">
        <v>276</v>
      </c>
      <c r="C963" s="8" t="s">
        <v>5456</v>
      </c>
      <c r="D963" s="6">
        <v>0.89600000000000002</v>
      </c>
      <c r="E963" s="121"/>
      <c r="F963" s="5"/>
      <c r="G963" s="6">
        <f>SUM(D963*100,E963:F963)</f>
        <v>89.600000000000009</v>
      </c>
      <c r="H963" s="5"/>
      <c r="I963" s="4"/>
      <c r="J963" s="6">
        <f>SUM(H963:I963)</f>
        <v>0</v>
      </c>
      <c r="K963" s="5"/>
      <c r="L963" s="4"/>
      <c r="M963" s="4"/>
      <c r="N963" s="6">
        <f>SUM(K963:M963)</f>
        <v>0</v>
      </c>
      <c r="O963" s="4"/>
      <c r="P963" s="4"/>
      <c r="Q963" s="4"/>
      <c r="R963" s="4"/>
      <c r="S963" s="6">
        <f>SUM(O963:R963)</f>
        <v>0</v>
      </c>
      <c r="T963" s="7">
        <v>1</v>
      </c>
      <c r="U963" s="5"/>
      <c r="V963" s="5"/>
      <c r="W963" s="5"/>
      <c r="X963" s="5"/>
      <c r="Y963" s="5"/>
      <c r="Z963" s="6">
        <f>SUM(T963:Y963)</f>
        <v>1</v>
      </c>
      <c r="AA963" s="5"/>
      <c r="AB963" s="5"/>
      <c r="AC963" s="40">
        <f>G963+J963+N963+S963+Z963+AA963-AB963</f>
        <v>90.600000000000009</v>
      </c>
    </row>
    <row r="964" spans="1:29" x14ac:dyDescent="0.25">
      <c r="A964" s="224">
        <v>960</v>
      </c>
      <c r="B964" s="62" t="s">
        <v>3448</v>
      </c>
      <c r="C964" s="13" t="s">
        <v>3340</v>
      </c>
      <c r="D964" s="18">
        <v>0.88078947368421057</v>
      </c>
      <c r="E964" s="122"/>
      <c r="F964" s="17"/>
      <c r="G964" s="18">
        <v>88.078947368421055</v>
      </c>
      <c r="H964" s="17"/>
      <c r="I964" s="19"/>
      <c r="J964" s="18">
        <v>0</v>
      </c>
      <c r="K964" s="17"/>
      <c r="L964" s="19"/>
      <c r="M964" s="19"/>
      <c r="N964" s="18">
        <v>0</v>
      </c>
      <c r="O964" s="19"/>
      <c r="P964" s="19"/>
      <c r="Q964" s="19"/>
      <c r="R964" s="19"/>
      <c r="S964" s="18">
        <v>0</v>
      </c>
      <c r="T964" s="20">
        <v>2</v>
      </c>
      <c r="U964" s="17"/>
      <c r="V964" s="17"/>
      <c r="W964" s="17"/>
      <c r="X964" s="17">
        <v>0.5</v>
      </c>
      <c r="Y964" s="17"/>
      <c r="Z964" s="18">
        <v>2.5</v>
      </c>
      <c r="AA964" s="17"/>
      <c r="AB964" s="17"/>
      <c r="AC964" s="41">
        <v>90.578947368421055</v>
      </c>
    </row>
    <row r="965" spans="1:29" x14ac:dyDescent="0.25">
      <c r="A965" s="224">
        <v>961</v>
      </c>
      <c r="B965" s="62" t="s">
        <v>5374</v>
      </c>
      <c r="C965" s="9" t="s">
        <v>4042</v>
      </c>
      <c r="D965" s="18">
        <v>0.85876969696969685</v>
      </c>
      <c r="E965" s="124"/>
      <c r="F965" s="17"/>
      <c r="G965" s="18">
        <f>SUM(D965*100,E965:F965)</f>
        <v>85.876969696969681</v>
      </c>
      <c r="H965" s="17"/>
      <c r="I965" s="19"/>
      <c r="J965" s="18">
        <f>SUM(H965:I965)</f>
        <v>0</v>
      </c>
      <c r="K965" s="17"/>
      <c r="L965" s="19"/>
      <c r="M965" s="19"/>
      <c r="N965" s="18">
        <f>SUM(K965:M965)</f>
        <v>0</v>
      </c>
      <c r="O965" s="19"/>
      <c r="P965" s="19"/>
      <c r="Q965" s="19"/>
      <c r="R965" s="19"/>
      <c r="S965" s="18">
        <f>SUM(O965:R965)</f>
        <v>0</v>
      </c>
      <c r="T965" s="20">
        <v>1.5</v>
      </c>
      <c r="U965" s="17">
        <v>1.2</v>
      </c>
      <c r="V965" s="17"/>
      <c r="W965" s="17"/>
      <c r="X965" s="17">
        <v>2</v>
      </c>
      <c r="Y965" s="17"/>
      <c r="Z965" s="18">
        <f>SUM(T965:Y965)</f>
        <v>4.7</v>
      </c>
      <c r="AA965" s="17"/>
      <c r="AB965" s="17"/>
      <c r="AC965" s="41">
        <f>G965+J965+N965+S965+Z965+AA965-AB965</f>
        <v>90.576969696969684</v>
      </c>
    </row>
    <row r="966" spans="1:29" ht="25.5" x14ac:dyDescent="0.25">
      <c r="A966" s="224">
        <v>962</v>
      </c>
      <c r="B966" s="59" t="s">
        <v>277</v>
      </c>
      <c r="C966" s="8" t="s">
        <v>5456</v>
      </c>
      <c r="D966" s="6">
        <v>0.87575757575757573</v>
      </c>
      <c r="E966" s="121"/>
      <c r="F966" s="5"/>
      <c r="G966" s="6">
        <f>SUM(D966*100,E966:F966)</f>
        <v>87.575757575757578</v>
      </c>
      <c r="H966" s="5"/>
      <c r="I966" s="4"/>
      <c r="J966" s="6">
        <f>SUM(H966:I966)</f>
        <v>0</v>
      </c>
      <c r="K966" s="5"/>
      <c r="L966" s="4"/>
      <c r="M966" s="4"/>
      <c r="N966" s="6">
        <f>SUM(K966:M966)</f>
        <v>0</v>
      </c>
      <c r="O966" s="4"/>
      <c r="P966" s="4"/>
      <c r="Q966" s="4"/>
      <c r="R966" s="4"/>
      <c r="S966" s="6">
        <f>SUM(O966:R966)</f>
        <v>0</v>
      </c>
      <c r="T966" s="7"/>
      <c r="U966" s="5"/>
      <c r="V966" s="5"/>
      <c r="W966" s="5">
        <v>3</v>
      </c>
      <c r="X966" s="5"/>
      <c r="Y966" s="5"/>
      <c r="Z966" s="6">
        <f>SUM(T966:Y966)</f>
        <v>3</v>
      </c>
      <c r="AA966" s="5"/>
      <c r="AB966" s="5"/>
      <c r="AC966" s="40">
        <f>G966+J966+N966+S966+Z966+AA966-AB966</f>
        <v>90.575757575757578</v>
      </c>
    </row>
    <row r="967" spans="1:29" x14ac:dyDescent="0.25">
      <c r="A967" s="225">
        <v>963</v>
      </c>
      <c r="B967" s="60" t="s">
        <v>278</v>
      </c>
      <c r="C967" s="8" t="s">
        <v>5456</v>
      </c>
      <c r="D967" s="6">
        <v>0.90060606060606063</v>
      </c>
      <c r="E967" s="121"/>
      <c r="F967" s="5"/>
      <c r="G967" s="6">
        <f>SUM(D967*100,E967:F967)</f>
        <v>90.060606060606062</v>
      </c>
      <c r="H967" s="5"/>
      <c r="I967" s="4"/>
      <c r="J967" s="6">
        <f>SUM(H967:I967)</f>
        <v>0</v>
      </c>
      <c r="K967" s="5"/>
      <c r="L967" s="4"/>
      <c r="M967" s="4"/>
      <c r="N967" s="6">
        <f>SUM(K967:M967)</f>
        <v>0</v>
      </c>
      <c r="O967" s="4"/>
      <c r="P967" s="4"/>
      <c r="Q967" s="4"/>
      <c r="R967" s="4"/>
      <c r="S967" s="6">
        <f>SUM(O967:R967)</f>
        <v>0</v>
      </c>
      <c r="T967" s="7"/>
      <c r="U967" s="5">
        <v>0.5</v>
      </c>
      <c r="V967" s="5"/>
      <c r="W967" s="5"/>
      <c r="X967" s="5"/>
      <c r="Y967" s="5"/>
      <c r="Z967" s="6">
        <f>SUM(T967:Y967)</f>
        <v>0.5</v>
      </c>
      <c r="AA967" s="5"/>
      <c r="AB967" s="5"/>
      <c r="AC967" s="40">
        <f>G967+J967+N967+S967+Z967+AA967-AB967</f>
        <v>90.560606060606062</v>
      </c>
    </row>
    <row r="968" spans="1:29" x14ac:dyDescent="0.25">
      <c r="A968" s="224">
        <v>964</v>
      </c>
      <c r="B968" s="75" t="s">
        <v>1487</v>
      </c>
      <c r="C968" s="8" t="s">
        <v>1369</v>
      </c>
      <c r="D968" s="18">
        <v>0.89558333333333329</v>
      </c>
      <c r="E968" s="122"/>
      <c r="F968" s="17"/>
      <c r="G968" s="18">
        <f>SUM(D968*100,E968:F968)</f>
        <v>89.558333333333323</v>
      </c>
      <c r="H968" s="17"/>
      <c r="I968" s="19"/>
      <c r="J968" s="18">
        <f>SUM(H968:I968)</f>
        <v>0</v>
      </c>
      <c r="K968" s="17"/>
      <c r="L968" s="19"/>
      <c r="M968" s="19"/>
      <c r="N968" s="18">
        <f>SUM(K968:M968)</f>
        <v>0</v>
      </c>
      <c r="O968" s="19"/>
      <c r="P968" s="19"/>
      <c r="Q968" s="19"/>
      <c r="R968" s="19"/>
      <c r="S968" s="18">
        <f>SUM(O968:R968)</f>
        <v>0</v>
      </c>
      <c r="T968" s="20"/>
      <c r="U968" s="17"/>
      <c r="V968" s="17"/>
      <c r="W968" s="17"/>
      <c r="X968" s="17"/>
      <c r="Y968" s="17"/>
      <c r="Z968" s="18">
        <f>SUM(T968:Y968)</f>
        <v>0</v>
      </c>
      <c r="AA968" s="17">
        <v>1</v>
      </c>
      <c r="AB968" s="17"/>
      <c r="AC968" s="41">
        <f>G968+J968+N968+S968+Z968+AA968-AB968</f>
        <v>90.558333333333323</v>
      </c>
    </row>
    <row r="969" spans="1:29" x14ac:dyDescent="0.25">
      <c r="A969" s="224">
        <v>965</v>
      </c>
      <c r="B969" s="110" t="s">
        <v>4577</v>
      </c>
      <c r="C969" s="50" t="s">
        <v>4042</v>
      </c>
      <c r="D969" s="18">
        <v>0.90354838709677421</v>
      </c>
      <c r="E969" s="124"/>
      <c r="F969" s="17"/>
      <c r="G969" s="18">
        <f>SUM(D969*100,E969:F969)</f>
        <v>90.354838709677423</v>
      </c>
      <c r="H969" s="17"/>
      <c r="I969" s="19"/>
      <c r="J969" s="18">
        <f>SUM(H969:I969)</f>
        <v>0</v>
      </c>
      <c r="K969" s="17"/>
      <c r="L969" s="19"/>
      <c r="M969" s="19"/>
      <c r="N969" s="18">
        <f>SUM(K969:M969)</f>
        <v>0</v>
      </c>
      <c r="O969" s="19"/>
      <c r="P969" s="19"/>
      <c r="Q969" s="19"/>
      <c r="R969" s="19"/>
      <c r="S969" s="18">
        <f>SUM(O969:R969)</f>
        <v>0</v>
      </c>
      <c r="T969" s="20"/>
      <c r="U969" s="17">
        <v>0.2</v>
      </c>
      <c r="V969" s="17"/>
      <c r="W969" s="17"/>
      <c r="X969" s="17"/>
      <c r="Y969" s="17"/>
      <c r="Z969" s="18">
        <f>SUM(T969:Y969)</f>
        <v>0.2</v>
      </c>
      <c r="AA969" s="17"/>
      <c r="AB969" s="17"/>
      <c r="AC969" s="41">
        <f>G969+J969+N969+S969+Z969+AA969-AB969</f>
        <v>90.554838709677426</v>
      </c>
    </row>
    <row r="970" spans="1:29" x14ac:dyDescent="0.25">
      <c r="A970" s="224">
        <v>966</v>
      </c>
      <c r="B970" s="62" t="s">
        <v>2540</v>
      </c>
      <c r="C970" s="13" t="s">
        <v>2360</v>
      </c>
      <c r="D970" s="18">
        <v>0.75545454545454549</v>
      </c>
      <c r="E970" s="122"/>
      <c r="F970" s="17"/>
      <c r="G970" s="18">
        <v>75.545454545454547</v>
      </c>
      <c r="H970" s="17"/>
      <c r="I970" s="19"/>
      <c r="J970" s="18">
        <v>0</v>
      </c>
      <c r="K970" s="17"/>
      <c r="L970" s="19"/>
      <c r="M970" s="19"/>
      <c r="N970" s="18">
        <v>0</v>
      </c>
      <c r="O970" s="19"/>
      <c r="P970" s="19"/>
      <c r="Q970" s="19"/>
      <c r="R970" s="19"/>
      <c r="S970" s="18">
        <v>0</v>
      </c>
      <c r="T970" s="20">
        <v>15</v>
      </c>
      <c r="U970" s="17"/>
      <c r="V970" s="17"/>
      <c r="W970" s="17"/>
      <c r="X970" s="17"/>
      <c r="Y970" s="17"/>
      <c r="Z970" s="18">
        <v>15</v>
      </c>
      <c r="AA970" s="17"/>
      <c r="AB970" s="17"/>
      <c r="AC970" s="41">
        <v>90.545454545454547</v>
      </c>
    </row>
    <row r="971" spans="1:29" x14ac:dyDescent="0.25">
      <c r="A971" s="225">
        <v>967</v>
      </c>
      <c r="B971" s="59" t="s">
        <v>279</v>
      </c>
      <c r="C971" s="8" t="s">
        <v>5456</v>
      </c>
      <c r="D971" s="43">
        <v>0.87743999999999989</v>
      </c>
      <c r="E971" s="121"/>
      <c r="F971" s="5"/>
      <c r="G971" s="6">
        <f>SUM(D971*100,E971:F971)</f>
        <v>87.743999999999986</v>
      </c>
      <c r="H971" s="5"/>
      <c r="I971" s="4"/>
      <c r="J971" s="6">
        <f>SUM(H971:I971)</f>
        <v>0</v>
      </c>
      <c r="K971" s="5">
        <v>2</v>
      </c>
      <c r="L971" s="4"/>
      <c r="M971" s="4"/>
      <c r="N971" s="6">
        <f>SUM(K971:M971)</f>
        <v>2</v>
      </c>
      <c r="O971" s="4"/>
      <c r="P971" s="4"/>
      <c r="Q971" s="4"/>
      <c r="R971" s="4"/>
      <c r="S971" s="6">
        <f>SUM(O971:R971)</f>
        <v>0</v>
      </c>
      <c r="T971" s="7">
        <v>0.8</v>
      </c>
      <c r="U971" s="5"/>
      <c r="V971" s="5"/>
      <c r="W971" s="5"/>
      <c r="X971" s="5"/>
      <c r="Y971" s="5"/>
      <c r="Z971" s="6">
        <f>SUM(T971:Y971)</f>
        <v>0.8</v>
      </c>
      <c r="AA971" s="5"/>
      <c r="AB971" s="5"/>
      <c r="AC971" s="40">
        <f>G971+J971+N971+S971+Z971+AA971-AB971</f>
        <v>90.543999999999983</v>
      </c>
    </row>
    <row r="972" spans="1:29" x14ac:dyDescent="0.25">
      <c r="A972" s="224">
        <v>968</v>
      </c>
      <c r="B972" s="62" t="s">
        <v>2541</v>
      </c>
      <c r="C972" s="13" t="s">
        <v>2360</v>
      </c>
      <c r="D972" s="18">
        <v>0.90538461538461534</v>
      </c>
      <c r="E972" s="122"/>
      <c r="F972" s="17"/>
      <c r="G972" s="18">
        <v>90.538461538461533</v>
      </c>
      <c r="H972" s="17"/>
      <c r="I972" s="19"/>
      <c r="J972" s="18">
        <v>0</v>
      </c>
      <c r="K972" s="17"/>
      <c r="L972" s="19"/>
      <c r="M972" s="19"/>
      <c r="N972" s="18">
        <v>0</v>
      </c>
      <c r="O972" s="19"/>
      <c r="P972" s="19"/>
      <c r="Q972" s="19"/>
      <c r="R972" s="19"/>
      <c r="S972" s="18">
        <v>0</v>
      </c>
      <c r="T972" s="20"/>
      <c r="U972" s="17"/>
      <c r="V972" s="17"/>
      <c r="W972" s="17"/>
      <c r="X972" s="17"/>
      <c r="Y972" s="17"/>
      <c r="Z972" s="18">
        <v>0</v>
      </c>
      <c r="AA972" s="17"/>
      <c r="AB972" s="17"/>
      <c r="AC972" s="41">
        <v>90.538461538461533</v>
      </c>
    </row>
    <row r="973" spans="1:29" x14ac:dyDescent="0.25">
      <c r="A973" s="224">
        <v>969</v>
      </c>
      <c r="B973" s="58" t="s">
        <v>280</v>
      </c>
      <c r="C973" s="8" t="s">
        <v>5456</v>
      </c>
      <c r="D973" s="6">
        <v>0.90517241379310343</v>
      </c>
      <c r="E973" s="121"/>
      <c r="F973" s="5"/>
      <c r="G973" s="6">
        <f>SUM(D973*100,E973:F973)</f>
        <v>90.517241379310349</v>
      </c>
      <c r="H973" s="5"/>
      <c r="I973" s="4"/>
      <c r="J973" s="6">
        <f>SUM(H973:I973)</f>
        <v>0</v>
      </c>
      <c r="K973" s="5"/>
      <c r="L973" s="4"/>
      <c r="M973" s="4"/>
      <c r="N973" s="6">
        <f>SUM(K973:M973)</f>
        <v>0</v>
      </c>
      <c r="O973" s="4"/>
      <c r="P973" s="4"/>
      <c r="Q973" s="4"/>
      <c r="R973" s="4"/>
      <c r="S973" s="6">
        <f>SUM(O973:R973)</f>
        <v>0</v>
      </c>
      <c r="T973" s="7"/>
      <c r="U973" s="5"/>
      <c r="V973" s="5"/>
      <c r="W973" s="5"/>
      <c r="X973" s="5"/>
      <c r="Y973" s="5"/>
      <c r="Z973" s="6">
        <f>SUM(T973:Y973)</f>
        <v>0</v>
      </c>
      <c r="AA973" s="5"/>
      <c r="AB973" s="5"/>
      <c r="AC973" s="40">
        <f>G973+J973+N973+S973+Z973+AA973-AB973</f>
        <v>90.517241379310349</v>
      </c>
    </row>
    <row r="974" spans="1:29" x14ac:dyDescent="0.25">
      <c r="A974" s="224">
        <v>970</v>
      </c>
      <c r="B974" s="62" t="s">
        <v>4876</v>
      </c>
      <c r="C974" s="8" t="s">
        <v>4042</v>
      </c>
      <c r="D974" s="18">
        <v>0.87513513513513519</v>
      </c>
      <c r="E974" s="124"/>
      <c r="F974" s="17"/>
      <c r="G974" s="18">
        <f>SUM(D974*100,E974:F974)</f>
        <v>87.513513513513516</v>
      </c>
      <c r="H974" s="17"/>
      <c r="I974" s="19"/>
      <c r="J974" s="18">
        <f>SUM(H974:I974)</f>
        <v>0</v>
      </c>
      <c r="K974" s="17"/>
      <c r="L974" s="19"/>
      <c r="M974" s="19"/>
      <c r="N974" s="18">
        <f>SUM(K974:M974)</f>
        <v>0</v>
      </c>
      <c r="O974" s="19"/>
      <c r="P974" s="19"/>
      <c r="Q974" s="19"/>
      <c r="R974" s="19"/>
      <c r="S974" s="18">
        <f>SUM(O974:R974)</f>
        <v>0</v>
      </c>
      <c r="T974" s="20"/>
      <c r="U974" s="17">
        <v>1</v>
      </c>
      <c r="V974" s="17"/>
      <c r="W974" s="17">
        <v>2</v>
      </c>
      <c r="X974" s="17"/>
      <c r="Y974" s="17"/>
      <c r="Z974" s="18">
        <f>SUM(T974:Y974)</f>
        <v>3</v>
      </c>
      <c r="AA974" s="17"/>
      <c r="AB974" s="17"/>
      <c r="AC974" s="41">
        <f>G974+J974+N974+S974+Z974+AA974-AB974</f>
        <v>90.513513513513516</v>
      </c>
    </row>
    <row r="975" spans="1:29" x14ac:dyDescent="0.25">
      <c r="A975" s="225">
        <v>971</v>
      </c>
      <c r="B975" s="109">
        <v>214148</v>
      </c>
      <c r="C975" s="36" t="s">
        <v>5457</v>
      </c>
      <c r="D975" s="39">
        <v>0.67905925925925925</v>
      </c>
      <c r="E975" s="123"/>
      <c r="F975" s="33"/>
      <c r="G975" s="34">
        <v>67.905925925925928</v>
      </c>
      <c r="H975" s="33">
        <v>4</v>
      </c>
      <c r="I975" s="32"/>
      <c r="J975" s="34">
        <v>4</v>
      </c>
      <c r="K975" s="33"/>
      <c r="L975" s="32"/>
      <c r="M975" s="32"/>
      <c r="N975" s="34">
        <v>0</v>
      </c>
      <c r="O975" s="32"/>
      <c r="P975" s="32"/>
      <c r="Q975" s="32"/>
      <c r="R975" s="32"/>
      <c r="S975" s="34">
        <v>0</v>
      </c>
      <c r="T975" s="35">
        <v>2</v>
      </c>
      <c r="U975" s="33">
        <v>10.7</v>
      </c>
      <c r="V975" s="33">
        <v>2.4000000000000004</v>
      </c>
      <c r="W975" s="33">
        <v>3.5</v>
      </c>
      <c r="X975" s="33"/>
      <c r="Y975" s="33"/>
      <c r="Z975" s="34">
        <v>18.600000000000001</v>
      </c>
      <c r="AA975" s="33"/>
      <c r="AB975" s="33"/>
      <c r="AC975" s="42">
        <v>90.505925925925936</v>
      </c>
    </row>
    <row r="976" spans="1:29" x14ac:dyDescent="0.25">
      <c r="A976" s="224">
        <v>972</v>
      </c>
      <c r="B976" s="61" t="s">
        <v>281</v>
      </c>
      <c r="C976" s="8" t="s">
        <v>5456</v>
      </c>
      <c r="D976" s="6">
        <v>0.90500000000000003</v>
      </c>
      <c r="E976" s="121"/>
      <c r="F976" s="5"/>
      <c r="G976" s="6">
        <f>SUM(D976*100,E976:F976)</f>
        <v>90.5</v>
      </c>
      <c r="H976" s="5"/>
      <c r="I976" s="4"/>
      <c r="J976" s="6">
        <f>SUM(H976:I976)</f>
        <v>0</v>
      </c>
      <c r="K976" s="5"/>
      <c r="L976" s="4"/>
      <c r="M976" s="4"/>
      <c r="N976" s="6">
        <f>SUM(K976:M976)</f>
        <v>0</v>
      </c>
      <c r="O976" s="4"/>
      <c r="P976" s="4"/>
      <c r="Q976" s="4"/>
      <c r="R976" s="4"/>
      <c r="S976" s="6">
        <f>SUM(O976:R976)</f>
        <v>0</v>
      </c>
      <c r="T976" s="7"/>
      <c r="U976" s="5"/>
      <c r="V976" s="5"/>
      <c r="W976" s="5"/>
      <c r="X976" s="5"/>
      <c r="Y976" s="5"/>
      <c r="Z976" s="6">
        <f>SUM(T976:Y976)</f>
        <v>0</v>
      </c>
      <c r="AA976" s="5"/>
      <c r="AB976" s="5"/>
      <c r="AC976" s="40">
        <f>G976+J976+N976+S976+Z976+AA976-AB976</f>
        <v>90.5</v>
      </c>
    </row>
    <row r="977" spans="1:29" x14ac:dyDescent="0.25">
      <c r="A977" s="224">
        <v>973</v>
      </c>
      <c r="B977" s="61" t="s">
        <v>282</v>
      </c>
      <c r="C977" s="8" t="s">
        <v>5456</v>
      </c>
      <c r="D977" s="6">
        <v>0.90500000000000003</v>
      </c>
      <c r="E977" s="121"/>
      <c r="F977" s="5"/>
      <c r="G977" s="6">
        <f>SUM(D977*100,E977:F977)</f>
        <v>90.5</v>
      </c>
      <c r="H977" s="5"/>
      <c r="I977" s="4"/>
      <c r="J977" s="6">
        <f>SUM(H977:I977)</f>
        <v>0</v>
      </c>
      <c r="K977" s="5"/>
      <c r="L977" s="4"/>
      <c r="M977" s="4"/>
      <c r="N977" s="6">
        <f>SUM(K977:M977)</f>
        <v>0</v>
      </c>
      <c r="O977" s="4"/>
      <c r="P977" s="4"/>
      <c r="Q977" s="4"/>
      <c r="R977" s="4"/>
      <c r="S977" s="6">
        <f>SUM(O977:R977)</f>
        <v>0</v>
      </c>
      <c r="T977" s="7"/>
      <c r="U977" s="5"/>
      <c r="V977" s="5"/>
      <c r="W977" s="5"/>
      <c r="X977" s="5"/>
      <c r="Y977" s="5"/>
      <c r="Z977" s="6">
        <f>SUM(T977:Y977)</f>
        <v>0</v>
      </c>
      <c r="AA977" s="5"/>
      <c r="AB977" s="5"/>
      <c r="AC977" s="40">
        <f>G977+J977+N977+S977+Z977+AA977-AB977</f>
        <v>90.5</v>
      </c>
    </row>
    <row r="978" spans="1:29" x14ac:dyDescent="0.25">
      <c r="A978" s="224">
        <v>974</v>
      </c>
      <c r="B978" s="62" t="s">
        <v>2542</v>
      </c>
      <c r="C978" s="13" t="s">
        <v>2360</v>
      </c>
      <c r="D978" s="18">
        <v>0.86</v>
      </c>
      <c r="E978" s="122"/>
      <c r="F978" s="17"/>
      <c r="G978" s="18">
        <v>86</v>
      </c>
      <c r="H978" s="17"/>
      <c r="I978" s="19"/>
      <c r="J978" s="18">
        <v>0</v>
      </c>
      <c r="K978" s="17"/>
      <c r="L978" s="19"/>
      <c r="M978" s="19"/>
      <c r="N978" s="18">
        <v>0</v>
      </c>
      <c r="O978" s="19"/>
      <c r="P978" s="19"/>
      <c r="Q978" s="19"/>
      <c r="R978" s="19"/>
      <c r="S978" s="18">
        <v>0</v>
      </c>
      <c r="T978" s="20">
        <v>1</v>
      </c>
      <c r="U978" s="17"/>
      <c r="V978" s="17">
        <v>1.8</v>
      </c>
      <c r="W978" s="17">
        <v>1.7</v>
      </c>
      <c r="X978" s="17"/>
      <c r="Y978" s="17"/>
      <c r="Z978" s="18">
        <v>4.5</v>
      </c>
      <c r="AA978" s="17"/>
      <c r="AB978" s="17"/>
      <c r="AC978" s="41">
        <v>90.5</v>
      </c>
    </row>
    <row r="979" spans="1:29" x14ac:dyDescent="0.25">
      <c r="A979" s="225">
        <v>975</v>
      </c>
      <c r="B979" s="62" t="s">
        <v>2543</v>
      </c>
      <c r="C979" s="13" t="s">
        <v>2360</v>
      </c>
      <c r="D979" s="18">
        <v>0.90500000000000003</v>
      </c>
      <c r="E979" s="122"/>
      <c r="F979" s="17"/>
      <c r="G979" s="18">
        <v>90.5</v>
      </c>
      <c r="H979" s="17"/>
      <c r="I979" s="19"/>
      <c r="J979" s="18">
        <v>0</v>
      </c>
      <c r="K979" s="17"/>
      <c r="L979" s="19"/>
      <c r="M979" s="19"/>
      <c r="N979" s="18">
        <v>0</v>
      </c>
      <c r="O979" s="19"/>
      <c r="P979" s="19"/>
      <c r="Q979" s="19"/>
      <c r="R979" s="19"/>
      <c r="S979" s="18">
        <v>0</v>
      </c>
      <c r="T979" s="20"/>
      <c r="U979" s="17"/>
      <c r="V979" s="17"/>
      <c r="W979" s="17"/>
      <c r="X979" s="17"/>
      <c r="Y979" s="17"/>
      <c r="Z979" s="18">
        <v>0</v>
      </c>
      <c r="AA979" s="17"/>
      <c r="AB979" s="17"/>
      <c r="AC979" s="41">
        <v>90.5</v>
      </c>
    </row>
    <row r="980" spans="1:29" x14ac:dyDescent="0.25">
      <c r="A980" s="224">
        <v>976</v>
      </c>
      <c r="B980" s="62" t="s">
        <v>2544</v>
      </c>
      <c r="C980" s="13" t="s">
        <v>2360</v>
      </c>
      <c r="D980" s="18">
        <v>0.90500000000000003</v>
      </c>
      <c r="E980" s="122"/>
      <c r="F980" s="17"/>
      <c r="G980" s="18">
        <v>90.5</v>
      </c>
      <c r="H980" s="17"/>
      <c r="I980" s="19"/>
      <c r="J980" s="18">
        <v>0</v>
      </c>
      <c r="K980" s="17"/>
      <c r="L980" s="19"/>
      <c r="M980" s="19"/>
      <c r="N980" s="18">
        <v>0</v>
      </c>
      <c r="O980" s="19"/>
      <c r="P980" s="19"/>
      <c r="Q980" s="19"/>
      <c r="R980" s="19"/>
      <c r="S980" s="18">
        <v>0</v>
      </c>
      <c r="T980" s="20"/>
      <c r="U980" s="17"/>
      <c r="V980" s="17"/>
      <c r="W980" s="17"/>
      <c r="X980" s="17"/>
      <c r="Y980" s="17"/>
      <c r="Z980" s="18">
        <v>0</v>
      </c>
      <c r="AA980" s="17"/>
      <c r="AB980" s="17"/>
      <c r="AC980" s="41">
        <v>90.5</v>
      </c>
    </row>
    <row r="981" spans="1:29" x14ac:dyDescent="0.25">
      <c r="A981" s="224">
        <v>977</v>
      </c>
      <c r="B981" s="64" t="s">
        <v>283</v>
      </c>
      <c r="C981" s="8" t="s">
        <v>5456</v>
      </c>
      <c r="D981" s="6">
        <v>0.90466666666666662</v>
      </c>
      <c r="E981" s="121"/>
      <c r="F981" s="5"/>
      <c r="G981" s="6">
        <f>SUM(D981*100,E981:F981)</f>
        <v>90.466666666666669</v>
      </c>
      <c r="H981" s="5"/>
      <c r="I981" s="4"/>
      <c r="J981" s="6">
        <f>SUM(H981:I981)</f>
        <v>0</v>
      </c>
      <c r="K981" s="5"/>
      <c r="L981" s="4"/>
      <c r="M981" s="4"/>
      <c r="N981" s="6">
        <f>SUM(K981:M981)</f>
        <v>0</v>
      </c>
      <c r="O981" s="4"/>
      <c r="P981" s="4"/>
      <c r="Q981" s="4"/>
      <c r="R981" s="4"/>
      <c r="S981" s="6">
        <f>SUM(O981:R981)</f>
        <v>0</v>
      </c>
      <c r="T981" s="7"/>
      <c r="U981" s="5"/>
      <c r="V981" s="5"/>
      <c r="W981" s="5"/>
      <c r="X981" s="5"/>
      <c r="Y981" s="5"/>
      <c r="Z981" s="6">
        <f>SUM(T981:Y981)</f>
        <v>0</v>
      </c>
      <c r="AA981" s="5"/>
      <c r="AB981" s="5"/>
      <c r="AC981" s="40">
        <f>G981+J981+N981+S981+Z981+AA981-AB981</f>
        <v>90.466666666666669</v>
      </c>
    </row>
    <row r="982" spans="1:29" x14ac:dyDescent="0.25">
      <c r="A982" s="224">
        <v>978</v>
      </c>
      <c r="B982" s="62" t="s">
        <v>3449</v>
      </c>
      <c r="C982" s="13" t="s">
        <v>3340</v>
      </c>
      <c r="D982" s="18">
        <v>0.90466666666666662</v>
      </c>
      <c r="E982" s="122"/>
      <c r="F982" s="17"/>
      <c r="G982" s="18">
        <v>90.466666666666669</v>
      </c>
      <c r="H982" s="17"/>
      <c r="I982" s="19"/>
      <c r="J982" s="18">
        <v>0</v>
      </c>
      <c r="K982" s="17"/>
      <c r="L982" s="19"/>
      <c r="M982" s="19"/>
      <c r="N982" s="18">
        <v>0</v>
      </c>
      <c r="O982" s="19"/>
      <c r="P982" s="19"/>
      <c r="Q982" s="19"/>
      <c r="R982" s="19"/>
      <c r="S982" s="18">
        <v>0</v>
      </c>
      <c r="T982" s="20"/>
      <c r="U982" s="17"/>
      <c r="V982" s="17"/>
      <c r="W982" s="17"/>
      <c r="X982" s="17"/>
      <c r="Y982" s="17"/>
      <c r="Z982" s="18">
        <v>0</v>
      </c>
      <c r="AA982" s="17"/>
      <c r="AB982" s="17"/>
      <c r="AC982" s="41">
        <v>90.466666666666669</v>
      </c>
    </row>
    <row r="983" spans="1:29" x14ac:dyDescent="0.25">
      <c r="A983" s="225">
        <v>979</v>
      </c>
      <c r="B983" s="62" t="s">
        <v>2545</v>
      </c>
      <c r="C983" s="13" t="s">
        <v>2360</v>
      </c>
      <c r="D983" s="18">
        <v>0.90461538461538471</v>
      </c>
      <c r="E983" s="122"/>
      <c r="F983" s="17"/>
      <c r="G983" s="18">
        <v>90.461538461538467</v>
      </c>
      <c r="H983" s="17"/>
      <c r="I983" s="19"/>
      <c r="J983" s="18">
        <v>0</v>
      </c>
      <c r="K983" s="17"/>
      <c r="L983" s="19"/>
      <c r="M983" s="19"/>
      <c r="N983" s="18">
        <v>0</v>
      </c>
      <c r="O983" s="19"/>
      <c r="P983" s="19"/>
      <c r="Q983" s="19"/>
      <c r="R983" s="19"/>
      <c r="S983" s="18">
        <v>0</v>
      </c>
      <c r="T983" s="20"/>
      <c r="U983" s="17"/>
      <c r="V983" s="17"/>
      <c r="W983" s="17"/>
      <c r="X983" s="17"/>
      <c r="Y983" s="17"/>
      <c r="Z983" s="18">
        <v>0</v>
      </c>
      <c r="AA983" s="17"/>
      <c r="AB983" s="17"/>
      <c r="AC983" s="41">
        <v>90.461538461538467</v>
      </c>
    </row>
    <row r="984" spans="1:29" x14ac:dyDescent="0.25">
      <c r="A984" s="224">
        <v>980</v>
      </c>
      <c r="B984" s="186" t="s">
        <v>1488</v>
      </c>
      <c r="C984" s="21" t="s">
        <v>1369</v>
      </c>
      <c r="D984" s="18">
        <v>0.78455657492354736</v>
      </c>
      <c r="E984" s="122"/>
      <c r="F984" s="17"/>
      <c r="G984" s="18">
        <f>SUM(D984*100,E984:F984)</f>
        <v>78.455657492354732</v>
      </c>
      <c r="H984" s="17"/>
      <c r="I984" s="19"/>
      <c r="J984" s="18">
        <f>SUM(H984:I984)</f>
        <v>0</v>
      </c>
      <c r="K984" s="17"/>
      <c r="L984" s="19"/>
      <c r="M984" s="19"/>
      <c r="N984" s="18">
        <f>SUM(K984:M984)</f>
        <v>0</v>
      </c>
      <c r="O984" s="19"/>
      <c r="P984" s="19"/>
      <c r="Q984" s="19"/>
      <c r="R984" s="19"/>
      <c r="S984" s="18">
        <f>SUM(O984:R984)</f>
        <v>0</v>
      </c>
      <c r="T984" s="20">
        <v>12</v>
      </c>
      <c r="U984" s="17"/>
      <c r="V984" s="17"/>
      <c r="W984" s="17"/>
      <c r="X984" s="17"/>
      <c r="Y984" s="17"/>
      <c r="Z984" s="18">
        <f>SUM(T984:Y984)</f>
        <v>12</v>
      </c>
      <c r="AA984" s="17"/>
      <c r="AB984" s="17"/>
      <c r="AC984" s="41">
        <f>G984+J984+N984+S984+Z984+AA984-AB984</f>
        <v>90.455657492354732</v>
      </c>
    </row>
    <row r="985" spans="1:29" x14ac:dyDescent="0.25">
      <c r="A985" s="224">
        <v>981</v>
      </c>
      <c r="B985" s="62" t="s">
        <v>5257</v>
      </c>
      <c r="C985" s="9" t="s">
        <v>4042</v>
      </c>
      <c r="D985" s="18">
        <v>0.89626666666666666</v>
      </c>
      <c r="E985" s="124"/>
      <c r="F985" s="17"/>
      <c r="G985" s="18">
        <f>SUM(D985*100,E985:F985)</f>
        <v>89.626666666666665</v>
      </c>
      <c r="H985" s="17"/>
      <c r="I985" s="19"/>
      <c r="J985" s="18">
        <f>SUM(H985:I985)</f>
        <v>0</v>
      </c>
      <c r="K985" s="17"/>
      <c r="L985" s="19"/>
      <c r="M985" s="19"/>
      <c r="N985" s="18">
        <f>SUM(K985:M985)</f>
        <v>0</v>
      </c>
      <c r="O985" s="19"/>
      <c r="P985" s="19"/>
      <c r="Q985" s="19"/>
      <c r="R985" s="19"/>
      <c r="S985" s="18">
        <f>SUM(O985:R985)</f>
        <v>0</v>
      </c>
      <c r="T985" s="20"/>
      <c r="U985" s="17">
        <v>0.8</v>
      </c>
      <c r="V985" s="17"/>
      <c r="W985" s="17"/>
      <c r="X985" s="17"/>
      <c r="Y985" s="17"/>
      <c r="Z985" s="18">
        <f>SUM(T985:Y985)</f>
        <v>0.8</v>
      </c>
      <c r="AA985" s="17"/>
      <c r="AB985" s="17"/>
      <c r="AC985" s="41">
        <f>G985+J985+N985+S985+Z985+AA985-AB985</f>
        <v>90.426666666666662</v>
      </c>
    </row>
    <row r="986" spans="1:29" x14ac:dyDescent="0.25">
      <c r="A986" s="224">
        <v>982</v>
      </c>
      <c r="B986" s="62" t="s">
        <v>5109</v>
      </c>
      <c r="C986" s="24" t="s">
        <v>4042</v>
      </c>
      <c r="D986" s="18">
        <v>0.90419354838709676</v>
      </c>
      <c r="E986" s="124"/>
      <c r="F986" s="17"/>
      <c r="G986" s="18">
        <f>SUM(D986*100,E986:F986)</f>
        <v>90.41935483870968</v>
      </c>
      <c r="H986" s="17"/>
      <c r="I986" s="19"/>
      <c r="J986" s="18">
        <f>SUM(H986:I986)</f>
        <v>0</v>
      </c>
      <c r="K986" s="17"/>
      <c r="L986" s="19"/>
      <c r="M986" s="19"/>
      <c r="N986" s="18">
        <f>SUM(K986:M986)</f>
        <v>0</v>
      </c>
      <c r="O986" s="19"/>
      <c r="P986" s="19"/>
      <c r="Q986" s="19"/>
      <c r="R986" s="19"/>
      <c r="S986" s="18">
        <f>SUM(O986:R986)</f>
        <v>0</v>
      </c>
      <c r="T986" s="20"/>
      <c r="U986" s="17"/>
      <c r="V986" s="17"/>
      <c r="W986" s="17"/>
      <c r="X986" s="17"/>
      <c r="Y986" s="17"/>
      <c r="Z986" s="18">
        <f>SUM(T986:Y986)</f>
        <v>0</v>
      </c>
      <c r="AA986" s="17"/>
      <c r="AB986" s="17"/>
      <c r="AC986" s="41">
        <f>G986+J986+N986+S986+Z986+AA986-AB986</f>
        <v>90.41935483870968</v>
      </c>
    </row>
    <row r="987" spans="1:29" x14ac:dyDescent="0.25">
      <c r="A987" s="225">
        <v>983</v>
      </c>
      <c r="B987" s="60" t="s">
        <v>284</v>
      </c>
      <c r="C987" s="8" t="s">
        <v>5456</v>
      </c>
      <c r="D987" s="6">
        <v>0.81515151515151518</v>
      </c>
      <c r="E987" s="121"/>
      <c r="F987" s="5"/>
      <c r="G987" s="6">
        <f>SUM(D987*100,E987:F987)</f>
        <v>81.515151515151516</v>
      </c>
      <c r="H987" s="5"/>
      <c r="I987" s="4"/>
      <c r="J987" s="6">
        <f>SUM(H987:I987)</f>
        <v>0</v>
      </c>
      <c r="K987" s="5"/>
      <c r="L987" s="4"/>
      <c r="M987" s="4"/>
      <c r="N987" s="6">
        <f>SUM(K987:M987)</f>
        <v>0</v>
      </c>
      <c r="O987" s="4"/>
      <c r="P987" s="4"/>
      <c r="Q987" s="4"/>
      <c r="R987" s="4"/>
      <c r="S987" s="6">
        <f>SUM(O987:R987)</f>
        <v>0</v>
      </c>
      <c r="T987" s="7">
        <v>1</v>
      </c>
      <c r="U987" s="5">
        <f>2.1+0.3</f>
        <v>2.4</v>
      </c>
      <c r="V987" s="5"/>
      <c r="W987" s="5">
        <v>1</v>
      </c>
      <c r="X987" s="5">
        <v>4.5</v>
      </c>
      <c r="Y987" s="5"/>
      <c r="Z987" s="6">
        <f>SUM(T987:Y987)</f>
        <v>8.9</v>
      </c>
      <c r="AA987" s="5"/>
      <c r="AB987" s="5"/>
      <c r="AC987" s="40">
        <f>G987+J987+N987+S987+Z987+AA987-AB987</f>
        <v>90.415151515151521</v>
      </c>
    </row>
    <row r="988" spans="1:29" x14ac:dyDescent="0.25">
      <c r="A988" s="224">
        <v>984</v>
      </c>
      <c r="B988" s="62" t="s">
        <v>3450</v>
      </c>
      <c r="C988" s="13" t="s">
        <v>3340</v>
      </c>
      <c r="D988" s="18">
        <v>0.85303030303030303</v>
      </c>
      <c r="E988" s="122">
        <v>1</v>
      </c>
      <c r="F988" s="17"/>
      <c r="G988" s="18">
        <v>86.303030303030297</v>
      </c>
      <c r="H988" s="17"/>
      <c r="I988" s="19"/>
      <c r="J988" s="18">
        <v>0</v>
      </c>
      <c r="K988" s="17"/>
      <c r="L988" s="19"/>
      <c r="M988" s="19"/>
      <c r="N988" s="18">
        <v>0</v>
      </c>
      <c r="O988" s="19"/>
      <c r="P988" s="19"/>
      <c r="Q988" s="19"/>
      <c r="R988" s="19"/>
      <c r="S988" s="18">
        <v>0</v>
      </c>
      <c r="T988" s="20">
        <v>1</v>
      </c>
      <c r="U988" s="17"/>
      <c r="V988" s="17"/>
      <c r="W988" s="17">
        <v>3.1</v>
      </c>
      <c r="X988" s="17"/>
      <c r="Y988" s="17"/>
      <c r="Z988" s="18">
        <v>4.0999999999999996</v>
      </c>
      <c r="AA988" s="17"/>
      <c r="AB988" s="17"/>
      <c r="AC988" s="41">
        <v>90.403030303030292</v>
      </c>
    </row>
    <row r="989" spans="1:29" x14ac:dyDescent="0.25">
      <c r="A989" s="224">
        <v>985</v>
      </c>
      <c r="B989" s="64" t="s">
        <v>285</v>
      </c>
      <c r="C989" s="8" t="s">
        <v>5456</v>
      </c>
      <c r="D989" s="6">
        <v>0.90400000000000003</v>
      </c>
      <c r="E989" s="121"/>
      <c r="F989" s="5"/>
      <c r="G989" s="6">
        <f>SUM(D989*100,E989:F989)</f>
        <v>90.4</v>
      </c>
      <c r="H989" s="5"/>
      <c r="I989" s="4"/>
      <c r="J989" s="6">
        <f>SUM(H989:I989)</f>
        <v>0</v>
      </c>
      <c r="K989" s="5"/>
      <c r="L989" s="4"/>
      <c r="M989" s="4"/>
      <c r="N989" s="6">
        <f>SUM(K989:M989)</f>
        <v>0</v>
      </c>
      <c r="O989" s="4"/>
      <c r="P989" s="4"/>
      <c r="Q989" s="4"/>
      <c r="R989" s="4"/>
      <c r="S989" s="6">
        <f>SUM(O989:R989)</f>
        <v>0</v>
      </c>
      <c r="T989" s="7"/>
      <c r="U989" s="5"/>
      <c r="V989" s="5"/>
      <c r="W989" s="5"/>
      <c r="X989" s="5"/>
      <c r="Y989" s="5"/>
      <c r="Z989" s="6">
        <f>SUM(T989:Y989)</f>
        <v>0</v>
      </c>
      <c r="AA989" s="5"/>
      <c r="AB989" s="5"/>
      <c r="AC989" s="40">
        <f>G989+J989+N989+S989+Z989+AA989-AB989</f>
        <v>90.4</v>
      </c>
    </row>
    <row r="990" spans="1:29" x14ac:dyDescent="0.25">
      <c r="A990" s="224">
        <v>986</v>
      </c>
      <c r="B990" s="62" t="s">
        <v>2546</v>
      </c>
      <c r="C990" s="13" t="s">
        <v>2360</v>
      </c>
      <c r="D990" s="18">
        <v>0.88692307692307693</v>
      </c>
      <c r="E990" s="122"/>
      <c r="F990" s="17"/>
      <c r="G990" s="18">
        <v>88.692307692307693</v>
      </c>
      <c r="H990" s="17"/>
      <c r="I990" s="19"/>
      <c r="J990" s="18">
        <v>0</v>
      </c>
      <c r="K990" s="17"/>
      <c r="L990" s="19"/>
      <c r="M990" s="19"/>
      <c r="N990" s="18">
        <v>0</v>
      </c>
      <c r="O990" s="19"/>
      <c r="P990" s="19"/>
      <c r="Q990" s="19"/>
      <c r="R990" s="19"/>
      <c r="S990" s="18">
        <v>0</v>
      </c>
      <c r="T990" s="20"/>
      <c r="U990" s="17">
        <v>0.9</v>
      </c>
      <c r="V990" s="17">
        <v>0.8</v>
      </c>
      <c r="W990" s="17"/>
      <c r="X990" s="17"/>
      <c r="Y990" s="17"/>
      <c r="Z990" s="18">
        <v>1.7000000000000002</v>
      </c>
      <c r="AA990" s="17"/>
      <c r="AB990" s="17"/>
      <c r="AC990" s="41">
        <v>90.392307692307696</v>
      </c>
    </row>
    <row r="991" spans="1:29" x14ac:dyDescent="0.25">
      <c r="A991" s="225">
        <v>987</v>
      </c>
      <c r="B991" s="109">
        <v>184041</v>
      </c>
      <c r="C991" s="36" t="s">
        <v>5457</v>
      </c>
      <c r="D991" s="39">
        <v>0.90388888888888885</v>
      </c>
      <c r="E991" s="123"/>
      <c r="F991" s="33"/>
      <c r="G991" s="34">
        <v>90.388888888888886</v>
      </c>
      <c r="H991" s="33"/>
      <c r="I991" s="32"/>
      <c r="J991" s="34">
        <v>0</v>
      </c>
      <c r="K991" s="33"/>
      <c r="L991" s="32"/>
      <c r="M991" s="32"/>
      <c r="N991" s="34">
        <v>0</v>
      </c>
      <c r="O991" s="32"/>
      <c r="P991" s="32"/>
      <c r="Q991" s="32"/>
      <c r="R991" s="32"/>
      <c r="S991" s="34">
        <v>0</v>
      </c>
      <c r="T991" s="35"/>
      <c r="U991" s="33"/>
      <c r="V991" s="33"/>
      <c r="W991" s="33"/>
      <c r="X991" s="33"/>
      <c r="Y991" s="33"/>
      <c r="Z991" s="34">
        <v>0</v>
      </c>
      <c r="AA991" s="33"/>
      <c r="AB991" s="33"/>
      <c r="AC991" s="42">
        <v>90.388888888888886</v>
      </c>
    </row>
    <row r="992" spans="1:29" x14ac:dyDescent="0.25">
      <c r="A992" s="224">
        <v>988</v>
      </c>
      <c r="B992" s="77" t="s">
        <v>1489</v>
      </c>
      <c r="C992" s="21" t="s">
        <v>1369</v>
      </c>
      <c r="D992" s="18">
        <v>0.80886850152905199</v>
      </c>
      <c r="E992" s="122">
        <v>3</v>
      </c>
      <c r="F992" s="17"/>
      <c r="G992" s="18">
        <f>SUM(D992*100,E992:F992)</f>
        <v>83.886850152905197</v>
      </c>
      <c r="H992" s="17">
        <v>3</v>
      </c>
      <c r="I992" s="19"/>
      <c r="J992" s="18">
        <f>SUM(H992:I992)</f>
        <v>3</v>
      </c>
      <c r="K992" s="17"/>
      <c r="L992" s="19"/>
      <c r="M992" s="19"/>
      <c r="N992" s="18">
        <f>SUM(K992:M992)</f>
        <v>0</v>
      </c>
      <c r="O992" s="19">
        <v>2.5</v>
      </c>
      <c r="P992" s="19"/>
      <c r="Q992" s="19"/>
      <c r="R992" s="19"/>
      <c r="S992" s="18">
        <f>SUM(O992:R992)</f>
        <v>2.5</v>
      </c>
      <c r="T992" s="20">
        <v>1</v>
      </c>
      <c r="U992" s="17"/>
      <c r="V992" s="17"/>
      <c r="W992" s="17"/>
      <c r="X992" s="17"/>
      <c r="Y992" s="17"/>
      <c r="Z992" s="18">
        <f>SUM(T992:Y992)</f>
        <v>1</v>
      </c>
      <c r="AA992" s="17"/>
      <c r="AB992" s="17"/>
      <c r="AC992" s="41">
        <f>G992+J992+N992+S992+Z992+AA992-AB992</f>
        <v>90.386850152905197</v>
      </c>
    </row>
    <row r="993" spans="1:29" x14ac:dyDescent="0.25">
      <c r="A993" s="224">
        <v>989</v>
      </c>
      <c r="B993" s="101" t="s">
        <v>1490</v>
      </c>
      <c r="C993" s="8" t="s">
        <v>1369</v>
      </c>
      <c r="D993" s="18">
        <v>0.82085333333333332</v>
      </c>
      <c r="E993" s="122"/>
      <c r="F993" s="17"/>
      <c r="G993" s="18">
        <f>SUM(D993*100,E993:F993)</f>
        <v>82.085333333333338</v>
      </c>
      <c r="H993" s="17"/>
      <c r="I993" s="19"/>
      <c r="J993" s="18">
        <f>SUM(H993:I993)</f>
        <v>0</v>
      </c>
      <c r="K993" s="17"/>
      <c r="L993" s="19"/>
      <c r="M993" s="19"/>
      <c r="N993" s="18">
        <f>SUM(K993:M993)</f>
        <v>0</v>
      </c>
      <c r="O993" s="19">
        <v>2.5</v>
      </c>
      <c r="P993" s="19">
        <v>0.6</v>
      </c>
      <c r="Q993" s="19"/>
      <c r="R993" s="19"/>
      <c r="S993" s="18">
        <f>SUM(O993:R993)</f>
        <v>3.1</v>
      </c>
      <c r="T993" s="20">
        <v>1.5</v>
      </c>
      <c r="U993" s="17">
        <v>1</v>
      </c>
      <c r="V993" s="17"/>
      <c r="W993" s="17">
        <f>0.6+0.2+1</f>
        <v>1.8</v>
      </c>
      <c r="X993" s="17">
        <v>0.9</v>
      </c>
      <c r="Y993" s="17"/>
      <c r="Z993" s="18">
        <f>SUM(T993:Y993)</f>
        <v>5.2</v>
      </c>
      <c r="AA993" s="17"/>
      <c r="AB993" s="17"/>
      <c r="AC993" s="41">
        <f>G993+J993+N993+S993+Z993+AA993-AB993</f>
        <v>90.385333333333335</v>
      </c>
    </row>
    <row r="994" spans="1:29" x14ac:dyDescent="0.25">
      <c r="A994" s="224">
        <v>990</v>
      </c>
      <c r="B994" s="62" t="s">
        <v>5141</v>
      </c>
      <c r="C994" s="24" t="s">
        <v>4042</v>
      </c>
      <c r="D994" s="18">
        <v>0.90354838709677421</v>
      </c>
      <c r="E994" s="124"/>
      <c r="F994" s="17"/>
      <c r="G994" s="18">
        <f>SUM(D994*100,E994:F994)</f>
        <v>90.354838709677423</v>
      </c>
      <c r="H994" s="17"/>
      <c r="I994" s="19"/>
      <c r="J994" s="18">
        <f>SUM(H994:I994)</f>
        <v>0</v>
      </c>
      <c r="K994" s="17"/>
      <c r="L994" s="19"/>
      <c r="M994" s="19"/>
      <c r="N994" s="18">
        <f>SUM(K994:M994)</f>
        <v>0</v>
      </c>
      <c r="O994" s="19"/>
      <c r="P994" s="19"/>
      <c r="Q994" s="19"/>
      <c r="R994" s="19"/>
      <c r="S994" s="18">
        <f>SUM(O994:R994)</f>
        <v>0</v>
      </c>
      <c r="T994" s="20"/>
      <c r="U994" s="17"/>
      <c r="V994" s="17"/>
      <c r="W994" s="17"/>
      <c r="X994" s="17"/>
      <c r="Y994" s="17"/>
      <c r="Z994" s="18">
        <f>SUM(T994:Y994)</f>
        <v>0</v>
      </c>
      <c r="AA994" s="17"/>
      <c r="AB994" s="17"/>
      <c r="AC994" s="41">
        <f>G994+J994+N994+S994+Z994+AA994-AB994</f>
        <v>90.354838709677423</v>
      </c>
    </row>
    <row r="995" spans="1:29" x14ac:dyDescent="0.25">
      <c r="A995" s="225">
        <v>991</v>
      </c>
      <c r="B995" s="62" t="s">
        <v>5158</v>
      </c>
      <c r="C995" s="24" t="s">
        <v>4042</v>
      </c>
      <c r="D995" s="18">
        <v>0.90354838709677421</v>
      </c>
      <c r="E995" s="124"/>
      <c r="F995" s="17"/>
      <c r="G995" s="18">
        <f>SUM(D995*100,E995:F995)</f>
        <v>90.354838709677423</v>
      </c>
      <c r="H995" s="17"/>
      <c r="I995" s="19"/>
      <c r="J995" s="18">
        <f>SUM(H995:I995)</f>
        <v>0</v>
      </c>
      <c r="K995" s="17"/>
      <c r="L995" s="19"/>
      <c r="M995" s="19"/>
      <c r="N995" s="18">
        <f>SUM(K995:M995)</f>
        <v>0</v>
      </c>
      <c r="O995" s="19"/>
      <c r="P995" s="19"/>
      <c r="Q995" s="19"/>
      <c r="R995" s="19"/>
      <c r="S995" s="18">
        <f>SUM(O995:R995)</f>
        <v>0</v>
      </c>
      <c r="T995" s="20"/>
      <c r="U995" s="17"/>
      <c r="V995" s="17"/>
      <c r="W995" s="17"/>
      <c r="X995" s="17"/>
      <c r="Y995" s="17"/>
      <c r="Z995" s="18">
        <f>SUM(T995:Y995)</f>
        <v>0</v>
      </c>
      <c r="AA995" s="17"/>
      <c r="AB995" s="17"/>
      <c r="AC995" s="41">
        <f>G995+J995+N995+S995+Z995+AA995-AB995</f>
        <v>90.354838709677423</v>
      </c>
    </row>
    <row r="996" spans="1:29" x14ac:dyDescent="0.25">
      <c r="A996" s="224">
        <v>992</v>
      </c>
      <c r="B996" s="81" t="s">
        <v>1491</v>
      </c>
      <c r="C996" s="8" t="s">
        <v>1369</v>
      </c>
      <c r="D996" s="18">
        <v>0.87325842696629208</v>
      </c>
      <c r="E996" s="122">
        <v>3</v>
      </c>
      <c r="F996" s="17"/>
      <c r="G996" s="18">
        <f>SUM(D996*100,E996:F996)</f>
        <v>90.325842696629209</v>
      </c>
      <c r="H996" s="17"/>
      <c r="I996" s="19"/>
      <c r="J996" s="18">
        <f>SUM(H996:I996)</f>
        <v>0</v>
      </c>
      <c r="K996" s="17"/>
      <c r="L996" s="19"/>
      <c r="M996" s="19"/>
      <c r="N996" s="18">
        <f>SUM(K996:M996)</f>
        <v>0</v>
      </c>
      <c r="O996" s="19"/>
      <c r="P996" s="19"/>
      <c r="Q996" s="19"/>
      <c r="R996" s="19"/>
      <c r="S996" s="18">
        <f>SUM(O996:R996)</f>
        <v>0</v>
      </c>
      <c r="T996" s="20"/>
      <c r="U996" s="17"/>
      <c r="V996" s="17"/>
      <c r="W996" s="17"/>
      <c r="X996" s="17"/>
      <c r="Y996" s="17"/>
      <c r="Z996" s="18">
        <f>SUM(T996:Y996)</f>
        <v>0</v>
      </c>
      <c r="AA996" s="17"/>
      <c r="AB996" s="17"/>
      <c r="AC996" s="41">
        <f>G996+J996+N996+S996+Z996+AA996-AB996</f>
        <v>90.325842696629209</v>
      </c>
    </row>
    <row r="997" spans="1:29" x14ac:dyDescent="0.25">
      <c r="A997" s="224">
        <v>993</v>
      </c>
      <c r="B997" s="61" t="s">
        <v>286</v>
      </c>
      <c r="C997" s="8" t="s">
        <v>5456</v>
      </c>
      <c r="D997" s="6">
        <v>0.75322580645161286</v>
      </c>
      <c r="E997" s="121"/>
      <c r="F997" s="5"/>
      <c r="G997" s="6">
        <f>SUM(D997*100,E997:F997)</f>
        <v>75.322580645161281</v>
      </c>
      <c r="H997" s="5"/>
      <c r="I997" s="4"/>
      <c r="J997" s="6">
        <f>SUM(H997:I997)</f>
        <v>0</v>
      </c>
      <c r="K997" s="5"/>
      <c r="L997" s="4"/>
      <c r="M997" s="4"/>
      <c r="N997" s="6">
        <f>SUM(K997:M997)</f>
        <v>0</v>
      </c>
      <c r="O997" s="4"/>
      <c r="P997" s="4"/>
      <c r="Q997" s="4"/>
      <c r="R997" s="4"/>
      <c r="S997" s="6">
        <f>SUM(O997:R997)</f>
        <v>0</v>
      </c>
      <c r="T997" s="7">
        <v>15</v>
      </c>
      <c r="U997" s="5"/>
      <c r="V997" s="5"/>
      <c r="W997" s="5"/>
      <c r="X997" s="5"/>
      <c r="Y997" s="5"/>
      <c r="Z997" s="6">
        <f>SUM(T997:Y997)</f>
        <v>15</v>
      </c>
      <c r="AA997" s="5"/>
      <c r="AB997" s="5"/>
      <c r="AC997" s="40">
        <f>G997+J997+N997+S997+Z997+AA997-AB997</f>
        <v>90.322580645161281</v>
      </c>
    </row>
    <row r="998" spans="1:29" x14ac:dyDescent="0.25">
      <c r="A998" s="224">
        <v>994</v>
      </c>
      <c r="B998" s="62" t="s">
        <v>3451</v>
      </c>
      <c r="C998" s="13" t="s">
        <v>3340</v>
      </c>
      <c r="D998" s="18">
        <v>0.90322580645161288</v>
      </c>
      <c r="E998" s="122"/>
      <c r="F998" s="17"/>
      <c r="G998" s="18">
        <v>90.322580645161281</v>
      </c>
      <c r="H998" s="17"/>
      <c r="I998" s="19"/>
      <c r="J998" s="18">
        <v>0</v>
      </c>
      <c r="K998" s="17"/>
      <c r="L998" s="19"/>
      <c r="M998" s="19"/>
      <c r="N998" s="18">
        <v>0</v>
      </c>
      <c r="O998" s="19"/>
      <c r="P998" s="19"/>
      <c r="Q998" s="19"/>
      <c r="R998" s="19"/>
      <c r="S998" s="18">
        <v>0</v>
      </c>
      <c r="T998" s="20"/>
      <c r="U998" s="17"/>
      <c r="V998" s="17"/>
      <c r="W998" s="17"/>
      <c r="X998" s="17"/>
      <c r="Y998" s="17"/>
      <c r="Z998" s="18">
        <v>0</v>
      </c>
      <c r="AA998" s="17"/>
      <c r="AB998" s="17"/>
      <c r="AC998" s="41">
        <v>90.322580645161281</v>
      </c>
    </row>
    <row r="999" spans="1:29" x14ac:dyDescent="0.25">
      <c r="A999" s="225">
        <v>995</v>
      </c>
      <c r="B999" s="75" t="s">
        <v>1492</v>
      </c>
      <c r="C999" s="8" t="s">
        <v>1369</v>
      </c>
      <c r="D999" s="18">
        <v>0.90308333333333335</v>
      </c>
      <c r="E999" s="122"/>
      <c r="F999" s="17"/>
      <c r="G999" s="18">
        <f>SUM(D999*100,E999:F999)</f>
        <v>90.308333333333337</v>
      </c>
      <c r="H999" s="17"/>
      <c r="I999" s="19"/>
      <c r="J999" s="18">
        <f>SUM(H999:I999)</f>
        <v>0</v>
      </c>
      <c r="K999" s="17"/>
      <c r="L999" s="19"/>
      <c r="M999" s="19"/>
      <c r="N999" s="18">
        <f>SUM(K999:M999)</f>
        <v>0</v>
      </c>
      <c r="O999" s="19"/>
      <c r="P999" s="19"/>
      <c r="Q999" s="19"/>
      <c r="R999" s="19"/>
      <c r="S999" s="18">
        <f>SUM(O999:R999)</f>
        <v>0</v>
      </c>
      <c r="T999" s="20"/>
      <c r="U999" s="17"/>
      <c r="V999" s="17"/>
      <c r="W999" s="17"/>
      <c r="X999" s="17"/>
      <c r="Y999" s="17"/>
      <c r="Z999" s="18">
        <f>SUM(T999:Y999)</f>
        <v>0</v>
      </c>
      <c r="AA999" s="17"/>
      <c r="AB999" s="17"/>
      <c r="AC999" s="41">
        <f>G999+J999+N999+S999+Z999+AA999-AB999</f>
        <v>90.308333333333337</v>
      </c>
    </row>
    <row r="1000" spans="1:29" x14ac:dyDescent="0.25">
      <c r="A1000" s="224">
        <v>996</v>
      </c>
      <c r="B1000" s="81" t="s">
        <v>4541</v>
      </c>
      <c r="C1000" s="8" t="s">
        <v>4042</v>
      </c>
      <c r="D1000" s="18">
        <v>0.90303030303030307</v>
      </c>
      <c r="E1000" s="124"/>
      <c r="F1000" s="17"/>
      <c r="G1000" s="18">
        <f>SUM(D1000*100,E1000:F1000)</f>
        <v>90.303030303030312</v>
      </c>
      <c r="H1000" s="17"/>
      <c r="I1000" s="19"/>
      <c r="J1000" s="18">
        <f>SUM(H1000:I1000)</f>
        <v>0</v>
      </c>
      <c r="K1000" s="17"/>
      <c r="L1000" s="19"/>
      <c r="M1000" s="19"/>
      <c r="N1000" s="18">
        <f>SUM(K1000:M1000)</f>
        <v>0</v>
      </c>
      <c r="O1000" s="19"/>
      <c r="P1000" s="19"/>
      <c r="Q1000" s="19"/>
      <c r="R1000" s="19"/>
      <c r="S1000" s="18">
        <f>SUM(O1000:R1000)</f>
        <v>0</v>
      </c>
      <c r="T1000" s="20"/>
      <c r="U1000" s="17"/>
      <c r="V1000" s="17"/>
      <c r="W1000" s="17"/>
      <c r="X1000" s="17"/>
      <c r="Y1000" s="17"/>
      <c r="Z1000" s="18">
        <f>SUM(T1000:Y1000)</f>
        <v>0</v>
      </c>
      <c r="AA1000" s="17"/>
      <c r="AB1000" s="17"/>
      <c r="AC1000" s="41">
        <f>G1000+J1000+N1000+S1000+Z1000+AA1000-AB1000</f>
        <v>90.303030303030312</v>
      </c>
    </row>
    <row r="1001" spans="1:29" x14ac:dyDescent="0.25">
      <c r="A1001" s="224">
        <v>997</v>
      </c>
      <c r="B1001" s="58" t="s">
        <v>287</v>
      </c>
      <c r="C1001" s="8" t="s">
        <v>5456</v>
      </c>
      <c r="D1001" s="6">
        <v>0.90300000000000002</v>
      </c>
      <c r="E1001" s="121"/>
      <c r="F1001" s="5"/>
      <c r="G1001" s="6">
        <f>SUM(D1001*100,E1001:F1001)</f>
        <v>90.3</v>
      </c>
      <c r="H1001" s="5"/>
      <c r="I1001" s="4"/>
      <c r="J1001" s="6">
        <f>SUM(H1001:I1001)</f>
        <v>0</v>
      </c>
      <c r="K1001" s="5"/>
      <c r="L1001" s="4"/>
      <c r="M1001" s="4"/>
      <c r="N1001" s="6">
        <f>SUM(K1001:M1001)</f>
        <v>0</v>
      </c>
      <c r="O1001" s="4"/>
      <c r="P1001" s="4"/>
      <c r="Q1001" s="4"/>
      <c r="R1001" s="4"/>
      <c r="S1001" s="6">
        <f>SUM(O1001:R1001)</f>
        <v>0</v>
      </c>
      <c r="T1001" s="7"/>
      <c r="U1001" s="5"/>
      <c r="V1001" s="5"/>
      <c r="W1001" s="5"/>
      <c r="X1001" s="5"/>
      <c r="Y1001" s="5"/>
      <c r="Z1001" s="6">
        <f>SUM(T1001:Y1001)</f>
        <v>0</v>
      </c>
      <c r="AA1001" s="5"/>
      <c r="AB1001" s="5"/>
      <c r="AC1001" s="40">
        <f>G1001+J1001+N1001+S1001+Z1001+AA1001-AB1001</f>
        <v>90.3</v>
      </c>
    </row>
    <row r="1002" spans="1:29" x14ac:dyDescent="0.25">
      <c r="A1002" s="224">
        <v>998</v>
      </c>
      <c r="B1002" s="62" t="s">
        <v>3452</v>
      </c>
      <c r="C1002" s="13" t="s">
        <v>3340</v>
      </c>
      <c r="D1002" s="18">
        <v>0.90300000000000002</v>
      </c>
      <c r="E1002" s="122"/>
      <c r="F1002" s="17"/>
      <c r="G1002" s="18">
        <v>90.3</v>
      </c>
      <c r="H1002" s="17"/>
      <c r="I1002" s="19"/>
      <c r="J1002" s="18">
        <v>0</v>
      </c>
      <c r="K1002" s="17"/>
      <c r="L1002" s="19"/>
      <c r="M1002" s="19"/>
      <c r="N1002" s="18">
        <v>0</v>
      </c>
      <c r="O1002" s="19"/>
      <c r="P1002" s="19"/>
      <c r="Q1002" s="19"/>
      <c r="R1002" s="19"/>
      <c r="S1002" s="18">
        <v>0</v>
      </c>
      <c r="T1002" s="20"/>
      <c r="U1002" s="17"/>
      <c r="V1002" s="17"/>
      <c r="W1002" s="17"/>
      <c r="X1002" s="17"/>
      <c r="Y1002" s="17"/>
      <c r="Z1002" s="18">
        <v>0</v>
      </c>
      <c r="AA1002" s="17"/>
      <c r="AB1002" s="17"/>
      <c r="AC1002" s="41">
        <v>90.3</v>
      </c>
    </row>
    <row r="1003" spans="1:29" x14ac:dyDescent="0.25">
      <c r="A1003" s="225">
        <v>999</v>
      </c>
      <c r="B1003" s="109">
        <v>214228</v>
      </c>
      <c r="C1003" s="36" t="s">
        <v>5457</v>
      </c>
      <c r="D1003" s="39">
        <v>0.79691111111111101</v>
      </c>
      <c r="E1003" s="123"/>
      <c r="F1003" s="33"/>
      <c r="G1003" s="34">
        <v>79.691111111111098</v>
      </c>
      <c r="H1003" s="33"/>
      <c r="I1003" s="32"/>
      <c r="J1003" s="34">
        <v>0</v>
      </c>
      <c r="K1003" s="33"/>
      <c r="L1003" s="32"/>
      <c r="M1003" s="32"/>
      <c r="N1003" s="34">
        <v>0</v>
      </c>
      <c r="O1003" s="32"/>
      <c r="P1003" s="32"/>
      <c r="Q1003" s="32"/>
      <c r="R1003" s="32"/>
      <c r="S1003" s="34">
        <v>0</v>
      </c>
      <c r="T1003" s="35"/>
      <c r="U1003" s="33">
        <v>9</v>
      </c>
      <c r="V1003" s="33">
        <v>1.6</v>
      </c>
      <c r="W1003" s="33"/>
      <c r="X1003" s="33"/>
      <c r="Y1003" s="33"/>
      <c r="Z1003" s="34">
        <v>10.6</v>
      </c>
      <c r="AA1003" s="33"/>
      <c r="AB1003" s="33"/>
      <c r="AC1003" s="42">
        <v>90.291111111111093</v>
      </c>
    </row>
    <row r="1004" spans="1:29" x14ac:dyDescent="0.25">
      <c r="A1004" s="224">
        <v>1000</v>
      </c>
      <c r="B1004" s="109">
        <v>184152</v>
      </c>
      <c r="C1004" s="36" t="s">
        <v>5457</v>
      </c>
      <c r="D1004" s="39">
        <v>0.90277777777777779</v>
      </c>
      <c r="E1004" s="123"/>
      <c r="F1004" s="33"/>
      <c r="G1004" s="34">
        <v>90.277777777777786</v>
      </c>
      <c r="H1004" s="33"/>
      <c r="I1004" s="32"/>
      <c r="J1004" s="34">
        <v>0</v>
      </c>
      <c r="K1004" s="33"/>
      <c r="L1004" s="32"/>
      <c r="M1004" s="32"/>
      <c r="N1004" s="34">
        <v>0</v>
      </c>
      <c r="O1004" s="32"/>
      <c r="P1004" s="32"/>
      <c r="Q1004" s="32"/>
      <c r="R1004" s="32"/>
      <c r="S1004" s="34">
        <v>0</v>
      </c>
      <c r="T1004" s="35"/>
      <c r="U1004" s="33"/>
      <c r="V1004" s="33"/>
      <c r="W1004" s="33"/>
      <c r="X1004" s="33"/>
      <c r="Y1004" s="33"/>
      <c r="Z1004" s="34">
        <v>0</v>
      </c>
      <c r="AA1004" s="33"/>
      <c r="AB1004" s="33"/>
      <c r="AC1004" s="42">
        <v>90.277777777777786</v>
      </c>
    </row>
    <row r="1005" spans="1:29" x14ac:dyDescent="0.25">
      <c r="A1005" s="224">
        <v>1001</v>
      </c>
      <c r="B1005" s="62" t="s">
        <v>5043</v>
      </c>
      <c r="C1005" s="24" t="s">
        <v>4042</v>
      </c>
      <c r="D1005" s="18">
        <v>0.89774193548387093</v>
      </c>
      <c r="E1005" s="124"/>
      <c r="F1005" s="17"/>
      <c r="G1005" s="18">
        <f>SUM(D1005*100,E1005:F1005)</f>
        <v>89.774193548387089</v>
      </c>
      <c r="H1005" s="17"/>
      <c r="I1005" s="19"/>
      <c r="J1005" s="18">
        <f>SUM(H1005:I1005)</f>
        <v>0</v>
      </c>
      <c r="K1005" s="17"/>
      <c r="L1005" s="19"/>
      <c r="M1005" s="19"/>
      <c r="N1005" s="18">
        <f>SUM(K1005:M1005)</f>
        <v>0</v>
      </c>
      <c r="O1005" s="19"/>
      <c r="P1005" s="19"/>
      <c r="Q1005" s="19"/>
      <c r="R1005" s="19"/>
      <c r="S1005" s="18">
        <f>SUM(O1005:R1005)</f>
        <v>0</v>
      </c>
      <c r="T1005" s="20">
        <v>0.5</v>
      </c>
      <c r="U1005" s="17"/>
      <c r="V1005" s="17"/>
      <c r="W1005" s="17"/>
      <c r="X1005" s="17"/>
      <c r="Y1005" s="17"/>
      <c r="Z1005" s="18">
        <f>SUM(T1005:Y1005)</f>
        <v>0.5</v>
      </c>
      <c r="AA1005" s="17"/>
      <c r="AB1005" s="17"/>
      <c r="AC1005" s="41">
        <f>G1005+J1005+N1005+S1005+Z1005+AA1005-AB1005</f>
        <v>90.274193548387089</v>
      </c>
    </row>
    <row r="1006" spans="1:29" x14ac:dyDescent="0.25">
      <c r="A1006" s="224">
        <v>1002</v>
      </c>
      <c r="B1006" s="62" t="s">
        <v>5165</v>
      </c>
      <c r="C1006" s="24" t="s">
        <v>4042</v>
      </c>
      <c r="D1006" s="18">
        <v>0.90258064516129033</v>
      </c>
      <c r="E1006" s="124"/>
      <c r="F1006" s="17"/>
      <c r="G1006" s="18">
        <f>SUM(D1006*100,E1006:F1006)</f>
        <v>90.258064516129039</v>
      </c>
      <c r="H1006" s="17"/>
      <c r="I1006" s="19"/>
      <c r="J1006" s="18">
        <f>SUM(H1006:I1006)</f>
        <v>0</v>
      </c>
      <c r="K1006" s="17"/>
      <c r="L1006" s="19"/>
      <c r="M1006" s="19"/>
      <c r="N1006" s="18">
        <f>SUM(K1006:M1006)</f>
        <v>0</v>
      </c>
      <c r="O1006" s="19"/>
      <c r="P1006" s="19"/>
      <c r="Q1006" s="19"/>
      <c r="R1006" s="19"/>
      <c r="S1006" s="18">
        <f>SUM(O1006:R1006)</f>
        <v>0</v>
      </c>
      <c r="T1006" s="20"/>
      <c r="U1006" s="17"/>
      <c r="V1006" s="17"/>
      <c r="W1006" s="17"/>
      <c r="X1006" s="17"/>
      <c r="Y1006" s="17"/>
      <c r="Z1006" s="18">
        <f>SUM(T1006:Y1006)</f>
        <v>0</v>
      </c>
      <c r="AA1006" s="17"/>
      <c r="AB1006" s="17"/>
      <c r="AC1006" s="41">
        <f>G1006+J1006+N1006+S1006+Z1006+AA1006-AB1006</f>
        <v>90.258064516129039</v>
      </c>
    </row>
    <row r="1007" spans="1:29" x14ac:dyDescent="0.25">
      <c r="A1007" s="225">
        <v>1003</v>
      </c>
      <c r="B1007" s="111" t="s">
        <v>4086</v>
      </c>
      <c r="C1007" s="8" t="s">
        <v>4042</v>
      </c>
      <c r="D1007" s="18">
        <v>0.80656249999999996</v>
      </c>
      <c r="E1007" s="124"/>
      <c r="F1007" s="17"/>
      <c r="G1007" s="18">
        <f>SUM(D1007*100,E1007:F1007)</f>
        <v>80.65625</v>
      </c>
      <c r="H1007" s="17">
        <v>2</v>
      </c>
      <c r="I1007" s="19"/>
      <c r="J1007" s="18">
        <f>SUM(H1007:I1007)</f>
        <v>2</v>
      </c>
      <c r="K1007" s="17"/>
      <c r="L1007" s="19"/>
      <c r="M1007" s="19"/>
      <c r="N1007" s="18">
        <f>SUM(K1007:M1007)</f>
        <v>0</v>
      </c>
      <c r="O1007" s="19"/>
      <c r="P1007" s="19"/>
      <c r="Q1007" s="19"/>
      <c r="R1007" s="19"/>
      <c r="S1007" s="18">
        <f>SUM(O1007:R1007)</f>
        <v>0</v>
      </c>
      <c r="T1007" s="20">
        <v>2</v>
      </c>
      <c r="U1007" s="17">
        <v>1.2</v>
      </c>
      <c r="V1007" s="17">
        <v>1.6</v>
      </c>
      <c r="W1007" s="17">
        <v>0.2</v>
      </c>
      <c r="X1007" s="17">
        <f>2.4+0.2</f>
        <v>2.6</v>
      </c>
      <c r="Y1007" s="17"/>
      <c r="Z1007" s="18">
        <f>SUM(T1007:Y1007)</f>
        <v>7.6000000000000014</v>
      </c>
      <c r="AA1007" s="17"/>
      <c r="AB1007" s="17"/>
      <c r="AC1007" s="41">
        <f>G1007+J1007+N1007+S1007+Z1007+AA1007-AB1007</f>
        <v>90.256249999999994</v>
      </c>
    </row>
    <row r="1008" spans="1:29" x14ac:dyDescent="0.25">
      <c r="A1008" s="224">
        <v>1004</v>
      </c>
      <c r="B1008" s="62" t="s">
        <v>2547</v>
      </c>
      <c r="C1008" s="13" t="s">
        <v>2360</v>
      </c>
      <c r="D1008" s="18">
        <v>0.80249999999999999</v>
      </c>
      <c r="E1008" s="122"/>
      <c r="F1008" s="17"/>
      <c r="G1008" s="18">
        <v>80.25</v>
      </c>
      <c r="H1008" s="17"/>
      <c r="I1008" s="19"/>
      <c r="J1008" s="18">
        <v>0</v>
      </c>
      <c r="K1008" s="17"/>
      <c r="L1008" s="19"/>
      <c r="M1008" s="19"/>
      <c r="N1008" s="18">
        <v>0</v>
      </c>
      <c r="O1008" s="19"/>
      <c r="P1008" s="19"/>
      <c r="Q1008" s="19"/>
      <c r="R1008" s="19"/>
      <c r="S1008" s="18">
        <v>0</v>
      </c>
      <c r="T1008" s="20">
        <v>2</v>
      </c>
      <c r="U1008" s="17"/>
      <c r="V1008" s="17"/>
      <c r="W1008" s="17"/>
      <c r="X1008" s="17"/>
      <c r="Y1008" s="17">
        <v>8</v>
      </c>
      <c r="Z1008" s="18">
        <v>10</v>
      </c>
      <c r="AA1008" s="17"/>
      <c r="AB1008" s="17"/>
      <c r="AC1008" s="41">
        <v>90.25</v>
      </c>
    </row>
    <row r="1009" spans="1:29" x14ac:dyDescent="0.25">
      <c r="A1009" s="224">
        <v>1005</v>
      </c>
      <c r="B1009" s="73" t="s">
        <v>288</v>
      </c>
      <c r="C1009" s="8" t="s">
        <v>5456</v>
      </c>
      <c r="D1009" s="6">
        <v>0.90233333333333332</v>
      </c>
      <c r="E1009" s="121"/>
      <c r="F1009" s="5"/>
      <c r="G1009" s="6">
        <f>SUM(D1009*100,E1009:F1009)</f>
        <v>90.233333333333334</v>
      </c>
      <c r="H1009" s="5"/>
      <c r="I1009" s="4"/>
      <c r="J1009" s="6">
        <f>SUM(H1009:I1009)</f>
        <v>0</v>
      </c>
      <c r="K1009" s="5"/>
      <c r="L1009" s="4"/>
      <c r="M1009" s="4"/>
      <c r="N1009" s="6">
        <f>SUM(K1009:M1009)</f>
        <v>0</v>
      </c>
      <c r="O1009" s="4"/>
      <c r="P1009" s="4"/>
      <c r="Q1009" s="4"/>
      <c r="R1009" s="4"/>
      <c r="S1009" s="6">
        <f>SUM(O1009:R1009)</f>
        <v>0</v>
      </c>
      <c r="T1009" s="7"/>
      <c r="U1009" s="5"/>
      <c r="V1009" s="5"/>
      <c r="W1009" s="5"/>
      <c r="X1009" s="5"/>
      <c r="Y1009" s="5"/>
      <c r="Z1009" s="6">
        <f>SUM(T1009:Y1009)</f>
        <v>0</v>
      </c>
      <c r="AA1009" s="5"/>
      <c r="AB1009" s="5"/>
      <c r="AC1009" s="40">
        <f>G1009+J1009+N1009+S1009+Z1009+AA1009-AB1009</f>
        <v>90.233333333333334</v>
      </c>
    </row>
    <row r="1010" spans="1:29" x14ac:dyDescent="0.25">
      <c r="A1010" s="224">
        <v>1006</v>
      </c>
      <c r="B1010" s="62" t="s">
        <v>289</v>
      </c>
      <c r="C1010" s="8" t="s">
        <v>5456</v>
      </c>
      <c r="D1010" s="6">
        <v>0.90233333333333332</v>
      </c>
      <c r="E1010" s="121"/>
      <c r="F1010" s="5"/>
      <c r="G1010" s="6">
        <f>SUM(D1010*100,E1010:F1010)</f>
        <v>90.233333333333334</v>
      </c>
      <c r="H1010" s="5"/>
      <c r="I1010" s="4"/>
      <c r="J1010" s="6">
        <f>SUM(H1010:I1010)</f>
        <v>0</v>
      </c>
      <c r="K1010" s="5"/>
      <c r="L1010" s="4"/>
      <c r="M1010" s="4"/>
      <c r="N1010" s="6">
        <f>SUM(K1010:M1010)</f>
        <v>0</v>
      </c>
      <c r="O1010" s="4"/>
      <c r="P1010" s="4"/>
      <c r="Q1010" s="4"/>
      <c r="R1010" s="4"/>
      <c r="S1010" s="6">
        <f>SUM(O1010:R1010)</f>
        <v>0</v>
      </c>
      <c r="T1010" s="7"/>
      <c r="U1010" s="5"/>
      <c r="V1010" s="5"/>
      <c r="W1010" s="5"/>
      <c r="X1010" s="5"/>
      <c r="Y1010" s="5"/>
      <c r="Z1010" s="6">
        <f>SUM(T1010:Y1010)</f>
        <v>0</v>
      </c>
      <c r="AA1010" s="5"/>
      <c r="AB1010" s="5"/>
      <c r="AC1010" s="40">
        <f>G1010+J1010+N1010+S1010+Z1010+AA1010-AB1010</f>
        <v>90.233333333333334</v>
      </c>
    </row>
    <row r="1011" spans="1:29" x14ac:dyDescent="0.25">
      <c r="A1011" s="225">
        <v>1007</v>
      </c>
      <c r="B1011" s="60" t="s">
        <v>4797</v>
      </c>
      <c r="C1011" s="8" t="s">
        <v>4042</v>
      </c>
      <c r="D1011" s="18">
        <v>0.74233333333333329</v>
      </c>
      <c r="E1011" s="124"/>
      <c r="F1011" s="17"/>
      <c r="G1011" s="18">
        <f>SUM(D1011*100,E1011:F1011)</f>
        <v>74.233333333333334</v>
      </c>
      <c r="H1011" s="17"/>
      <c r="I1011" s="19"/>
      <c r="J1011" s="18">
        <f>SUM(H1011:I1011)</f>
        <v>0</v>
      </c>
      <c r="K1011" s="17"/>
      <c r="L1011" s="19"/>
      <c r="M1011" s="19"/>
      <c r="N1011" s="18">
        <f>SUM(K1011:M1011)</f>
        <v>0</v>
      </c>
      <c r="O1011" s="19"/>
      <c r="P1011" s="19"/>
      <c r="Q1011" s="19"/>
      <c r="R1011" s="19"/>
      <c r="S1011" s="18">
        <f>SUM(O1011:R1011)</f>
        <v>0</v>
      </c>
      <c r="T1011" s="20"/>
      <c r="U1011" s="17">
        <f>SUM(0.4+6.9)</f>
        <v>7.3000000000000007</v>
      </c>
      <c r="V1011" s="17"/>
      <c r="W1011" s="17">
        <f>7.5+1</f>
        <v>8.5</v>
      </c>
      <c r="X1011" s="17">
        <v>0.2</v>
      </c>
      <c r="Y1011" s="17"/>
      <c r="Z1011" s="18">
        <f>SUM(T1011:Y1011)</f>
        <v>16</v>
      </c>
      <c r="AA1011" s="17"/>
      <c r="AB1011" s="17"/>
      <c r="AC1011" s="41">
        <f>G1011+J1011+N1011+S1011+Z1011+AA1011-AB1011</f>
        <v>90.233333333333334</v>
      </c>
    </row>
    <row r="1012" spans="1:29" x14ac:dyDescent="0.25">
      <c r="A1012" s="224">
        <v>1008</v>
      </c>
      <c r="B1012" s="62" t="s">
        <v>2548</v>
      </c>
      <c r="C1012" s="13" t="s">
        <v>2360</v>
      </c>
      <c r="D1012" s="18">
        <v>0.90230769230769226</v>
      </c>
      <c r="E1012" s="122"/>
      <c r="F1012" s="17"/>
      <c r="G1012" s="18">
        <v>90.230769230769226</v>
      </c>
      <c r="H1012" s="17"/>
      <c r="I1012" s="19"/>
      <c r="J1012" s="18">
        <v>0</v>
      </c>
      <c r="K1012" s="17"/>
      <c r="L1012" s="19"/>
      <c r="M1012" s="19"/>
      <c r="N1012" s="18">
        <v>0</v>
      </c>
      <c r="O1012" s="19"/>
      <c r="P1012" s="19"/>
      <c r="Q1012" s="19"/>
      <c r="R1012" s="19"/>
      <c r="S1012" s="18">
        <v>0</v>
      </c>
      <c r="T1012" s="20"/>
      <c r="U1012" s="17"/>
      <c r="V1012" s="17"/>
      <c r="W1012" s="17"/>
      <c r="X1012" s="17"/>
      <c r="Y1012" s="17"/>
      <c r="Z1012" s="18">
        <v>0</v>
      </c>
      <c r="AA1012" s="17"/>
      <c r="AB1012" s="17"/>
      <c r="AC1012" s="41">
        <v>90.230769230769226</v>
      </c>
    </row>
    <row r="1013" spans="1:29" x14ac:dyDescent="0.25">
      <c r="A1013" s="224">
        <v>1009</v>
      </c>
      <c r="B1013" s="81" t="s">
        <v>1493</v>
      </c>
      <c r="C1013" s="8" t="s">
        <v>1369</v>
      </c>
      <c r="D1013" s="18">
        <v>0.8370786516853933</v>
      </c>
      <c r="E1013" s="122"/>
      <c r="F1013" s="17"/>
      <c r="G1013" s="18">
        <f>SUM(D1013*100,E1013:F1013)</f>
        <v>83.707865168539328</v>
      </c>
      <c r="H1013" s="17"/>
      <c r="I1013" s="19"/>
      <c r="J1013" s="18">
        <f>SUM(H1013:I1013)</f>
        <v>0</v>
      </c>
      <c r="K1013" s="17"/>
      <c r="L1013" s="19"/>
      <c r="M1013" s="19">
        <v>4</v>
      </c>
      <c r="N1013" s="18">
        <f>SUM(K1013:M1013)</f>
        <v>4</v>
      </c>
      <c r="O1013" s="19">
        <v>2.5</v>
      </c>
      <c r="P1013" s="19"/>
      <c r="Q1013" s="19"/>
      <c r="R1013" s="19"/>
      <c r="S1013" s="18">
        <f>SUM(O1013:R1013)</f>
        <v>2.5</v>
      </c>
      <c r="T1013" s="20"/>
      <c r="U1013" s="17"/>
      <c r="V1013" s="17"/>
      <c r="W1013" s="17"/>
      <c r="X1013" s="17"/>
      <c r="Y1013" s="17"/>
      <c r="Z1013" s="18">
        <f>SUM(T1013:Y1013)</f>
        <v>0</v>
      </c>
      <c r="AA1013" s="17"/>
      <c r="AB1013" s="17"/>
      <c r="AC1013" s="41">
        <f>G1013+J1013+N1013+S1013+Z1013+AA1013-AB1013</f>
        <v>90.207865168539328</v>
      </c>
    </row>
    <row r="1014" spans="1:29" x14ac:dyDescent="0.25">
      <c r="A1014" s="224">
        <v>1010</v>
      </c>
      <c r="B1014" s="62" t="s">
        <v>2549</v>
      </c>
      <c r="C1014" s="13" t="s">
        <v>2360</v>
      </c>
      <c r="D1014" s="18">
        <v>0.90166666666666673</v>
      </c>
      <c r="E1014" s="122"/>
      <c r="F1014" s="17"/>
      <c r="G1014" s="18">
        <v>90.166666666666671</v>
      </c>
      <c r="H1014" s="17"/>
      <c r="I1014" s="19"/>
      <c r="J1014" s="18">
        <v>0</v>
      </c>
      <c r="K1014" s="17"/>
      <c r="L1014" s="19"/>
      <c r="M1014" s="19"/>
      <c r="N1014" s="18">
        <v>0</v>
      </c>
      <c r="O1014" s="19"/>
      <c r="P1014" s="19"/>
      <c r="Q1014" s="19"/>
      <c r="R1014" s="19"/>
      <c r="S1014" s="18">
        <v>0</v>
      </c>
      <c r="T1014" s="20"/>
      <c r="U1014" s="17"/>
      <c r="V1014" s="17"/>
      <c r="W1014" s="17"/>
      <c r="X1014" s="17"/>
      <c r="Y1014" s="17"/>
      <c r="Z1014" s="18">
        <v>0</v>
      </c>
      <c r="AA1014" s="17"/>
      <c r="AB1014" s="17"/>
      <c r="AC1014" s="41">
        <v>90.166666666666671</v>
      </c>
    </row>
    <row r="1015" spans="1:29" x14ac:dyDescent="0.25">
      <c r="A1015" s="225">
        <v>1011</v>
      </c>
      <c r="B1015" s="62" t="s">
        <v>2550</v>
      </c>
      <c r="C1015" s="13" t="s">
        <v>2360</v>
      </c>
      <c r="D1015" s="18">
        <v>0.90166666666666673</v>
      </c>
      <c r="E1015" s="122"/>
      <c r="F1015" s="17"/>
      <c r="G1015" s="18">
        <v>90.166666666666671</v>
      </c>
      <c r="H1015" s="17"/>
      <c r="I1015" s="19"/>
      <c r="J1015" s="18">
        <v>0</v>
      </c>
      <c r="K1015" s="17"/>
      <c r="L1015" s="19"/>
      <c r="M1015" s="19"/>
      <c r="N1015" s="18">
        <v>0</v>
      </c>
      <c r="O1015" s="19"/>
      <c r="P1015" s="19"/>
      <c r="Q1015" s="19"/>
      <c r="R1015" s="19"/>
      <c r="S1015" s="18">
        <v>0</v>
      </c>
      <c r="T1015" s="20"/>
      <c r="U1015" s="17"/>
      <c r="V1015" s="17"/>
      <c r="W1015" s="17"/>
      <c r="X1015" s="17"/>
      <c r="Y1015" s="17"/>
      <c r="Z1015" s="18">
        <v>0</v>
      </c>
      <c r="AA1015" s="17"/>
      <c r="AB1015" s="17"/>
      <c r="AC1015" s="41">
        <v>90.166666666666671</v>
      </c>
    </row>
    <row r="1016" spans="1:29" x14ac:dyDescent="0.25">
      <c r="A1016" s="224">
        <v>1012</v>
      </c>
      <c r="B1016" s="109">
        <v>184131</v>
      </c>
      <c r="C1016" s="36" t="s">
        <v>5457</v>
      </c>
      <c r="D1016" s="39">
        <v>0.90166666666666662</v>
      </c>
      <c r="E1016" s="123"/>
      <c r="F1016" s="33"/>
      <c r="G1016" s="34">
        <v>90.166666666666657</v>
      </c>
      <c r="H1016" s="33"/>
      <c r="I1016" s="32"/>
      <c r="J1016" s="34">
        <v>0</v>
      </c>
      <c r="K1016" s="33"/>
      <c r="L1016" s="32"/>
      <c r="M1016" s="32"/>
      <c r="N1016" s="34">
        <v>0</v>
      </c>
      <c r="O1016" s="32"/>
      <c r="P1016" s="32"/>
      <c r="Q1016" s="32"/>
      <c r="R1016" s="32"/>
      <c r="S1016" s="34">
        <v>0</v>
      </c>
      <c r="T1016" s="35"/>
      <c r="U1016" s="33"/>
      <c r="V1016" s="33"/>
      <c r="W1016" s="33"/>
      <c r="X1016" s="33"/>
      <c r="Y1016" s="33"/>
      <c r="Z1016" s="34">
        <v>0</v>
      </c>
      <c r="AA1016" s="33"/>
      <c r="AB1016" s="33"/>
      <c r="AC1016" s="42">
        <v>90.166666666666657</v>
      </c>
    </row>
    <row r="1017" spans="1:29" x14ac:dyDescent="0.25">
      <c r="A1017" s="224">
        <v>1013</v>
      </c>
      <c r="B1017" s="62" t="s">
        <v>3453</v>
      </c>
      <c r="C1017" s="13" t="s">
        <v>3340</v>
      </c>
      <c r="D1017" s="18">
        <v>0.90159999999999996</v>
      </c>
      <c r="E1017" s="122"/>
      <c r="F1017" s="17"/>
      <c r="G1017" s="18">
        <v>90.16</v>
      </c>
      <c r="H1017" s="17"/>
      <c r="I1017" s="19"/>
      <c r="J1017" s="18">
        <v>0</v>
      </c>
      <c r="K1017" s="17"/>
      <c r="L1017" s="19"/>
      <c r="M1017" s="19"/>
      <c r="N1017" s="18">
        <v>0</v>
      </c>
      <c r="O1017" s="19"/>
      <c r="P1017" s="19"/>
      <c r="Q1017" s="19"/>
      <c r="R1017" s="19"/>
      <c r="S1017" s="18">
        <v>0</v>
      </c>
      <c r="T1017" s="20"/>
      <c r="U1017" s="17"/>
      <c r="V1017" s="17"/>
      <c r="W1017" s="17"/>
      <c r="X1017" s="17"/>
      <c r="Y1017" s="17"/>
      <c r="Z1017" s="18">
        <v>0</v>
      </c>
      <c r="AA1017" s="17"/>
      <c r="AB1017" s="17"/>
      <c r="AC1017" s="41">
        <v>90.16</v>
      </c>
    </row>
    <row r="1018" spans="1:29" x14ac:dyDescent="0.25">
      <c r="A1018" s="224">
        <v>1014</v>
      </c>
      <c r="B1018" s="62" t="s">
        <v>2551</v>
      </c>
      <c r="C1018" s="13" t="s">
        <v>2360</v>
      </c>
      <c r="D1018" s="18">
        <v>0.90153846153846162</v>
      </c>
      <c r="E1018" s="122"/>
      <c r="F1018" s="17"/>
      <c r="G1018" s="18">
        <v>90.15384615384616</v>
      </c>
      <c r="H1018" s="17"/>
      <c r="I1018" s="19"/>
      <c r="J1018" s="18">
        <v>0</v>
      </c>
      <c r="K1018" s="17"/>
      <c r="L1018" s="19"/>
      <c r="M1018" s="19"/>
      <c r="N1018" s="18">
        <v>0</v>
      </c>
      <c r="O1018" s="19"/>
      <c r="P1018" s="19"/>
      <c r="Q1018" s="19"/>
      <c r="R1018" s="19"/>
      <c r="S1018" s="18">
        <v>0</v>
      </c>
      <c r="T1018" s="20"/>
      <c r="U1018" s="17"/>
      <c r="V1018" s="17"/>
      <c r="W1018" s="17"/>
      <c r="X1018" s="17"/>
      <c r="Y1018" s="17"/>
      <c r="Z1018" s="18">
        <v>0</v>
      </c>
      <c r="AA1018" s="17"/>
      <c r="AB1018" s="17"/>
      <c r="AC1018" s="41">
        <v>90.15384615384616</v>
      </c>
    </row>
    <row r="1019" spans="1:29" x14ac:dyDescent="0.25">
      <c r="A1019" s="225">
        <v>1015</v>
      </c>
      <c r="B1019" s="58" t="s">
        <v>290</v>
      </c>
      <c r="C1019" s="8" t="s">
        <v>5456</v>
      </c>
      <c r="D1019" s="6">
        <v>0.88545454545454549</v>
      </c>
      <c r="E1019" s="121"/>
      <c r="F1019" s="5"/>
      <c r="G1019" s="6">
        <f>SUM(D1019*100,E1019:F1019)</f>
        <v>88.545454545454547</v>
      </c>
      <c r="H1019" s="5"/>
      <c r="I1019" s="4"/>
      <c r="J1019" s="6">
        <f>SUM(H1019:I1019)</f>
        <v>0</v>
      </c>
      <c r="K1019" s="5"/>
      <c r="L1019" s="4"/>
      <c r="M1019" s="4"/>
      <c r="N1019" s="6">
        <f>SUM(K1019:M1019)</f>
        <v>0</v>
      </c>
      <c r="O1019" s="4"/>
      <c r="P1019" s="4"/>
      <c r="Q1019" s="4"/>
      <c r="R1019" s="4"/>
      <c r="S1019" s="6">
        <f>SUM(O1019:R1019)</f>
        <v>0</v>
      </c>
      <c r="T1019" s="7"/>
      <c r="U1019" s="5"/>
      <c r="V1019" s="5">
        <v>1.6</v>
      </c>
      <c r="W1019" s="5"/>
      <c r="X1019" s="5"/>
      <c r="Y1019" s="5"/>
      <c r="Z1019" s="6">
        <f>SUM(T1019:Y1019)</f>
        <v>1.6</v>
      </c>
      <c r="AA1019" s="5"/>
      <c r="AB1019" s="5"/>
      <c r="AC1019" s="40">
        <f>G1019+J1019+N1019+S1019+Z1019+AA1019-AB1019</f>
        <v>90.145454545454541</v>
      </c>
    </row>
    <row r="1020" spans="1:29" x14ac:dyDescent="0.25">
      <c r="A1020" s="224">
        <v>1016</v>
      </c>
      <c r="B1020" s="109">
        <v>214046</v>
      </c>
      <c r="C1020" s="36" t="s">
        <v>5457</v>
      </c>
      <c r="D1020" s="39">
        <v>0.90139999999999987</v>
      </c>
      <c r="E1020" s="123"/>
      <c r="F1020" s="33"/>
      <c r="G1020" s="34">
        <v>90.139999999999986</v>
      </c>
      <c r="H1020" s="33"/>
      <c r="I1020" s="32"/>
      <c r="J1020" s="34">
        <v>0</v>
      </c>
      <c r="K1020" s="33"/>
      <c r="L1020" s="32"/>
      <c r="M1020" s="32"/>
      <c r="N1020" s="34">
        <v>0</v>
      </c>
      <c r="O1020" s="32"/>
      <c r="P1020" s="32"/>
      <c r="Q1020" s="32"/>
      <c r="R1020" s="32"/>
      <c r="S1020" s="34">
        <v>0</v>
      </c>
      <c r="T1020" s="35"/>
      <c r="U1020" s="33"/>
      <c r="V1020" s="220"/>
      <c r="W1020" s="33"/>
      <c r="X1020" s="33"/>
      <c r="Y1020" s="33"/>
      <c r="Z1020" s="34">
        <v>0</v>
      </c>
      <c r="AA1020" s="33"/>
      <c r="AB1020" s="33"/>
      <c r="AC1020" s="42">
        <v>90.139999999999986</v>
      </c>
    </row>
    <row r="1021" spans="1:29" x14ac:dyDescent="0.25">
      <c r="A1021" s="224">
        <v>1017</v>
      </c>
      <c r="B1021" s="81" t="s">
        <v>4408</v>
      </c>
      <c r="C1021" s="8" t="s">
        <v>4042</v>
      </c>
      <c r="D1021" s="18">
        <v>0.90137931034482754</v>
      </c>
      <c r="E1021" s="124"/>
      <c r="F1021" s="17"/>
      <c r="G1021" s="18">
        <f>SUM(D1021*100,E1021:F1021)</f>
        <v>90.137931034482762</v>
      </c>
      <c r="H1021" s="17"/>
      <c r="I1021" s="19"/>
      <c r="J1021" s="18">
        <f>SUM(H1021:I1021)</f>
        <v>0</v>
      </c>
      <c r="K1021" s="17"/>
      <c r="L1021" s="19"/>
      <c r="M1021" s="19"/>
      <c r="N1021" s="18">
        <f>SUM(K1021:M1021)</f>
        <v>0</v>
      </c>
      <c r="O1021" s="19"/>
      <c r="P1021" s="19"/>
      <c r="Q1021" s="19"/>
      <c r="R1021" s="19"/>
      <c r="S1021" s="18">
        <f>SUM(O1021:R1021)</f>
        <v>0</v>
      </c>
      <c r="T1021" s="20"/>
      <c r="U1021" s="17"/>
      <c r="V1021" s="17"/>
      <c r="W1021" s="17"/>
      <c r="X1021" s="17"/>
      <c r="Y1021" s="17"/>
      <c r="Z1021" s="18">
        <f>SUM(T1021:Y1021)</f>
        <v>0</v>
      </c>
      <c r="AA1021" s="17"/>
      <c r="AB1021" s="17"/>
      <c r="AC1021" s="41">
        <f>G1021+J1021+N1021+S1021+Z1021+AA1021-AB1021</f>
        <v>90.137931034482762</v>
      </c>
    </row>
    <row r="1022" spans="1:29" x14ac:dyDescent="0.25">
      <c r="A1022" s="224">
        <v>1018</v>
      </c>
      <c r="B1022" s="58" t="s">
        <v>291</v>
      </c>
      <c r="C1022" s="8" t="s">
        <v>5456</v>
      </c>
      <c r="D1022" s="6">
        <v>0.90133333333333332</v>
      </c>
      <c r="E1022" s="121"/>
      <c r="F1022" s="5"/>
      <c r="G1022" s="6">
        <f>SUM(D1022*100,E1022:F1022)</f>
        <v>90.133333333333326</v>
      </c>
      <c r="H1022" s="5"/>
      <c r="I1022" s="4"/>
      <c r="J1022" s="6">
        <f>SUM(H1022:I1022)</f>
        <v>0</v>
      </c>
      <c r="K1022" s="5"/>
      <c r="L1022" s="4"/>
      <c r="M1022" s="4"/>
      <c r="N1022" s="6">
        <f>SUM(K1022:M1022)</f>
        <v>0</v>
      </c>
      <c r="O1022" s="4"/>
      <c r="P1022" s="4"/>
      <c r="Q1022" s="4"/>
      <c r="R1022" s="4"/>
      <c r="S1022" s="6">
        <f>SUM(O1022:R1022)</f>
        <v>0</v>
      </c>
      <c r="T1022" s="7"/>
      <c r="U1022" s="5"/>
      <c r="V1022" s="5"/>
      <c r="W1022" s="5"/>
      <c r="X1022" s="5"/>
      <c r="Y1022" s="5"/>
      <c r="Z1022" s="6">
        <f>SUM(T1022:Y1022)</f>
        <v>0</v>
      </c>
      <c r="AA1022" s="5"/>
      <c r="AB1022" s="5"/>
      <c r="AC1022" s="40">
        <f>G1022+J1022+N1022+S1022+Z1022+AA1022-AB1022</f>
        <v>90.133333333333326</v>
      </c>
    </row>
    <row r="1023" spans="1:29" x14ac:dyDescent="0.25">
      <c r="A1023" s="225">
        <v>1019</v>
      </c>
      <c r="B1023" s="109">
        <v>194213</v>
      </c>
      <c r="C1023" s="36" t="s">
        <v>5457</v>
      </c>
      <c r="D1023" s="39">
        <v>0.8813333333333333</v>
      </c>
      <c r="E1023" s="123"/>
      <c r="F1023" s="33"/>
      <c r="G1023" s="34">
        <v>88.133333333333326</v>
      </c>
      <c r="H1023" s="33"/>
      <c r="I1023" s="32"/>
      <c r="J1023" s="34">
        <v>0</v>
      </c>
      <c r="K1023" s="33"/>
      <c r="L1023" s="32"/>
      <c r="M1023" s="32"/>
      <c r="N1023" s="34">
        <v>0</v>
      </c>
      <c r="O1023" s="32"/>
      <c r="P1023" s="32"/>
      <c r="Q1023" s="32"/>
      <c r="R1023" s="32"/>
      <c r="S1023" s="34">
        <v>0</v>
      </c>
      <c r="T1023" s="35">
        <v>2</v>
      </c>
      <c r="U1023" s="33"/>
      <c r="V1023" s="33"/>
      <c r="W1023" s="33"/>
      <c r="X1023" s="33"/>
      <c r="Y1023" s="33"/>
      <c r="Z1023" s="34">
        <v>2</v>
      </c>
      <c r="AA1023" s="33"/>
      <c r="AB1023" s="33"/>
      <c r="AC1023" s="42">
        <v>90.133333333333326</v>
      </c>
    </row>
    <row r="1024" spans="1:29" x14ac:dyDescent="0.25">
      <c r="A1024" s="224">
        <v>1020</v>
      </c>
      <c r="B1024" s="81" t="s">
        <v>4548</v>
      </c>
      <c r="C1024" s="8" t="s">
        <v>4042</v>
      </c>
      <c r="D1024" s="18">
        <v>0.90121212121212124</v>
      </c>
      <c r="E1024" s="124"/>
      <c r="F1024" s="17"/>
      <c r="G1024" s="18">
        <f>SUM(D1024*100,E1024:F1024)</f>
        <v>90.121212121212125</v>
      </c>
      <c r="H1024" s="17"/>
      <c r="I1024" s="19"/>
      <c r="J1024" s="18">
        <f>SUM(H1024:I1024)</f>
        <v>0</v>
      </c>
      <c r="K1024" s="17"/>
      <c r="L1024" s="19"/>
      <c r="M1024" s="19"/>
      <c r="N1024" s="18">
        <f>SUM(K1024:M1024)</f>
        <v>0</v>
      </c>
      <c r="O1024" s="19"/>
      <c r="P1024" s="19"/>
      <c r="Q1024" s="19"/>
      <c r="R1024" s="19"/>
      <c r="S1024" s="18">
        <f>SUM(O1024:R1024)</f>
        <v>0</v>
      </c>
      <c r="T1024" s="20"/>
      <c r="U1024" s="17"/>
      <c r="V1024" s="17"/>
      <c r="W1024" s="17"/>
      <c r="X1024" s="17"/>
      <c r="Y1024" s="17"/>
      <c r="Z1024" s="18">
        <f>SUM(T1024:Y1024)</f>
        <v>0</v>
      </c>
      <c r="AA1024" s="17"/>
      <c r="AB1024" s="17"/>
      <c r="AC1024" s="41">
        <f>G1024+J1024+N1024+S1024+Z1024+AA1024-AB1024</f>
        <v>90.121212121212125</v>
      </c>
    </row>
    <row r="1025" spans="1:29" x14ac:dyDescent="0.25">
      <c r="A1025" s="224">
        <v>1021</v>
      </c>
      <c r="B1025" s="62" t="s">
        <v>5219</v>
      </c>
      <c r="C1025" s="9" t="s">
        <v>4042</v>
      </c>
      <c r="D1025" s="18">
        <v>0.87418181818181828</v>
      </c>
      <c r="E1025" s="124"/>
      <c r="F1025" s="17"/>
      <c r="G1025" s="18">
        <f>SUM(D1025*100,E1025:F1025)</f>
        <v>87.418181818181822</v>
      </c>
      <c r="H1025" s="17"/>
      <c r="I1025" s="19"/>
      <c r="J1025" s="18">
        <f>SUM(H1025:I1025)</f>
        <v>0</v>
      </c>
      <c r="K1025" s="17"/>
      <c r="L1025" s="19"/>
      <c r="M1025" s="19"/>
      <c r="N1025" s="18">
        <f>SUM(K1025:M1025)</f>
        <v>0</v>
      </c>
      <c r="O1025" s="19"/>
      <c r="P1025" s="19"/>
      <c r="Q1025" s="19"/>
      <c r="R1025" s="19"/>
      <c r="S1025" s="18">
        <f>SUM(O1025:R1025)</f>
        <v>0</v>
      </c>
      <c r="T1025" s="20"/>
      <c r="U1025" s="17">
        <v>2.2999999999999998</v>
      </c>
      <c r="V1025" s="17"/>
      <c r="W1025" s="17">
        <v>0.4</v>
      </c>
      <c r="X1025" s="17"/>
      <c r="Y1025" s="17"/>
      <c r="Z1025" s="18">
        <f>SUM(T1025:Y1025)</f>
        <v>2.6999999999999997</v>
      </c>
      <c r="AA1025" s="17"/>
      <c r="AB1025" s="17"/>
      <c r="AC1025" s="41">
        <f>G1025+J1025+N1025+S1025+Z1025+AA1025-AB1025</f>
        <v>90.118181818181824</v>
      </c>
    </row>
    <row r="1026" spans="1:29" x14ac:dyDescent="0.25">
      <c r="A1026" s="224">
        <v>1022</v>
      </c>
      <c r="B1026" s="62" t="s">
        <v>3454</v>
      </c>
      <c r="C1026" s="13" t="s">
        <v>3340</v>
      </c>
      <c r="D1026" s="18">
        <v>0.89100000000000001</v>
      </c>
      <c r="E1026" s="122"/>
      <c r="F1026" s="17"/>
      <c r="G1026" s="18">
        <v>89.1</v>
      </c>
      <c r="H1026" s="17"/>
      <c r="I1026" s="19"/>
      <c r="J1026" s="18">
        <v>0</v>
      </c>
      <c r="K1026" s="17"/>
      <c r="L1026" s="19"/>
      <c r="M1026" s="19"/>
      <c r="N1026" s="18">
        <v>0</v>
      </c>
      <c r="O1026" s="19"/>
      <c r="P1026" s="19"/>
      <c r="Q1026" s="19"/>
      <c r="R1026" s="19"/>
      <c r="S1026" s="18">
        <v>0</v>
      </c>
      <c r="T1026" s="20">
        <v>1</v>
      </c>
      <c r="U1026" s="17"/>
      <c r="V1026" s="17"/>
      <c r="W1026" s="17"/>
      <c r="X1026" s="17"/>
      <c r="Y1026" s="17"/>
      <c r="Z1026" s="18">
        <v>1</v>
      </c>
      <c r="AA1026" s="17"/>
      <c r="AB1026" s="17"/>
      <c r="AC1026" s="41">
        <v>90.1</v>
      </c>
    </row>
    <row r="1027" spans="1:29" x14ac:dyDescent="0.25">
      <c r="A1027" s="225">
        <v>1023</v>
      </c>
      <c r="B1027" s="110" t="s">
        <v>4576</v>
      </c>
      <c r="C1027" s="50" t="s">
        <v>4042</v>
      </c>
      <c r="D1027" s="18">
        <v>0.9009677419354839</v>
      </c>
      <c r="E1027" s="124"/>
      <c r="F1027" s="17"/>
      <c r="G1027" s="18">
        <f>SUM(D1027*100,E1027:F1027)</f>
        <v>90.096774193548384</v>
      </c>
      <c r="H1027" s="17"/>
      <c r="I1027" s="19"/>
      <c r="J1027" s="18">
        <f>SUM(H1027:I1027)</f>
        <v>0</v>
      </c>
      <c r="K1027" s="17"/>
      <c r="L1027" s="19"/>
      <c r="M1027" s="19"/>
      <c r="N1027" s="18">
        <f>SUM(K1027:M1027)</f>
        <v>0</v>
      </c>
      <c r="O1027" s="19"/>
      <c r="P1027" s="19"/>
      <c r="Q1027" s="19"/>
      <c r="R1027" s="19"/>
      <c r="S1027" s="18">
        <f>SUM(O1027:R1027)</f>
        <v>0</v>
      </c>
      <c r="T1027" s="20"/>
      <c r="U1027" s="17"/>
      <c r="V1027" s="17"/>
      <c r="W1027" s="17"/>
      <c r="X1027" s="17"/>
      <c r="Y1027" s="17"/>
      <c r="Z1027" s="18">
        <f>SUM(T1027:Y1027)</f>
        <v>0</v>
      </c>
      <c r="AA1027" s="17"/>
      <c r="AB1027" s="17"/>
      <c r="AC1027" s="41">
        <f>G1027+J1027+N1027+S1027+Z1027+AA1027-AB1027</f>
        <v>90.096774193548384</v>
      </c>
    </row>
    <row r="1028" spans="1:29" x14ac:dyDescent="0.25">
      <c r="A1028" s="224">
        <v>1024</v>
      </c>
      <c r="B1028" s="62" t="s">
        <v>2552</v>
      </c>
      <c r="C1028" s="13" t="s">
        <v>2360</v>
      </c>
      <c r="D1028" s="18">
        <v>0.89083333333333325</v>
      </c>
      <c r="E1028" s="122"/>
      <c r="F1028" s="17"/>
      <c r="G1028" s="18">
        <v>89.083333333333329</v>
      </c>
      <c r="H1028" s="17"/>
      <c r="I1028" s="19"/>
      <c r="J1028" s="18">
        <v>0</v>
      </c>
      <c r="K1028" s="17"/>
      <c r="L1028" s="19"/>
      <c r="M1028" s="19">
        <v>1</v>
      </c>
      <c r="N1028" s="18">
        <v>1</v>
      </c>
      <c r="O1028" s="19"/>
      <c r="P1028" s="19"/>
      <c r="Q1028" s="19"/>
      <c r="R1028" s="19"/>
      <c r="S1028" s="18">
        <v>0</v>
      </c>
      <c r="T1028" s="20"/>
      <c r="U1028" s="17"/>
      <c r="V1028" s="17"/>
      <c r="W1028" s="17"/>
      <c r="X1028" s="17"/>
      <c r="Y1028" s="17"/>
      <c r="Z1028" s="18">
        <v>0</v>
      </c>
      <c r="AA1028" s="17"/>
      <c r="AB1028" s="17"/>
      <c r="AC1028" s="41">
        <v>90.083333333333329</v>
      </c>
    </row>
    <row r="1029" spans="1:29" x14ac:dyDescent="0.25">
      <c r="A1029" s="224">
        <v>1025</v>
      </c>
      <c r="B1029" s="62" t="s">
        <v>2553</v>
      </c>
      <c r="C1029" s="13" t="s">
        <v>2360</v>
      </c>
      <c r="D1029" s="18">
        <v>0.90083333333333326</v>
      </c>
      <c r="E1029" s="122"/>
      <c r="F1029" s="17"/>
      <c r="G1029" s="18">
        <v>90.083333333333329</v>
      </c>
      <c r="H1029" s="17"/>
      <c r="I1029" s="19"/>
      <c r="J1029" s="18">
        <v>0</v>
      </c>
      <c r="K1029" s="17"/>
      <c r="L1029" s="19"/>
      <c r="M1029" s="19"/>
      <c r="N1029" s="18">
        <v>0</v>
      </c>
      <c r="O1029" s="19"/>
      <c r="P1029" s="19"/>
      <c r="Q1029" s="19"/>
      <c r="R1029" s="19"/>
      <c r="S1029" s="18">
        <v>0</v>
      </c>
      <c r="T1029" s="20"/>
      <c r="U1029" s="17"/>
      <c r="V1029" s="17"/>
      <c r="W1029" s="17"/>
      <c r="X1029" s="17"/>
      <c r="Y1029" s="17"/>
      <c r="Z1029" s="18">
        <v>0</v>
      </c>
      <c r="AA1029" s="17"/>
      <c r="AB1029" s="17"/>
      <c r="AC1029" s="41">
        <v>90.083333333333329</v>
      </c>
    </row>
    <row r="1030" spans="1:29" x14ac:dyDescent="0.25">
      <c r="A1030" s="224">
        <v>1026</v>
      </c>
      <c r="B1030" s="62" t="s">
        <v>2554</v>
      </c>
      <c r="C1030" s="13" t="s">
        <v>2360</v>
      </c>
      <c r="D1030" s="18">
        <v>0.90083333333333326</v>
      </c>
      <c r="E1030" s="122"/>
      <c r="F1030" s="17"/>
      <c r="G1030" s="18">
        <v>90.083333333333329</v>
      </c>
      <c r="H1030" s="17"/>
      <c r="I1030" s="19"/>
      <c r="J1030" s="18">
        <v>0</v>
      </c>
      <c r="K1030" s="17"/>
      <c r="L1030" s="19"/>
      <c r="M1030" s="19"/>
      <c r="N1030" s="18">
        <v>0</v>
      </c>
      <c r="O1030" s="19"/>
      <c r="P1030" s="19"/>
      <c r="Q1030" s="19"/>
      <c r="R1030" s="19"/>
      <c r="S1030" s="18">
        <v>0</v>
      </c>
      <c r="T1030" s="20"/>
      <c r="U1030" s="17"/>
      <c r="V1030" s="17"/>
      <c r="W1030" s="17"/>
      <c r="X1030" s="17"/>
      <c r="Y1030" s="17"/>
      <c r="Z1030" s="18">
        <v>0</v>
      </c>
      <c r="AA1030" s="17"/>
      <c r="AB1030" s="17"/>
      <c r="AC1030" s="41">
        <v>90.083333333333329</v>
      </c>
    </row>
    <row r="1031" spans="1:29" x14ac:dyDescent="0.25">
      <c r="A1031" s="225">
        <v>1027</v>
      </c>
      <c r="B1031" s="62" t="s">
        <v>3455</v>
      </c>
      <c r="C1031" s="13" t="s">
        <v>3340</v>
      </c>
      <c r="D1031" s="18">
        <v>0.83468750000000003</v>
      </c>
      <c r="E1031" s="122">
        <v>1</v>
      </c>
      <c r="F1031" s="17"/>
      <c r="G1031" s="18">
        <v>84.46875</v>
      </c>
      <c r="H1031" s="17"/>
      <c r="I1031" s="19"/>
      <c r="J1031" s="18">
        <v>0</v>
      </c>
      <c r="K1031" s="17"/>
      <c r="L1031" s="19"/>
      <c r="M1031" s="19"/>
      <c r="N1031" s="18">
        <v>0</v>
      </c>
      <c r="O1031" s="19"/>
      <c r="P1031" s="19"/>
      <c r="Q1031" s="19"/>
      <c r="R1031" s="19"/>
      <c r="S1031" s="18">
        <v>0</v>
      </c>
      <c r="T1031" s="20"/>
      <c r="U1031" s="17">
        <v>3</v>
      </c>
      <c r="V1031" s="17">
        <v>2.6</v>
      </c>
      <c r="W1031" s="17"/>
      <c r="X1031" s="17"/>
      <c r="Y1031" s="17"/>
      <c r="Z1031" s="18">
        <v>5.6</v>
      </c>
      <c r="AA1031" s="17"/>
      <c r="AB1031" s="17"/>
      <c r="AC1031" s="41">
        <v>90.068749999999994</v>
      </c>
    </row>
    <row r="1032" spans="1:29" x14ac:dyDescent="0.25">
      <c r="A1032" s="224">
        <v>1028</v>
      </c>
      <c r="B1032" s="81" t="s">
        <v>4433</v>
      </c>
      <c r="C1032" s="8" t="s">
        <v>4042</v>
      </c>
      <c r="D1032" s="18">
        <v>0.90064516129032257</v>
      </c>
      <c r="E1032" s="124"/>
      <c r="F1032" s="17"/>
      <c r="G1032" s="18">
        <f>SUM(D1032*100,E1032:F1032)</f>
        <v>90.064516129032256</v>
      </c>
      <c r="H1032" s="17"/>
      <c r="I1032" s="19"/>
      <c r="J1032" s="18">
        <f>SUM(H1032:I1032)</f>
        <v>0</v>
      </c>
      <c r="K1032" s="17"/>
      <c r="L1032" s="19"/>
      <c r="M1032" s="19"/>
      <c r="N1032" s="18">
        <f>SUM(K1032:M1032)</f>
        <v>0</v>
      </c>
      <c r="O1032" s="19"/>
      <c r="P1032" s="19"/>
      <c r="Q1032" s="19"/>
      <c r="R1032" s="19"/>
      <c r="S1032" s="18">
        <f>SUM(O1032:R1032)</f>
        <v>0</v>
      </c>
      <c r="T1032" s="20"/>
      <c r="U1032" s="17"/>
      <c r="V1032" s="17"/>
      <c r="W1032" s="17"/>
      <c r="X1032" s="17"/>
      <c r="Y1032" s="17"/>
      <c r="Z1032" s="18">
        <f>SUM(T1032:Y1032)</f>
        <v>0</v>
      </c>
      <c r="AA1032" s="17"/>
      <c r="AB1032" s="17"/>
      <c r="AC1032" s="41">
        <f>G1032+J1032+N1032+S1032+Z1032+AA1032-AB1032</f>
        <v>90.064516129032256</v>
      </c>
    </row>
    <row r="1033" spans="1:29" x14ac:dyDescent="0.25">
      <c r="A1033" s="224">
        <v>1029</v>
      </c>
      <c r="B1033" s="58" t="s">
        <v>292</v>
      </c>
      <c r="C1033" s="8" t="s">
        <v>5456</v>
      </c>
      <c r="D1033" s="43">
        <v>0.81060666666666659</v>
      </c>
      <c r="E1033" s="121"/>
      <c r="F1033" s="5"/>
      <c r="G1033" s="6">
        <f>SUM(D1033*100,E1033:F1033)</f>
        <v>81.060666666666663</v>
      </c>
      <c r="H1033" s="5"/>
      <c r="I1033" s="4"/>
      <c r="J1033" s="6">
        <f>SUM(H1033:I1033)</f>
        <v>0</v>
      </c>
      <c r="K1033" s="5">
        <f>2+2</f>
        <v>4</v>
      </c>
      <c r="L1033" s="4">
        <v>0.5</v>
      </c>
      <c r="M1033" s="4">
        <v>3</v>
      </c>
      <c r="N1033" s="6">
        <f>SUM(K1033:M1033)</f>
        <v>7.5</v>
      </c>
      <c r="O1033" s="4"/>
      <c r="P1033" s="4"/>
      <c r="Q1033" s="4"/>
      <c r="R1033" s="4"/>
      <c r="S1033" s="6">
        <f>SUM(O1033:R1033)</f>
        <v>0</v>
      </c>
      <c r="T1033" s="7">
        <v>1</v>
      </c>
      <c r="U1033" s="5"/>
      <c r="V1033" s="5"/>
      <c r="W1033" s="5">
        <v>0.5</v>
      </c>
      <c r="X1033" s="5"/>
      <c r="Y1033" s="5"/>
      <c r="Z1033" s="6">
        <f>SUM(T1033:Y1033)</f>
        <v>1.5</v>
      </c>
      <c r="AA1033" s="5"/>
      <c r="AB1033" s="5"/>
      <c r="AC1033" s="40">
        <f>G1033+J1033+N1033+S1033+Z1033+AA1033-AB1033</f>
        <v>90.060666666666663</v>
      </c>
    </row>
    <row r="1034" spans="1:29" x14ac:dyDescent="0.25">
      <c r="A1034" s="224">
        <v>1030</v>
      </c>
      <c r="B1034" s="58" t="s">
        <v>293</v>
      </c>
      <c r="C1034" s="8" t="s">
        <v>5456</v>
      </c>
      <c r="D1034" s="6">
        <v>0.90033333333333332</v>
      </c>
      <c r="E1034" s="121"/>
      <c r="F1034" s="5"/>
      <c r="G1034" s="6">
        <f>SUM(D1034*100,E1034:F1034)</f>
        <v>90.033333333333331</v>
      </c>
      <c r="H1034" s="5"/>
      <c r="I1034" s="4"/>
      <c r="J1034" s="6">
        <f>SUM(H1034:I1034)</f>
        <v>0</v>
      </c>
      <c r="K1034" s="5"/>
      <c r="L1034" s="4"/>
      <c r="M1034" s="4"/>
      <c r="N1034" s="6">
        <f>SUM(K1034:M1034)</f>
        <v>0</v>
      </c>
      <c r="O1034" s="4"/>
      <c r="P1034" s="4"/>
      <c r="Q1034" s="4"/>
      <c r="R1034" s="4"/>
      <c r="S1034" s="6">
        <f>SUM(O1034:R1034)</f>
        <v>0</v>
      </c>
      <c r="T1034" s="7"/>
      <c r="U1034" s="5"/>
      <c r="V1034" s="5"/>
      <c r="W1034" s="5"/>
      <c r="X1034" s="5"/>
      <c r="Y1034" s="5"/>
      <c r="Z1034" s="6">
        <f>SUM(T1034:Y1034)</f>
        <v>0</v>
      </c>
      <c r="AA1034" s="5"/>
      <c r="AB1034" s="5"/>
      <c r="AC1034" s="40">
        <f>G1034+J1034+N1034+S1034+Z1034+AA1034-AB1034</f>
        <v>90.033333333333331</v>
      </c>
    </row>
    <row r="1035" spans="1:29" x14ac:dyDescent="0.25">
      <c r="A1035" s="225">
        <v>1031</v>
      </c>
      <c r="B1035" s="62" t="s">
        <v>2555</v>
      </c>
      <c r="C1035" s="13" t="s">
        <v>2360</v>
      </c>
      <c r="D1035" s="18">
        <v>0.89333333333333331</v>
      </c>
      <c r="E1035" s="122"/>
      <c r="F1035" s="17"/>
      <c r="G1035" s="18">
        <v>89.333333333333329</v>
      </c>
      <c r="H1035" s="17"/>
      <c r="I1035" s="19"/>
      <c r="J1035" s="18">
        <v>0</v>
      </c>
      <c r="K1035" s="17"/>
      <c r="L1035" s="19"/>
      <c r="M1035" s="19"/>
      <c r="N1035" s="18">
        <v>0</v>
      </c>
      <c r="O1035" s="19"/>
      <c r="P1035" s="19"/>
      <c r="Q1035" s="19"/>
      <c r="R1035" s="19"/>
      <c r="S1035" s="18">
        <v>0</v>
      </c>
      <c r="T1035" s="20"/>
      <c r="U1035" s="17"/>
      <c r="V1035" s="17"/>
      <c r="W1035" s="17">
        <v>0.7</v>
      </c>
      <c r="X1035" s="17"/>
      <c r="Y1035" s="17"/>
      <c r="Z1035" s="18">
        <v>0.7</v>
      </c>
      <c r="AA1035" s="17"/>
      <c r="AB1035" s="17"/>
      <c r="AC1035" s="41">
        <v>90.033333333333331</v>
      </c>
    </row>
    <row r="1036" spans="1:29" x14ac:dyDescent="0.25">
      <c r="A1036" s="224">
        <v>1032</v>
      </c>
      <c r="B1036" s="81" t="s">
        <v>4507</v>
      </c>
      <c r="C1036" s="8" t="s">
        <v>4042</v>
      </c>
      <c r="D1036" s="18">
        <v>0.87806451612903225</v>
      </c>
      <c r="E1036" s="124"/>
      <c r="F1036" s="17"/>
      <c r="G1036" s="18">
        <f>SUM(D1036*100,E1036:F1036)</f>
        <v>87.806451612903231</v>
      </c>
      <c r="H1036" s="17"/>
      <c r="I1036" s="19"/>
      <c r="J1036" s="18">
        <f>SUM(H1036:I1036)</f>
        <v>0</v>
      </c>
      <c r="K1036" s="17"/>
      <c r="L1036" s="19"/>
      <c r="M1036" s="19"/>
      <c r="N1036" s="18">
        <f>SUM(K1036:M1036)</f>
        <v>0</v>
      </c>
      <c r="O1036" s="19"/>
      <c r="P1036" s="19"/>
      <c r="Q1036" s="19"/>
      <c r="R1036" s="19"/>
      <c r="S1036" s="18">
        <f>SUM(O1036:R1036)</f>
        <v>0</v>
      </c>
      <c r="T1036" s="20">
        <v>2</v>
      </c>
      <c r="U1036" s="17"/>
      <c r="V1036" s="17"/>
      <c r="W1036" s="17"/>
      <c r="X1036" s="17">
        <v>0.2</v>
      </c>
      <c r="Y1036" s="17"/>
      <c r="Z1036" s="18">
        <f>SUM(T1036:Y1036)</f>
        <v>2.2000000000000002</v>
      </c>
      <c r="AA1036" s="17"/>
      <c r="AB1036" s="17"/>
      <c r="AC1036" s="41">
        <f>G1036+J1036+N1036+S1036+Z1036+AA1036-AB1036</f>
        <v>90.006451612903234</v>
      </c>
    </row>
    <row r="1037" spans="1:29" x14ac:dyDescent="0.25">
      <c r="A1037" s="224">
        <v>1033</v>
      </c>
      <c r="B1037" s="58" t="s">
        <v>294</v>
      </c>
      <c r="C1037" s="8" t="s">
        <v>5456</v>
      </c>
      <c r="D1037" s="6">
        <v>0.88700000000000001</v>
      </c>
      <c r="E1037" s="121"/>
      <c r="F1037" s="5"/>
      <c r="G1037" s="6">
        <f>SUM(D1037*100,E1037:F1037)</f>
        <v>88.7</v>
      </c>
      <c r="H1037" s="5"/>
      <c r="I1037" s="4"/>
      <c r="J1037" s="6">
        <f>SUM(H1037:I1037)</f>
        <v>0</v>
      </c>
      <c r="K1037" s="5"/>
      <c r="L1037" s="4"/>
      <c r="M1037" s="4"/>
      <c r="N1037" s="6">
        <f>SUM(K1037:M1037)</f>
        <v>0</v>
      </c>
      <c r="O1037" s="4"/>
      <c r="P1037" s="4"/>
      <c r="Q1037" s="4"/>
      <c r="R1037" s="4"/>
      <c r="S1037" s="6">
        <f>SUM(O1037:R1037)</f>
        <v>0</v>
      </c>
      <c r="T1037" s="7"/>
      <c r="U1037" s="5"/>
      <c r="V1037" s="5"/>
      <c r="W1037" s="5"/>
      <c r="X1037" s="5">
        <v>1.3</v>
      </c>
      <c r="Y1037" s="5"/>
      <c r="Z1037" s="6">
        <f>SUM(T1037:Y1037)</f>
        <v>1.3</v>
      </c>
      <c r="AA1037" s="5"/>
      <c r="AB1037" s="5"/>
      <c r="AC1037" s="40">
        <f>G1037+J1037+N1037+S1037+Z1037+AA1037-AB1037</f>
        <v>90</v>
      </c>
    </row>
    <row r="1038" spans="1:29" x14ac:dyDescent="0.25">
      <c r="A1038" s="224">
        <v>1034</v>
      </c>
      <c r="B1038" s="58" t="s">
        <v>295</v>
      </c>
      <c r="C1038" s="8" t="s">
        <v>5456</v>
      </c>
      <c r="D1038" s="6">
        <v>0.9</v>
      </c>
      <c r="E1038" s="121"/>
      <c r="F1038" s="5"/>
      <c r="G1038" s="6">
        <f>SUM(D1038*100,E1038:F1038)</f>
        <v>90</v>
      </c>
      <c r="H1038" s="5"/>
      <c r="I1038" s="4"/>
      <c r="J1038" s="6">
        <f>SUM(H1038:I1038)</f>
        <v>0</v>
      </c>
      <c r="K1038" s="5"/>
      <c r="L1038" s="4"/>
      <c r="M1038" s="4"/>
      <c r="N1038" s="6">
        <f>SUM(K1038:M1038)</f>
        <v>0</v>
      </c>
      <c r="O1038" s="4"/>
      <c r="P1038" s="4"/>
      <c r="Q1038" s="4"/>
      <c r="R1038" s="4"/>
      <c r="S1038" s="6">
        <f>SUM(O1038:R1038)</f>
        <v>0</v>
      </c>
      <c r="T1038" s="7"/>
      <c r="U1038" s="5"/>
      <c r="V1038" s="5"/>
      <c r="W1038" s="5"/>
      <c r="X1038" s="5"/>
      <c r="Y1038" s="5"/>
      <c r="Z1038" s="6">
        <f>SUM(T1038:Y1038)</f>
        <v>0</v>
      </c>
      <c r="AA1038" s="5"/>
      <c r="AB1038" s="5"/>
      <c r="AC1038" s="40">
        <f>G1038+J1038+N1038+S1038+Z1038+AA1038-AB1038</f>
        <v>90</v>
      </c>
    </row>
    <row r="1039" spans="1:29" x14ac:dyDescent="0.25">
      <c r="A1039" s="225">
        <v>1035</v>
      </c>
      <c r="B1039" s="64" t="s">
        <v>296</v>
      </c>
      <c r="C1039" s="8" t="s">
        <v>5456</v>
      </c>
      <c r="D1039" s="6">
        <v>0.9</v>
      </c>
      <c r="E1039" s="121"/>
      <c r="F1039" s="5"/>
      <c r="G1039" s="6">
        <f>SUM(D1039*100,E1039:F1039)</f>
        <v>90</v>
      </c>
      <c r="H1039" s="5"/>
      <c r="I1039" s="4"/>
      <c r="J1039" s="6">
        <f>SUM(H1039:I1039)</f>
        <v>0</v>
      </c>
      <c r="K1039" s="5"/>
      <c r="L1039" s="4"/>
      <c r="M1039" s="4"/>
      <c r="N1039" s="6">
        <f>SUM(K1039:M1039)</f>
        <v>0</v>
      </c>
      <c r="O1039" s="4"/>
      <c r="P1039" s="4"/>
      <c r="Q1039" s="4"/>
      <c r="R1039" s="4"/>
      <c r="S1039" s="6">
        <f>SUM(O1039:R1039)</f>
        <v>0</v>
      </c>
      <c r="T1039" s="7"/>
      <c r="U1039" s="5"/>
      <c r="V1039" s="5"/>
      <c r="W1039" s="5"/>
      <c r="X1039" s="5"/>
      <c r="Y1039" s="5"/>
      <c r="Z1039" s="6">
        <f>SUM(T1039:Y1039)</f>
        <v>0</v>
      </c>
      <c r="AA1039" s="5"/>
      <c r="AB1039" s="5"/>
      <c r="AC1039" s="40">
        <f>G1039+J1039+N1039+S1039+Z1039+AA1039-AB1039</f>
        <v>90</v>
      </c>
    </row>
    <row r="1040" spans="1:29" x14ac:dyDescent="0.25">
      <c r="A1040" s="224">
        <v>1036</v>
      </c>
      <c r="B1040" s="61" t="s">
        <v>297</v>
      </c>
      <c r="C1040" s="8" t="s">
        <v>5456</v>
      </c>
      <c r="D1040" s="6">
        <v>0.9</v>
      </c>
      <c r="E1040" s="121"/>
      <c r="F1040" s="5"/>
      <c r="G1040" s="6">
        <f>SUM(D1040*100,E1040:F1040)</f>
        <v>90</v>
      </c>
      <c r="H1040" s="5"/>
      <c r="I1040" s="4"/>
      <c r="J1040" s="6">
        <f>SUM(H1040:I1040)</f>
        <v>0</v>
      </c>
      <c r="K1040" s="5"/>
      <c r="L1040" s="4"/>
      <c r="M1040" s="4"/>
      <c r="N1040" s="6">
        <f>SUM(K1040:M1040)</f>
        <v>0</v>
      </c>
      <c r="O1040" s="4"/>
      <c r="P1040" s="4"/>
      <c r="Q1040" s="4"/>
      <c r="R1040" s="4"/>
      <c r="S1040" s="6">
        <f>SUM(O1040:R1040)</f>
        <v>0</v>
      </c>
      <c r="T1040" s="7"/>
      <c r="U1040" s="5"/>
      <c r="V1040" s="5"/>
      <c r="W1040" s="5"/>
      <c r="X1040" s="5"/>
      <c r="Y1040" s="5"/>
      <c r="Z1040" s="6">
        <f>SUM(T1040:Y1040)</f>
        <v>0</v>
      </c>
      <c r="AA1040" s="5"/>
      <c r="AB1040" s="5"/>
      <c r="AC1040" s="40">
        <f>G1040+J1040+N1040+S1040+Z1040+AA1040-AB1040</f>
        <v>90</v>
      </c>
    </row>
    <row r="1041" spans="1:29" x14ac:dyDescent="0.25">
      <c r="A1041" s="224">
        <v>1037</v>
      </c>
      <c r="B1041" s="81" t="s">
        <v>4342</v>
      </c>
      <c r="C1041" s="8" t="s">
        <v>4042</v>
      </c>
      <c r="D1041" s="18">
        <v>0.88</v>
      </c>
      <c r="E1041" s="124"/>
      <c r="F1041" s="17"/>
      <c r="G1041" s="18">
        <f>SUM(D1041*100,E1041:F1041)</f>
        <v>88</v>
      </c>
      <c r="H1041" s="17"/>
      <c r="I1041" s="19"/>
      <c r="J1041" s="18">
        <f>SUM(H1041:I1041)</f>
        <v>0</v>
      </c>
      <c r="K1041" s="17"/>
      <c r="L1041" s="19"/>
      <c r="M1041" s="19"/>
      <c r="N1041" s="18">
        <f>SUM(K1041:M1041)</f>
        <v>0</v>
      </c>
      <c r="O1041" s="19"/>
      <c r="P1041" s="19"/>
      <c r="Q1041" s="19"/>
      <c r="R1041" s="19"/>
      <c r="S1041" s="18">
        <f>SUM(O1041:R1041)</f>
        <v>0</v>
      </c>
      <c r="T1041" s="20"/>
      <c r="U1041" s="17">
        <v>2</v>
      </c>
      <c r="V1041" s="17"/>
      <c r="W1041" s="17"/>
      <c r="X1041" s="17"/>
      <c r="Y1041" s="17"/>
      <c r="Z1041" s="18">
        <f>SUM(T1041:Y1041)</f>
        <v>2</v>
      </c>
      <c r="AA1041" s="17"/>
      <c r="AB1041" s="17"/>
      <c r="AC1041" s="41">
        <f>G1041+J1041+N1041+S1041+Z1041+AA1041-AB1041</f>
        <v>90</v>
      </c>
    </row>
    <row r="1042" spans="1:29" x14ac:dyDescent="0.25">
      <c r="A1042" s="224">
        <v>1038</v>
      </c>
      <c r="B1042" s="62" t="s">
        <v>4824</v>
      </c>
      <c r="C1042" s="8" t="s">
        <v>4042</v>
      </c>
      <c r="D1042" s="18">
        <v>0.89187499999999997</v>
      </c>
      <c r="E1042" s="124"/>
      <c r="F1042" s="17"/>
      <c r="G1042" s="18">
        <f>SUM(D1042*100,E1042:F1042)</f>
        <v>89.1875</v>
      </c>
      <c r="H1042" s="17"/>
      <c r="I1042" s="19"/>
      <c r="J1042" s="18">
        <f>SUM(H1042:I1042)</f>
        <v>0</v>
      </c>
      <c r="K1042" s="17"/>
      <c r="L1042" s="19"/>
      <c r="M1042" s="19"/>
      <c r="N1042" s="18">
        <f>SUM(K1042:M1042)</f>
        <v>0</v>
      </c>
      <c r="O1042" s="19"/>
      <c r="P1042" s="19"/>
      <c r="Q1042" s="19"/>
      <c r="R1042" s="19"/>
      <c r="S1042" s="18">
        <f>SUM(O1042:R1042)</f>
        <v>0</v>
      </c>
      <c r="T1042" s="20"/>
      <c r="U1042" s="17">
        <v>0.8</v>
      </c>
      <c r="V1042" s="17"/>
      <c r="W1042" s="17"/>
      <c r="X1042" s="17"/>
      <c r="Y1042" s="17"/>
      <c r="Z1042" s="18">
        <f>SUM(T1042:Y1042)</f>
        <v>0.8</v>
      </c>
      <c r="AA1042" s="17"/>
      <c r="AB1042" s="17"/>
      <c r="AC1042" s="41">
        <f>G1042+J1042+N1042+S1042+Z1042+AA1042-AB1042</f>
        <v>89.987499999999997</v>
      </c>
    </row>
    <row r="1043" spans="1:29" x14ac:dyDescent="0.25">
      <c r="A1043" s="225">
        <v>1039</v>
      </c>
      <c r="B1043" s="62" t="s">
        <v>2556</v>
      </c>
      <c r="C1043" s="13" t="s">
        <v>2360</v>
      </c>
      <c r="D1043" s="18">
        <v>0.88583333333333325</v>
      </c>
      <c r="E1043" s="122"/>
      <c r="F1043" s="17"/>
      <c r="G1043" s="18">
        <v>88.583333333333329</v>
      </c>
      <c r="H1043" s="17"/>
      <c r="I1043" s="19"/>
      <c r="J1043" s="18">
        <v>0</v>
      </c>
      <c r="K1043" s="17"/>
      <c r="L1043" s="19"/>
      <c r="M1043" s="19"/>
      <c r="N1043" s="18">
        <v>0</v>
      </c>
      <c r="O1043" s="19"/>
      <c r="P1043" s="19"/>
      <c r="Q1043" s="19"/>
      <c r="R1043" s="19"/>
      <c r="S1043" s="18">
        <v>0</v>
      </c>
      <c r="T1043" s="20">
        <v>0.5</v>
      </c>
      <c r="U1043" s="17">
        <v>0.9</v>
      </c>
      <c r="V1043" s="17"/>
      <c r="W1043" s="17"/>
      <c r="X1043" s="17"/>
      <c r="Y1043" s="17"/>
      <c r="Z1043" s="18">
        <v>1.4</v>
      </c>
      <c r="AA1043" s="17"/>
      <c r="AB1043" s="17"/>
      <c r="AC1043" s="41">
        <v>89.983333333333334</v>
      </c>
    </row>
    <row r="1044" spans="1:29" x14ac:dyDescent="0.25">
      <c r="A1044" s="224">
        <v>1040</v>
      </c>
      <c r="B1044" s="62" t="s">
        <v>4886</v>
      </c>
      <c r="C1044" s="8" t="s">
        <v>4042</v>
      </c>
      <c r="D1044" s="18">
        <v>0.82081081081081086</v>
      </c>
      <c r="E1044" s="124"/>
      <c r="F1044" s="17"/>
      <c r="G1044" s="18">
        <f>SUM(D1044*100,E1044:F1044)</f>
        <v>82.081081081081081</v>
      </c>
      <c r="H1044" s="17"/>
      <c r="I1044" s="19"/>
      <c r="J1044" s="18">
        <f>SUM(H1044:I1044)</f>
        <v>0</v>
      </c>
      <c r="K1044" s="17"/>
      <c r="L1044" s="19"/>
      <c r="M1044" s="19"/>
      <c r="N1044" s="18">
        <f>SUM(K1044:M1044)</f>
        <v>0</v>
      </c>
      <c r="O1044" s="19"/>
      <c r="P1044" s="19"/>
      <c r="Q1044" s="19"/>
      <c r="R1044" s="19"/>
      <c r="S1044" s="18">
        <f>SUM(O1044:R1044)</f>
        <v>0</v>
      </c>
      <c r="T1044" s="20"/>
      <c r="U1044" s="17">
        <f>SUM(1.9+2.4)</f>
        <v>4.3</v>
      </c>
      <c r="V1044" s="17">
        <v>1.6</v>
      </c>
      <c r="W1044" s="17">
        <v>2</v>
      </c>
      <c r="X1044" s="17"/>
      <c r="Y1044" s="17"/>
      <c r="Z1044" s="18">
        <f>SUM(T1044:Y1044)</f>
        <v>7.9</v>
      </c>
      <c r="AA1044" s="17"/>
      <c r="AB1044" s="17"/>
      <c r="AC1044" s="41">
        <f>G1044+J1044+N1044+S1044+Z1044+AA1044-AB1044</f>
        <v>89.981081081081086</v>
      </c>
    </row>
    <row r="1045" spans="1:29" x14ac:dyDescent="0.25">
      <c r="A1045" s="224">
        <v>1041</v>
      </c>
      <c r="B1045" s="109">
        <v>204211</v>
      </c>
      <c r="C1045" s="36" t="s">
        <v>5457</v>
      </c>
      <c r="D1045" s="38">
        <v>0.89968749999999997</v>
      </c>
      <c r="E1045" s="123"/>
      <c r="F1045" s="33"/>
      <c r="G1045" s="34">
        <v>89.96875</v>
      </c>
      <c r="H1045" s="33"/>
      <c r="I1045" s="32"/>
      <c r="J1045" s="34">
        <v>0</v>
      </c>
      <c r="K1045" s="33"/>
      <c r="L1045" s="32"/>
      <c r="M1045" s="32"/>
      <c r="N1045" s="34">
        <v>0</v>
      </c>
      <c r="O1045" s="32"/>
      <c r="P1045" s="32"/>
      <c r="Q1045" s="32"/>
      <c r="R1045" s="32"/>
      <c r="S1045" s="34">
        <v>0</v>
      </c>
      <c r="T1045" s="35"/>
      <c r="U1045" s="33"/>
      <c r="V1045" s="33"/>
      <c r="W1045" s="33"/>
      <c r="X1045" s="33"/>
      <c r="Y1045" s="33"/>
      <c r="Z1045" s="34">
        <v>0</v>
      </c>
      <c r="AA1045" s="33"/>
      <c r="AB1045" s="33"/>
      <c r="AC1045" s="42">
        <v>89.96875</v>
      </c>
    </row>
    <row r="1046" spans="1:29" x14ac:dyDescent="0.25">
      <c r="A1046" s="224">
        <v>1042</v>
      </c>
      <c r="B1046" s="111" t="s">
        <v>4044</v>
      </c>
      <c r="C1046" s="8" t="s">
        <v>4042</v>
      </c>
      <c r="D1046" s="18">
        <v>0.83937499999999998</v>
      </c>
      <c r="E1046" s="124"/>
      <c r="F1046" s="17"/>
      <c r="G1046" s="18">
        <f>SUM(D1046*100,E1046:F1046)</f>
        <v>83.9375</v>
      </c>
      <c r="H1046" s="17"/>
      <c r="I1046" s="19"/>
      <c r="J1046" s="18">
        <f>SUM(H1046:I1046)</f>
        <v>0</v>
      </c>
      <c r="K1046" s="17"/>
      <c r="L1046" s="19"/>
      <c r="M1046" s="19"/>
      <c r="N1046" s="18">
        <f>SUM(K1046:M1046)</f>
        <v>0</v>
      </c>
      <c r="O1046" s="19"/>
      <c r="P1046" s="19"/>
      <c r="Q1046" s="19"/>
      <c r="R1046" s="19"/>
      <c r="S1046" s="18">
        <f>SUM(O1046:R1046)</f>
        <v>0</v>
      </c>
      <c r="T1046" s="20"/>
      <c r="U1046" s="17">
        <f>SUM(1.5+1.9)</f>
        <v>3.4</v>
      </c>
      <c r="V1046" s="17"/>
      <c r="W1046" s="17">
        <f>0.2+1.7</f>
        <v>1.9</v>
      </c>
      <c r="X1046" s="17">
        <f>0.2+0.5</f>
        <v>0.7</v>
      </c>
      <c r="Y1046" s="17"/>
      <c r="Z1046" s="18">
        <f>SUM(T1046:Y1046)</f>
        <v>6</v>
      </c>
      <c r="AA1046" s="17"/>
      <c r="AB1046" s="17"/>
      <c r="AC1046" s="41">
        <f>G1046+J1046+N1046+S1046+Z1046+AA1046-AB1046</f>
        <v>89.9375</v>
      </c>
    </row>
    <row r="1047" spans="1:29" x14ac:dyDescent="0.25">
      <c r="A1047" s="225">
        <v>1043</v>
      </c>
      <c r="B1047" s="58" t="s">
        <v>298</v>
      </c>
      <c r="C1047" s="8" t="s">
        <v>5456</v>
      </c>
      <c r="D1047" s="6">
        <v>0.89935483870967747</v>
      </c>
      <c r="E1047" s="121"/>
      <c r="F1047" s="5"/>
      <c r="G1047" s="6">
        <f>SUM(D1047*100,E1047:F1047)</f>
        <v>89.935483870967744</v>
      </c>
      <c r="H1047" s="5"/>
      <c r="I1047" s="4"/>
      <c r="J1047" s="6">
        <f>SUM(H1047:I1047)</f>
        <v>0</v>
      </c>
      <c r="K1047" s="5"/>
      <c r="L1047" s="4"/>
      <c r="M1047" s="4"/>
      <c r="N1047" s="6">
        <f>SUM(K1047:M1047)</f>
        <v>0</v>
      </c>
      <c r="O1047" s="4"/>
      <c r="P1047" s="4"/>
      <c r="Q1047" s="4"/>
      <c r="R1047" s="4"/>
      <c r="S1047" s="6">
        <f>SUM(O1047:R1047)</f>
        <v>0</v>
      </c>
      <c r="T1047" s="7"/>
      <c r="U1047" s="5"/>
      <c r="V1047" s="5"/>
      <c r="W1047" s="5"/>
      <c r="X1047" s="5"/>
      <c r="Y1047" s="5"/>
      <c r="Z1047" s="6">
        <f>SUM(T1047:Y1047)</f>
        <v>0</v>
      </c>
      <c r="AA1047" s="5"/>
      <c r="AB1047" s="5"/>
      <c r="AC1047" s="40">
        <f>G1047+J1047+N1047+S1047+Z1047+AA1047-AB1047</f>
        <v>89.935483870967744</v>
      </c>
    </row>
    <row r="1048" spans="1:29" x14ac:dyDescent="0.25">
      <c r="A1048" s="224">
        <v>1044</v>
      </c>
      <c r="B1048" s="62" t="s">
        <v>4738</v>
      </c>
      <c r="C1048" s="8" t="s">
        <v>4042</v>
      </c>
      <c r="D1048" s="18">
        <v>0.89933333333333332</v>
      </c>
      <c r="E1048" s="124"/>
      <c r="F1048" s="17"/>
      <c r="G1048" s="18">
        <f>SUM(D1048*100,E1048:F1048)</f>
        <v>89.933333333333337</v>
      </c>
      <c r="H1048" s="17"/>
      <c r="I1048" s="19"/>
      <c r="J1048" s="18">
        <f>SUM(H1048:I1048)</f>
        <v>0</v>
      </c>
      <c r="K1048" s="17"/>
      <c r="L1048" s="19"/>
      <c r="M1048" s="19"/>
      <c r="N1048" s="18">
        <f>SUM(K1048:M1048)</f>
        <v>0</v>
      </c>
      <c r="O1048" s="19"/>
      <c r="P1048" s="19"/>
      <c r="Q1048" s="19"/>
      <c r="R1048" s="19"/>
      <c r="S1048" s="18">
        <f>SUM(O1048:R1048)</f>
        <v>0</v>
      </c>
      <c r="T1048" s="20"/>
      <c r="U1048" s="17"/>
      <c r="V1048" s="17"/>
      <c r="W1048" s="17"/>
      <c r="X1048" s="17"/>
      <c r="Y1048" s="17"/>
      <c r="Z1048" s="18">
        <f>SUM(T1048:Y1048)</f>
        <v>0</v>
      </c>
      <c r="AA1048" s="17"/>
      <c r="AB1048" s="17"/>
      <c r="AC1048" s="41">
        <f>G1048+J1048+N1048+S1048+Z1048+AA1048-AB1048</f>
        <v>89.933333333333337</v>
      </c>
    </row>
    <row r="1049" spans="1:29" x14ac:dyDescent="0.25">
      <c r="A1049" s="224">
        <v>1045</v>
      </c>
      <c r="B1049" s="59" t="s">
        <v>299</v>
      </c>
      <c r="C1049" s="8" t="s">
        <v>5456</v>
      </c>
      <c r="D1049" s="6">
        <v>0.89911764705882358</v>
      </c>
      <c r="E1049" s="121"/>
      <c r="F1049" s="5"/>
      <c r="G1049" s="6">
        <f>SUM(D1049*100,E1049:F1049)</f>
        <v>89.911764705882362</v>
      </c>
      <c r="H1049" s="5"/>
      <c r="I1049" s="4"/>
      <c r="J1049" s="6">
        <f>SUM(H1049:I1049)</f>
        <v>0</v>
      </c>
      <c r="K1049" s="5"/>
      <c r="L1049" s="4"/>
      <c r="M1049" s="4"/>
      <c r="N1049" s="6">
        <f>SUM(K1049:M1049)</f>
        <v>0</v>
      </c>
      <c r="O1049" s="4"/>
      <c r="P1049" s="4"/>
      <c r="Q1049" s="4"/>
      <c r="R1049" s="4"/>
      <c r="S1049" s="6">
        <f>SUM(O1049:R1049)</f>
        <v>0</v>
      </c>
      <c r="T1049" s="7"/>
      <c r="U1049" s="5"/>
      <c r="V1049" s="5"/>
      <c r="W1049" s="5"/>
      <c r="X1049" s="5"/>
      <c r="Y1049" s="5"/>
      <c r="Z1049" s="6">
        <f>SUM(T1049:Y1049)</f>
        <v>0</v>
      </c>
      <c r="AA1049" s="5"/>
      <c r="AB1049" s="5"/>
      <c r="AC1049" s="40">
        <f>G1049+J1049+N1049+S1049+Z1049+AA1049-AB1049</f>
        <v>89.911764705882362</v>
      </c>
    </row>
    <row r="1050" spans="1:29" x14ac:dyDescent="0.25">
      <c r="A1050" s="224">
        <v>1046</v>
      </c>
      <c r="B1050" s="62" t="s">
        <v>4921</v>
      </c>
      <c r="C1050" s="8" t="s">
        <v>4042</v>
      </c>
      <c r="D1050" s="18">
        <v>0.83901315789473685</v>
      </c>
      <c r="E1050" s="124"/>
      <c r="F1050" s="17"/>
      <c r="G1050" s="18">
        <f>SUM(D1050*100,E1050:F1050)</f>
        <v>83.901315789473685</v>
      </c>
      <c r="H1050" s="17"/>
      <c r="I1050" s="19"/>
      <c r="J1050" s="18">
        <f>SUM(H1050:I1050)</f>
        <v>0</v>
      </c>
      <c r="K1050" s="17"/>
      <c r="L1050" s="19"/>
      <c r="M1050" s="19">
        <f>1+1+4</f>
        <v>6</v>
      </c>
      <c r="N1050" s="18">
        <f>SUM(K1050:M1050)</f>
        <v>6</v>
      </c>
      <c r="O1050" s="19"/>
      <c r="P1050" s="19"/>
      <c r="Q1050" s="19"/>
      <c r="R1050" s="19"/>
      <c r="S1050" s="18">
        <f>SUM(O1050:R1050)</f>
        <v>0</v>
      </c>
      <c r="T1050" s="20"/>
      <c r="U1050" s="17"/>
      <c r="V1050" s="17"/>
      <c r="W1050" s="17"/>
      <c r="X1050" s="17"/>
      <c r="Y1050" s="17"/>
      <c r="Z1050" s="18">
        <f>SUM(T1050:Y1050)</f>
        <v>0</v>
      </c>
      <c r="AA1050" s="17"/>
      <c r="AB1050" s="17"/>
      <c r="AC1050" s="41">
        <f>G1050+J1050+N1050+S1050+Z1050+AA1050-AB1050</f>
        <v>89.901315789473685</v>
      </c>
    </row>
    <row r="1051" spans="1:29" x14ac:dyDescent="0.25">
      <c r="A1051" s="225">
        <v>1047</v>
      </c>
      <c r="B1051" s="62" t="s">
        <v>4737</v>
      </c>
      <c r="C1051" s="8" t="s">
        <v>4042</v>
      </c>
      <c r="D1051" s="18">
        <v>0.89900000000000002</v>
      </c>
      <c r="E1051" s="124"/>
      <c r="F1051" s="17"/>
      <c r="G1051" s="18">
        <f>SUM(D1051*100,E1051:F1051)</f>
        <v>89.9</v>
      </c>
      <c r="H1051" s="17"/>
      <c r="I1051" s="19"/>
      <c r="J1051" s="18">
        <f>SUM(H1051:I1051)</f>
        <v>0</v>
      </c>
      <c r="K1051" s="17"/>
      <c r="L1051" s="19"/>
      <c r="M1051" s="19"/>
      <c r="N1051" s="18">
        <f>SUM(K1051:M1051)</f>
        <v>0</v>
      </c>
      <c r="O1051" s="19"/>
      <c r="P1051" s="19"/>
      <c r="Q1051" s="19"/>
      <c r="R1051" s="19"/>
      <c r="S1051" s="18">
        <f>SUM(O1051:R1051)</f>
        <v>0</v>
      </c>
      <c r="T1051" s="20"/>
      <c r="U1051" s="17"/>
      <c r="V1051" s="17"/>
      <c r="W1051" s="17"/>
      <c r="X1051" s="17"/>
      <c r="Y1051" s="17"/>
      <c r="Z1051" s="18">
        <f>SUM(T1051:Y1051)</f>
        <v>0</v>
      </c>
      <c r="AA1051" s="17"/>
      <c r="AB1051" s="17"/>
      <c r="AC1051" s="41">
        <f>G1051+J1051+N1051+S1051+Z1051+AA1051-AB1051</f>
        <v>89.9</v>
      </c>
    </row>
    <row r="1052" spans="1:29" x14ac:dyDescent="0.25">
      <c r="A1052" s="224">
        <v>1048</v>
      </c>
      <c r="B1052" s="62" t="s">
        <v>300</v>
      </c>
      <c r="C1052" s="8" t="s">
        <v>5456</v>
      </c>
      <c r="D1052" s="6">
        <v>0.87896551724137928</v>
      </c>
      <c r="E1052" s="121"/>
      <c r="F1052" s="5"/>
      <c r="G1052" s="6">
        <f>SUM(D1052*100,E1052:F1052)</f>
        <v>87.896551724137922</v>
      </c>
      <c r="H1052" s="5"/>
      <c r="I1052" s="4"/>
      <c r="J1052" s="6">
        <f>SUM(H1052:I1052)</f>
        <v>0</v>
      </c>
      <c r="K1052" s="5"/>
      <c r="L1052" s="4"/>
      <c r="M1052" s="4"/>
      <c r="N1052" s="6">
        <f>SUM(K1052:M1052)</f>
        <v>0</v>
      </c>
      <c r="O1052" s="4"/>
      <c r="P1052" s="4"/>
      <c r="Q1052" s="4"/>
      <c r="R1052" s="4"/>
      <c r="S1052" s="6">
        <f>SUM(O1052:R1052)</f>
        <v>0</v>
      </c>
      <c r="T1052" s="7"/>
      <c r="U1052" s="5">
        <v>0.7</v>
      </c>
      <c r="V1052" s="5"/>
      <c r="W1052" s="5"/>
      <c r="X1052" s="5">
        <v>1.3</v>
      </c>
      <c r="Y1052" s="5"/>
      <c r="Z1052" s="6">
        <f>SUM(T1052:Y1052)</f>
        <v>2</v>
      </c>
      <c r="AA1052" s="5"/>
      <c r="AB1052" s="5"/>
      <c r="AC1052" s="40">
        <f>G1052+J1052+N1052+S1052+Z1052+AA1052-AB1052</f>
        <v>89.896551724137922</v>
      </c>
    </row>
    <row r="1053" spans="1:29" x14ac:dyDescent="0.25">
      <c r="A1053" s="224">
        <v>1049</v>
      </c>
      <c r="B1053" s="62" t="s">
        <v>2557</v>
      </c>
      <c r="C1053" s="13" t="s">
        <v>2360</v>
      </c>
      <c r="D1053" s="18">
        <v>0.88891666666666669</v>
      </c>
      <c r="E1053" s="122"/>
      <c r="F1053" s="17"/>
      <c r="G1053" s="18">
        <v>88.891666666666666</v>
      </c>
      <c r="H1053" s="17"/>
      <c r="I1053" s="19"/>
      <c r="J1053" s="18">
        <v>0</v>
      </c>
      <c r="K1053" s="17"/>
      <c r="L1053" s="19"/>
      <c r="M1053" s="19"/>
      <c r="N1053" s="18">
        <v>0</v>
      </c>
      <c r="O1053" s="19"/>
      <c r="P1053" s="19"/>
      <c r="Q1053" s="19"/>
      <c r="R1053" s="19"/>
      <c r="S1053" s="18">
        <v>0</v>
      </c>
      <c r="T1053" s="20">
        <v>1</v>
      </c>
      <c r="U1053" s="17"/>
      <c r="V1053" s="17"/>
      <c r="W1053" s="17"/>
      <c r="X1053" s="17"/>
      <c r="Y1053" s="17"/>
      <c r="Z1053" s="18">
        <v>1</v>
      </c>
      <c r="AA1053" s="17"/>
      <c r="AB1053" s="17"/>
      <c r="AC1053" s="41">
        <v>89.891666666666666</v>
      </c>
    </row>
    <row r="1054" spans="1:29" x14ac:dyDescent="0.25">
      <c r="A1054" s="224">
        <v>1050</v>
      </c>
      <c r="B1054" s="89" t="s">
        <v>1494</v>
      </c>
      <c r="C1054" s="8" t="s">
        <v>1369</v>
      </c>
      <c r="D1054" s="18">
        <v>0.87466451612903229</v>
      </c>
      <c r="E1054" s="122"/>
      <c r="F1054" s="17"/>
      <c r="G1054" s="18">
        <f>SUM(D1054*100,E1054:F1054)</f>
        <v>87.466451612903228</v>
      </c>
      <c r="H1054" s="17"/>
      <c r="I1054" s="19"/>
      <c r="J1054" s="18">
        <f>SUM(H1054:I1054)</f>
        <v>0</v>
      </c>
      <c r="K1054" s="17"/>
      <c r="L1054" s="19"/>
      <c r="M1054" s="19"/>
      <c r="N1054" s="18">
        <f>SUM(K1054:M1054)</f>
        <v>0</v>
      </c>
      <c r="O1054" s="19"/>
      <c r="P1054" s="19"/>
      <c r="Q1054" s="19"/>
      <c r="R1054" s="19"/>
      <c r="S1054" s="18">
        <f>SUM(O1054:R1054)</f>
        <v>0</v>
      </c>
      <c r="T1054" s="20"/>
      <c r="U1054" s="17">
        <v>0.5</v>
      </c>
      <c r="V1054" s="17"/>
      <c r="W1054" s="17">
        <f>0.2+0.7</f>
        <v>0.89999999999999991</v>
      </c>
      <c r="X1054" s="17"/>
      <c r="Y1054" s="17">
        <f>0.5+0.5</f>
        <v>1</v>
      </c>
      <c r="Z1054" s="18">
        <f>SUM(T1054:Y1054)</f>
        <v>2.4</v>
      </c>
      <c r="AA1054" s="17"/>
      <c r="AB1054" s="17"/>
      <c r="AC1054" s="41">
        <f>G1054+J1054+N1054+S1054+Z1054+AA1054-AB1054</f>
        <v>89.866451612903234</v>
      </c>
    </row>
    <row r="1055" spans="1:29" x14ac:dyDescent="0.25">
      <c r="A1055" s="225">
        <v>1051</v>
      </c>
      <c r="B1055" s="60" t="s">
        <v>301</v>
      </c>
      <c r="C1055" s="8" t="s">
        <v>5456</v>
      </c>
      <c r="D1055" s="6">
        <v>0.89848484848484844</v>
      </c>
      <c r="E1055" s="121"/>
      <c r="F1055" s="5"/>
      <c r="G1055" s="6">
        <f>SUM(D1055*100,E1055:F1055)</f>
        <v>89.848484848484844</v>
      </c>
      <c r="H1055" s="5"/>
      <c r="I1055" s="4"/>
      <c r="J1055" s="6">
        <f>SUM(H1055:I1055)</f>
        <v>0</v>
      </c>
      <c r="K1055" s="5"/>
      <c r="L1055" s="4"/>
      <c r="M1055" s="4"/>
      <c r="N1055" s="6">
        <f>SUM(K1055:M1055)</f>
        <v>0</v>
      </c>
      <c r="O1055" s="4"/>
      <c r="P1055" s="4"/>
      <c r="Q1055" s="4"/>
      <c r="R1055" s="4"/>
      <c r="S1055" s="6">
        <f>SUM(O1055:R1055)</f>
        <v>0</v>
      </c>
      <c r="T1055" s="7"/>
      <c r="U1055" s="5"/>
      <c r="V1055" s="5"/>
      <c r="W1055" s="5"/>
      <c r="X1055" s="5"/>
      <c r="Y1055" s="5"/>
      <c r="Z1055" s="6">
        <f>SUM(T1055:Y1055)</f>
        <v>0</v>
      </c>
      <c r="AA1055" s="5"/>
      <c r="AB1055" s="5"/>
      <c r="AC1055" s="40">
        <f>G1055+J1055+N1055+S1055+Z1055+AA1055-AB1055</f>
        <v>89.848484848484844</v>
      </c>
    </row>
    <row r="1056" spans="1:29" x14ac:dyDescent="0.25">
      <c r="A1056" s="224">
        <v>1052</v>
      </c>
      <c r="B1056" s="109">
        <v>204176</v>
      </c>
      <c r="C1056" s="36" t="s">
        <v>5457</v>
      </c>
      <c r="D1056" s="38">
        <v>0.74843749999999998</v>
      </c>
      <c r="E1056" s="123"/>
      <c r="F1056" s="33"/>
      <c r="G1056" s="34">
        <v>74.84375</v>
      </c>
      <c r="H1056" s="33"/>
      <c r="I1056" s="32"/>
      <c r="J1056" s="34">
        <v>0</v>
      </c>
      <c r="K1056" s="33"/>
      <c r="L1056" s="32"/>
      <c r="M1056" s="32"/>
      <c r="N1056" s="34">
        <v>0</v>
      </c>
      <c r="O1056" s="32"/>
      <c r="P1056" s="32"/>
      <c r="Q1056" s="32"/>
      <c r="R1056" s="32"/>
      <c r="S1056" s="34">
        <v>0</v>
      </c>
      <c r="T1056" s="35"/>
      <c r="U1056" s="33">
        <v>15</v>
      </c>
      <c r="V1056" s="33"/>
      <c r="W1056" s="33"/>
      <c r="X1056" s="33"/>
      <c r="Y1056" s="33"/>
      <c r="Z1056" s="34">
        <v>15</v>
      </c>
      <c r="AA1056" s="33"/>
      <c r="AB1056" s="33"/>
      <c r="AC1056" s="42">
        <v>89.84375</v>
      </c>
    </row>
    <row r="1057" spans="1:29" x14ac:dyDescent="0.25">
      <c r="A1057" s="224">
        <v>1053</v>
      </c>
      <c r="B1057" s="183" t="s">
        <v>302</v>
      </c>
      <c r="C1057" s="8" t="s">
        <v>5456</v>
      </c>
      <c r="D1057" s="6">
        <v>0.8783333333333333</v>
      </c>
      <c r="E1057" s="121"/>
      <c r="F1057" s="5"/>
      <c r="G1057" s="6">
        <f>SUM(D1057*100,E1057:F1057)</f>
        <v>87.833333333333329</v>
      </c>
      <c r="H1057" s="5"/>
      <c r="I1057" s="4"/>
      <c r="J1057" s="6">
        <f>SUM(H1057:I1057)</f>
        <v>0</v>
      </c>
      <c r="K1057" s="5"/>
      <c r="L1057" s="4">
        <v>2</v>
      </c>
      <c r="M1057" s="4"/>
      <c r="N1057" s="6">
        <f>SUM(K1057:M1057)</f>
        <v>2</v>
      </c>
      <c r="O1057" s="4"/>
      <c r="P1057" s="4"/>
      <c r="Q1057" s="4"/>
      <c r="R1057" s="4"/>
      <c r="S1057" s="6">
        <f>SUM(O1057:R1057)</f>
        <v>0</v>
      </c>
      <c r="T1057" s="7"/>
      <c r="U1057" s="5"/>
      <c r="V1057" s="5"/>
      <c r="W1057" s="5"/>
      <c r="X1057" s="5"/>
      <c r="Y1057" s="5"/>
      <c r="Z1057" s="6">
        <f>SUM(T1057:Y1057)</f>
        <v>0</v>
      </c>
      <c r="AA1057" s="5"/>
      <c r="AB1057" s="5"/>
      <c r="AC1057" s="40">
        <f>G1057+J1057+N1057+S1057+Z1057+AA1057-AB1057</f>
        <v>89.833333333333329</v>
      </c>
    </row>
    <row r="1058" spans="1:29" x14ac:dyDescent="0.25">
      <c r="A1058" s="224">
        <v>1054</v>
      </c>
      <c r="B1058" s="61" t="s">
        <v>303</v>
      </c>
      <c r="C1058" s="8" t="s">
        <v>5456</v>
      </c>
      <c r="D1058" s="6">
        <v>0.89833333333333332</v>
      </c>
      <c r="E1058" s="121"/>
      <c r="F1058" s="5"/>
      <c r="G1058" s="6">
        <f>SUM(D1058*100,E1058:F1058)</f>
        <v>89.833333333333329</v>
      </c>
      <c r="H1058" s="5"/>
      <c r="I1058" s="4"/>
      <c r="J1058" s="6">
        <f>SUM(H1058:I1058)</f>
        <v>0</v>
      </c>
      <c r="K1058" s="5"/>
      <c r="L1058" s="4"/>
      <c r="M1058" s="4"/>
      <c r="N1058" s="6">
        <f>SUM(K1058:M1058)</f>
        <v>0</v>
      </c>
      <c r="O1058" s="4"/>
      <c r="P1058" s="4"/>
      <c r="Q1058" s="4"/>
      <c r="R1058" s="4"/>
      <c r="S1058" s="6">
        <f>SUM(O1058:R1058)</f>
        <v>0</v>
      </c>
      <c r="T1058" s="7"/>
      <c r="U1058" s="5"/>
      <c r="V1058" s="5"/>
      <c r="W1058" s="5"/>
      <c r="X1058" s="5"/>
      <c r="Y1058" s="5"/>
      <c r="Z1058" s="6">
        <f>SUM(T1058:Y1058)</f>
        <v>0</v>
      </c>
      <c r="AA1058" s="5"/>
      <c r="AB1058" s="5"/>
      <c r="AC1058" s="40">
        <f>G1058+J1058+N1058+S1058+Z1058+AA1058-AB1058</f>
        <v>89.833333333333329</v>
      </c>
    </row>
    <row r="1059" spans="1:29" x14ac:dyDescent="0.25">
      <c r="A1059" s="225">
        <v>1055</v>
      </c>
      <c r="B1059" s="59" t="s">
        <v>304</v>
      </c>
      <c r="C1059" s="8" t="s">
        <v>5456</v>
      </c>
      <c r="D1059" s="6">
        <v>0.89823529411764702</v>
      </c>
      <c r="E1059" s="121"/>
      <c r="F1059" s="5"/>
      <c r="G1059" s="6">
        <f>SUM(D1059*100,E1059:F1059)</f>
        <v>89.823529411764696</v>
      </c>
      <c r="H1059" s="5"/>
      <c r="I1059" s="4"/>
      <c r="J1059" s="6">
        <f>SUM(H1059:I1059)</f>
        <v>0</v>
      </c>
      <c r="K1059" s="5"/>
      <c r="L1059" s="4"/>
      <c r="M1059" s="4"/>
      <c r="N1059" s="6">
        <f>SUM(K1059:M1059)</f>
        <v>0</v>
      </c>
      <c r="O1059" s="4"/>
      <c r="P1059" s="4"/>
      <c r="Q1059" s="4"/>
      <c r="R1059" s="4"/>
      <c r="S1059" s="6">
        <f>SUM(O1059:R1059)</f>
        <v>0</v>
      </c>
      <c r="T1059" s="7"/>
      <c r="U1059" s="5"/>
      <c r="V1059" s="5"/>
      <c r="W1059" s="5"/>
      <c r="X1059" s="5"/>
      <c r="Y1059" s="5"/>
      <c r="Z1059" s="6">
        <f>SUM(T1059:Y1059)</f>
        <v>0</v>
      </c>
      <c r="AA1059" s="5"/>
      <c r="AB1059" s="5"/>
      <c r="AC1059" s="40">
        <f>G1059+J1059+N1059+S1059+Z1059+AA1059-AB1059</f>
        <v>89.823529411764696</v>
      </c>
    </row>
    <row r="1060" spans="1:29" x14ac:dyDescent="0.25">
      <c r="A1060" s="224">
        <v>1056</v>
      </c>
      <c r="B1060" s="62" t="s">
        <v>2558</v>
      </c>
      <c r="C1060" s="13" t="s">
        <v>2360</v>
      </c>
      <c r="D1060" s="18">
        <v>0.88307692307692309</v>
      </c>
      <c r="E1060" s="122"/>
      <c r="F1060" s="17"/>
      <c r="G1060" s="18">
        <v>88.307692307692307</v>
      </c>
      <c r="H1060" s="17"/>
      <c r="I1060" s="19"/>
      <c r="J1060" s="18">
        <v>0</v>
      </c>
      <c r="K1060" s="17"/>
      <c r="L1060" s="19"/>
      <c r="M1060" s="19"/>
      <c r="N1060" s="18">
        <v>0</v>
      </c>
      <c r="O1060" s="19"/>
      <c r="P1060" s="19"/>
      <c r="Q1060" s="19"/>
      <c r="R1060" s="19"/>
      <c r="S1060" s="18">
        <v>0</v>
      </c>
      <c r="T1060" s="20"/>
      <c r="U1060" s="17"/>
      <c r="V1060" s="17"/>
      <c r="W1060" s="17">
        <v>1.5</v>
      </c>
      <c r="X1060" s="17"/>
      <c r="Y1060" s="17"/>
      <c r="Z1060" s="18">
        <v>1.5</v>
      </c>
      <c r="AA1060" s="17"/>
      <c r="AB1060" s="17"/>
      <c r="AC1060" s="41">
        <v>89.807692307692307</v>
      </c>
    </row>
    <row r="1061" spans="1:29" x14ac:dyDescent="0.25">
      <c r="A1061" s="224">
        <v>1057</v>
      </c>
      <c r="B1061" s="62" t="s">
        <v>4624</v>
      </c>
      <c r="C1061" s="50" t="s">
        <v>4042</v>
      </c>
      <c r="D1061" s="18">
        <v>0.89806451612903226</v>
      </c>
      <c r="E1061" s="124"/>
      <c r="F1061" s="17"/>
      <c r="G1061" s="18">
        <f>SUM(D1061*100,E1061:F1061)</f>
        <v>89.806451612903231</v>
      </c>
      <c r="H1061" s="17"/>
      <c r="I1061" s="19"/>
      <c r="J1061" s="18">
        <f>SUM(H1061:I1061)</f>
        <v>0</v>
      </c>
      <c r="K1061" s="17"/>
      <c r="L1061" s="19"/>
      <c r="M1061" s="19"/>
      <c r="N1061" s="18">
        <f>SUM(K1061:M1061)</f>
        <v>0</v>
      </c>
      <c r="O1061" s="19"/>
      <c r="P1061" s="19"/>
      <c r="Q1061" s="19"/>
      <c r="R1061" s="19"/>
      <c r="S1061" s="18">
        <f>SUM(O1061:R1061)</f>
        <v>0</v>
      </c>
      <c r="T1061" s="20"/>
      <c r="U1061" s="17"/>
      <c r="V1061" s="17"/>
      <c r="W1061" s="17"/>
      <c r="X1061" s="17"/>
      <c r="Y1061" s="17"/>
      <c r="Z1061" s="18">
        <f>SUM(T1061:Y1061)</f>
        <v>0</v>
      </c>
      <c r="AA1061" s="17"/>
      <c r="AB1061" s="17"/>
      <c r="AC1061" s="41">
        <f>G1061+J1061+N1061+S1061+Z1061+AA1061-AB1061</f>
        <v>89.806451612903231</v>
      </c>
    </row>
    <row r="1062" spans="1:29" x14ac:dyDescent="0.25">
      <c r="A1062" s="224">
        <v>1058</v>
      </c>
      <c r="B1062" s="62" t="s">
        <v>3456</v>
      </c>
      <c r="C1062" s="13" t="s">
        <v>3340</v>
      </c>
      <c r="D1062" s="18">
        <v>0.84199999999999997</v>
      </c>
      <c r="E1062" s="122">
        <v>3</v>
      </c>
      <c r="F1062" s="17"/>
      <c r="G1062" s="18">
        <v>87.2</v>
      </c>
      <c r="H1062" s="17"/>
      <c r="I1062" s="19"/>
      <c r="J1062" s="18">
        <v>0</v>
      </c>
      <c r="K1062" s="17"/>
      <c r="L1062" s="19"/>
      <c r="M1062" s="19"/>
      <c r="N1062" s="18">
        <v>0</v>
      </c>
      <c r="O1062" s="19"/>
      <c r="P1062" s="19"/>
      <c r="Q1062" s="19"/>
      <c r="R1062" s="19"/>
      <c r="S1062" s="18">
        <v>0</v>
      </c>
      <c r="T1062" s="20"/>
      <c r="U1062" s="17"/>
      <c r="V1062" s="17"/>
      <c r="W1062" s="17">
        <v>2.6</v>
      </c>
      <c r="X1062" s="17"/>
      <c r="Y1062" s="17"/>
      <c r="Z1062" s="18">
        <v>2.6</v>
      </c>
      <c r="AA1062" s="17"/>
      <c r="AB1062" s="17"/>
      <c r="AC1062" s="41">
        <v>89.8</v>
      </c>
    </row>
    <row r="1063" spans="1:29" x14ac:dyDescent="0.25">
      <c r="A1063" s="225">
        <v>1059</v>
      </c>
      <c r="B1063" s="109">
        <v>204451</v>
      </c>
      <c r="C1063" s="36" t="s">
        <v>5457</v>
      </c>
      <c r="D1063" s="39">
        <v>0.89800000000000002</v>
      </c>
      <c r="E1063" s="123"/>
      <c r="F1063" s="33"/>
      <c r="G1063" s="34">
        <v>89.8</v>
      </c>
      <c r="H1063" s="33"/>
      <c r="I1063" s="32"/>
      <c r="J1063" s="34">
        <v>0</v>
      </c>
      <c r="K1063" s="33"/>
      <c r="L1063" s="32"/>
      <c r="M1063" s="32"/>
      <c r="N1063" s="34">
        <v>0</v>
      </c>
      <c r="O1063" s="32"/>
      <c r="P1063" s="32"/>
      <c r="Q1063" s="32"/>
      <c r="R1063" s="32"/>
      <c r="S1063" s="34">
        <v>0</v>
      </c>
      <c r="T1063" s="35"/>
      <c r="U1063" s="33"/>
      <c r="V1063" s="33"/>
      <c r="W1063" s="33"/>
      <c r="X1063" s="33"/>
      <c r="Y1063" s="33"/>
      <c r="Z1063" s="34">
        <v>0</v>
      </c>
      <c r="AA1063" s="33"/>
      <c r="AB1063" s="33"/>
      <c r="AC1063" s="42">
        <v>89.8</v>
      </c>
    </row>
    <row r="1064" spans="1:29" x14ac:dyDescent="0.25">
      <c r="A1064" s="224">
        <v>1060</v>
      </c>
      <c r="B1064" s="62" t="s">
        <v>4889</v>
      </c>
      <c r="C1064" s="8" t="s">
        <v>4042</v>
      </c>
      <c r="D1064" s="18">
        <v>0.85297297297297292</v>
      </c>
      <c r="E1064" s="124"/>
      <c r="F1064" s="17"/>
      <c r="G1064" s="18">
        <f>SUM(D1064*100,E1064:F1064)</f>
        <v>85.297297297297291</v>
      </c>
      <c r="H1064" s="17"/>
      <c r="I1064" s="19"/>
      <c r="J1064" s="18">
        <f>SUM(H1064:I1064)</f>
        <v>0</v>
      </c>
      <c r="K1064" s="17"/>
      <c r="L1064" s="19"/>
      <c r="M1064" s="19"/>
      <c r="N1064" s="18">
        <f>SUM(K1064:M1064)</f>
        <v>0</v>
      </c>
      <c r="O1064" s="19"/>
      <c r="P1064" s="19"/>
      <c r="Q1064" s="19"/>
      <c r="R1064" s="19"/>
      <c r="S1064" s="18">
        <f>SUM(O1064:R1064)</f>
        <v>0</v>
      </c>
      <c r="T1064" s="20">
        <v>2</v>
      </c>
      <c r="U1064" s="17">
        <v>0.9</v>
      </c>
      <c r="V1064" s="17">
        <v>1.6</v>
      </c>
      <c r="W1064" s="17"/>
      <c r="X1064" s="17"/>
      <c r="Y1064" s="17"/>
      <c r="Z1064" s="18">
        <f>SUM(T1064:Y1064)</f>
        <v>4.5</v>
      </c>
      <c r="AA1064" s="17"/>
      <c r="AB1064" s="17"/>
      <c r="AC1064" s="41">
        <f>G1064+J1064+N1064+S1064+Z1064+AA1064-AB1064</f>
        <v>89.797297297297291</v>
      </c>
    </row>
    <row r="1065" spans="1:29" x14ac:dyDescent="0.25">
      <c r="A1065" s="224">
        <v>1061</v>
      </c>
      <c r="B1065" s="111" t="s">
        <v>4236</v>
      </c>
      <c r="C1065" s="8" t="s">
        <v>4042</v>
      </c>
      <c r="D1065" s="18">
        <v>0.88593750000000004</v>
      </c>
      <c r="E1065" s="124"/>
      <c r="F1065" s="17"/>
      <c r="G1065" s="18">
        <f>SUM(D1065*100,E1065:F1065)</f>
        <v>88.59375</v>
      </c>
      <c r="H1065" s="17"/>
      <c r="I1065" s="19"/>
      <c r="J1065" s="18">
        <f>SUM(H1065:I1065)</f>
        <v>0</v>
      </c>
      <c r="K1065" s="17"/>
      <c r="L1065" s="19"/>
      <c r="M1065" s="19"/>
      <c r="N1065" s="18">
        <f>SUM(K1065:M1065)</f>
        <v>0</v>
      </c>
      <c r="O1065" s="19"/>
      <c r="P1065" s="19"/>
      <c r="Q1065" s="19"/>
      <c r="R1065" s="19"/>
      <c r="S1065" s="18">
        <f>SUM(O1065:R1065)</f>
        <v>0</v>
      </c>
      <c r="T1065" s="20"/>
      <c r="U1065" s="17">
        <v>0.8</v>
      </c>
      <c r="V1065" s="17"/>
      <c r="W1065" s="17"/>
      <c r="X1065" s="17">
        <v>0.4</v>
      </c>
      <c r="Y1065" s="17"/>
      <c r="Z1065" s="18">
        <f>SUM(T1065:Y1065)</f>
        <v>1.2000000000000002</v>
      </c>
      <c r="AA1065" s="17"/>
      <c r="AB1065" s="17"/>
      <c r="AC1065" s="41">
        <f>G1065+J1065+N1065+S1065+Z1065+AA1065-AB1065</f>
        <v>89.793750000000003</v>
      </c>
    </row>
    <row r="1066" spans="1:29" x14ac:dyDescent="0.25">
      <c r="A1066" s="224">
        <v>1062</v>
      </c>
      <c r="B1066" s="62" t="s">
        <v>2559</v>
      </c>
      <c r="C1066" s="13" t="s">
        <v>2360</v>
      </c>
      <c r="D1066" s="18">
        <v>0.85583333333333333</v>
      </c>
      <c r="E1066" s="122"/>
      <c r="F1066" s="17"/>
      <c r="G1066" s="18">
        <v>85.583333333333329</v>
      </c>
      <c r="H1066" s="17"/>
      <c r="I1066" s="19"/>
      <c r="J1066" s="18">
        <v>0</v>
      </c>
      <c r="K1066" s="17"/>
      <c r="L1066" s="19"/>
      <c r="M1066" s="19"/>
      <c r="N1066" s="18">
        <v>0</v>
      </c>
      <c r="O1066" s="19"/>
      <c r="P1066" s="19"/>
      <c r="Q1066" s="19"/>
      <c r="R1066" s="19"/>
      <c r="S1066" s="18">
        <v>0</v>
      </c>
      <c r="T1066" s="20"/>
      <c r="U1066" s="17">
        <v>0.9</v>
      </c>
      <c r="V1066" s="17">
        <v>1.8</v>
      </c>
      <c r="W1066" s="17">
        <v>1.5</v>
      </c>
      <c r="X1066" s="17"/>
      <c r="Y1066" s="17"/>
      <c r="Z1066" s="18">
        <v>4.2</v>
      </c>
      <c r="AA1066" s="17"/>
      <c r="AB1066" s="17"/>
      <c r="AC1066" s="41">
        <v>89.783333333333331</v>
      </c>
    </row>
    <row r="1067" spans="1:29" x14ac:dyDescent="0.25">
      <c r="A1067" s="225">
        <v>1063</v>
      </c>
      <c r="B1067" s="62" t="s">
        <v>2560</v>
      </c>
      <c r="C1067" s="13" t="s">
        <v>2360</v>
      </c>
      <c r="D1067" s="18">
        <v>0.89774999999999994</v>
      </c>
      <c r="E1067" s="122"/>
      <c r="F1067" s="17"/>
      <c r="G1067" s="18">
        <v>89.774999999999991</v>
      </c>
      <c r="H1067" s="17"/>
      <c r="I1067" s="19"/>
      <c r="J1067" s="18">
        <v>0</v>
      </c>
      <c r="K1067" s="17"/>
      <c r="L1067" s="19"/>
      <c r="M1067" s="19"/>
      <c r="N1067" s="18">
        <v>0</v>
      </c>
      <c r="O1067" s="19"/>
      <c r="P1067" s="19"/>
      <c r="Q1067" s="19"/>
      <c r="R1067" s="19"/>
      <c r="S1067" s="18">
        <v>0</v>
      </c>
      <c r="T1067" s="20"/>
      <c r="U1067" s="17"/>
      <c r="V1067" s="17"/>
      <c r="W1067" s="17"/>
      <c r="X1067" s="17"/>
      <c r="Y1067" s="17"/>
      <c r="Z1067" s="18">
        <v>0</v>
      </c>
      <c r="AA1067" s="17"/>
      <c r="AB1067" s="17"/>
      <c r="AC1067" s="41">
        <v>89.774999999999991</v>
      </c>
    </row>
    <row r="1068" spans="1:29" x14ac:dyDescent="0.25">
      <c r="A1068" s="224">
        <v>1064</v>
      </c>
      <c r="B1068" s="62" t="s">
        <v>2561</v>
      </c>
      <c r="C1068" s="13" t="s">
        <v>2360</v>
      </c>
      <c r="D1068" s="18">
        <v>0.86769230769230776</v>
      </c>
      <c r="E1068" s="122"/>
      <c r="F1068" s="17"/>
      <c r="G1068" s="18">
        <v>86.769230769230774</v>
      </c>
      <c r="H1068" s="17"/>
      <c r="I1068" s="19"/>
      <c r="J1068" s="18">
        <v>0</v>
      </c>
      <c r="K1068" s="17">
        <v>2</v>
      </c>
      <c r="L1068" s="19"/>
      <c r="M1068" s="19">
        <v>1</v>
      </c>
      <c r="N1068" s="18">
        <v>3</v>
      </c>
      <c r="O1068" s="19"/>
      <c r="P1068" s="19"/>
      <c r="Q1068" s="19"/>
      <c r="R1068" s="19"/>
      <c r="S1068" s="18">
        <v>0</v>
      </c>
      <c r="T1068" s="20"/>
      <c r="U1068" s="17"/>
      <c r="V1068" s="17"/>
      <c r="W1068" s="17"/>
      <c r="X1068" s="17"/>
      <c r="Y1068" s="17"/>
      <c r="Z1068" s="18">
        <v>0</v>
      </c>
      <c r="AA1068" s="17"/>
      <c r="AB1068" s="17"/>
      <c r="AC1068" s="41">
        <v>89.769230769230774</v>
      </c>
    </row>
    <row r="1069" spans="1:29" x14ac:dyDescent="0.25">
      <c r="A1069" s="224">
        <v>1065</v>
      </c>
      <c r="B1069" s="62" t="s">
        <v>2562</v>
      </c>
      <c r="C1069" s="13" t="s">
        <v>2360</v>
      </c>
      <c r="D1069" s="18">
        <v>0.89769230769230779</v>
      </c>
      <c r="E1069" s="122"/>
      <c r="F1069" s="17"/>
      <c r="G1069" s="18">
        <v>89.769230769230774</v>
      </c>
      <c r="H1069" s="17"/>
      <c r="I1069" s="19"/>
      <c r="J1069" s="18">
        <v>0</v>
      </c>
      <c r="K1069" s="17"/>
      <c r="L1069" s="19"/>
      <c r="M1069" s="19"/>
      <c r="N1069" s="18">
        <v>0</v>
      </c>
      <c r="O1069" s="19"/>
      <c r="P1069" s="19"/>
      <c r="Q1069" s="19"/>
      <c r="R1069" s="19"/>
      <c r="S1069" s="18">
        <v>0</v>
      </c>
      <c r="T1069" s="20"/>
      <c r="U1069" s="17"/>
      <c r="V1069" s="17"/>
      <c r="W1069" s="17"/>
      <c r="X1069" s="17"/>
      <c r="Y1069" s="17"/>
      <c r="Z1069" s="18">
        <v>0</v>
      </c>
      <c r="AA1069" s="17"/>
      <c r="AB1069" s="17"/>
      <c r="AC1069" s="41">
        <v>89.769230769230774</v>
      </c>
    </row>
    <row r="1070" spans="1:29" x14ac:dyDescent="0.25">
      <c r="A1070" s="224">
        <v>1066</v>
      </c>
      <c r="B1070" s="62" t="s">
        <v>2563</v>
      </c>
      <c r="C1070" s="13" t="s">
        <v>2360</v>
      </c>
      <c r="D1070" s="18">
        <v>0.89769230769230779</v>
      </c>
      <c r="E1070" s="122"/>
      <c r="F1070" s="17"/>
      <c r="G1070" s="18">
        <v>89.769230769230774</v>
      </c>
      <c r="H1070" s="17"/>
      <c r="I1070" s="19"/>
      <c r="J1070" s="18">
        <v>0</v>
      </c>
      <c r="K1070" s="17"/>
      <c r="L1070" s="19"/>
      <c r="M1070" s="19"/>
      <c r="N1070" s="18">
        <v>0</v>
      </c>
      <c r="O1070" s="19"/>
      <c r="P1070" s="19"/>
      <c r="Q1070" s="19"/>
      <c r="R1070" s="19"/>
      <c r="S1070" s="18">
        <v>0</v>
      </c>
      <c r="T1070" s="20"/>
      <c r="U1070" s="17"/>
      <c r="V1070" s="17"/>
      <c r="W1070" s="17"/>
      <c r="X1070" s="17"/>
      <c r="Y1070" s="17"/>
      <c r="Z1070" s="18">
        <v>0</v>
      </c>
      <c r="AA1070" s="17"/>
      <c r="AB1070" s="17"/>
      <c r="AC1070" s="41">
        <v>89.769230769230774</v>
      </c>
    </row>
    <row r="1071" spans="1:29" x14ac:dyDescent="0.25">
      <c r="A1071" s="225">
        <v>1067</v>
      </c>
      <c r="B1071" s="101" t="s">
        <v>1495</v>
      </c>
      <c r="C1071" s="8" t="s">
        <v>1369</v>
      </c>
      <c r="D1071" s="18">
        <v>0.85752666666666666</v>
      </c>
      <c r="E1071" s="122"/>
      <c r="F1071" s="17"/>
      <c r="G1071" s="18">
        <f>SUM(D1071*100,E1071:F1071)</f>
        <v>85.75266666666667</v>
      </c>
      <c r="H1071" s="17"/>
      <c r="I1071" s="19"/>
      <c r="J1071" s="18">
        <f>SUM(H1071:I1071)</f>
        <v>0</v>
      </c>
      <c r="K1071" s="17"/>
      <c r="L1071" s="19"/>
      <c r="M1071" s="19"/>
      <c r="N1071" s="18">
        <f>SUM(K1071:M1071)</f>
        <v>0</v>
      </c>
      <c r="O1071" s="19"/>
      <c r="P1071" s="19"/>
      <c r="Q1071" s="19"/>
      <c r="R1071" s="19"/>
      <c r="S1071" s="18">
        <f>SUM(O1071:R1071)</f>
        <v>0</v>
      </c>
      <c r="T1071" s="20"/>
      <c r="U1071" s="17">
        <v>1</v>
      </c>
      <c r="V1071" s="17"/>
      <c r="W1071" s="17">
        <f>0.6+0.2+2.2</f>
        <v>3</v>
      </c>
      <c r="X1071" s="17"/>
      <c r="Y1071" s="17"/>
      <c r="Z1071" s="18">
        <f>SUM(T1071:Y1071)</f>
        <v>4</v>
      </c>
      <c r="AA1071" s="17"/>
      <c r="AB1071" s="17"/>
      <c r="AC1071" s="41">
        <f>G1071+J1071+N1071+S1071+Z1071+AA1071-AB1071</f>
        <v>89.75266666666667</v>
      </c>
    </row>
    <row r="1072" spans="1:29" x14ac:dyDescent="0.25">
      <c r="A1072" s="224">
        <v>1068</v>
      </c>
      <c r="B1072" s="62" t="s">
        <v>2564</v>
      </c>
      <c r="C1072" s="13" t="s">
        <v>2360</v>
      </c>
      <c r="D1072" s="18">
        <v>0.89749999999999996</v>
      </c>
      <c r="E1072" s="122"/>
      <c r="F1072" s="17"/>
      <c r="G1072" s="18">
        <v>89.75</v>
      </c>
      <c r="H1072" s="17"/>
      <c r="I1072" s="19"/>
      <c r="J1072" s="18">
        <v>0</v>
      </c>
      <c r="K1072" s="17"/>
      <c r="L1072" s="19"/>
      <c r="M1072" s="19"/>
      <c r="N1072" s="18">
        <v>0</v>
      </c>
      <c r="O1072" s="19"/>
      <c r="P1072" s="19"/>
      <c r="Q1072" s="19"/>
      <c r="R1072" s="19"/>
      <c r="S1072" s="18">
        <v>0</v>
      </c>
      <c r="T1072" s="20"/>
      <c r="U1072" s="17"/>
      <c r="V1072" s="17"/>
      <c r="W1072" s="17"/>
      <c r="X1072" s="17"/>
      <c r="Y1072" s="17"/>
      <c r="Z1072" s="18">
        <v>0</v>
      </c>
      <c r="AA1072" s="17"/>
      <c r="AB1072" s="17"/>
      <c r="AC1072" s="41">
        <v>89.75</v>
      </c>
    </row>
    <row r="1073" spans="1:29" x14ac:dyDescent="0.25">
      <c r="A1073" s="224">
        <v>1069</v>
      </c>
      <c r="B1073" s="62" t="s">
        <v>5358</v>
      </c>
      <c r="C1073" s="9" t="s">
        <v>4042</v>
      </c>
      <c r="D1073" s="18">
        <v>0.85746060606060603</v>
      </c>
      <c r="E1073" s="124"/>
      <c r="F1073" s="17"/>
      <c r="G1073" s="18">
        <f>SUM(D1073*100,E1073:F1073)</f>
        <v>85.74606060606061</v>
      </c>
      <c r="H1073" s="17"/>
      <c r="I1073" s="19"/>
      <c r="J1073" s="18">
        <f>SUM(H1073:I1073)</f>
        <v>0</v>
      </c>
      <c r="K1073" s="17"/>
      <c r="L1073" s="19"/>
      <c r="M1073" s="19"/>
      <c r="N1073" s="18">
        <f>SUM(K1073:M1073)</f>
        <v>0</v>
      </c>
      <c r="O1073" s="19"/>
      <c r="P1073" s="19"/>
      <c r="Q1073" s="19"/>
      <c r="R1073" s="19"/>
      <c r="S1073" s="18">
        <f>SUM(O1073:R1073)</f>
        <v>0</v>
      </c>
      <c r="T1073" s="20">
        <v>2</v>
      </c>
      <c r="U1073" s="17"/>
      <c r="V1073" s="17"/>
      <c r="W1073" s="17"/>
      <c r="X1073" s="17"/>
      <c r="Y1073" s="17">
        <v>2</v>
      </c>
      <c r="Z1073" s="18">
        <f>SUM(T1073:Y1073)</f>
        <v>4</v>
      </c>
      <c r="AA1073" s="17"/>
      <c r="AB1073" s="17"/>
      <c r="AC1073" s="41">
        <f>G1073+J1073+N1073+S1073+Z1073+AA1073-AB1073</f>
        <v>89.74606060606061</v>
      </c>
    </row>
    <row r="1074" spans="1:29" x14ac:dyDescent="0.25">
      <c r="A1074" s="224">
        <v>1070</v>
      </c>
      <c r="B1074" s="64" t="s">
        <v>305</v>
      </c>
      <c r="C1074" s="8" t="s">
        <v>5456</v>
      </c>
      <c r="D1074" s="6">
        <v>0.89735294117647058</v>
      </c>
      <c r="E1074" s="121"/>
      <c r="F1074" s="5"/>
      <c r="G1074" s="6">
        <f>SUM(D1074*100,E1074:F1074)</f>
        <v>89.735294117647058</v>
      </c>
      <c r="H1074" s="5"/>
      <c r="I1074" s="4"/>
      <c r="J1074" s="6">
        <f>SUM(H1074:I1074)</f>
        <v>0</v>
      </c>
      <c r="K1074" s="5"/>
      <c r="L1074" s="4"/>
      <c r="M1074" s="4"/>
      <c r="N1074" s="6">
        <f>SUM(K1074:M1074)</f>
        <v>0</v>
      </c>
      <c r="O1074" s="4"/>
      <c r="P1074" s="4"/>
      <c r="Q1074" s="4"/>
      <c r="R1074" s="4"/>
      <c r="S1074" s="6">
        <f>SUM(O1074:R1074)</f>
        <v>0</v>
      </c>
      <c r="T1074" s="7"/>
      <c r="U1074" s="5"/>
      <c r="V1074" s="5"/>
      <c r="W1074" s="5"/>
      <c r="X1074" s="5"/>
      <c r="Y1074" s="5"/>
      <c r="Z1074" s="6">
        <f>SUM(T1074:Y1074)</f>
        <v>0</v>
      </c>
      <c r="AA1074" s="5"/>
      <c r="AB1074" s="5"/>
      <c r="AC1074" s="40">
        <f>G1074+J1074+N1074+S1074+Z1074+AA1074-AB1074</f>
        <v>89.735294117647058</v>
      </c>
    </row>
    <row r="1075" spans="1:29" x14ac:dyDescent="0.25">
      <c r="A1075" s="225">
        <v>1071</v>
      </c>
      <c r="B1075" s="62" t="s">
        <v>3457</v>
      </c>
      <c r="C1075" s="13" t="s">
        <v>3340</v>
      </c>
      <c r="D1075" s="18">
        <v>0.89733333333333332</v>
      </c>
      <c r="E1075" s="122"/>
      <c r="F1075" s="17"/>
      <c r="G1075" s="18">
        <v>89.733333333333334</v>
      </c>
      <c r="H1075" s="17"/>
      <c r="I1075" s="19"/>
      <c r="J1075" s="18">
        <v>0</v>
      </c>
      <c r="K1075" s="17"/>
      <c r="L1075" s="19"/>
      <c r="M1075" s="19"/>
      <c r="N1075" s="18">
        <v>0</v>
      </c>
      <c r="O1075" s="19"/>
      <c r="P1075" s="19"/>
      <c r="Q1075" s="19"/>
      <c r="R1075" s="19"/>
      <c r="S1075" s="18">
        <v>0</v>
      </c>
      <c r="T1075" s="20"/>
      <c r="U1075" s="17"/>
      <c r="V1075" s="17"/>
      <c r="W1075" s="17"/>
      <c r="X1075" s="17"/>
      <c r="Y1075" s="17"/>
      <c r="Z1075" s="18">
        <v>0</v>
      </c>
      <c r="AA1075" s="17"/>
      <c r="AB1075" s="17"/>
      <c r="AC1075" s="41">
        <v>89.733333333333334</v>
      </c>
    </row>
    <row r="1076" spans="1:29" x14ac:dyDescent="0.25">
      <c r="A1076" s="224">
        <v>1072</v>
      </c>
      <c r="B1076" s="62" t="s">
        <v>306</v>
      </c>
      <c r="C1076" s="8" t="s">
        <v>5456</v>
      </c>
      <c r="D1076" s="6">
        <v>0.84724137931034482</v>
      </c>
      <c r="E1076" s="121"/>
      <c r="F1076" s="5"/>
      <c r="G1076" s="6">
        <f>SUM(D1076*100,E1076:F1076)</f>
        <v>84.724137931034477</v>
      </c>
      <c r="H1076" s="5"/>
      <c r="I1076" s="4"/>
      <c r="J1076" s="6">
        <f>SUM(H1076:I1076)</f>
        <v>0</v>
      </c>
      <c r="K1076" s="5"/>
      <c r="L1076" s="4"/>
      <c r="M1076" s="4"/>
      <c r="N1076" s="6">
        <f>SUM(K1076:M1076)</f>
        <v>0</v>
      </c>
      <c r="O1076" s="4"/>
      <c r="P1076" s="4"/>
      <c r="Q1076" s="4"/>
      <c r="R1076" s="4"/>
      <c r="S1076" s="6">
        <f>SUM(O1076:R1076)</f>
        <v>0</v>
      </c>
      <c r="T1076" s="7">
        <v>3</v>
      </c>
      <c r="U1076" s="5"/>
      <c r="V1076" s="5"/>
      <c r="W1076" s="5"/>
      <c r="X1076" s="5">
        <v>2</v>
      </c>
      <c r="Y1076" s="5"/>
      <c r="Z1076" s="6">
        <f>SUM(T1076:Y1076)</f>
        <v>5</v>
      </c>
      <c r="AA1076" s="5"/>
      <c r="AB1076" s="5"/>
      <c r="AC1076" s="40">
        <f>G1076+J1076+N1076+S1076+Z1076+AA1076-AB1076</f>
        <v>89.724137931034477</v>
      </c>
    </row>
    <row r="1077" spans="1:29" x14ac:dyDescent="0.25">
      <c r="A1077" s="224">
        <v>1073</v>
      </c>
      <c r="B1077" s="81" t="s">
        <v>4198</v>
      </c>
      <c r="C1077" s="8" t="s">
        <v>4042</v>
      </c>
      <c r="D1077" s="18">
        <v>0.85718749999999999</v>
      </c>
      <c r="E1077" s="124"/>
      <c r="F1077" s="17">
        <v>4</v>
      </c>
      <c r="G1077" s="18">
        <f>SUM(D1077*100,E1077:F1077)</f>
        <v>89.71875</v>
      </c>
      <c r="H1077" s="17"/>
      <c r="I1077" s="19"/>
      <c r="J1077" s="18">
        <f>SUM(H1077:I1077)</f>
        <v>0</v>
      </c>
      <c r="K1077" s="17"/>
      <c r="L1077" s="19"/>
      <c r="M1077" s="19"/>
      <c r="N1077" s="18">
        <f>SUM(K1077:M1077)</f>
        <v>0</v>
      </c>
      <c r="O1077" s="19"/>
      <c r="P1077" s="19"/>
      <c r="Q1077" s="19"/>
      <c r="R1077" s="19"/>
      <c r="S1077" s="18">
        <f>SUM(O1077:R1077)</f>
        <v>0</v>
      </c>
      <c r="T1077" s="20"/>
      <c r="U1077" s="17"/>
      <c r="V1077" s="17"/>
      <c r="W1077" s="17"/>
      <c r="X1077" s="17"/>
      <c r="Y1077" s="17"/>
      <c r="Z1077" s="18">
        <f>SUM(T1077:Y1077)</f>
        <v>0</v>
      </c>
      <c r="AA1077" s="17"/>
      <c r="AB1077" s="17"/>
      <c r="AC1077" s="41">
        <f>G1077+J1077+N1077+S1077+Z1077+AA1077-AB1077</f>
        <v>89.71875</v>
      </c>
    </row>
    <row r="1078" spans="1:29" x14ac:dyDescent="0.25">
      <c r="A1078" s="224">
        <v>1074</v>
      </c>
      <c r="B1078" s="62" t="s">
        <v>4647</v>
      </c>
      <c r="C1078" s="50" t="s">
        <v>4042</v>
      </c>
      <c r="D1078" s="18">
        <v>0.89709677419354839</v>
      </c>
      <c r="E1078" s="124"/>
      <c r="F1078" s="17"/>
      <c r="G1078" s="18">
        <f>SUM(D1078*100,E1078:F1078)</f>
        <v>89.709677419354833</v>
      </c>
      <c r="H1078" s="17"/>
      <c r="I1078" s="19"/>
      <c r="J1078" s="18">
        <f>SUM(H1078:I1078)</f>
        <v>0</v>
      </c>
      <c r="K1078" s="17"/>
      <c r="L1078" s="19"/>
      <c r="M1078" s="19"/>
      <c r="N1078" s="18">
        <f>SUM(K1078:M1078)</f>
        <v>0</v>
      </c>
      <c r="O1078" s="19"/>
      <c r="P1078" s="19"/>
      <c r="Q1078" s="19"/>
      <c r="R1078" s="19"/>
      <c r="S1078" s="18">
        <f>SUM(O1078:R1078)</f>
        <v>0</v>
      </c>
      <c r="T1078" s="20"/>
      <c r="U1078" s="17"/>
      <c r="V1078" s="17"/>
      <c r="W1078" s="17"/>
      <c r="X1078" s="17"/>
      <c r="Y1078" s="17"/>
      <c r="Z1078" s="18">
        <f>SUM(T1078:Y1078)</f>
        <v>0</v>
      </c>
      <c r="AA1078" s="17"/>
      <c r="AB1078" s="17"/>
      <c r="AC1078" s="41">
        <f>G1078+J1078+N1078+S1078+Z1078+AA1078-AB1078</f>
        <v>89.709677419354833</v>
      </c>
    </row>
    <row r="1079" spans="1:29" x14ac:dyDescent="0.25">
      <c r="A1079" s="225">
        <v>1075</v>
      </c>
      <c r="B1079" s="109">
        <v>214035</v>
      </c>
      <c r="C1079" s="36" t="s">
        <v>5457</v>
      </c>
      <c r="D1079" s="39">
        <v>0.8130518518518518</v>
      </c>
      <c r="E1079" s="123"/>
      <c r="F1079" s="33"/>
      <c r="G1079" s="34">
        <v>81.305185185185181</v>
      </c>
      <c r="H1079" s="33"/>
      <c r="I1079" s="32"/>
      <c r="J1079" s="34">
        <v>0</v>
      </c>
      <c r="K1079" s="33"/>
      <c r="L1079" s="32"/>
      <c r="M1079" s="32"/>
      <c r="N1079" s="34">
        <v>0</v>
      </c>
      <c r="O1079" s="32"/>
      <c r="P1079" s="32"/>
      <c r="Q1079" s="32"/>
      <c r="R1079" s="32"/>
      <c r="S1079" s="34">
        <v>0</v>
      </c>
      <c r="T1079" s="35">
        <v>2</v>
      </c>
      <c r="U1079" s="33">
        <v>4.8</v>
      </c>
      <c r="V1079" s="33">
        <v>1.6</v>
      </c>
      <c r="W1079" s="33"/>
      <c r="X1079" s="33"/>
      <c r="Y1079" s="33"/>
      <c r="Z1079" s="34">
        <v>8.4</v>
      </c>
      <c r="AA1079" s="33"/>
      <c r="AB1079" s="33"/>
      <c r="AC1079" s="42">
        <v>89.705185185185186</v>
      </c>
    </row>
    <row r="1080" spans="1:29" x14ac:dyDescent="0.25">
      <c r="A1080" s="224">
        <v>1076</v>
      </c>
      <c r="B1080" s="158" t="s">
        <v>4547</v>
      </c>
      <c r="C1080" s="8" t="s">
        <v>4042</v>
      </c>
      <c r="D1080" s="18">
        <v>0.89696969696969697</v>
      </c>
      <c r="E1080" s="124"/>
      <c r="F1080" s="17"/>
      <c r="G1080" s="18">
        <f>SUM(D1080*100,E1080:F1080)</f>
        <v>89.696969696969703</v>
      </c>
      <c r="H1080" s="17"/>
      <c r="I1080" s="19"/>
      <c r="J1080" s="18">
        <f>SUM(H1080:I1080)</f>
        <v>0</v>
      </c>
      <c r="K1080" s="17"/>
      <c r="L1080" s="19"/>
      <c r="M1080" s="19"/>
      <c r="N1080" s="18">
        <f>SUM(K1080:M1080)</f>
        <v>0</v>
      </c>
      <c r="O1080" s="19"/>
      <c r="P1080" s="19"/>
      <c r="Q1080" s="19"/>
      <c r="R1080" s="19"/>
      <c r="S1080" s="18">
        <f>SUM(O1080:R1080)</f>
        <v>0</v>
      </c>
      <c r="T1080" s="20"/>
      <c r="U1080" s="17"/>
      <c r="V1080" s="17"/>
      <c r="W1080" s="17"/>
      <c r="X1080" s="17"/>
      <c r="Y1080" s="17"/>
      <c r="Z1080" s="18">
        <f>SUM(T1080:Y1080)</f>
        <v>0</v>
      </c>
      <c r="AA1080" s="17"/>
      <c r="AB1080" s="17"/>
      <c r="AC1080" s="41">
        <f>G1080+J1080+N1080+S1080+Z1080+AA1080-AB1080</f>
        <v>89.696969696969703</v>
      </c>
    </row>
    <row r="1081" spans="1:29" x14ac:dyDescent="0.25">
      <c r="A1081" s="224">
        <v>1077</v>
      </c>
      <c r="B1081" s="62" t="s">
        <v>2565</v>
      </c>
      <c r="C1081" s="13" t="s">
        <v>2360</v>
      </c>
      <c r="D1081" s="18">
        <v>0.89692307692307693</v>
      </c>
      <c r="E1081" s="122"/>
      <c r="F1081" s="17"/>
      <c r="G1081" s="18">
        <v>89.692307692307693</v>
      </c>
      <c r="H1081" s="17"/>
      <c r="I1081" s="19"/>
      <c r="J1081" s="18">
        <v>0</v>
      </c>
      <c r="K1081" s="17"/>
      <c r="L1081" s="19"/>
      <c r="M1081" s="19"/>
      <c r="N1081" s="18">
        <v>0</v>
      </c>
      <c r="O1081" s="19"/>
      <c r="P1081" s="19"/>
      <c r="Q1081" s="19"/>
      <c r="R1081" s="19"/>
      <c r="S1081" s="18">
        <v>0</v>
      </c>
      <c r="T1081" s="20"/>
      <c r="U1081" s="17"/>
      <c r="V1081" s="17"/>
      <c r="W1081" s="17"/>
      <c r="X1081" s="17"/>
      <c r="Y1081" s="17"/>
      <c r="Z1081" s="18">
        <v>0</v>
      </c>
      <c r="AA1081" s="17"/>
      <c r="AB1081" s="17"/>
      <c r="AC1081" s="41">
        <v>89.692307692307693</v>
      </c>
    </row>
    <row r="1082" spans="1:29" x14ac:dyDescent="0.25">
      <c r="A1082" s="224">
        <v>1078</v>
      </c>
      <c r="B1082" s="62" t="s">
        <v>2566</v>
      </c>
      <c r="C1082" s="13" t="s">
        <v>2360</v>
      </c>
      <c r="D1082" s="18">
        <v>0.89666666666666672</v>
      </c>
      <c r="E1082" s="122"/>
      <c r="F1082" s="17"/>
      <c r="G1082" s="18">
        <v>89.666666666666671</v>
      </c>
      <c r="H1082" s="17"/>
      <c r="I1082" s="19"/>
      <c r="J1082" s="18">
        <v>0</v>
      </c>
      <c r="K1082" s="17"/>
      <c r="L1082" s="19"/>
      <c r="M1082" s="19"/>
      <c r="N1082" s="18">
        <v>0</v>
      </c>
      <c r="O1082" s="19"/>
      <c r="P1082" s="19"/>
      <c r="Q1082" s="19"/>
      <c r="R1082" s="19"/>
      <c r="S1082" s="18">
        <v>0</v>
      </c>
      <c r="T1082" s="20"/>
      <c r="U1082" s="17"/>
      <c r="V1082" s="17"/>
      <c r="W1082" s="17"/>
      <c r="X1082" s="17"/>
      <c r="Y1082" s="17"/>
      <c r="Z1082" s="18">
        <v>0</v>
      </c>
      <c r="AA1082" s="17"/>
      <c r="AB1082" s="17"/>
      <c r="AC1082" s="41">
        <v>89.666666666666671</v>
      </c>
    </row>
    <row r="1083" spans="1:29" x14ac:dyDescent="0.25">
      <c r="A1083" s="225">
        <v>1079</v>
      </c>
      <c r="B1083" s="111" t="s">
        <v>4230</v>
      </c>
      <c r="C1083" s="8" t="s">
        <v>4042</v>
      </c>
      <c r="D1083" s="18">
        <v>0.81156249999999996</v>
      </c>
      <c r="E1083" s="124"/>
      <c r="F1083" s="17"/>
      <c r="G1083" s="18">
        <f>SUM(D1083*100,E1083:F1083)</f>
        <v>81.15625</v>
      </c>
      <c r="H1083" s="17"/>
      <c r="I1083" s="19"/>
      <c r="J1083" s="18">
        <f>SUM(H1083:I1083)</f>
        <v>0</v>
      </c>
      <c r="K1083" s="17"/>
      <c r="L1083" s="19"/>
      <c r="M1083" s="19">
        <v>3</v>
      </c>
      <c r="N1083" s="18">
        <f>SUM(K1083:M1083)</f>
        <v>3</v>
      </c>
      <c r="O1083" s="19">
        <v>2.5</v>
      </c>
      <c r="P1083" s="19"/>
      <c r="Q1083" s="19"/>
      <c r="R1083" s="19"/>
      <c r="S1083" s="18">
        <f>SUM(O1083:R1083)</f>
        <v>2.5</v>
      </c>
      <c r="T1083" s="20"/>
      <c r="U1083" s="17">
        <v>1</v>
      </c>
      <c r="V1083" s="17">
        <v>1.6</v>
      </c>
      <c r="W1083" s="17">
        <v>0.4</v>
      </c>
      <c r="X1083" s="17"/>
      <c r="Y1083" s="17"/>
      <c r="Z1083" s="18">
        <f>SUM(T1083:Y1083)</f>
        <v>3</v>
      </c>
      <c r="AA1083" s="17"/>
      <c r="AB1083" s="17"/>
      <c r="AC1083" s="41">
        <f>G1083+J1083+N1083+S1083+Z1083+AA1083-AB1083</f>
        <v>89.65625</v>
      </c>
    </row>
    <row r="1084" spans="1:29" x14ac:dyDescent="0.25">
      <c r="A1084" s="224">
        <v>1080</v>
      </c>
      <c r="B1084" s="62" t="s">
        <v>5170</v>
      </c>
      <c r="C1084" s="24" t="s">
        <v>4042</v>
      </c>
      <c r="D1084" s="18">
        <v>0.89645161290322584</v>
      </c>
      <c r="E1084" s="124"/>
      <c r="F1084" s="17"/>
      <c r="G1084" s="18">
        <f>SUM(D1084*100,E1084:F1084)</f>
        <v>89.645161290322591</v>
      </c>
      <c r="H1084" s="17"/>
      <c r="I1084" s="19"/>
      <c r="J1084" s="18">
        <f>SUM(H1084:I1084)</f>
        <v>0</v>
      </c>
      <c r="K1084" s="17"/>
      <c r="L1084" s="19"/>
      <c r="M1084" s="19"/>
      <c r="N1084" s="18">
        <f>SUM(K1084:M1084)</f>
        <v>0</v>
      </c>
      <c r="O1084" s="19"/>
      <c r="P1084" s="19"/>
      <c r="Q1084" s="19"/>
      <c r="R1084" s="19"/>
      <c r="S1084" s="18">
        <f>SUM(O1084:R1084)</f>
        <v>0</v>
      </c>
      <c r="T1084" s="20"/>
      <c r="U1084" s="17"/>
      <c r="V1084" s="17"/>
      <c r="W1084" s="17"/>
      <c r="X1084" s="17"/>
      <c r="Y1084" s="17"/>
      <c r="Z1084" s="18">
        <f>SUM(T1084:Y1084)</f>
        <v>0</v>
      </c>
      <c r="AA1084" s="17"/>
      <c r="AB1084" s="17"/>
      <c r="AC1084" s="41">
        <f>G1084+J1084+N1084+S1084+Z1084+AA1084-AB1084</f>
        <v>89.645161290322591</v>
      </c>
    </row>
    <row r="1085" spans="1:29" x14ac:dyDescent="0.25">
      <c r="A1085" s="224">
        <v>1081</v>
      </c>
      <c r="B1085" s="89" t="s">
        <v>1496</v>
      </c>
      <c r="C1085" s="8" t="s">
        <v>1369</v>
      </c>
      <c r="D1085" s="18">
        <v>0.84443225806451605</v>
      </c>
      <c r="E1085" s="122"/>
      <c r="F1085" s="17"/>
      <c r="G1085" s="18">
        <f>SUM(D1085*100,E1085:F1085)</f>
        <v>84.443225806451608</v>
      </c>
      <c r="H1085" s="17"/>
      <c r="I1085" s="19"/>
      <c r="J1085" s="18">
        <f>SUM(H1085:I1085)</f>
        <v>0</v>
      </c>
      <c r="K1085" s="17"/>
      <c r="L1085" s="19"/>
      <c r="M1085" s="19"/>
      <c r="N1085" s="18">
        <f>SUM(K1085:M1085)</f>
        <v>0</v>
      </c>
      <c r="O1085" s="19"/>
      <c r="P1085" s="19"/>
      <c r="Q1085" s="19"/>
      <c r="R1085" s="19"/>
      <c r="S1085" s="18">
        <f>SUM(O1085:R1085)</f>
        <v>0</v>
      </c>
      <c r="T1085" s="20"/>
      <c r="U1085" s="17">
        <v>0.5</v>
      </c>
      <c r="V1085" s="17"/>
      <c r="W1085" s="17">
        <v>0.7</v>
      </c>
      <c r="X1085" s="17"/>
      <c r="Y1085" s="17">
        <f>2+2</f>
        <v>4</v>
      </c>
      <c r="Z1085" s="18">
        <f>SUM(T1085:Y1085)</f>
        <v>5.2</v>
      </c>
      <c r="AA1085" s="17"/>
      <c r="AB1085" s="17"/>
      <c r="AC1085" s="41">
        <f>G1085+J1085+N1085+S1085+Z1085+AA1085-AB1085</f>
        <v>89.643225806451611</v>
      </c>
    </row>
    <row r="1086" spans="1:29" x14ac:dyDescent="0.25">
      <c r="A1086" s="224">
        <v>1082</v>
      </c>
      <c r="B1086" s="60" t="s">
        <v>307</v>
      </c>
      <c r="C1086" s="8" t="s">
        <v>5456</v>
      </c>
      <c r="D1086" s="6">
        <v>0.89636363636363636</v>
      </c>
      <c r="E1086" s="121"/>
      <c r="F1086" s="5"/>
      <c r="G1086" s="6">
        <f>SUM(D1086*100,E1086:F1086)</f>
        <v>89.63636363636364</v>
      </c>
      <c r="H1086" s="5"/>
      <c r="I1086" s="4"/>
      <c r="J1086" s="6">
        <f>SUM(H1086:I1086)</f>
        <v>0</v>
      </c>
      <c r="K1086" s="5"/>
      <c r="L1086" s="4"/>
      <c r="M1086" s="4"/>
      <c r="N1086" s="6">
        <f>SUM(K1086:M1086)</f>
        <v>0</v>
      </c>
      <c r="O1086" s="4"/>
      <c r="P1086" s="4"/>
      <c r="Q1086" s="4"/>
      <c r="R1086" s="4"/>
      <c r="S1086" s="6">
        <f>SUM(O1086:R1086)</f>
        <v>0</v>
      </c>
      <c r="T1086" s="7"/>
      <c r="U1086" s="5"/>
      <c r="V1086" s="5"/>
      <c r="W1086" s="5"/>
      <c r="X1086" s="5"/>
      <c r="Y1086" s="5"/>
      <c r="Z1086" s="6">
        <f>SUM(T1086:Y1086)</f>
        <v>0</v>
      </c>
      <c r="AA1086" s="5"/>
      <c r="AB1086" s="5"/>
      <c r="AC1086" s="40">
        <f>G1086+J1086+N1086+S1086+Z1086+AA1086-AB1086</f>
        <v>89.63636363636364</v>
      </c>
    </row>
    <row r="1087" spans="1:29" x14ac:dyDescent="0.25">
      <c r="A1087" s="225">
        <v>1083</v>
      </c>
      <c r="B1087" s="62" t="s">
        <v>308</v>
      </c>
      <c r="C1087" s="8" t="s">
        <v>5456</v>
      </c>
      <c r="D1087" s="6">
        <v>0.74633333333333329</v>
      </c>
      <c r="E1087" s="121"/>
      <c r="F1087" s="5"/>
      <c r="G1087" s="6">
        <f>SUM(D1087*100,E1087:F1087)</f>
        <v>74.633333333333326</v>
      </c>
      <c r="H1087" s="5"/>
      <c r="I1087" s="4"/>
      <c r="J1087" s="6">
        <f>SUM(H1087:I1087)</f>
        <v>0</v>
      </c>
      <c r="K1087" s="5"/>
      <c r="L1087" s="4"/>
      <c r="M1087" s="4"/>
      <c r="N1087" s="6">
        <f>SUM(K1087:M1087)</f>
        <v>0</v>
      </c>
      <c r="O1087" s="4"/>
      <c r="P1087" s="4"/>
      <c r="Q1087" s="4"/>
      <c r="R1087" s="4"/>
      <c r="S1087" s="6">
        <f>SUM(O1087:R1087)</f>
        <v>0</v>
      </c>
      <c r="T1087" s="7">
        <v>15</v>
      </c>
      <c r="U1087" s="5"/>
      <c r="V1087" s="5"/>
      <c r="W1087" s="5"/>
      <c r="X1087" s="5"/>
      <c r="Y1087" s="5"/>
      <c r="Z1087" s="6">
        <f>SUM(T1087:Y1087)</f>
        <v>15</v>
      </c>
      <c r="AA1087" s="5"/>
      <c r="AB1087" s="5"/>
      <c r="AC1087" s="40">
        <f>G1087+J1087+N1087+S1087+Z1087+AA1087-AB1087</f>
        <v>89.633333333333326</v>
      </c>
    </row>
    <row r="1088" spans="1:29" x14ac:dyDescent="0.25">
      <c r="A1088" s="224">
        <v>1084</v>
      </c>
      <c r="B1088" s="62" t="s">
        <v>3458</v>
      </c>
      <c r="C1088" s="13" t="s">
        <v>3340</v>
      </c>
      <c r="D1088" s="18">
        <v>0.89633333333333332</v>
      </c>
      <c r="E1088" s="122"/>
      <c r="F1088" s="17"/>
      <c r="G1088" s="18">
        <v>89.633333333333326</v>
      </c>
      <c r="H1088" s="17"/>
      <c r="I1088" s="19"/>
      <c r="J1088" s="18">
        <v>0</v>
      </c>
      <c r="K1088" s="17"/>
      <c r="L1088" s="19"/>
      <c r="M1088" s="19"/>
      <c r="N1088" s="18">
        <v>0</v>
      </c>
      <c r="O1088" s="19"/>
      <c r="P1088" s="19"/>
      <c r="Q1088" s="19"/>
      <c r="R1088" s="19"/>
      <c r="S1088" s="18">
        <v>0</v>
      </c>
      <c r="T1088" s="20"/>
      <c r="U1088" s="17"/>
      <c r="V1088" s="17"/>
      <c r="W1088" s="17"/>
      <c r="X1088" s="17"/>
      <c r="Y1088" s="17"/>
      <c r="Z1088" s="18">
        <v>0</v>
      </c>
      <c r="AA1088" s="17"/>
      <c r="AB1088" s="17"/>
      <c r="AC1088" s="41">
        <v>89.633333333333326</v>
      </c>
    </row>
    <row r="1089" spans="1:29" x14ac:dyDescent="0.25">
      <c r="A1089" s="224">
        <v>1085</v>
      </c>
      <c r="B1089" s="81" t="s">
        <v>4253</v>
      </c>
      <c r="C1089" s="8" t="s">
        <v>4042</v>
      </c>
      <c r="D1089" s="18">
        <v>0.89133333333333331</v>
      </c>
      <c r="E1089" s="124"/>
      <c r="F1089" s="17"/>
      <c r="G1089" s="18">
        <f>SUM(D1089*100,E1089:F1089)</f>
        <v>89.133333333333326</v>
      </c>
      <c r="H1089" s="17"/>
      <c r="I1089" s="19"/>
      <c r="J1089" s="18">
        <f>SUM(H1089:I1089)</f>
        <v>0</v>
      </c>
      <c r="K1089" s="17"/>
      <c r="L1089" s="19"/>
      <c r="M1089" s="19"/>
      <c r="N1089" s="18">
        <f>SUM(K1089:M1089)</f>
        <v>0</v>
      </c>
      <c r="O1089" s="19"/>
      <c r="P1089" s="19"/>
      <c r="Q1089" s="19"/>
      <c r="R1089" s="19"/>
      <c r="S1089" s="18">
        <f>SUM(O1089:R1089)</f>
        <v>0</v>
      </c>
      <c r="T1089" s="20"/>
      <c r="U1089" s="17"/>
      <c r="V1089" s="17"/>
      <c r="W1089" s="17"/>
      <c r="X1089" s="17">
        <v>0.5</v>
      </c>
      <c r="Y1089" s="17"/>
      <c r="Z1089" s="18">
        <f>SUM(T1089:Y1089)</f>
        <v>0.5</v>
      </c>
      <c r="AA1089" s="17"/>
      <c r="AB1089" s="17"/>
      <c r="AC1089" s="41">
        <f>G1089+J1089+N1089+S1089+Z1089+AA1089-AB1089</f>
        <v>89.633333333333326</v>
      </c>
    </row>
    <row r="1090" spans="1:29" x14ac:dyDescent="0.25">
      <c r="A1090" s="224">
        <v>1086</v>
      </c>
      <c r="B1090" s="62" t="s">
        <v>2567</v>
      </c>
      <c r="C1090" s="13" t="s">
        <v>2360</v>
      </c>
      <c r="D1090" s="18">
        <v>0.88416666666666677</v>
      </c>
      <c r="E1090" s="122"/>
      <c r="F1090" s="17"/>
      <c r="G1090" s="18">
        <v>88.416666666666671</v>
      </c>
      <c r="H1090" s="17"/>
      <c r="I1090" s="19"/>
      <c r="J1090" s="18">
        <v>0</v>
      </c>
      <c r="K1090" s="17"/>
      <c r="L1090" s="19"/>
      <c r="M1090" s="19"/>
      <c r="N1090" s="18">
        <v>0</v>
      </c>
      <c r="O1090" s="19"/>
      <c r="P1090" s="19"/>
      <c r="Q1090" s="19"/>
      <c r="R1090" s="19"/>
      <c r="S1090" s="18">
        <v>0</v>
      </c>
      <c r="T1090" s="20">
        <v>1</v>
      </c>
      <c r="U1090" s="17"/>
      <c r="V1090" s="17"/>
      <c r="W1090" s="17">
        <v>0.2</v>
      </c>
      <c r="X1090" s="17"/>
      <c r="Y1090" s="17"/>
      <c r="Z1090" s="18">
        <v>1.2</v>
      </c>
      <c r="AA1090" s="17"/>
      <c r="AB1090" s="17"/>
      <c r="AC1090" s="41">
        <v>89.616666666666674</v>
      </c>
    </row>
    <row r="1091" spans="1:29" x14ac:dyDescent="0.25">
      <c r="A1091" s="225">
        <v>1087</v>
      </c>
      <c r="B1091" s="62" t="s">
        <v>4899</v>
      </c>
      <c r="C1091" s="8" t="s">
        <v>4042</v>
      </c>
      <c r="D1091" s="18">
        <v>0.864054054054054</v>
      </c>
      <c r="E1091" s="124"/>
      <c r="F1091" s="17"/>
      <c r="G1091" s="18">
        <f>SUM(D1091*100,E1091:F1091)</f>
        <v>86.405405405405403</v>
      </c>
      <c r="H1091" s="17">
        <v>2</v>
      </c>
      <c r="I1091" s="19"/>
      <c r="J1091" s="18">
        <f>SUM(H1091:I1091)</f>
        <v>2</v>
      </c>
      <c r="K1091" s="17"/>
      <c r="L1091" s="19"/>
      <c r="M1091" s="19"/>
      <c r="N1091" s="18">
        <f>SUM(K1091:M1091)</f>
        <v>0</v>
      </c>
      <c r="O1091" s="19"/>
      <c r="P1091" s="19"/>
      <c r="Q1091" s="19"/>
      <c r="R1091" s="19"/>
      <c r="S1091" s="18">
        <f>SUM(O1091:R1091)</f>
        <v>0</v>
      </c>
      <c r="T1091" s="20"/>
      <c r="U1091" s="17">
        <v>0.8</v>
      </c>
      <c r="V1091" s="17"/>
      <c r="W1091" s="17"/>
      <c r="X1091" s="17">
        <f>0.2+0.2</f>
        <v>0.4</v>
      </c>
      <c r="Y1091" s="17"/>
      <c r="Z1091" s="18">
        <f>SUM(T1091:Y1091)</f>
        <v>1.2000000000000002</v>
      </c>
      <c r="AA1091" s="17"/>
      <c r="AB1091" s="17"/>
      <c r="AC1091" s="41">
        <f>G1091+J1091+N1091+S1091+Z1091+AA1091-AB1091</f>
        <v>89.605405405405406</v>
      </c>
    </row>
    <row r="1092" spans="1:29" x14ac:dyDescent="0.25">
      <c r="A1092" s="224">
        <v>1088</v>
      </c>
      <c r="B1092" s="58" t="s">
        <v>309</v>
      </c>
      <c r="C1092" s="8" t="s">
        <v>5456</v>
      </c>
      <c r="D1092" s="43">
        <v>0.87604666666666664</v>
      </c>
      <c r="E1092" s="121"/>
      <c r="F1092" s="5"/>
      <c r="G1092" s="6">
        <f>SUM(D1092*100,E1092:F1092)</f>
        <v>87.60466666666666</v>
      </c>
      <c r="H1092" s="5"/>
      <c r="I1092" s="4"/>
      <c r="J1092" s="6">
        <f>SUM(H1092:I1092)</f>
        <v>0</v>
      </c>
      <c r="K1092" s="5"/>
      <c r="L1092" s="4"/>
      <c r="M1092" s="4"/>
      <c r="N1092" s="6">
        <f>SUM(K1092:M1092)</f>
        <v>0</v>
      </c>
      <c r="O1092" s="4"/>
      <c r="P1092" s="4"/>
      <c r="Q1092" s="4"/>
      <c r="R1092" s="4"/>
      <c r="S1092" s="6">
        <f>SUM(O1092:R1092)</f>
        <v>0</v>
      </c>
      <c r="T1092" s="7">
        <v>1</v>
      </c>
      <c r="U1092" s="5"/>
      <c r="V1092" s="5">
        <v>0.5</v>
      </c>
      <c r="W1092" s="5"/>
      <c r="X1092" s="5">
        <v>0.5</v>
      </c>
      <c r="Y1092" s="5"/>
      <c r="Z1092" s="6">
        <f>SUM(T1092:Y1092)</f>
        <v>2</v>
      </c>
      <c r="AA1092" s="5"/>
      <c r="AB1092" s="5"/>
      <c r="AC1092" s="40">
        <f>G1092+J1092+N1092+S1092+Z1092+AA1092-AB1092</f>
        <v>89.60466666666666</v>
      </c>
    </row>
    <row r="1093" spans="1:29" x14ac:dyDescent="0.25">
      <c r="A1093" s="224">
        <v>1089</v>
      </c>
      <c r="B1093" s="62" t="s">
        <v>3459</v>
      </c>
      <c r="C1093" s="13" t="s">
        <v>3340</v>
      </c>
      <c r="D1093" s="18">
        <v>0.86578947368421055</v>
      </c>
      <c r="E1093" s="122">
        <v>3</v>
      </c>
      <c r="F1093" s="17"/>
      <c r="G1093" s="18">
        <v>89.578947368421055</v>
      </c>
      <c r="H1093" s="17"/>
      <c r="I1093" s="19"/>
      <c r="J1093" s="18">
        <v>0</v>
      </c>
      <c r="K1093" s="17"/>
      <c r="L1093" s="19"/>
      <c r="M1093" s="19"/>
      <c r="N1093" s="18">
        <v>0</v>
      </c>
      <c r="O1093" s="19"/>
      <c r="P1093" s="19"/>
      <c r="Q1093" s="19"/>
      <c r="R1093" s="19"/>
      <c r="S1093" s="18">
        <v>0</v>
      </c>
      <c r="T1093" s="20"/>
      <c r="U1093" s="17"/>
      <c r="V1093" s="17"/>
      <c r="W1093" s="17"/>
      <c r="X1093" s="17"/>
      <c r="Y1093" s="17"/>
      <c r="Z1093" s="18">
        <v>0</v>
      </c>
      <c r="AA1093" s="17"/>
      <c r="AB1093" s="17"/>
      <c r="AC1093" s="41">
        <v>89.578947368421055</v>
      </c>
    </row>
    <row r="1094" spans="1:29" x14ac:dyDescent="0.25">
      <c r="A1094" s="224">
        <v>1090</v>
      </c>
      <c r="B1094" s="74" t="s">
        <v>1497</v>
      </c>
      <c r="C1094" s="8" t="s">
        <v>1369</v>
      </c>
      <c r="D1094" s="18">
        <v>0.89575757575757575</v>
      </c>
      <c r="E1094" s="122"/>
      <c r="F1094" s="17"/>
      <c r="G1094" s="18">
        <f>SUM(D1094*100,E1094:F1094)</f>
        <v>89.575757575757578</v>
      </c>
      <c r="H1094" s="17"/>
      <c r="I1094" s="19"/>
      <c r="J1094" s="18">
        <f>SUM(H1094:I1094)</f>
        <v>0</v>
      </c>
      <c r="K1094" s="17"/>
      <c r="L1094" s="19"/>
      <c r="M1094" s="19"/>
      <c r="N1094" s="18">
        <f>SUM(K1094:M1094)</f>
        <v>0</v>
      </c>
      <c r="O1094" s="19"/>
      <c r="P1094" s="19"/>
      <c r="Q1094" s="19"/>
      <c r="R1094" s="19"/>
      <c r="S1094" s="18">
        <f>SUM(O1094:R1094)</f>
        <v>0</v>
      </c>
      <c r="T1094" s="20"/>
      <c r="U1094" s="17"/>
      <c r="V1094" s="17"/>
      <c r="W1094" s="17"/>
      <c r="X1094" s="17"/>
      <c r="Y1094" s="17"/>
      <c r="Z1094" s="18">
        <f>SUM(T1094:Y1094)</f>
        <v>0</v>
      </c>
      <c r="AA1094" s="17"/>
      <c r="AB1094" s="17"/>
      <c r="AC1094" s="41">
        <f>G1094+J1094+N1094+S1094+Z1094+AA1094-AB1094</f>
        <v>89.575757575757578</v>
      </c>
    </row>
    <row r="1095" spans="1:29" x14ac:dyDescent="0.25">
      <c r="A1095" s="225">
        <v>1091</v>
      </c>
      <c r="B1095" s="62" t="s">
        <v>3460</v>
      </c>
      <c r="C1095" s="13" t="s">
        <v>3340</v>
      </c>
      <c r="D1095" s="18">
        <v>0.75666666666666671</v>
      </c>
      <c r="E1095" s="122">
        <v>1</v>
      </c>
      <c r="F1095" s="17"/>
      <c r="G1095" s="18">
        <v>76.666666666666671</v>
      </c>
      <c r="H1095" s="17"/>
      <c r="I1095" s="19"/>
      <c r="J1095" s="18">
        <v>0</v>
      </c>
      <c r="K1095" s="17"/>
      <c r="L1095" s="19"/>
      <c r="M1095" s="19"/>
      <c r="N1095" s="18">
        <v>0</v>
      </c>
      <c r="O1095" s="19"/>
      <c r="P1095" s="19"/>
      <c r="Q1095" s="19"/>
      <c r="R1095" s="19"/>
      <c r="S1095" s="18">
        <v>0</v>
      </c>
      <c r="T1095" s="20">
        <v>2</v>
      </c>
      <c r="U1095" s="17"/>
      <c r="V1095" s="17"/>
      <c r="W1095" s="17">
        <v>0.9</v>
      </c>
      <c r="X1095" s="17">
        <v>10</v>
      </c>
      <c r="Y1095" s="17"/>
      <c r="Z1095" s="18">
        <v>12.9</v>
      </c>
      <c r="AA1095" s="17"/>
      <c r="AB1095" s="17"/>
      <c r="AC1095" s="41">
        <v>89.566666666666677</v>
      </c>
    </row>
    <row r="1096" spans="1:29" x14ac:dyDescent="0.25">
      <c r="A1096" s="224">
        <v>1092</v>
      </c>
      <c r="B1096" s="60" t="s">
        <v>4871</v>
      </c>
      <c r="C1096" s="8" t="s">
        <v>4042</v>
      </c>
      <c r="D1096" s="18">
        <v>0.87749999999999995</v>
      </c>
      <c r="E1096" s="124"/>
      <c r="F1096" s="17"/>
      <c r="G1096" s="18">
        <f>SUM(D1096*100,E1096:F1096)</f>
        <v>87.75</v>
      </c>
      <c r="H1096" s="17"/>
      <c r="I1096" s="19"/>
      <c r="J1096" s="18">
        <f>SUM(H1096:I1096)</f>
        <v>0</v>
      </c>
      <c r="K1096" s="17"/>
      <c r="L1096" s="19"/>
      <c r="M1096" s="19"/>
      <c r="N1096" s="18">
        <f>SUM(K1096:M1096)</f>
        <v>0</v>
      </c>
      <c r="O1096" s="19"/>
      <c r="P1096" s="19"/>
      <c r="Q1096" s="19"/>
      <c r="R1096" s="19"/>
      <c r="S1096" s="18">
        <f>SUM(O1096:R1096)</f>
        <v>0</v>
      </c>
      <c r="T1096" s="20"/>
      <c r="U1096" s="17">
        <v>1.3</v>
      </c>
      <c r="V1096" s="17"/>
      <c r="W1096" s="17"/>
      <c r="X1096" s="17">
        <v>0.5</v>
      </c>
      <c r="Y1096" s="17"/>
      <c r="Z1096" s="18">
        <f>SUM(T1096:Y1096)</f>
        <v>1.8</v>
      </c>
      <c r="AA1096" s="17"/>
      <c r="AB1096" s="17"/>
      <c r="AC1096" s="41">
        <f>G1096+J1096+N1096+S1096+Z1096+AA1096-AB1096</f>
        <v>89.55</v>
      </c>
    </row>
    <row r="1097" spans="1:29" x14ac:dyDescent="0.25">
      <c r="A1097" s="224">
        <v>1093</v>
      </c>
      <c r="B1097" s="62" t="s">
        <v>3461</v>
      </c>
      <c r="C1097" s="13" t="s">
        <v>3340</v>
      </c>
      <c r="D1097" s="18">
        <v>0.88545454545454549</v>
      </c>
      <c r="E1097" s="122">
        <v>1</v>
      </c>
      <c r="F1097" s="17"/>
      <c r="G1097" s="18">
        <v>89.545454545454547</v>
      </c>
      <c r="H1097" s="17"/>
      <c r="I1097" s="19"/>
      <c r="J1097" s="18">
        <v>0</v>
      </c>
      <c r="K1097" s="17"/>
      <c r="L1097" s="19"/>
      <c r="M1097" s="19"/>
      <c r="N1097" s="18">
        <v>0</v>
      </c>
      <c r="O1097" s="19"/>
      <c r="P1097" s="19"/>
      <c r="Q1097" s="19"/>
      <c r="R1097" s="19"/>
      <c r="S1097" s="18">
        <v>0</v>
      </c>
      <c r="T1097" s="20"/>
      <c r="U1097" s="17"/>
      <c r="V1097" s="17"/>
      <c r="W1097" s="17"/>
      <c r="X1097" s="17"/>
      <c r="Y1097" s="17"/>
      <c r="Z1097" s="18">
        <v>0</v>
      </c>
      <c r="AA1097" s="17"/>
      <c r="AB1097" s="17"/>
      <c r="AC1097" s="41">
        <v>89.545454545454547</v>
      </c>
    </row>
    <row r="1098" spans="1:29" x14ac:dyDescent="0.25">
      <c r="A1098" s="224">
        <v>1094</v>
      </c>
      <c r="B1098" s="62" t="s">
        <v>2568</v>
      </c>
      <c r="C1098" s="13" t="s">
        <v>2360</v>
      </c>
      <c r="D1098" s="18">
        <v>0.89538461538461533</v>
      </c>
      <c r="E1098" s="122"/>
      <c r="F1098" s="17"/>
      <c r="G1098" s="18">
        <v>89.538461538461533</v>
      </c>
      <c r="H1098" s="17"/>
      <c r="I1098" s="19"/>
      <c r="J1098" s="18">
        <v>0</v>
      </c>
      <c r="K1098" s="17"/>
      <c r="L1098" s="19"/>
      <c r="M1098" s="19"/>
      <c r="N1098" s="18">
        <v>0</v>
      </c>
      <c r="O1098" s="19"/>
      <c r="P1098" s="19"/>
      <c r="Q1098" s="19"/>
      <c r="R1098" s="19"/>
      <c r="S1098" s="18">
        <v>0</v>
      </c>
      <c r="T1098" s="20"/>
      <c r="U1098" s="17"/>
      <c r="V1098" s="17"/>
      <c r="W1098" s="17"/>
      <c r="X1098" s="17"/>
      <c r="Y1098" s="17"/>
      <c r="Z1098" s="18">
        <v>0</v>
      </c>
      <c r="AA1098" s="17"/>
      <c r="AB1098" s="17"/>
      <c r="AC1098" s="41">
        <v>89.538461538461533</v>
      </c>
    </row>
    <row r="1099" spans="1:29" x14ac:dyDescent="0.25">
      <c r="A1099" s="225">
        <v>1095</v>
      </c>
      <c r="B1099" s="62" t="s">
        <v>310</v>
      </c>
      <c r="C1099" s="8" t="s">
        <v>5456</v>
      </c>
      <c r="D1099" s="6">
        <v>0.80034482758620684</v>
      </c>
      <c r="E1099" s="121"/>
      <c r="F1099" s="5"/>
      <c r="G1099" s="6">
        <f>SUM(D1099*100,E1099:F1099)</f>
        <v>80.034482758620683</v>
      </c>
      <c r="H1099" s="5"/>
      <c r="I1099" s="4"/>
      <c r="J1099" s="6">
        <f>SUM(H1099:I1099)</f>
        <v>0</v>
      </c>
      <c r="K1099" s="5"/>
      <c r="L1099" s="4"/>
      <c r="M1099" s="4"/>
      <c r="N1099" s="6">
        <f>SUM(K1099:M1099)</f>
        <v>0</v>
      </c>
      <c r="O1099" s="4">
        <v>2.5</v>
      </c>
      <c r="P1099" s="4">
        <v>4</v>
      </c>
      <c r="Q1099" s="4">
        <v>3</v>
      </c>
      <c r="R1099" s="4"/>
      <c r="S1099" s="6">
        <f>SUM(O1099:R1099)</f>
        <v>9.5</v>
      </c>
      <c r="T1099" s="7"/>
      <c r="U1099" s="5"/>
      <c r="V1099" s="5"/>
      <c r="W1099" s="5"/>
      <c r="X1099" s="5"/>
      <c r="Y1099" s="5"/>
      <c r="Z1099" s="6">
        <f>SUM(T1099:Y1099)</f>
        <v>0</v>
      </c>
      <c r="AA1099" s="5"/>
      <c r="AB1099" s="5"/>
      <c r="AC1099" s="40">
        <f>G1099+J1099+N1099+S1099+Z1099+AA1099-AB1099</f>
        <v>89.534482758620683</v>
      </c>
    </row>
    <row r="1100" spans="1:29" x14ac:dyDescent="0.25">
      <c r="A1100" s="224">
        <v>1096</v>
      </c>
      <c r="B1100" s="62" t="s">
        <v>311</v>
      </c>
      <c r="C1100" s="8" t="s">
        <v>5456</v>
      </c>
      <c r="D1100" s="6">
        <v>0.89533333333333331</v>
      </c>
      <c r="E1100" s="121"/>
      <c r="F1100" s="5"/>
      <c r="G1100" s="6">
        <f>SUM(D1100*100,E1100:F1100)</f>
        <v>89.533333333333331</v>
      </c>
      <c r="H1100" s="5"/>
      <c r="I1100" s="4"/>
      <c r="J1100" s="6">
        <f>SUM(H1100:I1100)</f>
        <v>0</v>
      </c>
      <c r="K1100" s="5"/>
      <c r="L1100" s="4"/>
      <c r="M1100" s="4"/>
      <c r="N1100" s="6">
        <f>SUM(K1100:M1100)</f>
        <v>0</v>
      </c>
      <c r="O1100" s="4"/>
      <c r="P1100" s="4"/>
      <c r="Q1100" s="4"/>
      <c r="R1100" s="4"/>
      <c r="S1100" s="6">
        <f>SUM(O1100:R1100)</f>
        <v>0</v>
      </c>
      <c r="T1100" s="7"/>
      <c r="U1100" s="5"/>
      <c r="V1100" s="5"/>
      <c r="W1100" s="5"/>
      <c r="X1100" s="5"/>
      <c r="Y1100" s="5"/>
      <c r="Z1100" s="6">
        <f>SUM(T1100:Y1100)</f>
        <v>0</v>
      </c>
      <c r="AA1100" s="5"/>
      <c r="AB1100" s="5"/>
      <c r="AC1100" s="40">
        <f>G1100+J1100+N1100+S1100+Z1100+AA1100-AB1100</f>
        <v>89.533333333333331</v>
      </c>
    </row>
    <row r="1101" spans="1:29" x14ac:dyDescent="0.25">
      <c r="A1101" s="224">
        <v>1097</v>
      </c>
      <c r="B1101" s="62" t="s">
        <v>5180</v>
      </c>
      <c r="C1101" s="24" t="s">
        <v>4042</v>
      </c>
      <c r="D1101" s="18">
        <v>0.83032258064516129</v>
      </c>
      <c r="E1101" s="124"/>
      <c r="F1101" s="17"/>
      <c r="G1101" s="18">
        <f>SUM(D1101*100,E1101:F1101)</f>
        <v>83.032258064516128</v>
      </c>
      <c r="H1101" s="17"/>
      <c r="I1101" s="19"/>
      <c r="J1101" s="18">
        <f>SUM(H1101:I1101)</f>
        <v>0</v>
      </c>
      <c r="K1101" s="17"/>
      <c r="L1101" s="19"/>
      <c r="M1101" s="19"/>
      <c r="N1101" s="18">
        <f>SUM(K1101:M1101)</f>
        <v>0</v>
      </c>
      <c r="O1101" s="19"/>
      <c r="P1101" s="19"/>
      <c r="Q1101" s="19"/>
      <c r="R1101" s="19"/>
      <c r="S1101" s="18">
        <f>SUM(O1101:R1101)</f>
        <v>0</v>
      </c>
      <c r="T1101" s="20">
        <v>2</v>
      </c>
      <c r="U1101" s="17"/>
      <c r="V1101" s="17"/>
      <c r="W1101" s="17">
        <v>3.5</v>
      </c>
      <c r="X1101" s="17"/>
      <c r="Y1101" s="17">
        <v>1</v>
      </c>
      <c r="Z1101" s="18">
        <f>SUM(T1101:Y1101)</f>
        <v>6.5</v>
      </c>
      <c r="AA1101" s="17"/>
      <c r="AB1101" s="17"/>
      <c r="AC1101" s="41">
        <f>G1101+J1101+N1101+S1101+Z1101+AA1101-AB1101</f>
        <v>89.532258064516128</v>
      </c>
    </row>
    <row r="1102" spans="1:29" x14ac:dyDescent="0.25">
      <c r="A1102" s="224">
        <v>1098</v>
      </c>
      <c r="B1102" s="73" t="s">
        <v>312</v>
      </c>
      <c r="C1102" s="8" t="s">
        <v>5456</v>
      </c>
      <c r="D1102" s="6">
        <v>0.84529411764705886</v>
      </c>
      <c r="E1102" s="121"/>
      <c r="F1102" s="5"/>
      <c r="G1102" s="6">
        <f>SUM(D1102*100,E1102:F1102)</f>
        <v>84.529411764705884</v>
      </c>
      <c r="H1102" s="5"/>
      <c r="I1102" s="4"/>
      <c r="J1102" s="6">
        <f>SUM(H1102:I1102)</f>
        <v>0</v>
      </c>
      <c r="K1102" s="5"/>
      <c r="L1102" s="4"/>
      <c r="M1102" s="4"/>
      <c r="N1102" s="6">
        <f>SUM(K1102:M1102)</f>
        <v>0</v>
      </c>
      <c r="O1102" s="4">
        <v>2.5</v>
      </c>
      <c r="P1102" s="4"/>
      <c r="Q1102" s="4"/>
      <c r="R1102" s="4"/>
      <c r="S1102" s="6">
        <f>SUM(O1102:R1102)</f>
        <v>2.5</v>
      </c>
      <c r="T1102" s="7"/>
      <c r="U1102" s="5"/>
      <c r="V1102" s="5"/>
      <c r="W1102" s="5">
        <v>2.5</v>
      </c>
      <c r="X1102" s="5"/>
      <c r="Y1102" s="5"/>
      <c r="Z1102" s="6">
        <f>SUM(T1102:Y1102)</f>
        <v>2.5</v>
      </c>
      <c r="AA1102" s="5"/>
      <c r="AB1102" s="5"/>
      <c r="AC1102" s="40">
        <f>G1102+J1102+N1102+S1102+Z1102+AA1102-AB1102</f>
        <v>89.529411764705884</v>
      </c>
    </row>
    <row r="1103" spans="1:29" x14ac:dyDescent="0.25">
      <c r="A1103" s="225">
        <v>1099</v>
      </c>
      <c r="B1103" s="62" t="s">
        <v>5167</v>
      </c>
      <c r="C1103" s="24" t="s">
        <v>4042</v>
      </c>
      <c r="D1103" s="18">
        <v>0.89516129032258063</v>
      </c>
      <c r="E1103" s="124"/>
      <c r="F1103" s="17"/>
      <c r="G1103" s="18">
        <f>SUM(D1103*100,E1103:F1103)</f>
        <v>89.516129032258064</v>
      </c>
      <c r="H1103" s="17"/>
      <c r="I1103" s="19"/>
      <c r="J1103" s="18">
        <f>SUM(H1103:I1103)</f>
        <v>0</v>
      </c>
      <c r="K1103" s="17"/>
      <c r="L1103" s="19"/>
      <c r="M1103" s="19"/>
      <c r="N1103" s="18">
        <f>SUM(K1103:M1103)</f>
        <v>0</v>
      </c>
      <c r="O1103" s="19"/>
      <c r="P1103" s="19"/>
      <c r="Q1103" s="19"/>
      <c r="R1103" s="19"/>
      <c r="S1103" s="18">
        <f>SUM(O1103:R1103)</f>
        <v>0</v>
      </c>
      <c r="T1103" s="20"/>
      <c r="U1103" s="17"/>
      <c r="V1103" s="17"/>
      <c r="W1103" s="17"/>
      <c r="X1103" s="17"/>
      <c r="Y1103" s="17"/>
      <c r="Z1103" s="18">
        <f>SUM(T1103:Y1103)</f>
        <v>0</v>
      </c>
      <c r="AA1103" s="17"/>
      <c r="AB1103" s="17"/>
      <c r="AC1103" s="41">
        <f>G1103+J1103+N1103+S1103+Z1103+AA1103-AB1103</f>
        <v>89.516129032258064</v>
      </c>
    </row>
    <row r="1104" spans="1:29" x14ac:dyDescent="0.25">
      <c r="A1104" s="224">
        <v>1100</v>
      </c>
      <c r="B1104" s="62" t="s">
        <v>4982</v>
      </c>
      <c r="C1104" s="8" t="s">
        <v>4042</v>
      </c>
      <c r="D1104" s="18">
        <v>0.87003496503496502</v>
      </c>
      <c r="E1104" s="124"/>
      <c r="F1104" s="17"/>
      <c r="G1104" s="18">
        <f>SUM(D1104*100,E1104:F1104)</f>
        <v>87.003496503496507</v>
      </c>
      <c r="H1104" s="17"/>
      <c r="I1104" s="19"/>
      <c r="J1104" s="18">
        <f>SUM(H1104:I1104)</f>
        <v>0</v>
      </c>
      <c r="K1104" s="17"/>
      <c r="L1104" s="19"/>
      <c r="M1104" s="19"/>
      <c r="N1104" s="18">
        <f>SUM(K1104:M1104)</f>
        <v>0</v>
      </c>
      <c r="O1104" s="19">
        <v>2.5</v>
      </c>
      <c r="P1104" s="19"/>
      <c r="Q1104" s="19"/>
      <c r="R1104" s="19"/>
      <c r="S1104" s="18">
        <f>SUM(O1104:R1104)</f>
        <v>2.5</v>
      </c>
      <c r="T1104" s="20"/>
      <c r="U1104" s="17"/>
      <c r="V1104" s="17"/>
      <c r="W1104" s="17"/>
      <c r="X1104" s="17"/>
      <c r="Y1104" s="17"/>
      <c r="Z1104" s="18">
        <f>SUM(T1104:Y1104)</f>
        <v>0</v>
      </c>
      <c r="AA1104" s="17"/>
      <c r="AB1104" s="17"/>
      <c r="AC1104" s="41">
        <f>G1104+J1104+N1104+S1104+Z1104+AA1104-AB1104</f>
        <v>89.503496503496507</v>
      </c>
    </row>
    <row r="1105" spans="1:29" x14ac:dyDescent="0.25">
      <c r="A1105" s="224">
        <v>1101</v>
      </c>
      <c r="B1105" s="93" t="s">
        <v>1498</v>
      </c>
      <c r="C1105" s="8" t="s">
        <v>1369</v>
      </c>
      <c r="D1105" s="18">
        <v>0.89466666666666672</v>
      </c>
      <c r="E1105" s="122"/>
      <c r="F1105" s="17"/>
      <c r="G1105" s="18">
        <f>SUM(D1105*100,E1105:F1105)</f>
        <v>89.466666666666669</v>
      </c>
      <c r="H1105" s="17"/>
      <c r="I1105" s="19"/>
      <c r="J1105" s="18">
        <f>SUM(H1105:I1105)</f>
        <v>0</v>
      </c>
      <c r="K1105" s="17"/>
      <c r="L1105" s="19"/>
      <c r="M1105" s="19"/>
      <c r="N1105" s="18">
        <f>SUM(K1105:M1105)</f>
        <v>0</v>
      </c>
      <c r="O1105" s="19"/>
      <c r="P1105" s="19"/>
      <c r="Q1105" s="19"/>
      <c r="R1105" s="19"/>
      <c r="S1105" s="18">
        <f>SUM(O1105:R1105)</f>
        <v>0</v>
      </c>
      <c r="T1105" s="20"/>
      <c r="U1105" s="17"/>
      <c r="V1105" s="17"/>
      <c r="W1105" s="17"/>
      <c r="X1105" s="17"/>
      <c r="Y1105" s="17"/>
      <c r="Z1105" s="18">
        <f>SUM(T1105:Y1105)</f>
        <v>0</v>
      </c>
      <c r="AA1105" s="17"/>
      <c r="AB1105" s="17"/>
      <c r="AC1105" s="41">
        <f>G1105+J1105+N1105+S1105+Z1105+AA1105-AB1105</f>
        <v>89.466666666666669</v>
      </c>
    </row>
    <row r="1106" spans="1:29" x14ac:dyDescent="0.25">
      <c r="A1106" s="224">
        <v>1102</v>
      </c>
      <c r="B1106" s="111" t="s">
        <v>4045</v>
      </c>
      <c r="C1106" s="8" t="s">
        <v>4042</v>
      </c>
      <c r="D1106" s="18">
        <v>0.8515625</v>
      </c>
      <c r="E1106" s="124"/>
      <c r="F1106" s="17"/>
      <c r="G1106" s="18">
        <f>SUM(D1106*100,E1106:F1106)</f>
        <v>85.15625</v>
      </c>
      <c r="H1106" s="17">
        <v>2</v>
      </c>
      <c r="I1106" s="19"/>
      <c r="J1106" s="18">
        <f>SUM(H1106:I1106)</f>
        <v>2</v>
      </c>
      <c r="K1106" s="17"/>
      <c r="L1106" s="19"/>
      <c r="M1106" s="19"/>
      <c r="N1106" s="18">
        <f>SUM(K1106:M1106)</f>
        <v>0</v>
      </c>
      <c r="O1106" s="19"/>
      <c r="P1106" s="19"/>
      <c r="Q1106" s="19"/>
      <c r="R1106" s="19"/>
      <c r="S1106" s="18">
        <f>SUM(O1106:R1106)</f>
        <v>0</v>
      </c>
      <c r="T1106" s="20"/>
      <c r="U1106" s="17">
        <v>0.8</v>
      </c>
      <c r="V1106" s="17"/>
      <c r="W1106" s="17">
        <v>0.6</v>
      </c>
      <c r="X1106" s="17">
        <f>0.2+0.5+0.2</f>
        <v>0.89999999999999991</v>
      </c>
      <c r="Y1106" s="17"/>
      <c r="Z1106" s="18">
        <f>SUM(T1106:Y1106)</f>
        <v>2.2999999999999998</v>
      </c>
      <c r="AA1106" s="17"/>
      <c r="AB1106" s="17"/>
      <c r="AC1106" s="41">
        <f>G1106+J1106+N1106+S1106+Z1106+AA1106-AB1106</f>
        <v>89.456249999999997</v>
      </c>
    </row>
    <row r="1107" spans="1:29" x14ac:dyDescent="0.25">
      <c r="A1107" s="225">
        <v>1103</v>
      </c>
      <c r="B1107" s="109">
        <v>214064</v>
      </c>
      <c r="C1107" s="36" t="s">
        <v>5457</v>
      </c>
      <c r="D1107" s="39">
        <v>0.89447407407407409</v>
      </c>
      <c r="E1107" s="123"/>
      <c r="F1107" s="33"/>
      <c r="G1107" s="34">
        <v>89.447407407407411</v>
      </c>
      <c r="H1107" s="33"/>
      <c r="I1107" s="32"/>
      <c r="J1107" s="34">
        <v>0</v>
      </c>
      <c r="K1107" s="33"/>
      <c r="L1107" s="32"/>
      <c r="M1107" s="32"/>
      <c r="N1107" s="34">
        <v>0</v>
      </c>
      <c r="O1107" s="32"/>
      <c r="P1107" s="32"/>
      <c r="Q1107" s="32"/>
      <c r="R1107" s="32"/>
      <c r="S1107" s="34">
        <v>0</v>
      </c>
      <c r="T1107" s="35"/>
      <c r="U1107" s="33"/>
      <c r="V1107" s="33"/>
      <c r="W1107" s="33"/>
      <c r="X1107" s="33"/>
      <c r="Y1107" s="33"/>
      <c r="Z1107" s="34">
        <v>0</v>
      </c>
      <c r="AA1107" s="33"/>
      <c r="AB1107" s="33"/>
      <c r="AC1107" s="42">
        <v>89.447407407407411</v>
      </c>
    </row>
    <row r="1108" spans="1:29" x14ac:dyDescent="0.25">
      <c r="A1108" s="224">
        <v>1104</v>
      </c>
      <c r="B1108" s="62" t="s">
        <v>313</v>
      </c>
      <c r="C1108" s="8" t="s">
        <v>5456</v>
      </c>
      <c r="D1108" s="6">
        <v>0.89433333333333331</v>
      </c>
      <c r="E1108" s="121"/>
      <c r="F1108" s="5"/>
      <c r="G1108" s="6">
        <f>SUM(D1108*100,E1108:F1108)</f>
        <v>89.433333333333337</v>
      </c>
      <c r="H1108" s="5"/>
      <c r="I1108" s="4"/>
      <c r="J1108" s="6">
        <f>SUM(H1108:I1108)</f>
        <v>0</v>
      </c>
      <c r="K1108" s="5"/>
      <c r="L1108" s="4"/>
      <c r="M1108" s="4"/>
      <c r="N1108" s="6">
        <f>SUM(K1108:M1108)</f>
        <v>0</v>
      </c>
      <c r="O1108" s="4"/>
      <c r="P1108" s="4"/>
      <c r="Q1108" s="4"/>
      <c r="R1108" s="4"/>
      <c r="S1108" s="6">
        <f>SUM(O1108:R1108)</f>
        <v>0</v>
      </c>
      <c r="T1108" s="7"/>
      <c r="U1108" s="5"/>
      <c r="V1108" s="5"/>
      <c r="W1108" s="5"/>
      <c r="X1108" s="5"/>
      <c r="Y1108" s="5"/>
      <c r="Z1108" s="6">
        <f>SUM(T1108:Y1108)</f>
        <v>0</v>
      </c>
      <c r="AA1108" s="5"/>
      <c r="AB1108" s="5"/>
      <c r="AC1108" s="40">
        <f>G1108+J1108+N1108+S1108+Z1108+AA1108-AB1108</f>
        <v>89.433333333333337</v>
      </c>
    </row>
    <row r="1109" spans="1:29" x14ac:dyDescent="0.25">
      <c r="A1109" s="224">
        <v>1105</v>
      </c>
      <c r="B1109" s="80" t="s">
        <v>1499</v>
      </c>
      <c r="C1109" s="22" t="s">
        <v>1369</v>
      </c>
      <c r="D1109" s="18">
        <v>0.89433333333333331</v>
      </c>
      <c r="E1109" s="122"/>
      <c r="F1109" s="17"/>
      <c r="G1109" s="18">
        <f>SUM(D1109*100,E1109:F1109)</f>
        <v>89.433333333333337</v>
      </c>
      <c r="H1109" s="17"/>
      <c r="I1109" s="19"/>
      <c r="J1109" s="18">
        <f>SUM(H1109:I1109)</f>
        <v>0</v>
      </c>
      <c r="K1109" s="17"/>
      <c r="L1109" s="19"/>
      <c r="M1109" s="19"/>
      <c r="N1109" s="18">
        <f>SUM(K1109:M1109)</f>
        <v>0</v>
      </c>
      <c r="O1109" s="19"/>
      <c r="P1109" s="19"/>
      <c r="Q1109" s="19"/>
      <c r="R1109" s="19"/>
      <c r="S1109" s="18">
        <f>SUM(O1109:R1109)</f>
        <v>0</v>
      </c>
      <c r="T1109" s="20"/>
      <c r="U1109" s="17"/>
      <c r="V1109" s="17"/>
      <c r="W1109" s="17"/>
      <c r="X1109" s="17"/>
      <c r="Y1109" s="17"/>
      <c r="Z1109" s="18">
        <f>SUM(T1109:Y1109)</f>
        <v>0</v>
      </c>
      <c r="AA1109" s="17"/>
      <c r="AB1109" s="17"/>
      <c r="AC1109" s="41">
        <f>G1109+J1109+N1109+S1109+Z1109+AA1109-AB1109</f>
        <v>89.433333333333337</v>
      </c>
    </row>
    <row r="1110" spans="1:29" x14ac:dyDescent="0.25">
      <c r="A1110" s="224">
        <v>1106</v>
      </c>
      <c r="B1110" s="62" t="s">
        <v>5332</v>
      </c>
      <c r="C1110" s="9" t="s">
        <v>4042</v>
      </c>
      <c r="D1110" s="18">
        <v>0.88228484848484845</v>
      </c>
      <c r="E1110" s="124"/>
      <c r="F1110" s="17"/>
      <c r="G1110" s="18">
        <f>SUM(D1110*100,E1110:F1110)</f>
        <v>88.22848484848484</v>
      </c>
      <c r="H1110" s="17"/>
      <c r="I1110" s="19"/>
      <c r="J1110" s="18">
        <f>SUM(H1110:I1110)</f>
        <v>0</v>
      </c>
      <c r="K1110" s="17"/>
      <c r="L1110" s="19"/>
      <c r="M1110" s="19"/>
      <c r="N1110" s="18">
        <f>SUM(K1110:M1110)</f>
        <v>0</v>
      </c>
      <c r="O1110" s="19"/>
      <c r="P1110" s="19"/>
      <c r="Q1110" s="19"/>
      <c r="R1110" s="19"/>
      <c r="S1110" s="18">
        <f>SUM(O1110:R1110)</f>
        <v>0</v>
      </c>
      <c r="T1110" s="20"/>
      <c r="U1110" s="17">
        <v>1.2</v>
      </c>
      <c r="V1110" s="17"/>
      <c r="W1110" s="17"/>
      <c r="X1110" s="17"/>
      <c r="Y1110" s="17"/>
      <c r="Z1110" s="18">
        <f>SUM(T1110:Y1110)</f>
        <v>1.2</v>
      </c>
      <c r="AA1110" s="17"/>
      <c r="AB1110" s="17"/>
      <c r="AC1110" s="41">
        <f>G1110+J1110+N1110+S1110+Z1110+AA1110-AB1110</f>
        <v>89.428484848484842</v>
      </c>
    </row>
    <row r="1111" spans="1:29" x14ac:dyDescent="0.25">
      <c r="A1111" s="225">
        <v>1107</v>
      </c>
      <c r="B1111" s="62" t="s">
        <v>2569</v>
      </c>
      <c r="C1111" s="13" t="s">
        <v>2360</v>
      </c>
      <c r="D1111" s="18">
        <v>0.85916666666666675</v>
      </c>
      <c r="E1111" s="122"/>
      <c r="F1111" s="17"/>
      <c r="G1111" s="18">
        <v>85.916666666666671</v>
      </c>
      <c r="H1111" s="17">
        <v>1</v>
      </c>
      <c r="I1111" s="19"/>
      <c r="J1111" s="18">
        <v>1</v>
      </c>
      <c r="K1111" s="17"/>
      <c r="L1111" s="19"/>
      <c r="M1111" s="19"/>
      <c r="N1111" s="18">
        <v>0</v>
      </c>
      <c r="O1111" s="19">
        <v>2.5</v>
      </c>
      <c r="P1111" s="19"/>
      <c r="Q1111" s="19"/>
      <c r="R1111" s="19"/>
      <c r="S1111" s="18">
        <v>2.5</v>
      </c>
      <c r="T1111" s="20"/>
      <c r="U1111" s="17"/>
      <c r="V1111" s="17"/>
      <c r="W1111" s="17"/>
      <c r="X1111" s="17"/>
      <c r="Y1111" s="17"/>
      <c r="Z1111" s="18">
        <v>0</v>
      </c>
      <c r="AA1111" s="17"/>
      <c r="AB1111" s="17"/>
      <c r="AC1111" s="41">
        <v>89.416666666666671</v>
      </c>
    </row>
    <row r="1112" spans="1:29" x14ac:dyDescent="0.25">
      <c r="A1112" s="224">
        <v>1108</v>
      </c>
      <c r="B1112" s="62" t="s">
        <v>2570</v>
      </c>
      <c r="C1112" s="13" t="s">
        <v>2360</v>
      </c>
      <c r="D1112" s="18">
        <v>0.89416666666666667</v>
      </c>
      <c r="E1112" s="122"/>
      <c r="F1112" s="17"/>
      <c r="G1112" s="18">
        <v>89.416666666666671</v>
      </c>
      <c r="H1112" s="17"/>
      <c r="I1112" s="19"/>
      <c r="J1112" s="18">
        <v>0</v>
      </c>
      <c r="K1112" s="17"/>
      <c r="L1112" s="19"/>
      <c r="M1112" s="19"/>
      <c r="N1112" s="18">
        <v>0</v>
      </c>
      <c r="O1112" s="19"/>
      <c r="P1112" s="19"/>
      <c r="Q1112" s="19"/>
      <c r="R1112" s="19"/>
      <c r="S1112" s="18">
        <v>0</v>
      </c>
      <c r="T1112" s="20"/>
      <c r="U1112" s="17"/>
      <c r="V1112" s="17"/>
      <c r="W1112" s="17"/>
      <c r="X1112" s="17"/>
      <c r="Y1112" s="17"/>
      <c r="Z1112" s="18">
        <v>0</v>
      </c>
      <c r="AA1112" s="17"/>
      <c r="AB1112" s="17"/>
      <c r="AC1112" s="41">
        <v>89.416666666666671</v>
      </c>
    </row>
    <row r="1113" spans="1:29" x14ac:dyDescent="0.25">
      <c r="A1113" s="224">
        <v>1109</v>
      </c>
      <c r="B1113" s="109">
        <v>214224</v>
      </c>
      <c r="C1113" s="36" t="s">
        <v>5457</v>
      </c>
      <c r="D1113" s="39">
        <v>0.77216296296296305</v>
      </c>
      <c r="E1113" s="123"/>
      <c r="F1113" s="33"/>
      <c r="G1113" s="34">
        <v>77.216296296296306</v>
      </c>
      <c r="H1113" s="33"/>
      <c r="I1113" s="32"/>
      <c r="J1113" s="34">
        <v>0</v>
      </c>
      <c r="K1113" s="33"/>
      <c r="L1113" s="32"/>
      <c r="M1113" s="32"/>
      <c r="N1113" s="34">
        <v>0</v>
      </c>
      <c r="O1113" s="32"/>
      <c r="P1113" s="32">
        <v>0.5</v>
      </c>
      <c r="Q1113" s="32"/>
      <c r="R1113" s="32"/>
      <c r="S1113" s="34">
        <v>0.5</v>
      </c>
      <c r="T1113" s="35"/>
      <c r="U1113" s="33">
        <v>7.2</v>
      </c>
      <c r="V1113" s="33"/>
      <c r="W1113" s="33">
        <v>4.5</v>
      </c>
      <c r="X1113" s="33"/>
      <c r="Y1113" s="33"/>
      <c r="Z1113" s="34">
        <v>11.7</v>
      </c>
      <c r="AA1113" s="33"/>
      <c r="AB1113" s="33"/>
      <c r="AC1113" s="42">
        <v>89.416296296296309</v>
      </c>
    </row>
    <row r="1114" spans="1:29" x14ac:dyDescent="0.25">
      <c r="A1114" s="224">
        <v>1110</v>
      </c>
      <c r="B1114" s="62" t="s">
        <v>5343</v>
      </c>
      <c r="C1114" s="9" t="s">
        <v>4042</v>
      </c>
      <c r="D1114" s="18">
        <v>0.88395151515151515</v>
      </c>
      <c r="E1114" s="124"/>
      <c r="F1114" s="17"/>
      <c r="G1114" s="18">
        <f>SUM(D1114*100,E1114:F1114)</f>
        <v>88.395151515151511</v>
      </c>
      <c r="H1114" s="17"/>
      <c r="I1114" s="19"/>
      <c r="J1114" s="18">
        <f>SUM(H1114:I1114)</f>
        <v>0</v>
      </c>
      <c r="K1114" s="17"/>
      <c r="L1114" s="19"/>
      <c r="M1114" s="19"/>
      <c r="N1114" s="18">
        <f>SUM(K1114:M1114)</f>
        <v>0</v>
      </c>
      <c r="O1114" s="19"/>
      <c r="P1114" s="19"/>
      <c r="Q1114" s="19"/>
      <c r="R1114" s="19"/>
      <c r="S1114" s="18">
        <f>SUM(O1114:R1114)</f>
        <v>0</v>
      </c>
      <c r="T1114" s="20"/>
      <c r="U1114" s="17">
        <v>1</v>
      </c>
      <c r="V1114" s="17"/>
      <c r="W1114" s="17"/>
      <c r="X1114" s="17"/>
      <c r="Y1114" s="17"/>
      <c r="Z1114" s="18">
        <f>SUM(T1114:Y1114)</f>
        <v>1</v>
      </c>
      <c r="AA1114" s="17"/>
      <c r="AB1114" s="17"/>
      <c r="AC1114" s="41">
        <f>G1114+J1114+N1114+S1114+Z1114+AA1114-AB1114</f>
        <v>89.395151515151511</v>
      </c>
    </row>
    <row r="1115" spans="1:29" ht="25.5" x14ac:dyDescent="0.25">
      <c r="A1115" s="225">
        <v>1111</v>
      </c>
      <c r="B1115" s="59" t="s">
        <v>314</v>
      </c>
      <c r="C1115" s="8" t="s">
        <v>5456</v>
      </c>
      <c r="D1115" s="6">
        <v>0.89393939393939392</v>
      </c>
      <c r="E1115" s="121"/>
      <c r="F1115" s="5"/>
      <c r="G1115" s="6">
        <f>SUM(D1115*100,E1115:F1115)</f>
        <v>89.393939393939391</v>
      </c>
      <c r="H1115" s="5"/>
      <c r="I1115" s="4"/>
      <c r="J1115" s="6">
        <f>SUM(H1115:I1115)</f>
        <v>0</v>
      </c>
      <c r="K1115" s="5"/>
      <c r="L1115" s="4"/>
      <c r="M1115" s="4"/>
      <c r="N1115" s="6">
        <f>SUM(K1115:M1115)</f>
        <v>0</v>
      </c>
      <c r="O1115" s="4"/>
      <c r="P1115" s="4"/>
      <c r="Q1115" s="4"/>
      <c r="R1115" s="4"/>
      <c r="S1115" s="6">
        <f>SUM(O1115:R1115)</f>
        <v>0</v>
      </c>
      <c r="T1115" s="7"/>
      <c r="U1115" s="5"/>
      <c r="V1115" s="5"/>
      <c r="W1115" s="5"/>
      <c r="X1115" s="5"/>
      <c r="Y1115" s="5"/>
      <c r="Z1115" s="6">
        <f>SUM(T1115:Y1115)</f>
        <v>0</v>
      </c>
      <c r="AA1115" s="5"/>
      <c r="AB1115" s="5"/>
      <c r="AC1115" s="40">
        <f>G1115+J1115+N1115+S1115+Z1115+AA1115-AB1115</f>
        <v>89.393939393939391</v>
      </c>
    </row>
    <row r="1116" spans="1:29" x14ac:dyDescent="0.25">
      <c r="A1116" s="224">
        <v>1112</v>
      </c>
      <c r="B1116" s="58" t="s">
        <v>315</v>
      </c>
      <c r="C1116" s="8" t="s">
        <v>5456</v>
      </c>
      <c r="D1116" s="6">
        <v>0.89366666666666672</v>
      </c>
      <c r="E1116" s="121"/>
      <c r="F1116" s="5"/>
      <c r="G1116" s="6">
        <f>SUM(D1116*100,E1116:F1116)</f>
        <v>89.366666666666674</v>
      </c>
      <c r="H1116" s="5"/>
      <c r="I1116" s="4"/>
      <c r="J1116" s="6">
        <f>SUM(H1116:I1116)</f>
        <v>0</v>
      </c>
      <c r="K1116" s="5"/>
      <c r="L1116" s="4"/>
      <c r="M1116" s="4"/>
      <c r="N1116" s="6">
        <f>SUM(K1116:M1116)</f>
        <v>0</v>
      </c>
      <c r="O1116" s="4"/>
      <c r="P1116" s="4"/>
      <c r="Q1116" s="4"/>
      <c r="R1116" s="4"/>
      <c r="S1116" s="6">
        <f>SUM(O1116:R1116)</f>
        <v>0</v>
      </c>
      <c r="T1116" s="7"/>
      <c r="U1116" s="5"/>
      <c r="V1116" s="5"/>
      <c r="W1116" s="5"/>
      <c r="X1116" s="5"/>
      <c r="Y1116" s="5"/>
      <c r="Z1116" s="6">
        <f>SUM(T1116:Y1116)</f>
        <v>0</v>
      </c>
      <c r="AA1116" s="5"/>
      <c r="AB1116" s="5"/>
      <c r="AC1116" s="40">
        <f>G1116+J1116+N1116+S1116+Z1116+AA1116-AB1116</f>
        <v>89.366666666666674</v>
      </c>
    </row>
    <row r="1117" spans="1:29" x14ac:dyDescent="0.25">
      <c r="A1117" s="224">
        <v>1113</v>
      </c>
      <c r="B1117" s="62" t="s">
        <v>316</v>
      </c>
      <c r="C1117" s="8" t="s">
        <v>5456</v>
      </c>
      <c r="D1117" s="6">
        <v>0.89366666666666672</v>
      </c>
      <c r="E1117" s="121"/>
      <c r="F1117" s="5"/>
      <c r="G1117" s="6">
        <f>SUM(D1117*100,E1117:F1117)</f>
        <v>89.366666666666674</v>
      </c>
      <c r="H1117" s="5"/>
      <c r="I1117" s="4"/>
      <c r="J1117" s="6">
        <f>SUM(H1117:I1117)</f>
        <v>0</v>
      </c>
      <c r="K1117" s="5"/>
      <c r="L1117" s="4"/>
      <c r="M1117" s="4"/>
      <c r="N1117" s="6">
        <f>SUM(K1117:M1117)</f>
        <v>0</v>
      </c>
      <c r="O1117" s="4"/>
      <c r="P1117" s="4"/>
      <c r="Q1117" s="4"/>
      <c r="R1117" s="4"/>
      <c r="S1117" s="6">
        <f>SUM(O1117:R1117)</f>
        <v>0</v>
      </c>
      <c r="T1117" s="7"/>
      <c r="U1117" s="5"/>
      <c r="V1117" s="5"/>
      <c r="W1117" s="5"/>
      <c r="X1117" s="5"/>
      <c r="Y1117" s="5"/>
      <c r="Z1117" s="6">
        <f>SUM(T1117:Y1117)</f>
        <v>0</v>
      </c>
      <c r="AA1117" s="5"/>
      <c r="AB1117" s="5"/>
      <c r="AC1117" s="40">
        <f>G1117+J1117+N1117+S1117+Z1117+AA1117-AB1117</f>
        <v>89.366666666666674</v>
      </c>
    </row>
    <row r="1118" spans="1:29" x14ac:dyDescent="0.25">
      <c r="A1118" s="224">
        <v>1114</v>
      </c>
      <c r="B1118" s="109">
        <v>194241</v>
      </c>
      <c r="C1118" s="36" t="s">
        <v>5457</v>
      </c>
      <c r="D1118" s="39">
        <v>0.86366666666666669</v>
      </c>
      <c r="E1118" s="123"/>
      <c r="F1118" s="33"/>
      <c r="G1118" s="34">
        <v>86.366666666666674</v>
      </c>
      <c r="H1118" s="33"/>
      <c r="I1118" s="32"/>
      <c r="J1118" s="34">
        <v>0</v>
      </c>
      <c r="K1118" s="33"/>
      <c r="L1118" s="32"/>
      <c r="M1118" s="32"/>
      <c r="N1118" s="34">
        <v>0</v>
      </c>
      <c r="O1118" s="32"/>
      <c r="P1118" s="32"/>
      <c r="Q1118" s="32"/>
      <c r="R1118" s="32"/>
      <c r="S1118" s="34">
        <v>0</v>
      </c>
      <c r="T1118" s="35">
        <v>3</v>
      </c>
      <c r="U1118" s="33"/>
      <c r="V1118" s="33"/>
      <c r="W1118" s="33"/>
      <c r="X1118" s="33"/>
      <c r="Y1118" s="33"/>
      <c r="Z1118" s="34">
        <v>3</v>
      </c>
      <c r="AA1118" s="33"/>
      <c r="AB1118" s="33"/>
      <c r="AC1118" s="42">
        <v>89.366666666666674</v>
      </c>
    </row>
    <row r="1119" spans="1:29" x14ac:dyDescent="0.25">
      <c r="A1119" s="225">
        <v>1115</v>
      </c>
      <c r="B1119" s="62" t="s">
        <v>3462</v>
      </c>
      <c r="C1119" s="13" t="s">
        <v>3340</v>
      </c>
      <c r="D1119" s="18">
        <v>0.80062500000000003</v>
      </c>
      <c r="E1119" s="122">
        <v>1</v>
      </c>
      <c r="F1119" s="17"/>
      <c r="G1119" s="18">
        <v>81.0625</v>
      </c>
      <c r="H1119" s="17"/>
      <c r="I1119" s="19"/>
      <c r="J1119" s="18">
        <v>0</v>
      </c>
      <c r="K1119" s="17"/>
      <c r="L1119" s="19"/>
      <c r="M1119" s="19"/>
      <c r="N1119" s="18">
        <v>0</v>
      </c>
      <c r="O1119" s="19"/>
      <c r="P1119" s="19"/>
      <c r="Q1119" s="19"/>
      <c r="R1119" s="19"/>
      <c r="S1119" s="18">
        <v>0</v>
      </c>
      <c r="T1119" s="20">
        <v>2</v>
      </c>
      <c r="U1119" s="17"/>
      <c r="V1119" s="17"/>
      <c r="W1119" s="17">
        <v>5.8</v>
      </c>
      <c r="X1119" s="17">
        <v>0.5</v>
      </c>
      <c r="Y1119" s="17"/>
      <c r="Z1119" s="18">
        <v>8.3000000000000007</v>
      </c>
      <c r="AA1119" s="17"/>
      <c r="AB1119" s="17"/>
      <c r="AC1119" s="41">
        <v>89.362499999999997</v>
      </c>
    </row>
    <row r="1120" spans="1:29" x14ac:dyDescent="0.25">
      <c r="A1120" s="224">
        <v>1116</v>
      </c>
      <c r="B1120" s="62" t="s">
        <v>5207</v>
      </c>
      <c r="C1120" s="9" t="s">
        <v>4042</v>
      </c>
      <c r="D1120" s="18">
        <v>0.89352727272727273</v>
      </c>
      <c r="E1120" s="124"/>
      <c r="F1120" s="17"/>
      <c r="G1120" s="18">
        <f>SUM(D1120*100,E1120:F1120)</f>
        <v>89.352727272727279</v>
      </c>
      <c r="H1120" s="17"/>
      <c r="I1120" s="19"/>
      <c r="J1120" s="18">
        <f>SUM(H1120:I1120)</f>
        <v>0</v>
      </c>
      <c r="K1120" s="17"/>
      <c r="L1120" s="19"/>
      <c r="M1120" s="19"/>
      <c r="N1120" s="18">
        <f>SUM(K1120:M1120)</f>
        <v>0</v>
      </c>
      <c r="O1120" s="19"/>
      <c r="P1120" s="19"/>
      <c r="Q1120" s="19"/>
      <c r="R1120" s="19"/>
      <c r="S1120" s="18">
        <f>SUM(O1120:R1120)</f>
        <v>0</v>
      </c>
      <c r="T1120" s="20"/>
      <c r="U1120" s="17"/>
      <c r="V1120" s="17"/>
      <c r="W1120" s="17"/>
      <c r="X1120" s="17"/>
      <c r="Y1120" s="17"/>
      <c r="Z1120" s="18">
        <f>SUM(T1120:Y1120)</f>
        <v>0</v>
      </c>
      <c r="AA1120" s="17"/>
      <c r="AB1120" s="17"/>
      <c r="AC1120" s="41">
        <f>G1120+J1120+N1120+S1120+Z1120+AA1120-AB1120</f>
        <v>89.352727272727279</v>
      </c>
    </row>
    <row r="1121" spans="1:29" x14ac:dyDescent="0.25">
      <c r="A1121" s="224">
        <v>1117</v>
      </c>
      <c r="B1121" s="62" t="s">
        <v>5393</v>
      </c>
      <c r="C1121" s="9" t="s">
        <v>4042</v>
      </c>
      <c r="D1121" s="18">
        <v>0.8495272727272728</v>
      </c>
      <c r="E1121" s="124"/>
      <c r="F1121" s="17"/>
      <c r="G1121" s="18">
        <f>SUM(D1121*100,E1121:F1121)</f>
        <v>84.952727272727273</v>
      </c>
      <c r="H1121" s="17"/>
      <c r="I1121" s="19"/>
      <c r="J1121" s="18">
        <f>SUM(H1121:I1121)</f>
        <v>0</v>
      </c>
      <c r="K1121" s="17"/>
      <c r="L1121" s="19"/>
      <c r="M1121" s="19"/>
      <c r="N1121" s="18">
        <f>SUM(K1121:M1121)</f>
        <v>0</v>
      </c>
      <c r="O1121" s="19"/>
      <c r="P1121" s="19"/>
      <c r="Q1121" s="19"/>
      <c r="R1121" s="19"/>
      <c r="S1121" s="18">
        <f>SUM(O1121:R1121)</f>
        <v>0</v>
      </c>
      <c r="T1121" s="20">
        <v>2</v>
      </c>
      <c r="U1121" s="17">
        <v>0.8</v>
      </c>
      <c r="V1121" s="17">
        <v>1.6</v>
      </c>
      <c r="W1121" s="17"/>
      <c r="X1121" s="17"/>
      <c r="Y1121" s="17"/>
      <c r="Z1121" s="18">
        <f>SUM(T1121:Y1121)</f>
        <v>4.4000000000000004</v>
      </c>
      <c r="AA1121" s="17"/>
      <c r="AB1121" s="17"/>
      <c r="AC1121" s="41">
        <f>G1121+J1121+N1121+S1121+Z1121+AA1121-AB1121</f>
        <v>89.352727272727279</v>
      </c>
    </row>
    <row r="1122" spans="1:29" x14ac:dyDescent="0.25">
      <c r="A1122" s="224">
        <v>1118</v>
      </c>
      <c r="B1122" s="109">
        <v>204263</v>
      </c>
      <c r="C1122" s="36" t="s">
        <v>5457</v>
      </c>
      <c r="D1122" s="38">
        <v>0.8934375</v>
      </c>
      <c r="E1122" s="123"/>
      <c r="F1122" s="33"/>
      <c r="G1122" s="34">
        <v>89.34375</v>
      </c>
      <c r="H1122" s="33"/>
      <c r="I1122" s="32"/>
      <c r="J1122" s="34">
        <v>0</v>
      </c>
      <c r="K1122" s="33"/>
      <c r="L1122" s="32"/>
      <c r="M1122" s="32"/>
      <c r="N1122" s="34">
        <v>0</v>
      </c>
      <c r="O1122" s="32"/>
      <c r="P1122" s="32"/>
      <c r="Q1122" s="32"/>
      <c r="R1122" s="32"/>
      <c r="S1122" s="34">
        <v>0</v>
      </c>
      <c r="T1122" s="35"/>
      <c r="U1122" s="33"/>
      <c r="V1122" s="33"/>
      <c r="W1122" s="33"/>
      <c r="X1122" s="33"/>
      <c r="Y1122" s="33"/>
      <c r="Z1122" s="34">
        <v>0</v>
      </c>
      <c r="AA1122" s="33"/>
      <c r="AB1122" s="33"/>
      <c r="AC1122" s="42">
        <v>89.34375</v>
      </c>
    </row>
    <row r="1123" spans="1:29" x14ac:dyDescent="0.25">
      <c r="A1123" s="225">
        <v>1119</v>
      </c>
      <c r="B1123" s="81" t="s">
        <v>4549</v>
      </c>
      <c r="C1123" s="8" t="s">
        <v>4042</v>
      </c>
      <c r="D1123" s="18">
        <v>0.89333333333333331</v>
      </c>
      <c r="E1123" s="124"/>
      <c r="F1123" s="17"/>
      <c r="G1123" s="18">
        <f>SUM(D1123*100,E1123:F1123)</f>
        <v>89.333333333333329</v>
      </c>
      <c r="H1123" s="17"/>
      <c r="I1123" s="19"/>
      <c r="J1123" s="18">
        <f>SUM(H1123:I1123)</f>
        <v>0</v>
      </c>
      <c r="K1123" s="17"/>
      <c r="L1123" s="19"/>
      <c r="M1123" s="19"/>
      <c r="N1123" s="18">
        <f>SUM(K1123:M1123)</f>
        <v>0</v>
      </c>
      <c r="O1123" s="19"/>
      <c r="P1123" s="19"/>
      <c r="Q1123" s="19"/>
      <c r="R1123" s="19"/>
      <c r="S1123" s="18">
        <f>SUM(O1123:R1123)</f>
        <v>0</v>
      </c>
      <c r="T1123" s="20"/>
      <c r="U1123" s="17"/>
      <c r="V1123" s="17"/>
      <c r="W1123" s="17"/>
      <c r="X1123" s="17"/>
      <c r="Y1123" s="17"/>
      <c r="Z1123" s="18">
        <f>SUM(T1123:Y1123)</f>
        <v>0</v>
      </c>
      <c r="AA1123" s="17"/>
      <c r="AB1123" s="17"/>
      <c r="AC1123" s="41">
        <f>G1123+J1123+N1123+S1123+Z1123+AA1123-AB1123</f>
        <v>89.333333333333329</v>
      </c>
    </row>
    <row r="1124" spans="1:29" x14ac:dyDescent="0.25">
      <c r="A1124" s="224">
        <v>1120</v>
      </c>
      <c r="B1124" s="62" t="s">
        <v>2571</v>
      </c>
      <c r="C1124" s="13" t="s">
        <v>2360</v>
      </c>
      <c r="D1124" s="18">
        <v>0.8930769230769231</v>
      </c>
      <c r="E1124" s="122"/>
      <c r="F1124" s="17"/>
      <c r="G1124" s="18">
        <v>89.307692307692307</v>
      </c>
      <c r="H1124" s="17"/>
      <c r="I1124" s="19"/>
      <c r="J1124" s="18">
        <v>0</v>
      </c>
      <c r="K1124" s="17"/>
      <c r="L1124" s="19"/>
      <c r="M1124" s="19"/>
      <c r="N1124" s="18">
        <v>0</v>
      </c>
      <c r="O1124" s="19"/>
      <c r="P1124" s="19"/>
      <c r="Q1124" s="19"/>
      <c r="R1124" s="19"/>
      <c r="S1124" s="18">
        <v>0</v>
      </c>
      <c r="T1124" s="20"/>
      <c r="U1124" s="17"/>
      <c r="V1124" s="17"/>
      <c r="W1124" s="17"/>
      <c r="X1124" s="17"/>
      <c r="Y1124" s="17"/>
      <c r="Z1124" s="18">
        <v>0</v>
      </c>
      <c r="AA1124" s="17"/>
      <c r="AB1124" s="17"/>
      <c r="AC1124" s="41">
        <v>89.307692307692307</v>
      </c>
    </row>
    <row r="1125" spans="1:29" x14ac:dyDescent="0.25">
      <c r="A1125" s="224">
        <v>1121</v>
      </c>
      <c r="B1125" s="61" t="s">
        <v>317</v>
      </c>
      <c r="C1125" s="8" t="s">
        <v>5456</v>
      </c>
      <c r="D1125" s="6">
        <v>0.89300000000000002</v>
      </c>
      <c r="E1125" s="121"/>
      <c r="F1125" s="5"/>
      <c r="G1125" s="6">
        <f>SUM(D1125*100,E1125:F1125)</f>
        <v>89.3</v>
      </c>
      <c r="H1125" s="5"/>
      <c r="I1125" s="4"/>
      <c r="J1125" s="6">
        <f>SUM(H1125:I1125)</f>
        <v>0</v>
      </c>
      <c r="K1125" s="5"/>
      <c r="L1125" s="4"/>
      <c r="M1125" s="4"/>
      <c r="N1125" s="6">
        <f>SUM(K1125:M1125)</f>
        <v>0</v>
      </c>
      <c r="O1125" s="4"/>
      <c r="P1125" s="4"/>
      <c r="Q1125" s="4"/>
      <c r="R1125" s="4"/>
      <c r="S1125" s="6">
        <f>SUM(O1125:R1125)</f>
        <v>0</v>
      </c>
      <c r="T1125" s="7"/>
      <c r="U1125" s="5"/>
      <c r="V1125" s="5"/>
      <c r="W1125" s="5"/>
      <c r="X1125" s="5"/>
      <c r="Y1125" s="5"/>
      <c r="Z1125" s="6">
        <f>SUM(T1125:Y1125)</f>
        <v>0</v>
      </c>
      <c r="AA1125" s="5"/>
      <c r="AB1125" s="5"/>
      <c r="AC1125" s="40">
        <f>G1125+J1125+N1125+S1125+Z1125+AA1125-AB1125</f>
        <v>89.3</v>
      </c>
    </row>
    <row r="1126" spans="1:29" ht="17.25" customHeight="1" x14ac:dyDescent="0.25">
      <c r="A1126" s="224">
        <v>1122</v>
      </c>
      <c r="B1126" s="72" t="s">
        <v>3463</v>
      </c>
      <c r="C1126" s="13" t="s">
        <v>3340</v>
      </c>
      <c r="D1126" s="18">
        <v>0.81</v>
      </c>
      <c r="E1126" s="122">
        <v>1</v>
      </c>
      <c r="F1126" s="17"/>
      <c r="G1126" s="18">
        <v>82</v>
      </c>
      <c r="H1126" s="17"/>
      <c r="I1126" s="19"/>
      <c r="J1126" s="18">
        <v>0</v>
      </c>
      <c r="K1126" s="17"/>
      <c r="L1126" s="19"/>
      <c r="M1126" s="19">
        <v>3</v>
      </c>
      <c r="N1126" s="18">
        <v>3</v>
      </c>
      <c r="O1126" s="19"/>
      <c r="P1126" s="19"/>
      <c r="Q1126" s="19"/>
      <c r="R1126" s="19"/>
      <c r="S1126" s="18">
        <v>0</v>
      </c>
      <c r="T1126" s="20"/>
      <c r="U1126" s="17">
        <v>2.8</v>
      </c>
      <c r="V1126" s="17"/>
      <c r="W1126" s="17">
        <v>1.5</v>
      </c>
      <c r="X1126" s="17"/>
      <c r="Y1126" s="17"/>
      <c r="Z1126" s="18">
        <v>4.3</v>
      </c>
      <c r="AA1126" s="17"/>
      <c r="AB1126" s="17"/>
      <c r="AC1126" s="41">
        <v>89.3</v>
      </c>
    </row>
    <row r="1127" spans="1:29" ht="17.25" customHeight="1" x14ac:dyDescent="0.25">
      <c r="A1127" s="225">
        <v>1123</v>
      </c>
      <c r="B1127" s="58" t="s">
        <v>318</v>
      </c>
      <c r="C1127" s="8" t="s">
        <v>5456</v>
      </c>
      <c r="D1127" s="6">
        <v>0.89290322580645165</v>
      </c>
      <c r="E1127" s="121"/>
      <c r="F1127" s="5"/>
      <c r="G1127" s="6">
        <f>SUM(D1127*100,E1127:F1127)</f>
        <v>89.290322580645167</v>
      </c>
      <c r="H1127" s="5"/>
      <c r="I1127" s="4"/>
      <c r="J1127" s="6">
        <f>SUM(H1127:I1127)</f>
        <v>0</v>
      </c>
      <c r="K1127" s="5"/>
      <c r="L1127" s="4"/>
      <c r="M1127" s="4"/>
      <c r="N1127" s="6">
        <f>SUM(K1127:M1127)</f>
        <v>0</v>
      </c>
      <c r="O1127" s="4"/>
      <c r="P1127" s="4"/>
      <c r="Q1127" s="4"/>
      <c r="R1127" s="4"/>
      <c r="S1127" s="6">
        <f>SUM(O1127:R1127)</f>
        <v>0</v>
      </c>
      <c r="T1127" s="7"/>
      <c r="U1127" s="5"/>
      <c r="V1127" s="5"/>
      <c r="W1127" s="5"/>
      <c r="X1127" s="5"/>
      <c r="Y1127" s="5"/>
      <c r="Z1127" s="6">
        <f>SUM(T1127:Y1127)</f>
        <v>0</v>
      </c>
      <c r="AA1127" s="5"/>
      <c r="AB1127" s="5"/>
      <c r="AC1127" s="40">
        <f>G1127+J1127+N1127+S1127+Z1127+AA1127-AB1127</f>
        <v>89.290322580645167</v>
      </c>
    </row>
    <row r="1128" spans="1:29" x14ac:dyDescent="0.25">
      <c r="A1128" s="224">
        <v>1124</v>
      </c>
      <c r="B1128" s="81" t="s">
        <v>4357</v>
      </c>
      <c r="C1128" s="8" t="s">
        <v>4356</v>
      </c>
      <c r="D1128" s="18">
        <v>0.87290322580645163</v>
      </c>
      <c r="E1128" s="124"/>
      <c r="F1128" s="17"/>
      <c r="G1128" s="18">
        <f>SUM(D1128*100,E1128:F1128)</f>
        <v>87.290322580645167</v>
      </c>
      <c r="H1128" s="17"/>
      <c r="I1128" s="19"/>
      <c r="J1128" s="18">
        <f>SUM(H1128:I1128)</f>
        <v>0</v>
      </c>
      <c r="K1128" s="17"/>
      <c r="L1128" s="19"/>
      <c r="M1128" s="19"/>
      <c r="N1128" s="18">
        <f>SUM(K1128:M1128)</f>
        <v>0</v>
      </c>
      <c r="O1128" s="19"/>
      <c r="P1128" s="19"/>
      <c r="Q1128" s="19"/>
      <c r="R1128" s="19"/>
      <c r="S1128" s="18">
        <f>SUM(O1128:R1128)</f>
        <v>0</v>
      </c>
      <c r="T1128" s="20"/>
      <c r="U1128" s="17">
        <v>2</v>
      </c>
      <c r="V1128" s="17"/>
      <c r="W1128" s="17"/>
      <c r="X1128" s="17"/>
      <c r="Y1128" s="17"/>
      <c r="Z1128" s="18">
        <f>SUM(T1128:Y1128)</f>
        <v>2</v>
      </c>
      <c r="AA1128" s="17"/>
      <c r="AB1128" s="17"/>
      <c r="AC1128" s="41">
        <f>G1128+J1128+N1128+S1128+Z1128+AA1128-AB1128</f>
        <v>89.290322580645167</v>
      </c>
    </row>
    <row r="1129" spans="1:29" x14ac:dyDescent="0.25">
      <c r="A1129" s="224">
        <v>1125</v>
      </c>
      <c r="B1129" s="81" t="s">
        <v>4306</v>
      </c>
      <c r="C1129" s="8" t="s">
        <v>4042</v>
      </c>
      <c r="D1129" s="18">
        <v>0.8726666666666667</v>
      </c>
      <c r="E1129" s="124"/>
      <c r="F1129" s="17"/>
      <c r="G1129" s="18">
        <f>SUM(D1129*100,E1129:F1129)</f>
        <v>87.266666666666666</v>
      </c>
      <c r="H1129" s="17"/>
      <c r="I1129" s="19"/>
      <c r="J1129" s="18">
        <f>SUM(H1129:I1129)</f>
        <v>0</v>
      </c>
      <c r="K1129" s="17"/>
      <c r="L1129" s="19"/>
      <c r="M1129" s="19"/>
      <c r="N1129" s="18">
        <f>SUM(K1129:M1129)</f>
        <v>0</v>
      </c>
      <c r="O1129" s="19"/>
      <c r="P1129" s="19"/>
      <c r="Q1129" s="19"/>
      <c r="R1129" s="19"/>
      <c r="S1129" s="18">
        <f>SUM(O1129:R1129)</f>
        <v>0</v>
      </c>
      <c r="T1129" s="20"/>
      <c r="U1129" s="17">
        <v>2</v>
      </c>
      <c r="V1129" s="17"/>
      <c r="W1129" s="17"/>
      <c r="X1129" s="17"/>
      <c r="Y1129" s="17"/>
      <c r="Z1129" s="18">
        <f>SUM(T1129:Y1129)</f>
        <v>2</v>
      </c>
      <c r="AA1129" s="17"/>
      <c r="AB1129" s="17"/>
      <c r="AC1129" s="41">
        <f>G1129+J1129+N1129+S1129+Z1129+AA1129-AB1129</f>
        <v>89.266666666666666</v>
      </c>
    </row>
    <row r="1130" spans="1:29" x14ac:dyDescent="0.25">
      <c r="A1130" s="224">
        <v>1126</v>
      </c>
      <c r="B1130" s="58" t="s">
        <v>319</v>
      </c>
      <c r="C1130" s="8" t="s">
        <v>5456</v>
      </c>
      <c r="D1130" s="43">
        <v>0.80356000000000005</v>
      </c>
      <c r="E1130" s="121"/>
      <c r="F1130" s="5"/>
      <c r="G1130" s="6">
        <f>SUM(D1130*100,E1130:F1130)</f>
        <v>80.356000000000009</v>
      </c>
      <c r="H1130" s="5"/>
      <c r="I1130" s="4"/>
      <c r="J1130" s="6">
        <f>SUM(H1130:I1130)</f>
        <v>0</v>
      </c>
      <c r="K1130" s="5"/>
      <c r="L1130" s="4"/>
      <c r="M1130" s="4"/>
      <c r="N1130" s="6">
        <f>SUM(K1130:M1130)</f>
        <v>0</v>
      </c>
      <c r="O1130" s="4">
        <v>2.5</v>
      </c>
      <c r="P1130" s="4"/>
      <c r="Q1130" s="4">
        <v>3</v>
      </c>
      <c r="R1130" s="4"/>
      <c r="S1130" s="6">
        <f>SUM(O1130:R1130)</f>
        <v>5.5</v>
      </c>
      <c r="T1130" s="7"/>
      <c r="U1130" s="5">
        <v>2.6</v>
      </c>
      <c r="V1130" s="5">
        <v>0.8</v>
      </c>
      <c r="W1130" s="5"/>
      <c r="X1130" s="5"/>
      <c r="Y1130" s="5"/>
      <c r="Z1130" s="6">
        <f>SUM(T1130:Y1130)</f>
        <v>3.4000000000000004</v>
      </c>
      <c r="AA1130" s="5"/>
      <c r="AB1130" s="5"/>
      <c r="AC1130" s="40">
        <f>G1130+J1130+N1130+S1130+Z1130+AA1130-AB1130</f>
        <v>89.256000000000014</v>
      </c>
    </row>
    <row r="1131" spans="1:29" x14ac:dyDescent="0.25">
      <c r="A1131" s="225">
        <v>1127</v>
      </c>
      <c r="B1131" s="62" t="s">
        <v>2572</v>
      </c>
      <c r="C1131" s="13" t="s">
        <v>2360</v>
      </c>
      <c r="D1131" s="18">
        <v>0.89249999999999996</v>
      </c>
      <c r="E1131" s="122"/>
      <c r="F1131" s="17"/>
      <c r="G1131" s="18">
        <v>89.25</v>
      </c>
      <c r="H1131" s="17"/>
      <c r="I1131" s="19"/>
      <c r="J1131" s="18">
        <v>0</v>
      </c>
      <c r="K1131" s="17"/>
      <c r="L1131" s="19"/>
      <c r="M1131" s="19"/>
      <c r="N1131" s="18">
        <v>0</v>
      </c>
      <c r="O1131" s="19"/>
      <c r="P1131" s="19"/>
      <c r="Q1131" s="19"/>
      <c r="R1131" s="19"/>
      <c r="S1131" s="18">
        <v>0</v>
      </c>
      <c r="T1131" s="20"/>
      <c r="U1131" s="17"/>
      <c r="V1131" s="17"/>
      <c r="W1131" s="17"/>
      <c r="X1131" s="17"/>
      <c r="Y1131" s="17"/>
      <c r="Z1131" s="18">
        <v>0</v>
      </c>
      <c r="AA1131" s="17"/>
      <c r="AB1131" s="17"/>
      <c r="AC1131" s="41">
        <v>89.25</v>
      </c>
    </row>
    <row r="1132" spans="1:29" x14ac:dyDescent="0.25">
      <c r="A1132" s="224">
        <v>1128</v>
      </c>
      <c r="B1132" s="62" t="s">
        <v>320</v>
      </c>
      <c r="C1132" s="8" t="s">
        <v>5456</v>
      </c>
      <c r="D1132" s="6">
        <v>0.89233333333333331</v>
      </c>
      <c r="E1132" s="121"/>
      <c r="F1132" s="5"/>
      <c r="G1132" s="6">
        <f>SUM(D1132*100,E1132:F1132)</f>
        <v>89.233333333333334</v>
      </c>
      <c r="H1132" s="5"/>
      <c r="I1132" s="4"/>
      <c r="J1132" s="6">
        <f>SUM(H1132:I1132)</f>
        <v>0</v>
      </c>
      <c r="K1132" s="5"/>
      <c r="L1132" s="4"/>
      <c r="M1132" s="4"/>
      <c r="N1132" s="6">
        <f>SUM(K1132:M1132)</f>
        <v>0</v>
      </c>
      <c r="O1132" s="4"/>
      <c r="P1132" s="4"/>
      <c r="Q1132" s="4"/>
      <c r="R1132" s="4"/>
      <c r="S1132" s="6">
        <f>SUM(O1132:R1132)</f>
        <v>0</v>
      </c>
      <c r="T1132" s="7"/>
      <c r="U1132" s="5"/>
      <c r="V1132" s="5"/>
      <c r="W1132" s="5"/>
      <c r="X1132" s="5"/>
      <c r="Y1132" s="5"/>
      <c r="Z1132" s="6">
        <f>SUM(T1132:Y1132)</f>
        <v>0</v>
      </c>
      <c r="AA1132" s="5"/>
      <c r="AB1132" s="5"/>
      <c r="AC1132" s="40">
        <f>G1132+J1132+N1132+S1132+Z1132+AA1132-AB1132</f>
        <v>89.233333333333334</v>
      </c>
    </row>
    <row r="1133" spans="1:29" x14ac:dyDescent="0.25">
      <c r="A1133" s="224">
        <v>1129</v>
      </c>
      <c r="B1133" s="62" t="s">
        <v>321</v>
      </c>
      <c r="C1133" s="8" t="s">
        <v>5456</v>
      </c>
      <c r="D1133" s="6">
        <v>0.8823333333333333</v>
      </c>
      <c r="E1133" s="121"/>
      <c r="F1133" s="5"/>
      <c r="G1133" s="6">
        <f>SUM(D1133*100,E1133:F1133)</f>
        <v>88.233333333333334</v>
      </c>
      <c r="H1133" s="5"/>
      <c r="I1133" s="4"/>
      <c r="J1133" s="6">
        <f>SUM(H1133:I1133)</f>
        <v>0</v>
      </c>
      <c r="K1133" s="5"/>
      <c r="L1133" s="4"/>
      <c r="M1133" s="4"/>
      <c r="N1133" s="6">
        <f>SUM(K1133:M1133)</f>
        <v>0</v>
      </c>
      <c r="O1133" s="4"/>
      <c r="P1133" s="4"/>
      <c r="Q1133" s="4"/>
      <c r="R1133" s="4"/>
      <c r="S1133" s="6">
        <f>SUM(O1133:R1133)</f>
        <v>0</v>
      </c>
      <c r="T1133" s="7">
        <v>1</v>
      </c>
      <c r="U1133" s="5"/>
      <c r="V1133" s="5"/>
      <c r="W1133" s="5"/>
      <c r="X1133" s="5"/>
      <c r="Y1133" s="5"/>
      <c r="Z1133" s="6">
        <f>SUM(T1133:Y1133)</f>
        <v>1</v>
      </c>
      <c r="AA1133" s="5"/>
      <c r="AB1133" s="5"/>
      <c r="AC1133" s="40">
        <f>G1133+J1133+N1133+S1133+Z1133+AA1133-AB1133</f>
        <v>89.233333333333334</v>
      </c>
    </row>
    <row r="1134" spans="1:29" x14ac:dyDescent="0.25">
      <c r="A1134" s="224">
        <v>1130</v>
      </c>
      <c r="B1134" s="60" t="s">
        <v>322</v>
      </c>
      <c r="C1134" s="8" t="s">
        <v>5456</v>
      </c>
      <c r="D1134" s="6">
        <v>0.89212121212121209</v>
      </c>
      <c r="E1134" s="121"/>
      <c r="F1134" s="5"/>
      <c r="G1134" s="6">
        <f>SUM(D1134*100,E1134:F1134)</f>
        <v>89.212121212121204</v>
      </c>
      <c r="H1134" s="5"/>
      <c r="I1134" s="4"/>
      <c r="J1134" s="6">
        <f>SUM(H1134:I1134)</f>
        <v>0</v>
      </c>
      <c r="K1134" s="5"/>
      <c r="L1134" s="4"/>
      <c r="M1134" s="4"/>
      <c r="N1134" s="6">
        <f>SUM(K1134:M1134)</f>
        <v>0</v>
      </c>
      <c r="O1134" s="4"/>
      <c r="P1134" s="4"/>
      <c r="Q1134" s="4"/>
      <c r="R1134" s="4"/>
      <c r="S1134" s="6">
        <f>SUM(O1134:R1134)</f>
        <v>0</v>
      </c>
      <c r="T1134" s="7"/>
      <c r="U1134" s="5"/>
      <c r="V1134" s="5"/>
      <c r="W1134" s="5"/>
      <c r="X1134" s="5"/>
      <c r="Y1134" s="5"/>
      <c r="Z1134" s="6">
        <f>SUM(T1134:Y1134)</f>
        <v>0</v>
      </c>
      <c r="AA1134" s="5"/>
      <c r="AB1134" s="5"/>
      <c r="AC1134" s="40">
        <f>G1134+J1134+N1134+S1134+Z1134+AA1134-AB1134</f>
        <v>89.212121212121204</v>
      </c>
    </row>
    <row r="1135" spans="1:29" x14ac:dyDescent="0.25">
      <c r="A1135" s="225">
        <v>1131</v>
      </c>
      <c r="B1135" s="80" t="s">
        <v>1500</v>
      </c>
      <c r="C1135" s="22" t="s">
        <v>1369</v>
      </c>
      <c r="D1135" s="18">
        <v>0.89200000000000002</v>
      </c>
      <c r="E1135" s="122"/>
      <c r="F1135" s="17"/>
      <c r="G1135" s="18">
        <f>SUM(D1135*100,E1135:F1135)</f>
        <v>89.2</v>
      </c>
      <c r="H1135" s="17"/>
      <c r="I1135" s="19"/>
      <c r="J1135" s="18">
        <f>SUM(H1135:I1135)</f>
        <v>0</v>
      </c>
      <c r="K1135" s="17"/>
      <c r="L1135" s="19"/>
      <c r="M1135" s="19"/>
      <c r="N1135" s="18">
        <f>SUM(K1135:M1135)</f>
        <v>0</v>
      </c>
      <c r="O1135" s="19"/>
      <c r="P1135" s="19"/>
      <c r="Q1135" s="19"/>
      <c r="R1135" s="19"/>
      <c r="S1135" s="18">
        <f>SUM(O1135:R1135)</f>
        <v>0</v>
      </c>
      <c r="T1135" s="20"/>
      <c r="U1135" s="17"/>
      <c r="V1135" s="17"/>
      <c r="W1135" s="17"/>
      <c r="X1135" s="17"/>
      <c r="Y1135" s="17"/>
      <c r="Z1135" s="18">
        <f>SUM(T1135:Y1135)</f>
        <v>0</v>
      </c>
      <c r="AA1135" s="17"/>
      <c r="AB1135" s="17"/>
      <c r="AC1135" s="41">
        <f>G1135+J1135+N1135+S1135+Z1135+AA1135-AB1135</f>
        <v>89.2</v>
      </c>
    </row>
    <row r="1136" spans="1:29" x14ac:dyDescent="0.25">
      <c r="A1136" s="224">
        <v>1132</v>
      </c>
      <c r="B1136" s="111" t="s">
        <v>4247</v>
      </c>
      <c r="C1136" s="8" t="s">
        <v>4042</v>
      </c>
      <c r="D1136" s="18">
        <v>0.8878125</v>
      </c>
      <c r="E1136" s="124"/>
      <c r="F1136" s="17"/>
      <c r="G1136" s="18">
        <f>SUM(D1136*100,E1136:F1136)</f>
        <v>88.78125</v>
      </c>
      <c r="H1136" s="17"/>
      <c r="I1136" s="19"/>
      <c r="J1136" s="18">
        <f>SUM(H1136:I1136)</f>
        <v>0</v>
      </c>
      <c r="K1136" s="17"/>
      <c r="L1136" s="19"/>
      <c r="M1136" s="19"/>
      <c r="N1136" s="18">
        <f>SUM(K1136:M1136)</f>
        <v>0</v>
      </c>
      <c r="O1136" s="19"/>
      <c r="P1136" s="19"/>
      <c r="Q1136" s="19"/>
      <c r="R1136" s="19"/>
      <c r="S1136" s="18">
        <f>SUM(O1136:R1136)</f>
        <v>0</v>
      </c>
      <c r="T1136" s="20"/>
      <c r="U1136" s="17"/>
      <c r="V1136" s="17"/>
      <c r="W1136" s="17">
        <v>0.4</v>
      </c>
      <c r="X1136" s="17"/>
      <c r="Y1136" s="17"/>
      <c r="Z1136" s="18">
        <f>SUM(T1136:Y1136)</f>
        <v>0.4</v>
      </c>
      <c r="AA1136" s="17"/>
      <c r="AB1136" s="17"/>
      <c r="AC1136" s="41">
        <f>G1136+J1136+N1136+S1136+Z1136+AA1136-AB1136</f>
        <v>89.181250000000006</v>
      </c>
    </row>
    <row r="1137" spans="1:29" x14ac:dyDescent="0.25">
      <c r="A1137" s="224">
        <v>1133</v>
      </c>
      <c r="B1137" s="105" t="s">
        <v>1501</v>
      </c>
      <c r="C1137" s="8" t="s">
        <v>1369</v>
      </c>
      <c r="D1137" s="18">
        <v>0.74376129032258065</v>
      </c>
      <c r="E1137" s="122"/>
      <c r="F1137" s="17"/>
      <c r="G1137" s="18">
        <f>SUM(D1137*100,E1137:F1137)</f>
        <v>74.376129032258063</v>
      </c>
      <c r="H1137" s="17"/>
      <c r="I1137" s="19"/>
      <c r="J1137" s="18">
        <f>SUM(H1137:I1137)</f>
        <v>0</v>
      </c>
      <c r="K1137" s="17"/>
      <c r="L1137" s="19"/>
      <c r="M1137" s="19"/>
      <c r="N1137" s="18">
        <f>SUM(K1137:M1137)</f>
        <v>0</v>
      </c>
      <c r="O1137" s="19"/>
      <c r="P1137" s="19"/>
      <c r="Q1137" s="19"/>
      <c r="R1137" s="19"/>
      <c r="S1137" s="18">
        <f>SUM(O1137:R1137)</f>
        <v>0</v>
      </c>
      <c r="T1137" s="20">
        <v>1</v>
      </c>
      <c r="U1137" s="17">
        <v>1</v>
      </c>
      <c r="V1137" s="17"/>
      <c r="W1137" s="17">
        <f>0.6+0.7</f>
        <v>1.2999999999999998</v>
      </c>
      <c r="X1137" s="17">
        <f>10+1.5</f>
        <v>11.5</v>
      </c>
      <c r="Y1137" s="17"/>
      <c r="Z1137" s="18">
        <f>SUM(T1137:Y1137)</f>
        <v>14.8</v>
      </c>
      <c r="AA1137" s="17"/>
      <c r="AB1137" s="17"/>
      <c r="AC1137" s="41">
        <f>G1137+J1137+N1137+S1137+Z1137+AA1137-AB1137</f>
        <v>89.176129032258061</v>
      </c>
    </row>
    <row r="1138" spans="1:29" x14ac:dyDescent="0.25">
      <c r="A1138" s="224">
        <v>1134</v>
      </c>
      <c r="B1138" s="109">
        <v>214154</v>
      </c>
      <c r="C1138" s="36" t="s">
        <v>5457</v>
      </c>
      <c r="D1138" s="39">
        <v>0.79872592592592595</v>
      </c>
      <c r="E1138" s="123"/>
      <c r="F1138" s="33"/>
      <c r="G1138" s="34">
        <v>79.872592592592596</v>
      </c>
      <c r="H1138" s="33"/>
      <c r="I1138" s="32"/>
      <c r="J1138" s="34">
        <v>0</v>
      </c>
      <c r="K1138" s="33"/>
      <c r="L1138" s="32"/>
      <c r="M1138" s="32"/>
      <c r="N1138" s="34">
        <v>0</v>
      </c>
      <c r="O1138" s="32"/>
      <c r="P1138" s="32"/>
      <c r="Q1138" s="32"/>
      <c r="R1138" s="32"/>
      <c r="S1138" s="34">
        <v>0</v>
      </c>
      <c r="T1138" s="35"/>
      <c r="U1138" s="33">
        <v>9.3000000000000007</v>
      </c>
      <c r="V1138" s="33"/>
      <c r="W1138" s="33"/>
      <c r="X1138" s="33"/>
      <c r="Y1138" s="33"/>
      <c r="Z1138" s="34">
        <v>9.3000000000000007</v>
      </c>
      <c r="AA1138" s="33"/>
      <c r="AB1138" s="33"/>
      <c r="AC1138" s="42">
        <v>89.172592592592594</v>
      </c>
    </row>
    <row r="1139" spans="1:29" x14ac:dyDescent="0.25">
      <c r="A1139" s="225">
        <v>1135</v>
      </c>
      <c r="B1139" s="62" t="s">
        <v>2573</v>
      </c>
      <c r="C1139" s="13" t="s">
        <v>2360</v>
      </c>
      <c r="D1139" s="18">
        <v>0.89153846153846161</v>
      </c>
      <c r="E1139" s="122"/>
      <c r="F1139" s="17"/>
      <c r="G1139" s="18">
        <v>89.15384615384616</v>
      </c>
      <c r="H1139" s="17"/>
      <c r="I1139" s="19"/>
      <c r="J1139" s="18">
        <v>0</v>
      </c>
      <c r="K1139" s="17"/>
      <c r="L1139" s="19"/>
      <c r="M1139" s="19"/>
      <c r="N1139" s="18">
        <v>0</v>
      </c>
      <c r="O1139" s="19"/>
      <c r="P1139" s="19"/>
      <c r="Q1139" s="19"/>
      <c r="R1139" s="19"/>
      <c r="S1139" s="18">
        <v>0</v>
      </c>
      <c r="T1139" s="20"/>
      <c r="U1139" s="17"/>
      <c r="V1139" s="17"/>
      <c r="W1139" s="17"/>
      <c r="X1139" s="17"/>
      <c r="Y1139" s="17"/>
      <c r="Z1139" s="18">
        <v>0</v>
      </c>
      <c r="AA1139" s="17"/>
      <c r="AB1139" s="17"/>
      <c r="AC1139" s="41">
        <v>89.15384615384616</v>
      </c>
    </row>
    <row r="1140" spans="1:29" x14ac:dyDescent="0.25">
      <c r="A1140" s="224">
        <v>1136</v>
      </c>
      <c r="B1140" s="183" t="s">
        <v>323</v>
      </c>
      <c r="C1140" s="8" t="s">
        <v>5456</v>
      </c>
      <c r="D1140" s="6">
        <v>0.89133333333333331</v>
      </c>
      <c r="E1140" s="121"/>
      <c r="F1140" s="5"/>
      <c r="G1140" s="6">
        <f>SUM(D1140*100,E1140:F1140)</f>
        <v>89.133333333333326</v>
      </c>
      <c r="H1140" s="5"/>
      <c r="I1140" s="4"/>
      <c r="J1140" s="6">
        <f>SUM(H1140:I1140)</f>
        <v>0</v>
      </c>
      <c r="K1140" s="5"/>
      <c r="L1140" s="4"/>
      <c r="M1140" s="4"/>
      <c r="N1140" s="6">
        <f>SUM(K1140:M1140)</f>
        <v>0</v>
      </c>
      <c r="O1140" s="4"/>
      <c r="P1140" s="4"/>
      <c r="Q1140" s="4"/>
      <c r="R1140" s="4"/>
      <c r="S1140" s="6">
        <f>SUM(O1140:R1140)</f>
        <v>0</v>
      </c>
      <c r="T1140" s="7"/>
      <c r="U1140" s="5"/>
      <c r="V1140" s="5"/>
      <c r="W1140" s="5"/>
      <c r="X1140" s="5"/>
      <c r="Y1140" s="5"/>
      <c r="Z1140" s="6">
        <f>SUM(T1140:Y1140)</f>
        <v>0</v>
      </c>
      <c r="AA1140" s="5"/>
      <c r="AB1140" s="5"/>
      <c r="AC1140" s="40">
        <f>G1140+J1140+N1140+S1140+Z1140+AA1140-AB1140</f>
        <v>89.133333333333326</v>
      </c>
    </row>
    <row r="1141" spans="1:29" x14ac:dyDescent="0.25">
      <c r="A1141" s="224">
        <v>1137</v>
      </c>
      <c r="B1141" s="72" t="s">
        <v>2574</v>
      </c>
      <c r="C1141" s="13" t="s">
        <v>2360</v>
      </c>
      <c r="D1141" s="18">
        <v>0.89133333333333331</v>
      </c>
      <c r="E1141" s="122"/>
      <c r="F1141" s="17"/>
      <c r="G1141" s="18">
        <v>89.133333333333326</v>
      </c>
      <c r="H1141" s="17"/>
      <c r="I1141" s="19"/>
      <c r="J1141" s="18">
        <v>0</v>
      </c>
      <c r="K1141" s="17"/>
      <c r="L1141" s="19"/>
      <c r="M1141" s="19"/>
      <c r="N1141" s="18">
        <v>0</v>
      </c>
      <c r="O1141" s="19"/>
      <c r="P1141" s="19"/>
      <c r="Q1141" s="19"/>
      <c r="R1141" s="19"/>
      <c r="S1141" s="18">
        <v>0</v>
      </c>
      <c r="T1141" s="20"/>
      <c r="U1141" s="17"/>
      <c r="V1141" s="17"/>
      <c r="W1141" s="17"/>
      <c r="X1141" s="17"/>
      <c r="Y1141" s="17"/>
      <c r="Z1141" s="18">
        <v>0</v>
      </c>
      <c r="AA1141" s="17"/>
      <c r="AB1141" s="17"/>
      <c r="AC1141" s="41">
        <v>89.133333333333326</v>
      </c>
    </row>
    <row r="1142" spans="1:29" x14ac:dyDescent="0.25">
      <c r="A1142" s="224">
        <v>1138</v>
      </c>
      <c r="B1142" s="72" t="s">
        <v>4949</v>
      </c>
      <c r="C1142" s="8" t="s">
        <v>4042</v>
      </c>
      <c r="D1142" s="18">
        <v>0.86131578947368426</v>
      </c>
      <c r="E1142" s="124"/>
      <c r="F1142" s="17"/>
      <c r="G1142" s="18">
        <f>SUM(D1142*100,E1142:F1142)</f>
        <v>86.131578947368425</v>
      </c>
      <c r="H1142" s="17"/>
      <c r="I1142" s="19"/>
      <c r="J1142" s="18">
        <f>SUM(H1142:I1142)</f>
        <v>0</v>
      </c>
      <c r="K1142" s="17"/>
      <c r="L1142" s="19"/>
      <c r="M1142" s="19"/>
      <c r="N1142" s="18">
        <f>SUM(K1142:M1142)</f>
        <v>0</v>
      </c>
      <c r="O1142" s="19"/>
      <c r="P1142" s="19"/>
      <c r="Q1142" s="19"/>
      <c r="R1142" s="19"/>
      <c r="S1142" s="18">
        <f>SUM(O1142:R1142)</f>
        <v>0</v>
      </c>
      <c r="T1142" s="20">
        <v>3</v>
      </c>
      <c r="U1142" s="17"/>
      <c r="V1142" s="17"/>
      <c r="W1142" s="17"/>
      <c r="X1142" s="17"/>
      <c r="Y1142" s="17"/>
      <c r="Z1142" s="18">
        <f>SUM(T1142:Y1142)</f>
        <v>3</v>
      </c>
      <c r="AA1142" s="17"/>
      <c r="AB1142" s="17"/>
      <c r="AC1142" s="41">
        <f>G1142+J1142+N1142+S1142+Z1142+AA1142-AB1142</f>
        <v>89.131578947368425</v>
      </c>
    </row>
    <row r="1143" spans="1:29" x14ac:dyDescent="0.25">
      <c r="A1143" s="225">
        <v>1139</v>
      </c>
      <c r="B1143" s="59" t="s">
        <v>324</v>
      </c>
      <c r="C1143" s="8" t="s">
        <v>5456</v>
      </c>
      <c r="D1143" s="6">
        <v>0.8893103448275862</v>
      </c>
      <c r="E1143" s="121"/>
      <c r="F1143" s="5"/>
      <c r="G1143" s="6">
        <f>SUM(D1143*100,E1143:F1143)</f>
        <v>88.931034482758619</v>
      </c>
      <c r="H1143" s="5"/>
      <c r="I1143" s="4"/>
      <c r="J1143" s="6">
        <f>SUM(H1143:I1143)</f>
        <v>0</v>
      </c>
      <c r="K1143" s="5"/>
      <c r="L1143" s="4"/>
      <c r="M1143" s="4"/>
      <c r="N1143" s="6">
        <f>SUM(K1143:M1143)</f>
        <v>0</v>
      </c>
      <c r="O1143" s="4"/>
      <c r="P1143" s="4"/>
      <c r="Q1143" s="4"/>
      <c r="R1143" s="4"/>
      <c r="S1143" s="6">
        <f>SUM(O1143:R1143)</f>
        <v>0</v>
      </c>
      <c r="T1143" s="7"/>
      <c r="U1143" s="5"/>
      <c r="V1143" s="5"/>
      <c r="W1143" s="5">
        <v>0.2</v>
      </c>
      <c r="X1143" s="5"/>
      <c r="Y1143" s="5"/>
      <c r="Z1143" s="6">
        <f>SUM(T1143:Y1143)</f>
        <v>0.2</v>
      </c>
      <c r="AA1143" s="5"/>
      <c r="AB1143" s="5"/>
      <c r="AC1143" s="40">
        <f>G1143+J1143+N1143+S1143+Z1143+AA1143-AB1143</f>
        <v>89.131034482758622</v>
      </c>
    </row>
    <row r="1144" spans="1:29" x14ac:dyDescent="0.25">
      <c r="A1144" s="224">
        <v>1140</v>
      </c>
      <c r="B1144" s="62" t="s">
        <v>325</v>
      </c>
      <c r="C1144" s="8" t="s">
        <v>5456</v>
      </c>
      <c r="D1144" s="6">
        <v>0.89100000000000001</v>
      </c>
      <c r="E1144" s="121"/>
      <c r="F1144" s="5"/>
      <c r="G1144" s="6">
        <f>SUM(D1144*100,E1144:F1144)</f>
        <v>89.1</v>
      </c>
      <c r="H1144" s="5"/>
      <c r="I1144" s="4"/>
      <c r="J1144" s="6">
        <f>SUM(H1144:I1144)</f>
        <v>0</v>
      </c>
      <c r="K1144" s="5"/>
      <c r="L1144" s="4"/>
      <c r="M1144" s="4"/>
      <c r="N1144" s="6">
        <f>SUM(K1144:M1144)</f>
        <v>0</v>
      </c>
      <c r="O1144" s="4"/>
      <c r="P1144" s="4"/>
      <c r="Q1144" s="4"/>
      <c r="R1144" s="4"/>
      <c r="S1144" s="6">
        <f>SUM(O1144:R1144)</f>
        <v>0</v>
      </c>
      <c r="T1144" s="7"/>
      <c r="U1144" s="5"/>
      <c r="V1144" s="5"/>
      <c r="W1144" s="5"/>
      <c r="X1144" s="5"/>
      <c r="Y1144" s="5"/>
      <c r="Z1144" s="6">
        <f>SUM(T1144:Y1144)</f>
        <v>0</v>
      </c>
      <c r="AA1144" s="5"/>
      <c r="AB1144" s="5"/>
      <c r="AC1144" s="40">
        <f>G1144+J1144+N1144+S1144+Z1144+AA1144-AB1144</f>
        <v>89.1</v>
      </c>
    </row>
    <row r="1145" spans="1:29" x14ac:dyDescent="0.25">
      <c r="A1145" s="224">
        <v>1141</v>
      </c>
      <c r="B1145" s="62" t="s">
        <v>2575</v>
      </c>
      <c r="C1145" s="13" t="s">
        <v>2360</v>
      </c>
      <c r="D1145" s="18">
        <v>0.86583333333333323</v>
      </c>
      <c r="E1145" s="122"/>
      <c r="F1145" s="17"/>
      <c r="G1145" s="18">
        <v>86.583333333333329</v>
      </c>
      <c r="H1145" s="17"/>
      <c r="I1145" s="19"/>
      <c r="J1145" s="18">
        <v>0</v>
      </c>
      <c r="K1145" s="17"/>
      <c r="L1145" s="19"/>
      <c r="M1145" s="19"/>
      <c r="N1145" s="18">
        <v>0</v>
      </c>
      <c r="O1145" s="19">
        <v>2.5</v>
      </c>
      <c r="P1145" s="19"/>
      <c r="Q1145" s="19"/>
      <c r="R1145" s="19"/>
      <c r="S1145" s="18">
        <v>2.5</v>
      </c>
      <c r="T1145" s="20"/>
      <c r="U1145" s="17"/>
      <c r="V1145" s="17"/>
      <c r="W1145" s="17"/>
      <c r="X1145" s="17"/>
      <c r="Y1145" s="17"/>
      <c r="Z1145" s="18">
        <v>0</v>
      </c>
      <c r="AA1145" s="17"/>
      <c r="AB1145" s="17"/>
      <c r="AC1145" s="41">
        <v>89.083333333333329</v>
      </c>
    </row>
    <row r="1146" spans="1:29" x14ac:dyDescent="0.25">
      <c r="A1146" s="224">
        <v>1142</v>
      </c>
      <c r="B1146" s="62" t="s">
        <v>2576</v>
      </c>
      <c r="C1146" s="13" t="s">
        <v>2360</v>
      </c>
      <c r="D1146" s="18">
        <v>0.89076923076923076</v>
      </c>
      <c r="E1146" s="122"/>
      <c r="F1146" s="17"/>
      <c r="G1146" s="18">
        <v>89.07692307692308</v>
      </c>
      <c r="H1146" s="17"/>
      <c r="I1146" s="19"/>
      <c r="J1146" s="18">
        <v>0</v>
      </c>
      <c r="K1146" s="17"/>
      <c r="L1146" s="19"/>
      <c r="M1146" s="19"/>
      <c r="N1146" s="18">
        <v>0</v>
      </c>
      <c r="O1146" s="19"/>
      <c r="P1146" s="19"/>
      <c r="Q1146" s="19"/>
      <c r="R1146" s="19"/>
      <c r="S1146" s="18">
        <v>0</v>
      </c>
      <c r="T1146" s="20"/>
      <c r="U1146" s="17"/>
      <c r="V1146" s="17"/>
      <c r="W1146" s="17"/>
      <c r="X1146" s="17"/>
      <c r="Y1146" s="17"/>
      <c r="Z1146" s="18">
        <v>0</v>
      </c>
      <c r="AA1146" s="17"/>
      <c r="AB1146" s="17"/>
      <c r="AC1146" s="41">
        <v>89.07692307692308</v>
      </c>
    </row>
    <row r="1147" spans="1:29" x14ac:dyDescent="0.25">
      <c r="A1147" s="225">
        <v>1143</v>
      </c>
      <c r="B1147" s="62" t="s">
        <v>2577</v>
      </c>
      <c r="C1147" s="13" t="s">
        <v>2360</v>
      </c>
      <c r="D1147" s="18">
        <v>0.89076923076923076</v>
      </c>
      <c r="E1147" s="122"/>
      <c r="F1147" s="17"/>
      <c r="G1147" s="18">
        <v>89.07692307692308</v>
      </c>
      <c r="H1147" s="17"/>
      <c r="I1147" s="19"/>
      <c r="J1147" s="18">
        <v>0</v>
      </c>
      <c r="K1147" s="17"/>
      <c r="L1147" s="19"/>
      <c r="M1147" s="19"/>
      <c r="N1147" s="18">
        <v>0</v>
      </c>
      <c r="O1147" s="19"/>
      <c r="P1147" s="19"/>
      <c r="Q1147" s="19"/>
      <c r="R1147" s="19"/>
      <c r="S1147" s="18">
        <v>0</v>
      </c>
      <c r="T1147" s="20"/>
      <c r="U1147" s="17"/>
      <c r="V1147" s="17"/>
      <c r="W1147" s="17"/>
      <c r="X1147" s="17"/>
      <c r="Y1147" s="17"/>
      <c r="Z1147" s="18">
        <v>0</v>
      </c>
      <c r="AA1147" s="17"/>
      <c r="AB1147" s="17"/>
      <c r="AC1147" s="41">
        <v>89.07692307692308</v>
      </c>
    </row>
    <row r="1148" spans="1:29" x14ac:dyDescent="0.25">
      <c r="A1148" s="224">
        <v>1144</v>
      </c>
      <c r="B1148" s="206" t="s">
        <v>1502</v>
      </c>
      <c r="C1148" s="26" t="s">
        <v>1369</v>
      </c>
      <c r="D1148" s="18">
        <v>0.80352258064516136</v>
      </c>
      <c r="E1148" s="122"/>
      <c r="F1148" s="17"/>
      <c r="G1148" s="18">
        <f>SUM(D1148*100,E1148:F1148)</f>
        <v>80.352258064516136</v>
      </c>
      <c r="H1148" s="17"/>
      <c r="I1148" s="19"/>
      <c r="J1148" s="18">
        <f>SUM(H1148:I1148)</f>
        <v>0</v>
      </c>
      <c r="K1148" s="17"/>
      <c r="L1148" s="19"/>
      <c r="M1148" s="19">
        <v>3</v>
      </c>
      <c r="N1148" s="18">
        <f>SUM(K1148:M1148)</f>
        <v>3</v>
      </c>
      <c r="O1148" s="19">
        <v>2.5</v>
      </c>
      <c r="P1148" s="19"/>
      <c r="Q1148" s="19"/>
      <c r="R1148" s="19"/>
      <c r="S1148" s="18">
        <f>SUM(O1148:R1148)</f>
        <v>2.5</v>
      </c>
      <c r="T1148" s="20"/>
      <c r="U1148" s="17">
        <v>1</v>
      </c>
      <c r="V1148" s="17"/>
      <c r="W1148" s="17">
        <v>0.2</v>
      </c>
      <c r="X1148" s="17"/>
      <c r="Y1148" s="17">
        <v>2</v>
      </c>
      <c r="Z1148" s="18">
        <f>SUM(T1148:Y1148)</f>
        <v>3.2</v>
      </c>
      <c r="AA1148" s="17"/>
      <c r="AB1148" s="17"/>
      <c r="AC1148" s="41">
        <f>G1148+J1148+N1148+S1148+Z1148+AA1148-AB1148</f>
        <v>89.052258064516138</v>
      </c>
    </row>
    <row r="1149" spans="1:29" x14ac:dyDescent="0.25">
      <c r="A1149" s="224">
        <v>1145</v>
      </c>
      <c r="B1149" s="62" t="s">
        <v>4728</v>
      </c>
      <c r="C1149" s="8" t="s">
        <v>4042</v>
      </c>
      <c r="D1149" s="18">
        <v>0.89049999999999996</v>
      </c>
      <c r="E1149" s="124"/>
      <c r="F1149" s="17"/>
      <c r="G1149" s="18">
        <f>SUM(D1149*100,E1149:F1149)</f>
        <v>89.05</v>
      </c>
      <c r="H1149" s="17"/>
      <c r="I1149" s="19"/>
      <c r="J1149" s="18">
        <f>SUM(H1149:I1149)</f>
        <v>0</v>
      </c>
      <c r="K1149" s="17"/>
      <c r="L1149" s="19"/>
      <c r="M1149" s="19"/>
      <c r="N1149" s="18">
        <f>SUM(K1149:M1149)</f>
        <v>0</v>
      </c>
      <c r="O1149" s="19"/>
      <c r="P1149" s="19"/>
      <c r="Q1149" s="19"/>
      <c r="R1149" s="19"/>
      <c r="S1149" s="18">
        <f>SUM(O1149:R1149)</f>
        <v>0</v>
      </c>
      <c r="T1149" s="20"/>
      <c r="U1149" s="17"/>
      <c r="V1149" s="17"/>
      <c r="W1149" s="17"/>
      <c r="X1149" s="17"/>
      <c r="Y1149" s="17"/>
      <c r="Z1149" s="18">
        <f>SUM(T1149:Y1149)</f>
        <v>0</v>
      </c>
      <c r="AA1149" s="17"/>
      <c r="AB1149" s="17"/>
      <c r="AC1149" s="41">
        <f>G1149+J1149+N1149+S1149+Z1149+AA1149-AB1149</f>
        <v>89.05</v>
      </c>
    </row>
    <row r="1150" spans="1:29" x14ac:dyDescent="0.25">
      <c r="A1150" s="224">
        <v>1146</v>
      </c>
      <c r="B1150" s="62" t="s">
        <v>326</v>
      </c>
      <c r="C1150" s="8" t="s">
        <v>5456</v>
      </c>
      <c r="D1150" s="6">
        <v>0.89034482758620692</v>
      </c>
      <c r="E1150" s="121"/>
      <c r="F1150" s="5"/>
      <c r="G1150" s="6">
        <f>SUM(D1150*100,E1150:F1150)</f>
        <v>89.034482758620697</v>
      </c>
      <c r="H1150" s="5"/>
      <c r="I1150" s="4"/>
      <c r="J1150" s="6">
        <f>SUM(H1150:I1150)</f>
        <v>0</v>
      </c>
      <c r="K1150" s="5"/>
      <c r="L1150" s="4"/>
      <c r="M1150" s="4"/>
      <c r="N1150" s="6">
        <f>SUM(K1150:M1150)</f>
        <v>0</v>
      </c>
      <c r="O1150" s="4"/>
      <c r="P1150" s="4"/>
      <c r="Q1150" s="4"/>
      <c r="R1150" s="4"/>
      <c r="S1150" s="6">
        <f>SUM(O1150:R1150)</f>
        <v>0</v>
      </c>
      <c r="T1150" s="7"/>
      <c r="U1150" s="5"/>
      <c r="V1150" s="5"/>
      <c r="W1150" s="5"/>
      <c r="X1150" s="5"/>
      <c r="Y1150" s="5"/>
      <c r="Z1150" s="6">
        <f>SUM(T1150:Y1150)</f>
        <v>0</v>
      </c>
      <c r="AA1150" s="5"/>
      <c r="AB1150" s="5"/>
      <c r="AC1150" s="40">
        <f>G1150+J1150+N1150+S1150+Z1150+AA1150-AB1150</f>
        <v>89.034482758620697</v>
      </c>
    </row>
    <row r="1151" spans="1:29" x14ac:dyDescent="0.25">
      <c r="A1151" s="225">
        <v>1147</v>
      </c>
      <c r="B1151" s="58" t="s">
        <v>327</v>
      </c>
      <c r="C1151" s="8" t="s">
        <v>5456</v>
      </c>
      <c r="D1151" s="6">
        <v>0.86033333333333328</v>
      </c>
      <c r="E1151" s="121"/>
      <c r="F1151" s="5"/>
      <c r="G1151" s="6">
        <f>SUM(D1151*100,E1151:F1151)</f>
        <v>86.033333333333331</v>
      </c>
      <c r="H1151" s="5"/>
      <c r="I1151" s="4"/>
      <c r="J1151" s="6">
        <f>SUM(H1151:I1151)</f>
        <v>0</v>
      </c>
      <c r="K1151" s="5"/>
      <c r="L1151" s="4"/>
      <c r="M1151" s="4"/>
      <c r="N1151" s="6">
        <f>SUM(K1151:M1151)</f>
        <v>0</v>
      </c>
      <c r="O1151" s="4"/>
      <c r="P1151" s="4"/>
      <c r="Q1151" s="4"/>
      <c r="R1151" s="4"/>
      <c r="S1151" s="6">
        <f>SUM(O1151:R1151)</f>
        <v>0</v>
      </c>
      <c r="T1151" s="7">
        <v>1</v>
      </c>
      <c r="U1151" s="5"/>
      <c r="V1151" s="5"/>
      <c r="W1151" s="5">
        <v>2</v>
      </c>
      <c r="X1151" s="5"/>
      <c r="Y1151" s="5"/>
      <c r="Z1151" s="6">
        <f>SUM(T1151:Y1151)</f>
        <v>3</v>
      </c>
      <c r="AA1151" s="5"/>
      <c r="AB1151" s="5"/>
      <c r="AC1151" s="40">
        <f>G1151+J1151+N1151+S1151+Z1151+AA1151-AB1151</f>
        <v>89.033333333333331</v>
      </c>
    </row>
    <row r="1152" spans="1:29" x14ac:dyDescent="0.25">
      <c r="A1152" s="224">
        <v>1148</v>
      </c>
      <c r="B1152" s="58" t="s">
        <v>328</v>
      </c>
      <c r="C1152" s="8" t="s">
        <v>5456</v>
      </c>
      <c r="D1152" s="6">
        <v>0.85032258064516131</v>
      </c>
      <c r="E1152" s="121"/>
      <c r="F1152" s="5"/>
      <c r="G1152" s="6">
        <f>SUM(D1152*100,E1152:F1152)</f>
        <v>85.032258064516128</v>
      </c>
      <c r="H1152" s="5"/>
      <c r="I1152" s="4"/>
      <c r="J1152" s="6">
        <f>SUM(H1152:I1152)</f>
        <v>0</v>
      </c>
      <c r="K1152" s="5"/>
      <c r="L1152" s="4"/>
      <c r="M1152" s="4"/>
      <c r="N1152" s="6">
        <f>SUM(K1152:M1152)</f>
        <v>0</v>
      </c>
      <c r="O1152" s="4"/>
      <c r="P1152" s="4"/>
      <c r="Q1152" s="4"/>
      <c r="R1152" s="4"/>
      <c r="S1152" s="6">
        <f>SUM(O1152:R1152)</f>
        <v>0</v>
      </c>
      <c r="T1152" s="7">
        <v>1</v>
      </c>
      <c r="U1152" s="5"/>
      <c r="V1152" s="5"/>
      <c r="W1152" s="5"/>
      <c r="X1152" s="5"/>
      <c r="Y1152" s="5">
        <v>3</v>
      </c>
      <c r="Z1152" s="6">
        <f>SUM(T1152:Y1152)</f>
        <v>4</v>
      </c>
      <c r="AA1152" s="5"/>
      <c r="AB1152" s="5"/>
      <c r="AC1152" s="40">
        <f>G1152+J1152+N1152+S1152+Z1152+AA1152-AB1152</f>
        <v>89.032258064516128</v>
      </c>
    </row>
    <row r="1153" spans="1:29" x14ac:dyDescent="0.25">
      <c r="A1153" s="224">
        <v>1149</v>
      </c>
      <c r="B1153" s="59" t="s">
        <v>329</v>
      </c>
      <c r="C1153" s="8" t="s">
        <v>5456</v>
      </c>
      <c r="D1153" s="6">
        <v>0.89032258064516134</v>
      </c>
      <c r="E1153" s="121"/>
      <c r="F1153" s="5"/>
      <c r="G1153" s="6">
        <f>SUM(D1153*100,E1153:F1153)</f>
        <v>89.032258064516128</v>
      </c>
      <c r="H1153" s="5"/>
      <c r="I1153" s="4"/>
      <c r="J1153" s="6">
        <f>SUM(H1153:I1153)</f>
        <v>0</v>
      </c>
      <c r="K1153" s="5"/>
      <c r="L1153" s="4"/>
      <c r="M1153" s="4"/>
      <c r="N1153" s="6">
        <f>SUM(K1153:M1153)</f>
        <v>0</v>
      </c>
      <c r="O1153" s="4"/>
      <c r="P1153" s="4"/>
      <c r="Q1153" s="4"/>
      <c r="R1153" s="4"/>
      <c r="S1153" s="6">
        <f>SUM(O1153:R1153)</f>
        <v>0</v>
      </c>
      <c r="T1153" s="7"/>
      <c r="U1153" s="5"/>
      <c r="V1153" s="5"/>
      <c r="W1153" s="5"/>
      <c r="X1153" s="5"/>
      <c r="Y1153" s="5"/>
      <c r="Z1153" s="6">
        <f>SUM(T1153:Y1153)</f>
        <v>0</v>
      </c>
      <c r="AA1153" s="5"/>
      <c r="AB1153" s="5"/>
      <c r="AC1153" s="40">
        <f>G1153+J1153+N1153+S1153+Z1153+AA1153-AB1153</f>
        <v>89.032258064516128</v>
      </c>
    </row>
    <row r="1154" spans="1:29" x14ac:dyDescent="0.25">
      <c r="A1154" s="224">
        <v>1150</v>
      </c>
      <c r="B1154" s="62" t="s">
        <v>4652</v>
      </c>
      <c r="C1154" s="50" t="s">
        <v>4042</v>
      </c>
      <c r="D1154" s="18">
        <v>0.89032258064516134</v>
      </c>
      <c r="E1154" s="124"/>
      <c r="F1154" s="17"/>
      <c r="G1154" s="18">
        <f>SUM(D1154*100,E1154:F1154)</f>
        <v>89.032258064516128</v>
      </c>
      <c r="H1154" s="17"/>
      <c r="I1154" s="19"/>
      <c r="J1154" s="18">
        <f>SUM(H1154:I1154)</f>
        <v>0</v>
      </c>
      <c r="K1154" s="17"/>
      <c r="L1154" s="19"/>
      <c r="M1154" s="19"/>
      <c r="N1154" s="18">
        <f>SUM(K1154:M1154)</f>
        <v>0</v>
      </c>
      <c r="O1154" s="19"/>
      <c r="P1154" s="19"/>
      <c r="Q1154" s="19"/>
      <c r="R1154" s="19"/>
      <c r="S1154" s="18">
        <f>SUM(O1154:R1154)</f>
        <v>0</v>
      </c>
      <c r="T1154" s="20"/>
      <c r="U1154" s="17"/>
      <c r="V1154" s="17"/>
      <c r="W1154" s="17"/>
      <c r="X1154" s="17"/>
      <c r="Y1154" s="17"/>
      <c r="Z1154" s="18">
        <f>SUM(T1154:Y1154)</f>
        <v>0</v>
      </c>
      <c r="AA1154" s="17"/>
      <c r="AB1154" s="17"/>
      <c r="AC1154" s="41">
        <f>G1154+J1154+N1154+S1154+Z1154+AA1154-AB1154</f>
        <v>89.032258064516128</v>
      </c>
    </row>
    <row r="1155" spans="1:29" x14ac:dyDescent="0.25">
      <c r="A1155" s="225">
        <v>1151</v>
      </c>
      <c r="B1155" s="62" t="s">
        <v>3464</v>
      </c>
      <c r="C1155" s="13" t="s">
        <v>3340</v>
      </c>
      <c r="D1155" s="18">
        <v>0.89025641025641022</v>
      </c>
      <c r="E1155" s="122"/>
      <c r="F1155" s="17"/>
      <c r="G1155" s="18">
        <v>89.025641025641022</v>
      </c>
      <c r="H1155" s="17"/>
      <c r="I1155" s="19"/>
      <c r="J1155" s="18">
        <v>0</v>
      </c>
      <c r="K1155" s="17"/>
      <c r="L1155" s="19"/>
      <c r="M1155" s="19"/>
      <c r="N1155" s="18">
        <v>0</v>
      </c>
      <c r="O1155" s="19"/>
      <c r="P1155" s="19"/>
      <c r="Q1155" s="19"/>
      <c r="R1155" s="19"/>
      <c r="S1155" s="18">
        <v>0</v>
      </c>
      <c r="T1155" s="20"/>
      <c r="U1155" s="17"/>
      <c r="V1155" s="17"/>
      <c r="W1155" s="17"/>
      <c r="X1155" s="17"/>
      <c r="Y1155" s="17"/>
      <c r="Z1155" s="18">
        <v>0</v>
      </c>
      <c r="AA1155" s="17"/>
      <c r="AB1155" s="17"/>
      <c r="AC1155" s="41">
        <v>89.025641025641022</v>
      </c>
    </row>
    <row r="1156" spans="1:29" x14ac:dyDescent="0.25">
      <c r="A1156" s="224">
        <v>1152</v>
      </c>
      <c r="B1156" s="111" t="s">
        <v>4134</v>
      </c>
      <c r="C1156" s="8" t="s">
        <v>4042</v>
      </c>
      <c r="D1156" s="18">
        <v>0.86624999999999996</v>
      </c>
      <c r="E1156" s="124"/>
      <c r="F1156" s="17"/>
      <c r="G1156" s="18">
        <f>SUM(D1156*100,E1156:F1156)</f>
        <v>86.625</v>
      </c>
      <c r="H1156" s="17"/>
      <c r="I1156" s="19"/>
      <c r="J1156" s="18">
        <f>SUM(H1156:I1156)</f>
        <v>0</v>
      </c>
      <c r="K1156" s="17"/>
      <c r="L1156" s="19"/>
      <c r="M1156" s="19"/>
      <c r="N1156" s="18">
        <f>SUM(K1156:M1156)</f>
        <v>0</v>
      </c>
      <c r="O1156" s="19"/>
      <c r="P1156" s="19"/>
      <c r="Q1156" s="19"/>
      <c r="R1156" s="19"/>
      <c r="S1156" s="18">
        <f>SUM(O1156:R1156)</f>
        <v>0</v>
      </c>
      <c r="T1156" s="20">
        <v>1</v>
      </c>
      <c r="U1156" s="17">
        <v>0.8</v>
      </c>
      <c r="V1156" s="17"/>
      <c r="W1156" s="17">
        <v>0.6</v>
      </c>
      <c r="X1156" s="17"/>
      <c r="Y1156" s="17"/>
      <c r="Z1156" s="18">
        <f>SUM(T1156:Y1156)</f>
        <v>2.4</v>
      </c>
      <c r="AA1156" s="17"/>
      <c r="AB1156" s="17"/>
      <c r="AC1156" s="41">
        <f>G1156+J1156+N1156+S1156+Z1156+AA1156-AB1156</f>
        <v>89.025000000000006</v>
      </c>
    </row>
    <row r="1157" spans="1:29" x14ac:dyDescent="0.25">
      <c r="A1157" s="224">
        <v>1153</v>
      </c>
      <c r="B1157" s="65" t="s">
        <v>330</v>
      </c>
      <c r="C1157" s="8" t="s">
        <v>5456</v>
      </c>
      <c r="D1157" s="6">
        <v>0.83516129032258068</v>
      </c>
      <c r="E1157" s="121"/>
      <c r="F1157" s="5"/>
      <c r="G1157" s="6">
        <f>SUM(D1157*100,E1157:F1157)</f>
        <v>83.516129032258064</v>
      </c>
      <c r="H1157" s="5"/>
      <c r="I1157" s="4"/>
      <c r="J1157" s="6">
        <f>SUM(H1157:I1157)</f>
        <v>0</v>
      </c>
      <c r="K1157" s="5"/>
      <c r="L1157" s="4"/>
      <c r="M1157" s="4">
        <v>3</v>
      </c>
      <c r="N1157" s="6">
        <f>SUM(K1157:M1157)</f>
        <v>3</v>
      </c>
      <c r="O1157" s="4">
        <v>2.5</v>
      </c>
      <c r="P1157" s="4"/>
      <c r="Q1157" s="4"/>
      <c r="R1157" s="4"/>
      <c r="S1157" s="6">
        <f>SUM(O1157:R1157)</f>
        <v>2.5</v>
      </c>
      <c r="T1157" s="7"/>
      <c r="U1157" s="5"/>
      <c r="V1157" s="5"/>
      <c r="W1157" s="5"/>
      <c r="X1157" s="5"/>
      <c r="Y1157" s="5"/>
      <c r="Z1157" s="6">
        <f>SUM(T1157:Y1157)</f>
        <v>0</v>
      </c>
      <c r="AA1157" s="5"/>
      <c r="AB1157" s="5"/>
      <c r="AC1157" s="40">
        <f>G1157+J1157+N1157+S1157+Z1157+AA1157-AB1157</f>
        <v>89.016129032258064</v>
      </c>
    </row>
    <row r="1158" spans="1:29" x14ac:dyDescent="0.25">
      <c r="A1158" s="224">
        <v>1154</v>
      </c>
      <c r="B1158" s="58" t="s">
        <v>3</v>
      </c>
      <c r="C1158" s="8" t="s">
        <v>5456</v>
      </c>
      <c r="D1158" s="6">
        <v>0.85</v>
      </c>
      <c r="E1158" s="121"/>
      <c r="F1158" s="5"/>
      <c r="G1158" s="6">
        <f>SUM(D1158*100,E1158:F1158)</f>
        <v>85</v>
      </c>
      <c r="H1158" s="5"/>
      <c r="I1158" s="4"/>
      <c r="J1158" s="6">
        <f>SUM(H1158:I1158)</f>
        <v>0</v>
      </c>
      <c r="K1158" s="5">
        <v>2</v>
      </c>
      <c r="L1158" s="4">
        <v>2</v>
      </c>
      <c r="M1158" s="4"/>
      <c r="N1158" s="6">
        <f>SUM(K1158:M1158)</f>
        <v>4</v>
      </c>
      <c r="O1158" s="4"/>
      <c r="P1158" s="4"/>
      <c r="Q1158" s="4"/>
      <c r="R1158" s="4"/>
      <c r="S1158" s="6">
        <f>SUM(O1158:R1158)</f>
        <v>0</v>
      </c>
      <c r="T1158" s="7"/>
      <c r="U1158" s="5"/>
      <c r="V1158" s="5"/>
      <c r="W1158" s="5"/>
      <c r="X1158" s="5"/>
      <c r="Y1158" s="5"/>
      <c r="Z1158" s="6">
        <f>SUM(T1158:Y1158)</f>
        <v>0</v>
      </c>
      <c r="AA1158" s="5"/>
      <c r="AB1158" s="5"/>
      <c r="AC1158" s="40">
        <f>G1158+J1158+N1158+S1158+Z1158+AA1158-AB1158</f>
        <v>89</v>
      </c>
    </row>
    <row r="1159" spans="1:29" x14ac:dyDescent="0.25">
      <c r="A1159" s="225">
        <v>1155</v>
      </c>
      <c r="B1159" s="62" t="s">
        <v>2454</v>
      </c>
      <c r="C1159" s="13" t="s">
        <v>2360</v>
      </c>
      <c r="D1159" s="18">
        <v>0.86</v>
      </c>
      <c r="E1159" s="122"/>
      <c r="F1159" s="17"/>
      <c r="G1159" s="18">
        <v>86</v>
      </c>
      <c r="H1159" s="17"/>
      <c r="I1159" s="19"/>
      <c r="J1159" s="18">
        <v>0</v>
      </c>
      <c r="K1159" s="17"/>
      <c r="L1159" s="19"/>
      <c r="M1159" s="19"/>
      <c r="N1159" s="18">
        <v>0</v>
      </c>
      <c r="O1159" s="19"/>
      <c r="P1159" s="19"/>
      <c r="Q1159" s="19"/>
      <c r="R1159" s="19"/>
      <c r="S1159" s="18">
        <v>0</v>
      </c>
      <c r="T1159" s="20">
        <v>2</v>
      </c>
      <c r="U1159" s="17"/>
      <c r="V1159" s="17"/>
      <c r="W1159" s="17"/>
      <c r="X1159" s="17"/>
      <c r="Y1159" s="17">
        <v>1</v>
      </c>
      <c r="Z1159" s="18">
        <v>3</v>
      </c>
      <c r="AA1159" s="17"/>
      <c r="AB1159" s="17"/>
      <c r="AC1159" s="41">
        <v>89</v>
      </c>
    </row>
    <row r="1160" spans="1:29" x14ac:dyDescent="0.25">
      <c r="A1160" s="224">
        <v>1156</v>
      </c>
      <c r="B1160" s="62" t="s">
        <v>2883</v>
      </c>
      <c r="C1160" s="13" t="s">
        <v>2360</v>
      </c>
      <c r="D1160" s="18">
        <v>0.88</v>
      </c>
      <c r="E1160" s="122"/>
      <c r="F1160" s="17"/>
      <c r="G1160" s="18">
        <v>88</v>
      </c>
      <c r="H1160" s="17"/>
      <c r="I1160" s="19"/>
      <c r="J1160" s="18">
        <v>0</v>
      </c>
      <c r="K1160" s="17"/>
      <c r="L1160" s="19"/>
      <c r="M1160" s="19"/>
      <c r="N1160" s="18">
        <v>0</v>
      </c>
      <c r="O1160" s="19"/>
      <c r="P1160" s="19"/>
      <c r="Q1160" s="19"/>
      <c r="R1160" s="19"/>
      <c r="S1160" s="18">
        <v>0</v>
      </c>
      <c r="T1160" s="20">
        <v>0.5</v>
      </c>
      <c r="U1160" s="17"/>
      <c r="V1160" s="17"/>
      <c r="W1160" s="17">
        <v>0.5</v>
      </c>
      <c r="X1160" s="17"/>
      <c r="Y1160" s="17"/>
      <c r="Z1160" s="18">
        <v>1</v>
      </c>
      <c r="AA1160" s="17"/>
      <c r="AB1160" s="17"/>
      <c r="AC1160" s="41">
        <v>89</v>
      </c>
    </row>
    <row r="1161" spans="1:29" x14ac:dyDescent="0.25">
      <c r="A1161" s="224">
        <v>1157</v>
      </c>
      <c r="B1161" s="62" t="s">
        <v>3465</v>
      </c>
      <c r="C1161" s="13" t="s">
        <v>3340</v>
      </c>
      <c r="D1161" s="18">
        <v>0.75468749999999996</v>
      </c>
      <c r="E1161" s="122">
        <v>1</v>
      </c>
      <c r="F1161" s="17"/>
      <c r="G1161" s="18">
        <v>76.46875</v>
      </c>
      <c r="H1161" s="17"/>
      <c r="I1161" s="19"/>
      <c r="J1161" s="18">
        <v>0</v>
      </c>
      <c r="K1161" s="17"/>
      <c r="L1161" s="19"/>
      <c r="M1161" s="19"/>
      <c r="N1161" s="18">
        <v>0</v>
      </c>
      <c r="O1161" s="19"/>
      <c r="P1161" s="19"/>
      <c r="Q1161" s="19"/>
      <c r="R1161" s="19"/>
      <c r="S1161" s="18">
        <v>0</v>
      </c>
      <c r="T1161" s="20">
        <v>1</v>
      </c>
      <c r="U1161" s="17">
        <v>0.5</v>
      </c>
      <c r="V1161" s="17"/>
      <c r="W1161" s="17">
        <v>11</v>
      </c>
      <c r="X1161" s="17"/>
      <c r="Y1161" s="17"/>
      <c r="Z1161" s="18">
        <v>12.5</v>
      </c>
      <c r="AA1161" s="17"/>
      <c r="AB1161" s="17"/>
      <c r="AC1161" s="41">
        <v>88.96875</v>
      </c>
    </row>
    <row r="1162" spans="1:29" x14ac:dyDescent="0.25">
      <c r="A1162" s="224">
        <v>1158</v>
      </c>
      <c r="B1162" s="81" t="s">
        <v>4169</v>
      </c>
      <c r="C1162" s="8" t="s">
        <v>4042</v>
      </c>
      <c r="D1162" s="18">
        <v>0.81968750000000001</v>
      </c>
      <c r="E1162" s="124"/>
      <c r="F1162" s="17"/>
      <c r="G1162" s="18">
        <f>SUM(D1162*100,E1162:F1162)</f>
        <v>81.96875</v>
      </c>
      <c r="H1162" s="17"/>
      <c r="I1162" s="19"/>
      <c r="J1162" s="18">
        <f>SUM(H1162:I1162)</f>
        <v>0</v>
      </c>
      <c r="K1162" s="17"/>
      <c r="L1162" s="19"/>
      <c r="M1162" s="19">
        <v>3</v>
      </c>
      <c r="N1162" s="18">
        <f>SUM(K1162:M1162)</f>
        <v>3</v>
      </c>
      <c r="O1162" s="19">
        <v>2.5</v>
      </c>
      <c r="P1162" s="19"/>
      <c r="Q1162" s="19"/>
      <c r="R1162" s="19"/>
      <c r="S1162" s="18">
        <f>SUM(O1162:R1162)</f>
        <v>2.5</v>
      </c>
      <c r="T1162" s="20"/>
      <c r="U1162" s="17"/>
      <c r="V1162" s="17"/>
      <c r="W1162" s="17"/>
      <c r="X1162" s="17">
        <v>1.5</v>
      </c>
      <c r="Y1162" s="17"/>
      <c r="Z1162" s="18">
        <f>SUM(T1162:Y1162)</f>
        <v>1.5</v>
      </c>
      <c r="AA1162" s="17"/>
      <c r="AB1162" s="17"/>
      <c r="AC1162" s="41">
        <f>G1162+J1162+N1162+S1162+Z1162+AA1162-AB1162</f>
        <v>88.96875</v>
      </c>
    </row>
    <row r="1163" spans="1:29" x14ac:dyDescent="0.25">
      <c r="A1163" s="225">
        <v>1159</v>
      </c>
      <c r="B1163" s="62" t="s">
        <v>5208</v>
      </c>
      <c r="C1163" s="9" t="s">
        <v>4042</v>
      </c>
      <c r="D1163" s="18">
        <v>0.88954545454545453</v>
      </c>
      <c r="E1163" s="124"/>
      <c r="F1163" s="17"/>
      <c r="G1163" s="18">
        <f>SUM(D1163*100,E1163:F1163)</f>
        <v>88.954545454545453</v>
      </c>
      <c r="H1163" s="17"/>
      <c r="I1163" s="19"/>
      <c r="J1163" s="18">
        <f>SUM(H1163:I1163)</f>
        <v>0</v>
      </c>
      <c r="K1163" s="17"/>
      <c r="L1163" s="19"/>
      <c r="M1163" s="19"/>
      <c r="N1163" s="18">
        <f>SUM(K1163:M1163)</f>
        <v>0</v>
      </c>
      <c r="O1163" s="19"/>
      <c r="P1163" s="19"/>
      <c r="Q1163" s="19"/>
      <c r="R1163" s="19"/>
      <c r="S1163" s="18">
        <f>SUM(O1163:R1163)</f>
        <v>0</v>
      </c>
      <c r="T1163" s="20"/>
      <c r="U1163" s="17"/>
      <c r="V1163" s="17"/>
      <c r="W1163" s="17"/>
      <c r="X1163" s="17"/>
      <c r="Y1163" s="17"/>
      <c r="Z1163" s="18">
        <f>SUM(T1163:Y1163)</f>
        <v>0</v>
      </c>
      <c r="AA1163" s="17"/>
      <c r="AB1163" s="17"/>
      <c r="AC1163" s="41">
        <f>G1163+J1163+N1163+S1163+Z1163+AA1163-AB1163</f>
        <v>88.954545454545453</v>
      </c>
    </row>
    <row r="1164" spans="1:29" x14ac:dyDescent="0.25">
      <c r="A1164" s="224">
        <v>1160</v>
      </c>
      <c r="B1164" s="62" t="s">
        <v>2579</v>
      </c>
      <c r="C1164" s="13" t="s">
        <v>2360</v>
      </c>
      <c r="D1164" s="18">
        <v>0.84153846153846157</v>
      </c>
      <c r="E1164" s="122"/>
      <c r="F1164" s="17"/>
      <c r="G1164" s="18">
        <v>84.15384615384616</v>
      </c>
      <c r="H1164" s="17"/>
      <c r="I1164" s="19"/>
      <c r="J1164" s="18">
        <v>0</v>
      </c>
      <c r="K1164" s="17"/>
      <c r="L1164" s="19"/>
      <c r="M1164" s="19"/>
      <c r="N1164" s="18">
        <v>0</v>
      </c>
      <c r="O1164" s="19"/>
      <c r="P1164" s="19">
        <v>0.5</v>
      </c>
      <c r="Q1164" s="19"/>
      <c r="R1164" s="19"/>
      <c r="S1164" s="18">
        <v>0.5</v>
      </c>
      <c r="T1164" s="20"/>
      <c r="U1164" s="17"/>
      <c r="V1164" s="17">
        <v>0.5</v>
      </c>
      <c r="W1164" s="17">
        <v>3</v>
      </c>
      <c r="X1164" s="17">
        <v>0.8</v>
      </c>
      <c r="Y1164" s="17"/>
      <c r="Z1164" s="18">
        <v>4.3</v>
      </c>
      <c r="AA1164" s="17"/>
      <c r="AB1164" s="17"/>
      <c r="AC1164" s="41">
        <v>88.953846153846158</v>
      </c>
    </row>
    <row r="1165" spans="1:29" x14ac:dyDescent="0.25">
      <c r="A1165" s="224">
        <v>1161</v>
      </c>
      <c r="B1165" s="62" t="s">
        <v>5199</v>
      </c>
      <c r="C1165" s="24" t="s">
        <v>4042</v>
      </c>
      <c r="D1165" s="18">
        <v>0.87548387096774194</v>
      </c>
      <c r="E1165" s="124"/>
      <c r="F1165" s="17"/>
      <c r="G1165" s="18">
        <f>SUM(D1165*100,E1165:F1165)</f>
        <v>87.548387096774192</v>
      </c>
      <c r="H1165" s="17"/>
      <c r="I1165" s="19"/>
      <c r="J1165" s="18">
        <f>SUM(H1165:I1165)</f>
        <v>0</v>
      </c>
      <c r="K1165" s="17"/>
      <c r="L1165" s="19"/>
      <c r="M1165" s="19"/>
      <c r="N1165" s="18">
        <f>SUM(K1165:M1165)</f>
        <v>0</v>
      </c>
      <c r="O1165" s="19"/>
      <c r="P1165" s="19"/>
      <c r="Q1165" s="19"/>
      <c r="R1165" s="19"/>
      <c r="S1165" s="18">
        <f>SUM(O1165:R1165)</f>
        <v>0</v>
      </c>
      <c r="T1165" s="20">
        <v>1</v>
      </c>
      <c r="U1165" s="17"/>
      <c r="V1165" s="17"/>
      <c r="W1165" s="17">
        <v>0.4</v>
      </c>
      <c r="X1165" s="17"/>
      <c r="Y1165" s="17"/>
      <c r="Z1165" s="18">
        <f>SUM(T1165:Y1165)</f>
        <v>1.4</v>
      </c>
      <c r="AA1165" s="17"/>
      <c r="AB1165" s="17"/>
      <c r="AC1165" s="41">
        <f>G1165+J1165+N1165+S1165+Z1165+AA1165-AB1165</f>
        <v>88.948387096774198</v>
      </c>
    </row>
    <row r="1166" spans="1:29" x14ac:dyDescent="0.25">
      <c r="A1166" s="224">
        <v>1162</v>
      </c>
      <c r="B1166" s="62" t="s">
        <v>331</v>
      </c>
      <c r="C1166" s="8" t="s">
        <v>5456</v>
      </c>
      <c r="D1166" s="6">
        <v>0.88933333333333331</v>
      </c>
      <c r="E1166" s="121"/>
      <c r="F1166" s="5"/>
      <c r="G1166" s="6">
        <f>SUM(D1166*100,E1166:F1166)</f>
        <v>88.933333333333337</v>
      </c>
      <c r="H1166" s="5"/>
      <c r="I1166" s="4"/>
      <c r="J1166" s="6">
        <f>SUM(H1166:I1166)</f>
        <v>0</v>
      </c>
      <c r="K1166" s="5"/>
      <c r="L1166" s="4"/>
      <c r="M1166" s="4"/>
      <c r="N1166" s="6">
        <f>SUM(K1166:M1166)</f>
        <v>0</v>
      </c>
      <c r="O1166" s="4"/>
      <c r="P1166" s="4"/>
      <c r="Q1166" s="4"/>
      <c r="R1166" s="4"/>
      <c r="S1166" s="6">
        <f>SUM(O1166:R1166)</f>
        <v>0</v>
      </c>
      <c r="T1166" s="7"/>
      <c r="U1166" s="5"/>
      <c r="V1166" s="5"/>
      <c r="W1166" s="5"/>
      <c r="X1166" s="5"/>
      <c r="Y1166" s="5"/>
      <c r="Z1166" s="6">
        <f>SUM(T1166:Y1166)</f>
        <v>0</v>
      </c>
      <c r="AA1166" s="5"/>
      <c r="AB1166" s="5"/>
      <c r="AC1166" s="40">
        <f>G1166+J1166+N1166+S1166+Z1166+AA1166-AB1166</f>
        <v>88.933333333333337</v>
      </c>
    </row>
    <row r="1167" spans="1:29" x14ac:dyDescent="0.25">
      <c r="A1167" s="225">
        <v>1163</v>
      </c>
      <c r="B1167" s="109">
        <v>194001</v>
      </c>
      <c r="C1167" s="36" t="s">
        <v>5457</v>
      </c>
      <c r="D1167" s="39">
        <v>0.88933333333333331</v>
      </c>
      <c r="E1167" s="123"/>
      <c r="F1167" s="33"/>
      <c r="G1167" s="34">
        <v>88.933333333333337</v>
      </c>
      <c r="H1167" s="33"/>
      <c r="I1167" s="32"/>
      <c r="J1167" s="34">
        <v>0</v>
      </c>
      <c r="K1167" s="33"/>
      <c r="L1167" s="32"/>
      <c r="M1167" s="32"/>
      <c r="N1167" s="34">
        <v>0</v>
      </c>
      <c r="O1167" s="32"/>
      <c r="P1167" s="32"/>
      <c r="Q1167" s="32"/>
      <c r="R1167" s="32"/>
      <c r="S1167" s="34">
        <v>0</v>
      </c>
      <c r="T1167" s="35"/>
      <c r="U1167" s="33"/>
      <c r="V1167" s="33"/>
      <c r="W1167" s="33"/>
      <c r="X1167" s="33"/>
      <c r="Y1167" s="33"/>
      <c r="Z1167" s="34">
        <v>0</v>
      </c>
      <c r="AA1167" s="33"/>
      <c r="AB1167" s="33"/>
      <c r="AC1167" s="42">
        <v>88.933333333333337</v>
      </c>
    </row>
    <row r="1168" spans="1:29" x14ac:dyDescent="0.25">
      <c r="A1168" s="224">
        <v>1164</v>
      </c>
      <c r="B1168" s="62" t="s">
        <v>3466</v>
      </c>
      <c r="C1168" s="13" t="s">
        <v>3340</v>
      </c>
      <c r="D1168" s="18">
        <v>0.86923076923076925</v>
      </c>
      <c r="E1168" s="122"/>
      <c r="F1168" s="17"/>
      <c r="G1168" s="18">
        <v>86.92307692307692</v>
      </c>
      <c r="H1168" s="17"/>
      <c r="I1168" s="19"/>
      <c r="J1168" s="18">
        <v>0</v>
      </c>
      <c r="K1168" s="17"/>
      <c r="L1168" s="19"/>
      <c r="M1168" s="19"/>
      <c r="N1168" s="18">
        <v>0</v>
      </c>
      <c r="O1168" s="19"/>
      <c r="P1168" s="19"/>
      <c r="Q1168" s="19"/>
      <c r="R1168" s="19"/>
      <c r="S1168" s="18">
        <v>0</v>
      </c>
      <c r="T1168" s="20"/>
      <c r="U1168" s="17"/>
      <c r="V1168" s="17"/>
      <c r="W1168" s="17"/>
      <c r="X1168" s="17"/>
      <c r="Y1168" s="17"/>
      <c r="Z1168" s="18">
        <v>0</v>
      </c>
      <c r="AA1168" s="17">
        <v>2</v>
      </c>
      <c r="AB1168" s="17"/>
      <c r="AC1168" s="41">
        <v>88.92307692307692</v>
      </c>
    </row>
    <row r="1169" spans="1:29" x14ac:dyDescent="0.25">
      <c r="A1169" s="224">
        <v>1165</v>
      </c>
      <c r="B1169" s="109">
        <v>194782</v>
      </c>
      <c r="C1169" s="36" t="s">
        <v>5457</v>
      </c>
      <c r="D1169" s="39">
        <v>0.88916666666666666</v>
      </c>
      <c r="E1169" s="123"/>
      <c r="F1169" s="33"/>
      <c r="G1169" s="34">
        <v>88.916666666666671</v>
      </c>
      <c r="H1169" s="33"/>
      <c r="I1169" s="32"/>
      <c r="J1169" s="34">
        <v>0</v>
      </c>
      <c r="K1169" s="33"/>
      <c r="L1169" s="32"/>
      <c r="M1169" s="32"/>
      <c r="N1169" s="34">
        <v>0</v>
      </c>
      <c r="O1169" s="32"/>
      <c r="P1169" s="32"/>
      <c r="Q1169" s="32"/>
      <c r="R1169" s="32"/>
      <c r="S1169" s="34">
        <v>0</v>
      </c>
      <c r="T1169" s="35"/>
      <c r="U1169" s="33"/>
      <c r="V1169" s="33"/>
      <c r="W1169" s="33"/>
      <c r="X1169" s="33"/>
      <c r="Y1169" s="33"/>
      <c r="Z1169" s="34">
        <v>0</v>
      </c>
      <c r="AA1169" s="33"/>
      <c r="AB1169" s="33"/>
      <c r="AC1169" s="42">
        <v>88.916666666666671</v>
      </c>
    </row>
    <row r="1170" spans="1:29" x14ac:dyDescent="0.25">
      <c r="A1170" s="224">
        <v>1166</v>
      </c>
      <c r="B1170" s="109">
        <v>184113</v>
      </c>
      <c r="C1170" s="36" t="s">
        <v>5457</v>
      </c>
      <c r="D1170" s="39">
        <v>0.88916666666666666</v>
      </c>
      <c r="E1170" s="123"/>
      <c r="F1170" s="33"/>
      <c r="G1170" s="34">
        <v>88.916666666666671</v>
      </c>
      <c r="H1170" s="33"/>
      <c r="I1170" s="32"/>
      <c r="J1170" s="34">
        <v>0</v>
      </c>
      <c r="K1170" s="33"/>
      <c r="L1170" s="32"/>
      <c r="M1170" s="32"/>
      <c r="N1170" s="34">
        <v>0</v>
      </c>
      <c r="O1170" s="32"/>
      <c r="P1170" s="32"/>
      <c r="Q1170" s="32"/>
      <c r="R1170" s="32"/>
      <c r="S1170" s="34">
        <v>0</v>
      </c>
      <c r="T1170" s="35"/>
      <c r="U1170" s="33"/>
      <c r="V1170" s="33"/>
      <c r="W1170" s="33"/>
      <c r="X1170" s="33"/>
      <c r="Y1170" s="33"/>
      <c r="Z1170" s="34">
        <v>0</v>
      </c>
      <c r="AA1170" s="33"/>
      <c r="AB1170" s="33"/>
      <c r="AC1170" s="42">
        <v>88.916666666666671</v>
      </c>
    </row>
    <row r="1171" spans="1:29" x14ac:dyDescent="0.25">
      <c r="A1171" s="225">
        <v>1167</v>
      </c>
      <c r="B1171" s="59" t="s">
        <v>332</v>
      </c>
      <c r="C1171" s="8" t="s">
        <v>5456</v>
      </c>
      <c r="D1171" s="6">
        <v>0.88903225806451613</v>
      </c>
      <c r="E1171" s="121"/>
      <c r="F1171" s="5"/>
      <c r="G1171" s="6">
        <f>SUM(D1171*100,E1171:F1171)</f>
        <v>88.903225806451616</v>
      </c>
      <c r="H1171" s="5"/>
      <c r="I1171" s="4"/>
      <c r="J1171" s="6">
        <f>SUM(H1171:I1171)</f>
        <v>0</v>
      </c>
      <c r="K1171" s="5"/>
      <c r="L1171" s="4"/>
      <c r="M1171" s="4"/>
      <c r="N1171" s="6">
        <f>SUM(K1171:M1171)</f>
        <v>0</v>
      </c>
      <c r="O1171" s="4"/>
      <c r="P1171" s="4"/>
      <c r="Q1171" s="4"/>
      <c r="R1171" s="4"/>
      <c r="S1171" s="6">
        <f>SUM(O1171:R1171)</f>
        <v>0</v>
      </c>
      <c r="T1171" s="7"/>
      <c r="U1171" s="5"/>
      <c r="V1171" s="5"/>
      <c r="W1171" s="5"/>
      <c r="X1171" s="5"/>
      <c r="Y1171" s="5"/>
      <c r="Z1171" s="6">
        <f>SUM(T1171:Y1171)</f>
        <v>0</v>
      </c>
      <c r="AA1171" s="5"/>
      <c r="AB1171" s="5"/>
      <c r="AC1171" s="40">
        <f>G1171+J1171+N1171+S1171+Z1171+AA1171-AB1171</f>
        <v>88.903225806451616</v>
      </c>
    </row>
    <row r="1172" spans="1:29" x14ac:dyDescent="0.25">
      <c r="A1172" s="224">
        <v>1168</v>
      </c>
      <c r="B1172" s="62" t="s">
        <v>2580</v>
      </c>
      <c r="C1172" s="13" t="s">
        <v>2360</v>
      </c>
      <c r="D1172" s="18">
        <v>0.88</v>
      </c>
      <c r="E1172" s="122"/>
      <c r="F1172" s="17"/>
      <c r="G1172" s="18">
        <v>88</v>
      </c>
      <c r="H1172" s="17"/>
      <c r="I1172" s="19"/>
      <c r="J1172" s="18">
        <v>0</v>
      </c>
      <c r="K1172" s="17"/>
      <c r="L1172" s="19"/>
      <c r="M1172" s="19"/>
      <c r="N1172" s="18">
        <v>0</v>
      </c>
      <c r="O1172" s="19"/>
      <c r="P1172" s="19"/>
      <c r="Q1172" s="19"/>
      <c r="R1172" s="19"/>
      <c r="S1172" s="18">
        <v>0</v>
      </c>
      <c r="T1172" s="20"/>
      <c r="U1172" s="17">
        <v>0.9</v>
      </c>
      <c r="V1172" s="17"/>
      <c r="W1172" s="17"/>
      <c r="X1172" s="17"/>
      <c r="Y1172" s="17"/>
      <c r="Z1172" s="18">
        <v>0.9</v>
      </c>
      <c r="AA1172" s="17"/>
      <c r="AB1172" s="17"/>
      <c r="AC1172" s="41">
        <v>88.9</v>
      </c>
    </row>
    <row r="1173" spans="1:29" x14ac:dyDescent="0.25">
      <c r="A1173" s="224">
        <v>1169</v>
      </c>
      <c r="B1173" s="58" t="s">
        <v>333</v>
      </c>
      <c r="C1173" s="8" t="s">
        <v>5456</v>
      </c>
      <c r="D1173" s="6">
        <v>0.88896551724137929</v>
      </c>
      <c r="E1173" s="121"/>
      <c r="F1173" s="5"/>
      <c r="G1173" s="6">
        <f>SUM(D1173*100,E1173:F1173)</f>
        <v>88.896551724137936</v>
      </c>
      <c r="H1173" s="5"/>
      <c r="I1173" s="4"/>
      <c r="J1173" s="6">
        <f>SUM(H1173:I1173)</f>
        <v>0</v>
      </c>
      <c r="K1173" s="5"/>
      <c r="L1173" s="4"/>
      <c r="M1173" s="4"/>
      <c r="N1173" s="6">
        <f>SUM(K1173:M1173)</f>
        <v>0</v>
      </c>
      <c r="O1173" s="4"/>
      <c r="P1173" s="4"/>
      <c r="Q1173" s="4"/>
      <c r="R1173" s="4"/>
      <c r="S1173" s="6">
        <f>SUM(O1173:R1173)</f>
        <v>0</v>
      </c>
      <c r="T1173" s="7"/>
      <c r="U1173" s="5"/>
      <c r="V1173" s="5"/>
      <c r="W1173" s="5"/>
      <c r="X1173" s="5"/>
      <c r="Y1173" s="5"/>
      <c r="Z1173" s="6">
        <f>SUM(T1173:Y1173)</f>
        <v>0</v>
      </c>
      <c r="AA1173" s="5"/>
      <c r="AB1173" s="5"/>
      <c r="AC1173" s="40">
        <f>G1173+J1173+N1173+S1173+Z1173+AA1173-AB1173</f>
        <v>88.896551724137936</v>
      </c>
    </row>
    <row r="1174" spans="1:29" x14ac:dyDescent="0.25">
      <c r="A1174" s="224">
        <v>1170</v>
      </c>
      <c r="B1174" s="62" t="s">
        <v>2581</v>
      </c>
      <c r="C1174" s="13" t="s">
        <v>2360</v>
      </c>
      <c r="D1174" s="18">
        <v>0.85384615384615392</v>
      </c>
      <c r="E1174" s="122"/>
      <c r="F1174" s="17"/>
      <c r="G1174" s="18">
        <v>85.384615384615387</v>
      </c>
      <c r="H1174" s="17"/>
      <c r="I1174" s="19"/>
      <c r="J1174" s="18">
        <v>0</v>
      </c>
      <c r="K1174" s="17"/>
      <c r="L1174" s="19"/>
      <c r="M1174" s="19"/>
      <c r="N1174" s="18">
        <v>0</v>
      </c>
      <c r="O1174" s="19"/>
      <c r="P1174" s="19"/>
      <c r="Q1174" s="19"/>
      <c r="R1174" s="19"/>
      <c r="S1174" s="18">
        <v>0</v>
      </c>
      <c r="T1174" s="20"/>
      <c r="U1174" s="17">
        <v>0.9</v>
      </c>
      <c r="V1174" s="17"/>
      <c r="W1174" s="17">
        <v>2.6</v>
      </c>
      <c r="X1174" s="17"/>
      <c r="Y1174" s="17"/>
      <c r="Z1174" s="18">
        <v>3.5</v>
      </c>
      <c r="AA1174" s="17"/>
      <c r="AB1174" s="17"/>
      <c r="AC1174" s="41">
        <v>88.884615384615387</v>
      </c>
    </row>
    <row r="1175" spans="1:29" x14ac:dyDescent="0.25">
      <c r="A1175" s="225">
        <v>1171</v>
      </c>
      <c r="B1175" s="111" t="s">
        <v>4132</v>
      </c>
      <c r="C1175" s="8" t="s">
        <v>4042</v>
      </c>
      <c r="D1175" s="18">
        <v>0.87875000000000003</v>
      </c>
      <c r="E1175" s="124"/>
      <c r="F1175" s="17"/>
      <c r="G1175" s="18">
        <f>SUM(D1175*100,E1175:F1175)</f>
        <v>87.875</v>
      </c>
      <c r="H1175" s="17"/>
      <c r="I1175" s="19"/>
      <c r="J1175" s="18">
        <f>SUM(H1175:I1175)</f>
        <v>0</v>
      </c>
      <c r="K1175" s="17"/>
      <c r="L1175" s="19"/>
      <c r="M1175" s="19"/>
      <c r="N1175" s="18">
        <f>SUM(K1175:M1175)</f>
        <v>0</v>
      </c>
      <c r="O1175" s="19"/>
      <c r="P1175" s="19"/>
      <c r="Q1175" s="19"/>
      <c r="R1175" s="19"/>
      <c r="S1175" s="18">
        <f>SUM(O1175:R1175)</f>
        <v>0</v>
      </c>
      <c r="T1175" s="20"/>
      <c r="U1175" s="17">
        <v>0.8</v>
      </c>
      <c r="V1175" s="17"/>
      <c r="W1175" s="17">
        <v>0.2</v>
      </c>
      <c r="X1175" s="17"/>
      <c r="Y1175" s="17"/>
      <c r="Z1175" s="18">
        <f>SUM(T1175:Y1175)</f>
        <v>1</v>
      </c>
      <c r="AA1175" s="17"/>
      <c r="AB1175" s="17"/>
      <c r="AC1175" s="41">
        <f>G1175+J1175+N1175+S1175+Z1175+AA1175-AB1175</f>
        <v>88.875</v>
      </c>
    </row>
    <row r="1176" spans="1:29" x14ac:dyDescent="0.25">
      <c r="A1176" s="224">
        <v>1172</v>
      </c>
      <c r="B1176" s="58" t="s">
        <v>334</v>
      </c>
      <c r="C1176" s="8" t="s">
        <v>5456</v>
      </c>
      <c r="D1176" s="6">
        <v>0.8887096774193548</v>
      </c>
      <c r="E1176" s="121"/>
      <c r="F1176" s="5"/>
      <c r="G1176" s="6">
        <f>SUM(D1176*100,E1176:F1176)</f>
        <v>88.870967741935488</v>
      </c>
      <c r="H1176" s="5"/>
      <c r="I1176" s="4"/>
      <c r="J1176" s="6">
        <f>SUM(H1176:I1176)</f>
        <v>0</v>
      </c>
      <c r="K1176" s="5"/>
      <c r="L1176" s="4"/>
      <c r="M1176" s="4"/>
      <c r="N1176" s="6">
        <f>SUM(K1176:M1176)</f>
        <v>0</v>
      </c>
      <c r="O1176" s="4"/>
      <c r="P1176" s="4"/>
      <c r="Q1176" s="4"/>
      <c r="R1176" s="4"/>
      <c r="S1176" s="6">
        <f>SUM(O1176:R1176)</f>
        <v>0</v>
      </c>
      <c r="T1176" s="7"/>
      <c r="U1176" s="5"/>
      <c r="V1176" s="5"/>
      <c r="W1176" s="5"/>
      <c r="X1176" s="5"/>
      <c r="Y1176" s="5"/>
      <c r="Z1176" s="6">
        <f>SUM(T1176:Y1176)</f>
        <v>0</v>
      </c>
      <c r="AA1176" s="5"/>
      <c r="AB1176" s="5"/>
      <c r="AC1176" s="40">
        <f>G1176+J1176+N1176+S1176+Z1176+AA1176-AB1176</f>
        <v>88.870967741935488</v>
      </c>
    </row>
    <row r="1177" spans="1:29" x14ac:dyDescent="0.25">
      <c r="A1177" s="224">
        <v>1173</v>
      </c>
      <c r="B1177" s="85" t="s">
        <v>1503</v>
      </c>
      <c r="C1177" s="8" t="s">
        <v>1369</v>
      </c>
      <c r="D1177" s="18">
        <v>0.88870666666666664</v>
      </c>
      <c r="E1177" s="122"/>
      <c r="F1177" s="17"/>
      <c r="G1177" s="18">
        <f>SUM(D1177*100,E1177:F1177)</f>
        <v>88.870666666666665</v>
      </c>
      <c r="H1177" s="17"/>
      <c r="I1177" s="19"/>
      <c r="J1177" s="18">
        <f>SUM(H1177:I1177)</f>
        <v>0</v>
      </c>
      <c r="K1177" s="17"/>
      <c r="L1177" s="19"/>
      <c r="M1177" s="19"/>
      <c r="N1177" s="18">
        <f>SUM(K1177:M1177)</f>
        <v>0</v>
      </c>
      <c r="O1177" s="19"/>
      <c r="P1177" s="19"/>
      <c r="Q1177" s="19"/>
      <c r="R1177" s="19"/>
      <c r="S1177" s="18">
        <f>SUM(O1177:R1177)</f>
        <v>0</v>
      </c>
      <c r="T1177" s="20"/>
      <c r="U1177" s="17"/>
      <c r="V1177" s="17"/>
      <c r="W1177" s="17"/>
      <c r="X1177" s="17"/>
      <c r="Y1177" s="17"/>
      <c r="Z1177" s="18">
        <f>SUM(T1177:Y1177)</f>
        <v>0</v>
      </c>
      <c r="AA1177" s="17"/>
      <c r="AB1177" s="17"/>
      <c r="AC1177" s="41">
        <f>G1177+J1177+N1177+S1177+Z1177+AA1177-AB1177</f>
        <v>88.870666666666665</v>
      </c>
    </row>
    <row r="1178" spans="1:29" x14ac:dyDescent="0.25">
      <c r="A1178" s="224">
        <v>1174</v>
      </c>
      <c r="B1178" s="81" t="s">
        <v>1504</v>
      </c>
      <c r="C1178" s="8" t="s">
        <v>1369</v>
      </c>
      <c r="D1178" s="18">
        <v>0.88868913857677911</v>
      </c>
      <c r="E1178" s="122"/>
      <c r="F1178" s="17"/>
      <c r="G1178" s="18">
        <f>SUM(D1178*100,E1178:F1178)</f>
        <v>88.86891385767791</v>
      </c>
      <c r="H1178" s="17"/>
      <c r="I1178" s="19"/>
      <c r="J1178" s="18">
        <f>SUM(H1178:I1178)</f>
        <v>0</v>
      </c>
      <c r="K1178" s="17"/>
      <c r="L1178" s="19"/>
      <c r="M1178" s="19"/>
      <c r="N1178" s="18">
        <f>SUM(K1178:M1178)</f>
        <v>0</v>
      </c>
      <c r="O1178" s="19"/>
      <c r="P1178" s="19"/>
      <c r="Q1178" s="19"/>
      <c r="R1178" s="19"/>
      <c r="S1178" s="18">
        <f>SUM(O1178:R1178)</f>
        <v>0</v>
      </c>
      <c r="T1178" s="20"/>
      <c r="U1178" s="17"/>
      <c r="V1178" s="17"/>
      <c r="W1178" s="17"/>
      <c r="X1178" s="17"/>
      <c r="Y1178" s="17"/>
      <c r="Z1178" s="18">
        <f>SUM(T1178:Y1178)</f>
        <v>0</v>
      </c>
      <c r="AA1178" s="17"/>
      <c r="AB1178" s="17"/>
      <c r="AC1178" s="41">
        <f>G1178+J1178+N1178+S1178+Z1178+AA1178-AB1178</f>
        <v>88.86891385767791</v>
      </c>
    </row>
    <row r="1179" spans="1:29" x14ac:dyDescent="0.25">
      <c r="A1179" s="225">
        <v>1175</v>
      </c>
      <c r="B1179" s="62" t="s">
        <v>335</v>
      </c>
      <c r="C1179" s="8" t="s">
        <v>5456</v>
      </c>
      <c r="D1179" s="6">
        <v>0.88866666666666672</v>
      </c>
      <c r="E1179" s="121"/>
      <c r="F1179" s="5"/>
      <c r="G1179" s="6">
        <f>SUM(D1179*100,E1179:F1179)</f>
        <v>88.866666666666674</v>
      </c>
      <c r="H1179" s="5"/>
      <c r="I1179" s="4"/>
      <c r="J1179" s="6">
        <f>SUM(H1179:I1179)</f>
        <v>0</v>
      </c>
      <c r="K1179" s="5"/>
      <c r="L1179" s="4"/>
      <c r="M1179" s="4"/>
      <c r="N1179" s="6">
        <f>SUM(K1179:M1179)</f>
        <v>0</v>
      </c>
      <c r="O1179" s="4"/>
      <c r="P1179" s="4"/>
      <c r="Q1179" s="4"/>
      <c r="R1179" s="4"/>
      <c r="S1179" s="6">
        <f>SUM(O1179:R1179)</f>
        <v>0</v>
      </c>
      <c r="T1179" s="7"/>
      <c r="U1179" s="5"/>
      <c r="V1179" s="5"/>
      <c r="W1179" s="5"/>
      <c r="X1179" s="5"/>
      <c r="Y1179" s="5"/>
      <c r="Z1179" s="6">
        <f>SUM(T1179:Y1179)</f>
        <v>0</v>
      </c>
      <c r="AA1179" s="5"/>
      <c r="AB1179" s="5"/>
      <c r="AC1179" s="40">
        <f>G1179+J1179+N1179+S1179+Z1179+AA1179-AB1179</f>
        <v>88.866666666666674</v>
      </c>
    </row>
    <row r="1180" spans="1:29" x14ac:dyDescent="0.25">
      <c r="A1180" s="224">
        <v>1176</v>
      </c>
      <c r="B1180" s="61" t="s">
        <v>336</v>
      </c>
      <c r="C1180" s="8" t="s">
        <v>5456</v>
      </c>
      <c r="D1180" s="6">
        <v>0.86366666666666669</v>
      </c>
      <c r="E1180" s="121"/>
      <c r="F1180" s="5"/>
      <c r="G1180" s="6">
        <f>SUM(D1180*100,E1180:F1180)</f>
        <v>86.366666666666674</v>
      </c>
      <c r="H1180" s="5"/>
      <c r="I1180" s="4"/>
      <c r="J1180" s="6">
        <f>SUM(H1180:I1180)</f>
        <v>0</v>
      </c>
      <c r="K1180" s="5"/>
      <c r="L1180" s="4"/>
      <c r="M1180" s="4"/>
      <c r="N1180" s="6">
        <f>SUM(K1180:M1180)</f>
        <v>0</v>
      </c>
      <c r="O1180" s="4">
        <v>2.5</v>
      </c>
      <c r="P1180" s="4"/>
      <c r="Q1180" s="4"/>
      <c r="R1180" s="4"/>
      <c r="S1180" s="6">
        <f>SUM(O1180:R1180)</f>
        <v>2.5</v>
      </c>
      <c r="T1180" s="7"/>
      <c r="U1180" s="5"/>
      <c r="V1180" s="5"/>
      <c r="W1180" s="5"/>
      <c r="X1180" s="5"/>
      <c r="Y1180" s="5"/>
      <c r="Z1180" s="6">
        <f>SUM(T1180:Y1180)</f>
        <v>0</v>
      </c>
      <c r="AA1180" s="5"/>
      <c r="AB1180" s="5"/>
      <c r="AC1180" s="40">
        <f>G1180+J1180+N1180+S1180+Z1180+AA1180-AB1180</f>
        <v>88.866666666666674</v>
      </c>
    </row>
    <row r="1181" spans="1:29" x14ac:dyDescent="0.25">
      <c r="A1181" s="224">
        <v>1177</v>
      </c>
      <c r="B1181" s="62" t="s">
        <v>2582</v>
      </c>
      <c r="C1181" s="13" t="s">
        <v>2360</v>
      </c>
      <c r="D1181" s="18">
        <v>0.88846153846153841</v>
      </c>
      <c r="E1181" s="122"/>
      <c r="F1181" s="17"/>
      <c r="G1181" s="18">
        <v>88.84615384615384</v>
      </c>
      <c r="H1181" s="17"/>
      <c r="I1181" s="19"/>
      <c r="J1181" s="18">
        <v>0</v>
      </c>
      <c r="K1181" s="17"/>
      <c r="L1181" s="19"/>
      <c r="M1181" s="19"/>
      <c r="N1181" s="18">
        <v>0</v>
      </c>
      <c r="O1181" s="19"/>
      <c r="P1181" s="19"/>
      <c r="Q1181" s="19"/>
      <c r="R1181" s="19"/>
      <c r="S1181" s="18">
        <v>0</v>
      </c>
      <c r="T1181" s="20"/>
      <c r="U1181" s="17"/>
      <c r="V1181" s="17"/>
      <c r="W1181" s="17"/>
      <c r="X1181" s="17"/>
      <c r="Y1181" s="17"/>
      <c r="Z1181" s="18">
        <v>0</v>
      </c>
      <c r="AA1181" s="17"/>
      <c r="AB1181" s="17"/>
      <c r="AC1181" s="41">
        <v>88.84615384615384</v>
      </c>
    </row>
    <row r="1182" spans="1:29" x14ac:dyDescent="0.25">
      <c r="A1182" s="224">
        <v>1178</v>
      </c>
      <c r="B1182" s="59" t="s">
        <v>337</v>
      </c>
      <c r="C1182" s="8" t="s">
        <v>5456</v>
      </c>
      <c r="D1182" s="6">
        <v>0.88838709677419359</v>
      </c>
      <c r="E1182" s="121"/>
      <c r="F1182" s="5"/>
      <c r="G1182" s="6">
        <f>SUM(D1182*100,E1182:F1182)</f>
        <v>88.838709677419359</v>
      </c>
      <c r="H1182" s="5"/>
      <c r="I1182" s="4"/>
      <c r="J1182" s="6">
        <f>SUM(H1182:I1182)</f>
        <v>0</v>
      </c>
      <c r="K1182" s="5"/>
      <c r="L1182" s="4"/>
      <c r="M1182" s="4"/>
      <c r="N1182" s="6">
        <f>SUM(K1182:M1182)</f>
        <v>0</v>
      </c>
      <c r="O1182" s="4"/>
      <c r="P1182" s="4"/>
      <c r="Q1182" s="4"/>
      <c r="R1182" s="4"/>
      <c r="S1182" s="6">
        <f>SUM(O1182:R1182)</f>
        <v>0</v>
      </c>
      <c r="T1182" s="7"/>
      <c r="U1182" s="5"/>
      <c r="V1182" s="5"/>
      <c r="W1182" s="5"/>
      <c r="X1182" s="5"/>
      <c r="Y1182" s="5"/>
      <c r="Z1182" s="6">
        <f>SUM(T1182:Y1182)</f>
        <v>0</v>
      </c>
      <c r="AA1182" s="5"/>
      <c r="AB1182" s="5"/>
      <c r="AC1182" s="40">
        <f>G1182+J1182+N1182+S1182+Z1182+AA1182-AB1182</f>
        <v>88.838709677419359</v>
      </c>
    </row>
    <row r="1183" spans="1:29" x14ac:dyDescent="0.25">
      <c r="A1183" s="225">
        <v>1179</v>
      </c>
      <c r="B1183" s="62" t="s">
        <v>5163</v>
      </c>
      <c r="C1183" s="24" t="s">
        <v>4042</v>
      </c>
      <c r="D1183" s="18">
        <v>0.88838709677419359</v>
      </c>
      <c r="E1183" s="124"/>
      <c r="F1183" s="17"/>
      <c r="G1183" s="18">
        <f>SUM(D1183*100,E1183:F1183)</f>
        <v>88.838709677419359</v>
      </c>
      <c r="H1183" s="17"/>
      <c r="I1183" s="19"/>
      <c r="J1183" s="18">
        <f>SUM(H1183:I1183)</f>
        <v>0</v>
      </c>
      <c r="K1183" s="17"/>
      <c r="L1183" s="19"/>
      <c r="M1183" s="19"/>
      <c r="N1183" s="18">
        <f>SUM(K1183:M1183)</f>
        <v>0</v>
      </c>
      <c r="O1183" s="19"/>
      <c r="P1183" s="19"/>
      <c r="Q1183" s="19"/>
      <c r="R1183" s="19"/>
      <c r="S1183" s="18">
        <f>SUM(O1183:R1183)</f>
        <v>0</v>
      </c>
      <c r="T1183" s="20"/>
      <c r="U1183" s="17"/>
      <c r="V1183" s="17"/>
      <c r="W1183" s="17"/>
      <c r="X1183" s="17"/>
      <c r="Y1183" s="17"/>
      <c r="Z1183" s="18">
        <f>SUM(T1183:Y1183)</f>
        <v>0</v>
      </c>
      <c r="AA1183" s="17"/>
      <c r="AB1183" s="17"/>
      <c r="AC1183" s="41">
        <f>G1183+J1183+N1183+S1183+Z1183+AA1183-AB1183</f>
        <v>88.838709677419359</v>
      </c>
    </row>
    <row r="1184" spans="1:29" x14ac:dyDescent="0.25">
      <c r="A1184" s="224">
        <v>1180</v>
      </c>
      <c r="B1184" s="64" t="s">
        <v>338</v>
      </c>
      <c r="C1184" s="8" t="s">
        <v>5456</v>
      </c>
      <c r="D1184" s="6">
        <v>0.88833333333333331</v>
      </c>
      <c r="E1184" s="121"/>
      <c r="F1184" s="5"/>
      <c r="G1184" s="6">
        <f>SUM(D1184*100,E1184:F1184)</f>
        <v>88.833333333333329</v>
      </c>
      <c r="H1184" s="5"/>
      <c r="I1184" s="4"/>
      <c r="J1184" s="6">
        <f>SUM(H1184:I1184)</f>
        <v>0</v>
      </c>
      <c r="K1184" s="5"/>
      <c r="L1184" s="4"/>
      <c r="M1184" s="4"/>
      <c r="N1184" s="6">
        <f>SUM(K1184:M1184)</f>
        <v>0</v>
      </c>
      <c r="O1184" s="4"/>
      <c r="P1184" s="4"/>
      <c r="Q1184" s="4"/>
      <c r="R1184" s="4"/>
      <c r="S1184" s="6">
        <f>SUM(O1184:R1184)</f>
        <v>0</v>
      </c>
      <c r="T1184" s="7"/>
      <c r="U1184" s="5"/>
      <c r="V1184" s="5"/>
      <c r="W1184" s="5"/>
      <c r="X1184" s="5"/>
      <c r="Y1184" s="5"/>
      <c r="Z1184" s="6">
        <f>SUM(T1184:Y1184)</f>
        <v>0</v>
      </c>
      <c r="AA1184" s="5"/>
      <c r="AB1184" s="5"/>
      <c r="AC1184" s="40">
        <f>G1184+J1184+N1184+S1184+Z1184+AA1184-AB1184</f>
        <v>88.833333333333329</v>
      </c>
    </row>
    <row r="1185" spans="1:29" x14ac:dyDescent="0.25">
      <c r="A1185" s="224">
        <v>1181</v>
      </c>
      <c r="B1185" s="62" t="s">
        <v>4855</v>
      </c>
      <c r="C1185" s="8" t="s">
        <v>4042</v>
      </c>
      <c r="D1185" s="18">
        <v>0.88031250000000005</v>
      </c>
      <c r="E1185" s="124"/>
      <c r="F1185" s="17"/>
      <c r="G1185" s="18">
        <f>SUM(D1185*100,E1185:F1185)</f>
        <v>88.03125</v>
      </c>
      <c r="H1185" s="17"/>
      <c r="I1185" s="19"/>
      <c r="J1185" s="18">
        <f>SUM(H1185:I1185)</f>
        <v>0</v>
      </c>
      <c r="K1185" s="17"/>
      <c r="L1185" s="19"/>
      <c r="M1185" s="19"/>
      <c r="N1185" s="18">
        <f>SUM(K1185:M1185)</f>
        <v>0</v>
      </c>
      <c r="O1185" s="19"/>
      <c r="P1185" s="19"/>
      <c r="Q1185" s="19"/>
      <c r="R1185" s="19"/>
      <c r="S1185" s="18">
        <f>SUM(O1185:R1185)</f>
        <v>0</v>
      </c>
      <c r="T1185" s="20"/>
      <c r="U1185" s="17">
        <v>0.8</v>
      </c>
      <c r="V1185" s="17"/>
      <c r="W1185" s="17"/>
      <c r="X1185" s="17"/>
      <c r="Y1185" s="17"/>
      <c r="Z1185" s="18">
        <f>SUM(T1185:Y1185)</f>
        <v>0.8</v>
      </c>
      <c r="AA1185" s="17"/>
      <c r="AB1185" s="17"/>
      <c r="AC1185" s="41">
        <f>G1185+J1185+N1185+S1185+Z1185+AA1185-AB1185</f>
        <v>88.831249999999997</v>
      </c>
    </row>
    <row r="1186" spans="1:29" x14ac:dyDescent="0.25">
      <c r="A1186" s="224">
        <v>1182</v>
      </c>
      <c r="B1186" s="58" t="s">
        <v>339</v>
      </c>
      <c r="C1186" s="8" t="s">
        <v>5456</v>
      </c>
      <c r="D1186" s="6">
        <v>0.88827586206896547</v>
      </c>
      <c r="E1186" s="121"/>
      <c r="F1186" s="5"/>
      <c r="G1186" s="6">
        <f>SUM(D1186*100,E1186:F1186)</f>
        <v>88.827586206896541</v>
      </c>
      <c r="H1186" s="5"/>
      <c r="I1186" s="4"/>
      <c r="J1186" s="6">
        <f>SUM(H1186:I1186)</f>
        <v>0</v>
      </c>
      <c r="K1186" s="5"/>
      <c r="L1186" s="4"/>
      <c r="M1186" s="4"/>
      <c r="N1186" s="6">
        <f>SUM(K1186:M1186)</f>
        <v>0</v>
      </c>
      <c r="O1186" s="4"/>
      <c r="P1186" s="4"/>
      <c r="Q1186" s="4"/>
      <c r="R1186" s="4"/>
      <c r="S1186" s="6">
        <f>SUM(O1186:R1186)</f>
        <v>0</v>
      </c>
      <c r="T1186" s="7"/>
      <c r="U1186" s="5"/>
      <c r="V1186" s="5"/>
      <c r="W1186" s="5"/>
      <c r="X1186" s="5"/>
      <c r="Y1186" s="5"/>
      <c r="Z1186" s="6">
        <f>SUM(T1186:Y1186)</f>
        <v>0</v>
      </c>
      <c r="AA1186" s="5"/>
      <c r="AB1186" s="5"/>
      <c r="AC1186" s="40">
        <f>G1186+J1186+N1186+S1186+Z1186+AA1186-AB1186</f>
        <v>88.827586206896541</v>
      </c>
    </row>
    <row r="1187" spans="1:29" x14ac:dyDescent="0.25">
      <c r="A1187" s="225">
        <v>1183</v>
      </c>
      <c r="B1187" s="81" t="s">
        <v>4543</v>
      </c>
      <c r="C1187" s="8" t="s">
        <v>4042</v>
      </c>
      <c r="D1187" s="18">
        <v>0.88818181818181818</v>
      </c>
      <c r="E1187" s="124"/>
      <c r="F1187" s="17"/>
      <c r="G1187" s="18">
        <f>SUM(D1187*100,E1187:F1187)</f>
        <v>88.818181818181813</v>
      </c>
      <c r="H1187" s="17"/>
      <c r="I1187" s="19"/>
      <c r="J1187" s="18">
        <f>SUM(H1187:I1187)</f>
        <v>0</v>
      </c>
      <c r="K1187" s="17"/>
      <c r="L1187" s="19"/>
      <c r="M1187" s="19"/>
      <c r="N1187" s="18">
        <f>SUM(K1187:M1187)</f>
        <v>0</v>
      </c>
      <c r="O1187" s="19"/>
      <c r="P1187" s="19"/>
      <c r="Q1187" s="19"/>
      <c r="R1187" s="19"/>
      <c r="S1187" s="18">
        <f>SUM(O1187:R1187)</f>
        <v>0</v>
      </c>
      <c r="T1187" s="20"/>
      <c r="U1187" s="17"/>
      <c r="V1187" s="17"/>
      <c r="W1187" s="17"/>
      <c r="X1187" s="17"/>
      <c r="Y1187" s="17"/>
      <c r="Z1187" s="18">
        <f>SUM(T1187:Y1187)</f>
        <v>0</v>
      </c>
      <c r="AA1187" s="17"/>
      <c r="AB1187" s="17"/>
      <c r="AC1187" s="41">
        <f>G1187+J1187+N1187+S1187+Z1187+AA1187-AB1187</f>
        <v>88.818181818181813</v>
      </c>
    </row>
    <row r="1188" spans="1:29" x14ac:dyDescent="0.25">
      <c r="A1188" s="224">
        <v>1184</v>
      </c>
      <c r="B1188" s="62" t="s">
        <v>3467</v>
      </c>
      <c r="C1188" s="13" t="s">
        <v>3340</v>
      </c>
      <c r="D1188" s="18">
        <v>0.56615384615384612</v>
      </c>
      <c r="E1188" s="122"/>
      <c r="F1188" s="17"/>
      <c r="G1188" s="18">
        <v>56.615384615384613</v>
      </c>
      <c r="H1188" s="17"/>
      <c r="I1188" s="19"/>
      <c r="J1188" s="18">
        <v>0</v>
      </c>
      <c r="K1188" s="17">
        <v>2</v>
      </c>
      <c r="L1188" s="19">
        <v>2.5</v>
      </c>
      <c r="M1188" s="19">
        <v>1</v>
      </c>
      <c r="N1188" s="18">
        <v>5.5</v>
      </c>
      <c r="O1188" s="19"/>
      <c r="P1188" s="19"/>
      <c r="Q1188" s="19"/>
      <c r="R1188" s="19"/>
      <c r="S1188" s="18">
        <v>0</v>
      </c>
      <c r="T1188" s="20">
        <v>2.5</v>
      </c>
      <c r="U1188" s="17">
        <v>19.7</v>
      </c>
      <c r="V1188" s="17"/>
      <c r="W1188" s="17">
        <v>2.5</v>
      </c>
      <c r="X1188" s="17">
        <v>1</v>
      </c>
      <c r="Y1188" s="17">
        <v>1</v>
      </c>
      <c r="Z1188" s="18">
        <v>26.7</v>
      </c>
      <c r="AA1188" s="17"/>
      <c r="AB1188" s="17"/>
      <c r="AC1188" s="41">
        <v>88.815384615384616</v>
      </c>
    </row>
    <row r="1189" spans="1:29" x14ac:dyDescent="0.25">
      <c r="A1189" s="224">
        <v>1185</v>
      </c>
      <c r="B1189" s="109">
        <v>204023</v>
      </c>
      <c r="C1189" s="36" t="s">
        <v>5457</v>
      </c>
      <c r="D1189" s="38">
        <v>0.86812500000000004</v>
      </c>
      <c r="E1189" s="123"/>
      <c r="F1189" s="33"/>
      <c r="G1189" s="34">
        <v>86.8125</v>
      </c>
      <c r="H1189" s="33">
        <v>2</v>
      </c>
      <c r="I1189" s="32"/>
      <c r="J1189" s="34">
        <v>2</v>
      </c>
      <c r="K1189" s="33"/>
      <c r="L1189" s="32"/>
      <c r="M1189" s="32"/>
      <c r="N1189" s="34">
        <v>0</v>
      </c>
      <c r="O1189" s="32"/>
      <c r="P1189" s="32"/>
      <c r="Q1189" s="32"/>
      <c r="R1189" s="32"/>
      <c r="S1189" s="34">
        <v>0</v>
      </c>
      <c r="T1189" s="35"/>
      <c r="U1189" s="33"/>
      <c r="V1189" s="33"/>
      <c r="W1189" s="33"/>
      <c r="X1189" s="33"/>
      <c r="Y1189" s="33"/>
      <c r="Z1189" s="34">
        <v>0</v>
      </c>
      <c r="AA1189" s="33"/>
      <c r="AB1189" s="33"/>
      <c r="AC1189" s="42">
        <v>88.8125</v>
      </c>
    </row>
    <row r="1190" spans="1:29" x14ac:dyDescent="0.25">
      <c r="A1190" s="224">
        <v>1186</v>
      </c>
      <c r="B1190" s="62" t="s">
        <v>340</v>
      </c>
      <c r="C1190" s="8" t="s">
        <v>5456</v>
      </c>
      <c r="D1190" s="6">
        <v>0.83206896551724141</v>
      </c>
      <c r="E1190" s="121"/>
      <c r="F1190" s="5"/>
      <c r="G1190" s="6">
        <f>SUM(D1190*100,E1190:F1190)</f>
        <v>83.206896551724142</v>
      </c>
      <c r="H1190" s="5"/>
      <c r="I1190" s="4"/>
      <c r="J1190" s="6">
        <f>SUM(H1190:I1190)</f>
        <v>0</v>
      </c>
      <c r="K1190" s="5"/>
      <c r="L1190" s="4"/>
      <c r="M1190" s="4"/>
      <c r="N1190" s="6">
        <f>SUM(K1190:M1190)</f>
        <v>0</v>
      </c>
      <c r="O1190" s="4"/>
      <c r="P1190" s="4"/>
      <c r="Q1190" s="4"/>
      <c r="R1190" s="4"/>
      <c r="S1190" s="6">
        <f>SUM(O1190:R1190)</f>
        <v>0</v>
      </c>
      <c r="T1190" s="7">
        <v>1</v>
      </c>
      <c r="U1190" s="5">
        <v>3.4</v>
      </c>
      <c r="V1190" s="5">
        <v>1</v>
      </c>
      <c r="W1190" s="5">
        <v>0.2</v>
      </c>
      <c r="X1190" s="5"/>
      <c r="Y1190" s="5"/>
      <c r="Z1190" s="6">
        <f>SUM(T1190:Y1190)</f>
        <v>5.6000000000000005</v>
      </c>
      <c r="AA1190" s="5"/>
      <c r="AB1190" s="5"/>
      <c r="AC1190" s="40">
        <f>G1190+J1190+N1190+S1190+Z1190+AA1190-AB1190</f>
        <v>88.806896551724137</v>
      </c>
    </row>
    <row r="1191" spans="1:29" x14ac:dyDescent="0.25">
      <c r="A1191" s="225">
        <v>1187</v>
      </c>
      <c r="B1191" s="109">
        <v>194124</v>
      </c>
      <c r="C1191" s="36" t="s">
        <v>5457</v>
      </c>
      <c r="D1191" s="39">
        <v>0.85799999999999998</v>
      </c>
      <c r="E1191" s="123"/>
      <c r="F1191" s="33"/>
      <c r="G1191" s="34">
        <v>85.8</v>
      </c>
      <c r="H1191" s="33"/>
      <c r="I1191" s="32"/>
      <c r="J1191" s="34">
        <v>0</v>
      </c>
      <c r="K1191" s="33"/>
      <c r="L1191" s="32"/>
      <c r="M1191" s="32"/>
      <c r="N1191" s="34">
        <v>0</v>
      </c>
      <c r="O1191" s="32">
        <v>2.5</v>
      </c>
      <c r="P1191" s="32"/>
      <c r="Q1191" s="32"/>
      <c r="R1191" s="32"/>
      <c r="S1191" s="34">
        <v>2.5</v>
      </c>
      <c r="T1191" s="35"/>
      <c r="U1191" s="33"/>
      <c r="V1191" s="33"/>
      <c r="W1191" s="33"/>
      <c r="X1191" s="33">
        <v>0.5</v>
      </c>
      <c r="Y1191" s="33"/>
      <c r="Z1191" s="34">
        <v>0.5</v>
      </c>
      <c r="AA1191" s="33"/>
      <c r="AB1191" s="33"/>
      <c r="AC1191" s="42">
        <v>88.8</v>
      </c>
    </row>
    <row r="1192" spans="1:29" x14ac:dyDescent="0.25">
      <c r="A1192" s="224">
        <v>1188</v>
      </c>
      <c r="B1192" s="62" t="s">
        <v>2583</v>
      </c>
      <c r="C1192" s="13" t="s">
        <v>2360</v>
      </c>
      <c r="D1192" s="18">
        <v>0.88769230769230778</v>
      </c>
      <c r="E1192" s="122"/>
      <c r="F1192" s="17"/>
      <c r="G1192" s="18">
        <v>88.769230769230774</v>
      </c>
      <c r="H1192" s="17"/>
      <c r="I1192" s="19"/>
      <c r="J1192" s="18">
        <v>0</v>
      </c>
      <c r="K1192" s="17"/>
      <c r="L1192" s="19"/>
      <c r="M1192" s="19"/>
      <c r="N1192" s="18">
        <v>0</v>
      </c>
      <c r="O1192" s="19"/>
      <c r="P1192" s="19"/>
      <c r="Q1192" s="19"/>
      <c r="R1192" s="19"/>
      <c r="S1192" s="18">
        <v>0</v>
      </c>
      <c r="T1192" s="20"/>
      <c r="U1192" s="17"/>
      <c r="V1192" s="17"/>
      <c r="W1192" s="17"/>
      <c r="X1192" s="17"/>
      <c r="Y1192" s="17"/>
      <c r="Z1192" s="18">
        <v>0</v>
      </c>
      <c r="AA1192" s="17"/>
      <c r="AB1192" s="17"/>
      <c r="AC1192" s="41">
        <v>88.769230769230774</v>
      </c>
    </row>
    <row r="1193" spans="1:29" x14ac:dyDescent="0.25">
      <c r="A1193" s="224">
        <v>1189</v>
      </c>
      <c r="B1193" s="62" t="s">
        <v>341</v>
      </c>
      <c r="C1193" s="8" t="s">
        <v>5456</v>
      </c>
      <c r="D1193" s="6">
        <v>0.87758620689655176</v>
      </c>
      <c r="E1193" s="121"/>
      <c r="F1193" s="5"/>
      <c r="G1193" s="6">
        <f>SUM(D1193*100,E1193:F1193)</f>
        <v>87.758620689655174</v>
      </c>
      <c r="H1193" s="5"/>
      <c r="I1193" s="4"/>
      <c r="J1193" s="6">
        <f>SUM(H1193:I1193)</f>
        <v>0</v>
      </c>
      <c r="K1193" s="5"/>
      <c r="L1193" s="4"/>
      <c r="M1193" s="4"/>
      <c r="N1193" s="6">
        <f>SUM(K1193:M1193)</f>
        <v>0</v>
      </c>
      <c r="O1193" s="4"/>
      <c r="P1193" s="4"/>
      <c r="Q1193" s="4"/>
      <c r="R1193" s="4"/>
      <c r="S1193" s="6">
        <f>SUM(O1193:R1193)</f>
        <v>0</v>
      </c>
      <c r="T1193" s="7">
        <v>1</v>
      </c>
      <c r="U1193" s="5"/>
      <c r="V1193" s="5"/>
      <c r="W1193" s="5"/>
      <c r="X1193" s="5"/>
      <c r="Y1193" s="5"/>
      <c r="Z1193" s="6">
        <f>SUM(T1193:Y1193)</f>
        <v>1</v>
      </c>
      <c r="AA1193" s="5"/>
      <c r="AB1193" s="5"/>
      <c r="AC1193" s="40">
        <f>G1193+J1193+N1193+S1193+Z1193+AA1193-AB1193</f>
        <v>88.758620689655174</v>
      </c>
    </row>
    <row r="1194" spans="1:29" x14ac:dyDescent="0.25">
      <c r="A1194" s="224">
        <v>1190</v>
      </c>
      <c r="B1194" s="79" t="s">
        <v>1505</v>
      </c>
      <c r="C1194" s="8" t="s">
        <v>1369</v>
      </c>
      <c r="D1194" s="18">
        <v>0.88733333333333331</v>
      </c>
      <c r="E1194" s="122"/>
      <c r="F1194" s="17"/>
      <c r="G1194" s="18">
        <f>SUM(D1194*100,E1194:F1194)</f>
        <v>88.733333333333334</v>
      </c>
      <c r="H1194" s="17"/>
      <c r="I1194" s="19"/>
      <c r="J1194" s="18">
        <f>SUM(H1194:I1194)</f>
        <v>0</v>
      </c>
      <c r="K1194" s="17"/>
      <c r="L1194" s="19"/>
      <c r="M1194" s="19"/>
      <c r="N1194" s="18">
        <f>SUM(K1194:M1194)</f>
        <v>0</v>
      </c>
      <c r="O1194" s="19"/>
      <c r="P1194" s="19"/>
      <c r="Q1194" s="19"/>
      <c r="R1194" s="19"/>
      <c r="S1194" s="18">
        <f>SUM(O1194:R1194)</f>
        <v>0</v>
      </c>
      <c r="T1194" s="20"/>
      <c r="U1194" s="17"/>
      <c r="V1194" s="17"/>
      <c r="W1194" s="17"/>
      <c r="X1194" s="17"/>
      <c r="Y1194" s="17"/>
      <c r="Z1194" s="18">
        <f>SUM(T1194:Y1194)</f>
        <v>0</v>
      </c>
      <c r="AA1194" s="17"/>
      <c r="AB1194" s="17"/>
      <c r="AC1194" s="41">
        <f>G1194+J1194+N1194+S1194+Z1194+AA1194-AB1194</f>
        <v>88.733333333333334</v>
      </c>
    </row>
    <row r="1195" spans="1:29" x14ac:dyDescent="0.25">
      <c r="A1195" s="225">
        <v>1191</v>
      </c>
      <c r="B1195" s="62" t="s">
        <v>2584</v>
      </c>
      <c r="C1195" s="13" t="s">
        <v>2360</v>
      </c>
      <c r="D1195" s="18">
        <v>0.88733333333333331</v>
      </c>
      <c r="E1195" s="122"/>
      <c r="F1195" s="17"/>
      <c r="G1195" s="18">
        <v>88.733333333333334</v>
      </c>
      <c r="H1195" s="17"/>
      <c r="I1195" s="19"/>
      <c r="J1195" s="18">
        <v>0</v>
      </c>
      <c r="K1195" s="17"/>
      <c r="L1195" s="19"/>
      <c r="M1195" s="19"/>
      <c r="N1195" s="18">
        <v>0</v>
      </c>
      <c r="O1195" s="19"/>
      <c r="P1195" s="19"/>
      <c r="Q1195" s="19"/>
      <c r="R1195" s="19"/>
      <c r="S1195" s="18">
        <v>0</v>
      </c>
      <c r="T1195" s="20"/>
      <c r="U1195" s="17"/>
      <c r="V1195" s="17"/>
      <c r="W1195" s="17"/>
      <c r="X1195" s="17"/>
      <c r="Y1195" s="17"/>
      <c r="Z1195" s="18">
        <v>0</v>
      </c>
      <c r="AA1195" s="17"/>
      <c r="AB1195" s="17"/>
      <c r="AC1195" s="41">
        <v>88.733333333333334</v>
      </c>
    </row>
    <row r="1196" spans="1:29" x14ac:dyDescent="0.25">
      <c r="A1196" s="224">
        <v>1192</v>
      </c>
      <c r="B1196" s="109">
        <v>204053</v>
      </c>
      <c r="C1196" s="36" t="s">
        <v>5457</v>
      </c>
      <c r="D1196" s="38">
        <v>0.83406250000000004</v>
      </c>
      <c r="E1196" s="123"/>
      <c r="F1196" s="33"/>
      <c r="G1196" s="34">
        <v>83.40625</v>
      </c>
      <c r="H1196" s="33">
        <v>3.5</v>
      </c>
      <c r="I1196" s="32"/>
      <c r="J1196" s="34">
        <v>3.5</v>
      </c>
      <c r="K1196" s="33"/>
      <c r="L1196" s="32"/>
      <c r="M1196" s="32"/>
      <c r="N1196" s="34">
        <v>0</v>
      </c>
      <c r="O1196" s="32"/>
      <c r="P1196" s="32"/>
      <c r="Q1196" s="32"/>
      <c r="R1196" s="32"/>
      <c r="S1196" s="34">
        <v>0</v>
      </c>
      <c r="T1196" s="35"/>
      <c r="U1196" s="33">
        <v>1.3</v>
      </c>
      <c r="V1196" s="33"/>
      <c r="W1196" s="33">
        <v>0.5</v>
      </c>
      <c r="X1196" s="33"/>
      <c r="Y1196" s="33"/>
      <c r="Z1196" s="34">
        <v>1.8</v>
      </c>
      <c r="AA1196" s="33"/>
      <c r="AB1196" s="33"/>
      <c r="AC1196" s="42">
        <v>88.706249999999997</v>
      </c>
    </row>
    <row r="1197" spans="1:29" x14ac:dyDescent="0.25">
      <c r="A1197" s="224">
        <v>1193</v>
      </c>
      <c r="B1197" s="74" t="s">
        <v>1506</v>
      </c>
      <c r="C1197" s="8" t="s">
        <v>1369</v>
      </c>
      <c r="D1197" s="18">
        <v>0.88700336700336702</v>
      </c>
      <c r="E1197" s="122"/>
      <c r="F1197" s="17"/>
      <c r="G1197" s="18">
        <f>SUM(D1197*100,E1197:F1197)</f>
        <v>88.700336700336706</v>
      </c>
      <c r="H1197" s="17"/>
      <c r="I1197" s="19"/>
      <c r="J1197" s="18">
        <f>SUM(H1197:I1197)</f>
        <v>0</v>
      </c>
      <c r="K1197" s="17"/>
      <c r="L1197" s="19"/>
      <c r="M1197" s="19"/>
      <c r="N1197" s="18">
        <f>SUM(K1197:M1197)</f>
        <v>0</v>
      </c>
      <c r="O1197" s="19"/>
      <c r="P1197" s="19"/>
      <c r="Q1197" s="19"/>
      <c r="R1197" s="19"/>
      <c r="S1197" s="18">
        <f>SUM(O1197:R1197)</f>
        <v>0</v>
      </c>
      <c r="T1197" s="20"/>
      <c r="U1197" s="17"/>
      <c r="V1197" s="17"/>
      <c r="W1197" s="17"/>
      <c r="X1197" s="17"/>
      <c r="Y1197" s="17"/>
      <c r="Z1197" s="18">
        <f>SUM(T1197:Y1197)</f>
        <v>0</v>
      </c>
      <c r="AA1197" s="17"/>
      <c r="AB1197" s="17"/>
      <c r="AC1197" s="41">
        <f>G1197+J1197+N1197+S1197+Z1197+AA1197-AB1197</f>
        <v>88.700336700336706</v>
      </c>
    </row>
    <row r="1198" spans="1:29" x14ac:dyDescent="0.25">
      <c r="A1198" s="224">
        <v>1194</v>
      </c>
      <c r="B1198" s="58" t="s">
        <v>342</v>
      </c>
      <c r="C1198" s="8" t="s">
        <v>5456</v>
      </c>
      <c r="D1198" s="6">
        <v>0.88700000000000001</v>
      </c>
      <c r="E1198" s="121"/>
      <c r="F1198" s="5"/>
      <c r="G1198" s="6">
        <f>SUM(D1198*100,E1198:F1198)</f>
        <v>88.7</v>
      </c>
      <c r="H1198" s="5"/>
      <c r="I1198" s="4"/>
      <c r="J1198" s="6">
        <f>SUM(H1198:I1198)</f>
        <v>0</v>
      </c>
      <c r="K1198" s="5"/>
      <c r="L1198" s="4"/>
      <c r="M1198" s="4"/>
      <c r="N1198" s="6">
        <f>SUM(K1198:M1198)</f>
        <v>0</v>
      </c>
      <c r="O1198" s="4"/>
      <c r="P1198" s="4"/>
      <c r="Q1198" s="4"/>
      <c r="R1198" s="4"/>
      <c r="S1198" s="6">
        <f>SUM(O1198:R1198)</f>
        <v>0</v>
      </c>
      <c r="T1198" s="7"/>
      <c r="U1198" s="5"/>
      <c r="V1198" s="5"/>
      <c r="W1198" s="5"/>
      <c r="X1198" s="5"/>
      <c r="Y1198" s="5"/>
      <c r="Z1198" s="6">
        <f>SUM(T1198:Y1198)</f>
        <v>0</v>
      </c>
      <c r="AA1198" s="5"/>
      <c r="AB1198" s="5"/>
      <c r="AC1198" s="40">
        <f>G1198+J1198+N1198+S1198+Z1198+AA1198-AB1198</f>
        <v>88.7</v>
      </c>
    </row>
    <row r="1199" spans="1:29" x14ac:dyDescent="0.25">
      <c r="A1199" s="225">
        <v>1195</v>
      </c>
      <c r="B1199" s="204" t="s">
        <v>1507</v>
      </c>
      <c r="C1199" s="25" t="s">
        <v>1369</v>
      </c>
      <c r="D1199" s="18">
        <v>0.88700000000000001</v>
      </c>
      <c r="E1199" s="122"/>
      <c r="F1199" s="17"/>
      <c r="G1199" s="18">
        <f>SUM(D1199*100,E1199:F1199)</f>
        <v>88.7</v>
      </c>
      <c r="H1199" s="17"/>
      <c r="I1199" s="19"/>
      <c r="J1199" s="18">
        <f>SUM(H1199:I1199)</f>
        <v>0</v>
      </c>
      <c r="K1199" s="17"/>
      <c r="L1199" s="19"/>
      <c r="M1199" s="19"/>
      <c r="N1199" s="18">
        <f>SUM(K1199:M1199)</f>
        <v>0</v>
      </c>
      <c r="O1199" s="19"/>
      <c r="P1199" s="19"/>
      <c r="Q1199" s="19"/>
      <c r="R1199" s="19"/>
      <c r="S1199" s="18">
        <f>SUM(O1199:R1199)</f>
        <v>0</v>
      </c>
      <c r="T1199" s="20"/>
      <c r="U1199" s="17"/>
      <c r="V1199" s="17"/>
      <c r="W1199" s="17"/>
      <c r="X1199" s="17"/>
      <c r="Y1199" s="17"/>
      <c r="Z1199" s="18">
        <f>SUM(T1199:Y1199)</f>
        <v>0</v>
      </c>
      <c r="AA1199" s="17"/>
      <c r="AB1199" s="17"/>
      <c r="AC1199" s="41">
        <f>G1199+J1199+N1199+S1199+Z1199+AA1199-AB1199</f>
        <v>88.7</v>
      </c>
    </row>
    <row r="1200" spans="1:29" x14ac:dyDescent="0.25">
      <c r="A1200" s="224">
        <v>1196</v>
      </c>
      <c r="B1200" s="109">
        <v>184017</v>
      </c>
      <c r="C1200" s="36" t="s">
        <v>5457</v>
      </c>
      <c r="D1200" s="39">
        <v>0.88694444444444442</v>
      </c>
      <c r="E1200" s="123"/>
      <c r="F1200" s="33"/>
      <c r="G1200" s="34">
        <v>88.694444444444443</v>
      </c>
      <c r="H1200" s="33"/>
      <c r="I1200" s="32"/>
      <c r="J1200" s="34">
        <v>0</v>
      </c>
      <c r="K1200" s="33"/>
      <c r="L1200" s="32"/>
      <c r="M1200" s="32"/>
      <c r="N1200" s="34">
        <v>0</v>
      </c>
      <c r="O1200" s="32"/>
      <c r="P1200" s="32"/>
      <c r="Q1200" s="32"/>
      <c r="R1200" s="32"/>
      <c r="S1200" s="34">
        <v>0</v>
      </c>
      <c r="T1200" s="35"/>
      <c r="U1200" s="33"/>
      <c r="V1200" s="33"/>
      <c r="W1200" s="33"/>
      <c r="X1200" s="33"/>
      <c r="Y1200" s="33"/>
      <c r="Z1200" s="34">
        <v>0</v>
      </c>
      <c r="AA1200" s="33"/>
      <c r="AB1200" s="33"/>
      <c r="AC1200" s="42">
        <v>88.694444444444443</v>
      </c>
    </row>
    <row r="1201" spans="1:29" x14ac:dyDescent="0.25">
      <c r="A1201" s="224">
        <v>1197</v>
      </c>
      <c r="B1201" s="62" t="s">
        <v>2585</v>
      </c>
      <c r="C1201" s="13" t="s">
        <v>2360</v>
      </c>
      <c r="D1201" s="18">
        <v>0.88692307692307693</v>
      </c>
      <c r="E1201" s="122"/>
      <c r="F1201" s="17"/>
      <c r="G1201" s="18">
        <v>88.692307692307693</v>
      </c>
      <c r="H1201" s="17"/>
      <c r="I1201" s="19"/>
      <c r="J1201" s="18">
        <v>0</v>
      </c>
      <c r="K1201" s="17"/>
      <c r="L1201" s="19"/>
      <c r="M1201" s="19"/>
      <c r="N1201" s="18">
        <v>0</v>
      </c>
      <c r="O1201" s="19"/>
      <c r="P1201" s="19"/>
      <c r="Q1201" s="19"/>
      <c r="R1201" s="19"/>
      <c r="S1201" s="18">
        <v>0</v>
      </c>
      <c r="T1201" s="20"/>
      <c r="U1201" s="17"/>
      <c r="V1201" s="17"/>
      <c r="W1201" s="17"/>
      <c r="X1201" s="17"/>
      <c r="Y1201" s="17"/>
      <c r="Z1201" s="18">
        <v>0</v>
      </c>
      <c r="AA1201" s="17"/>
      <c r="AB1201" s="17"/>
      <c r="AC1201" s="41">
        <v>88.692307692307693</v>
      </c>
    </row>
    <row r="1202" spans="1:29" x14ac:dyDescent="0.25">
      <c r="A1202" s="224">
        <v>1198</v>
      </c>
      <c r="B1202" s="62" t="s">
        <v>2586</v>
      </c>
      <c r="C1202" s="13" t="s">
        <v>2360</v>
      </c>
      <c r="D1202" s="18">
        <v>0.88692307692307693</v>
      </c>
      <c r="E1202" s="122"/>
      <c r="F1202" s="17"/>
      <c r="G1202" s="18">
        <v>88.692307692307693</v>
      </c>
      <c r="H1202" s="17"/>
      <c r="I1202" s="19"/>
      <c r="J1202" s="18">
        <v>0</v>
      </c>
      <c r="K1202" s="17"/>
      <c r="L1202" s="19"/>
      <c r="M1202" s="19"/>
      <c r="N1202" s="18">
        <v>0</v>
      </c>
      <c r="O1202" s="19"/>
      <c r="P1202" s="19"/>
      <c r="Q1202" s="19"/>
      <c r="R1202" s="19"/>
      <c r="S1202" s="18">
        <v>0</v>
      </c>
      <c r="T1202" s="20"/>
      <c r="U1202" s="17"/>
      <c r="V1202" s="17"/>
      <c r="W1202" s="17"/>
      <c r="X1202" s="17"/>
      <c r="Y1202" s="17"/>
      <c r="Z1202" s="18">
        <v>0</v>
      </c>
      <c r="AA1202" s="17"/>
      <c r="AB1202" s="17"/>
      <c r="AC1202" s="41">
        <v>88.692307692307693</v>
      </c>
    </row>
    <row r="1203" spans="1:29" x14ac:dyDescent="0.25">
      <c r="A1203" s="225">
        <v>1199</v>
      </c>
      <c r="B1203" s="109">
        <v>214177</v>
      </c>
      <c r="C1203" s="36" t="s">
        <v>5457</v>
      </c>
      <c r="D1203" s="39">
        <v>0.81991851851851838</v>
      </c>
      <c r="E1203" s="123"/>
      <c r="F1203" s="33"/>
      <c r="G1203" s="34">
        <v>81.991851851851834</v>
      </c>
      <c r="H1203" s="33"/>
      <c r="I1203" s="32"/>
      <c r="J1203" s="34">
        <v>0</v>
      </c>
      <c r="K1203" s="33"/>
      <c r="L1203" s="32"/>
      <c r="M1203" s="32"/>
      <c r="N1203" s="34">
        <v>0</v>
      </c>
      <c r="O1203" s="32"/>
      <c r="P1203" s="32"/>
      <c r="Q1203" s="32"/>
      <c r="R1203" s="32"/>
      <c r="S1203" s="34">
        <v>0</v>
      </c>
      <c r="T1203" s="35">
        <v>2</v>
      </c>
      <c r="U1203" s="33">
        <v>3.1</v>
      </c>
      <c r="V1203" s="33">
        <v>1.6</v>
      </c>
      <c r="W1203" s="33"/>
      <c r="X1203" s="33"/>
      <c r="Y1203" s="33"/>
      <c r="Z1203" s="34">
        <v>6.6999999999999993</v>
      </c>
      <c r="AA1203" s="33"/>
      <c r="AB1203" s="33"/>
      <c r="AC1203" s="42">
        <v>88.691851851851837</v>
      </c>
    </row>
    <row r="1204" spans="1:29" x14ac:dyDescent="0.25">
      <c r="A1204" s="224">
        <v>1200</v>
      </c>
      <c r="B1204" s="109">
        <v>204078</v>
      </c>
      <c r="C1204" s="36" t="s">
        <v>5457</v>
      </c>
      <c r="D1204" s="38">
        <v>0.88687499999999997</v>
      </c>
      <c r="E1204" s="123"/>
      <c r="F1204" s="33"/>
      <c r="G1204" s="34">
        <v>88.6875</v>
      </c>
      <c r="H1204" s="33"/>
      <c r="I1204" s="32"/>
      <c r="J1204" s="34">
        <v>0</v>
      </c>
      <c r="K1204" s="33"/>
      <c r="L1204" s="32"/>
      <c r="M1204" s="32"/>
      <c r="N1204" s="34">
        <v>0</v>
      </c>
      <c r="O1204" s="32"/>
      <c r="P1204" s="32"/>
      <c r="Q1204" s="32"/>
      <c r="R1204" s="32"/>
      <c r="S1204" s="34">
        <v>0</v>
      </c>
      <c r="T1204" s="35"/>
      <c r="U1204" s="33"/>
      <c r="V1204" s="33"/>
      <c r="W1204" s="33"/>
      <c r="X1204" s="33"/>
      <c r="Y1204" s="33"/>
      <c r="Z1204" s="34">
        <v>0</v>
      </c>
      <c r="AA1204" s="33"/>
      <c r="AB1204" s="33"/>
      <c r="AC1204" s="42">
        <v>88.6875</v>
      </c>
    </row>
    <row r="1205" spans="1:29" ht="25.5" x14ac:dyDescent="0.25">
      <c r="A1205" s="224">
        <v>1201</v>
      </c>
      <c r="B1205" s="178" t="s">
        <v>343</v>
      </c>
      <c r="C1205" s="8" t="s">
        <v>5456</v>
      </c>
      <c r="D1205" s="6">
        <v>0.88181818181818183</v>
      </c>
      <c r="E1205" s="121"/>
      <c r="F1205" s="5"/>
      <c r="G1205" s="6">
        <f>SUM(D1205*100,E1205:F1205)</f>
        <v>88.181818181818187</v>
      </c>
      <c r="H1205" s="5"/>
      <c r="I1205" s="4"/>
      <c r="J1205" s="6">
        <f>SUM(H1205:I1205)</f>
        <v>0</v>
      </c>
      <c r="K1205" s="5"/>
      <c r="L1205" s="4"/>
      <c r="M1205" s="4"/>
      <c r="N1205" s="6">
        <f>SUM(K1205:M1205)</f>
        <v>0</v>
      </c>
      <c r="O1205" s="4"/>
      <c r="P1205" s="4"/>
      <c r="Q1205" s="4"/>
      <c r="R1205" s="4"/>
      <c r="S1205" s="6">
        <f>SUM(O1205:R1205)</f>
        <v>0</v>
      </c>
      <c r="T1205" s="7"/>
      <c r="U1205" s="5">
        <v>0.5</v>
      </c>
      <c r="V1205" s="5"/>
      <c r="W1205" s="5"/>
      <c r="X1205" s="5"/>
      <c r="Y1205" s="5"/>
      <c r="Z1205" s="6">
        <f>SUM(T1205:Y1205)</f>
        <v>0.5</v>
      </c>
      <c r="AA1205" s="5"/>
      <c r="AB1205" s="5"/>
      <c r="AC1205" s="40">
        <f>G1205+J1205+N1205+S1205+Z1205+AA1205-AB1205</f>
        <v>88.681818181818187</v>
      </c>
    </row>
    <row r="1206" spans="1:29" x14ac:dyDescent="0.25">
      <c r="A1206" s="224">
        <v>1202</v>
      </c>
      <c r="B1206" s="62" t="s">
        <v>4616</v>
      </c>
      <c r="C1206" s="50" t="s">
        <v>4042</v>
      </c>
      <c r="D1206" s="18">
        <v>0.88677419354838705</v>
      </c>
      <c r="E1206" s="124"/>
      <c r="F1206" s="17"/>
      <c r="G1206" s="18">
        <f>SUM(D1206*100,E1206:F1206)</f>
        <v>88.677419354838705</v>
      </c>
      <c r="H1206" s="17"/>
      <c r="I1206" s="19"/>
      <c r="J1206" s="18">
        <f>SUM(H1206:I1206)</f>
        <v>0</v>
      </c>
      <c r="K1206" s="17"/>
      <c r="L1206" s="19"/>
      <c r="M1206" s="19"/>
      <c r="N1206" s="18">
        <f>SUM(K1206:M1206)</f>
        <v>0</v>
      </c>
      <c r="O1206" s="19"/>
      <c r="P1206" s="19"/>
      <c r="Q1206" s="19"/>
      <c r="R1206" s="19"/>
      <c r="S1206" s="18">
        <f>SUM(O1206:R1206)</f>
        <v>0</v>
      </c>
      <c r="T1206" s="20"/>
      <c r="U1206" s="17"/>
      <c r="V1206" s="17"/>
      <c r="W1206" s="17"/>
      <c r="X1206" s="17"/>
      <c r="Y1206" s="17"/>
      <c r="Z1206" s="18">
        <f>SUM(T1206:Y1206)</f>
        <v>0</v>
      </c>
      <c r="AA1206" s="17"/>
      <c r="AB1206" s="17"/>
      <c r="AC1206" s="41">
        <f>G1206+J1206+N1206+S1206+Z1206+AA1206-AB1206</f>
        <v>88.677419354838705</v>
      </c>
    </row>
    <row r="1207" spans="1:29" x14ac:dyDescent="0.25">
      <c r="A1207" s="225">
        <v>1203</v>
      </c>
      <c r="B1207" s="193" t="s">
        <v>5112</v>
      </c>
      <c r="C1207" s="24" t="s">
        <v>4042</v>
      </c>
      <c r="D1207" s="18">
        <v>0.88677419354838705</v>
      </c>
      <c r="E1207" s="124"/>
      <c r="F1207" s="17"/>
      <c r="G1207" s="18">
        <f>SUM(D1207*100,E1207:F1207)</f>
        <v>88.677419354838705</v>
      </c>
      <c r="H1207" s="17"/>
      <c r="I1207" s="19"/>
      <c r="J1207" s="18">
        <f>SUM(H1207:I1207)</f>
        <v>0</v>
      </c>
      <c r="K1207" s="17"/>
      <c r="L1207" s="19"/>
      <c r="M1207" s="19"/>
      <c r="N1207" s="18">
        <f>SUM(K1207:M1207)</f>
        <v>0</v>
      </c>
      <c r="O1207" s="19"/>
      <c r="P1207" s="19"/>
      <c r="Q1207" s="19"/>
      <c r="R1207" s="19"/>
      <c r="S1207" s="18">
        <f>SUM(O1207:R1207)</f>
        <v>0</v>
      </c>
      <c r="T1207" s="20"/>
      <c r="U1207" s="17"/>
      <c r="V1207" s="17"/>
      <c r="W1207" s="17"/>
      <c r="X1207" s="17"/>
      <c r="Y1207" s="17"/>
      <c r="Z1207" s="18">
        <f>SUM(T1207:Y1207)</f>
        <v>0</v>
      </c>
      <c r="AA1207" s="17"/>
      <c r="AB1207" s="17"/>
      <c r="AC1207" s="41">
        <f>G1207+J1207+N1207+S1207+Z1207+AA1207-AB1207</f>
        <v>88.677419354838705</v>
      </c>
    </row>
    <row r="1208" spans="1:29" x14ac:dyDescent="0.25">
      <c r="A1208" s="224">
        <v>1204</v>
      </c>
      <c r="B1208" s="62" t="s">
        <v>2587</v>
      </c>
      <c r="C1208" s="13" t="s">
        <v>2360</v>
      </c>
      <c r="D1208" s="18">
        <v>0.77666666666666673</v>
      </c>
      <c r="E1208" s="122"/>
      <c r="F1208" s="17"/>
      <c r="G1208" s="18">
        <v>77.666666666666671</v>
      </c>
      <c r="H1208" s="17"/>
      <c r="I1208" s="19"/>
      <c r="J1208" s="18">
        <v>0</v>
      </c>
      <c r="K1208" s="17"/>
      <c r="L1208" s="19"/>
      <c r="M1208" s="19"/>
      <c r="N1208" s="18">
        <v>0</v>
      </c>
      <c r="O1208" s="19"/>
      <c r="P1208" s="19"/>
      <c r="Q1208" s="19"/>
      <c r="R1208" s="19"/>
      <c r="S1208" s="18">
        <v>0</v>
      </c>
      <c r="T1208" s="20">
        <v>3.5</v>
      </c>
      <c r="U1208" s="17"/>
      <c r="V1208" s="17"/>
      <c r="W1208" s="17">
        <v>7.5</v>
      </c>
      <c r="X1208" s="17"/>
      <c r="Y1208" s="17"/>
      <c r="Z1208" s="18">
        <v>11</v>
      </c>
      <c r="AA1208" s="17"/>
      <c r="AB1208" s="17"/>
      <c r="AC1208" s="41">
        <v>88.666666666666671</v>
      </c>
    </row>
    <row r="1209" spans="1:29" x14ac:dyDescent="0.25">
      <c r="A1209" s="224">
        <v>1205</v>
      </c>
      <c r="B1209" s="62" t="s">
        <v>3468</v>
      </c>
      <c r="C1209" s="13" t="s">
        <v>3340</v>
      </c>
      <c r="D1209" s="18">
        <v>0.85666666666666669</v>
      </c>
      <c r="E1209" s="122"/>
      <c r="F1209" s="17"/>
      <c r="G1209" s="18">
        <v>85.666666666666671</v>
      </c>
      <c r="H1209" s="17"/>
      <c r="I1209" s="19"/>
      <c r="J1209" s="18">
        <v>0</v>
      </c>
      <c r="K1209" s="17"/>
      <c r="L1209" s="19"/>
      <c r="M1209" s="19"/>
      <c r="N1209" s="18">
        <v>0</v>
      </c>
      <c r="O1209" s="19"/>
      <c r="P1209" s="19"/>
      <c r="Q1209" s="19"/>
      <c r="R1209" s="19"/>
      <c r="S1209" s="18">
        <v>0</v>
      </c>
      <c r="T1209" s="20"/>
      <c r="U1209" s="17"/>
      <c r="V1209" s="17"/>
      <c r="W1209" s="17"/>
      <c r="X1209" s="17"/>
      <c r="Y1209" s="17"/>
      <c r="Z1209" s="18">
        <v>0</v>
      </c>
      <c r="AA1209" s="17">
        <v>3</v>
      </c>
      <c r="AB1209" s="17"/>
      <c r="AC1209" s="41">
        <v>88.666666666666671</v>
      </c>
    </row>
    <row r="1210" spans="1:29" x14ac:dyDescent="0.25">
      <c r="A1210" s="224">
        <v>1206</v>
      </c>
      <c r="B1210" s="62" t="s">
        <v>2588</v>
      </c>
      <c r="C1210" s="13" t="s">
        <v>2360</v>
      </c>
      <c r="D1210" s="18">
        <v>0.8684615384615384</v>
      </c>
      <c r="E1210" s="122"/>
      <c r="F1210" s="17"/>
      <c r="G1210" s="18">
        <v>86.84615384615384</v>
      </c>
      <c r="H1210" s="17"/>
      <c r="I1210" s="19"/>
      <c r="J1210" s="18">
        <v>0</v>
      </c>
      <c r="K1210" s="17"/>
      <c r="L1210" s="19"/>
      <c r="M1210" s="19"/>
      <c r="N1210" s="18">
        <v>0</v>
      </c>
      <c r="O1210" s="19"/>
      <c r="P1210" s="19"/>
      <c r="Q1210" s="19"/>
      <c r="R1210" s="19"/>
      <c r="S1210" s="18">
        <v>0</v>
      </c>
      <c r="T1210" s="20">
        <v>1</v>
      </c>
      <c r="U1210" s="17"/>
      <c r="V1210" s="17"/>
      <c r="W1210" s="17">
        <v>0.8</v>
      </c>
      <c r="X1210" s="17"/>
      <c r="Y1210" s="17"/>
      <c r="Z1210" s="18">
        <v>1.8</v>
      </c>
      <c r="AA1210" s="17"/>
      <c r="AB1210" s="17"/>
      <c r="AC1210" s="41">
        <v>88.646153846153837</v>
      </c>
    </row>
    <row r="1211" spans="1:29" x14ac:dyDescent="0.25">
      <c r="A1211" s="225">
        <v>1207</v>
      </c>
      <c r="B1211" s="59" t="s">
        <v>344</v>
      </c>
      <c r="C1211" s="8" t="s">
        <v>5456</v>
      </c>
      <c r="D1211" s="6">
        <v>0.88645161290322583</v>
      </c>
      <c r="E1211" s="121"/>
      <c r="F1211" s="5"/>
      <c r="G1211" s="6">
        <f>SUM(D1211*100,E1211:F1211)</f>
        <v>88.645161290322577</v>
      </c>
      <c r="H1211" s="5"/>
      <c r="I1211" s="4"/>
      <c r="J1211" s="6">
        <f>SUM(H1211:I1211)</f>
        <v>0</v>
      </c>
      <c r="K1211" s="5"/>
      <c r="L1211" s="4"/>
      <c r="M1211" s="4"/>
      <c r="N1211" s="6">
        <f>SUM(K1211:M1211)</f>
        <v>0</v>
      </c>
      <c r="O1211" s="4"/>
      <c r="P1211" s="4"/>
      <c r="Q1211" s="4"/>
      <c r="R1211" s="4"/>
      <c r="S1211" s="6">
        <f>SUM(O1211:R1211)</f>
        <v>0</v>
      </c>
      <c r="T1211" s="7"/>
      <c r="U1211" s="5"/>
      <c r="V1211" s="5"/>
      <c r="W1211" s="5"/>
      <c r="X1211" s="5"/>
      <c r="Y1211" s="5"/>
      <c r="Z1211" s="6">
        <f>SUM(T1211:Y1211)</f>
        <v>0</v>
      </c>
      <c r="AA1211" s="5"/>
      <c r="AB1211" s="5"/>
      <c r="AC1211" s="40">
        <f>G1211+J1211+N1211+S1211+Z1211+AA1211-AB1211</f>
        <v>88.645161290322577</v>
      </c>
    </row>
    <row r="1212" spans="1:29" x14ac:dyDescent="0.25">
      <c r="A1212" s="224">
        <v>1208</v>
      </c>
      <c r="B1212" s="210" t="s">
        <v>4494</v>
      </c>
      <c r="C1212" s="8" t="s">
        <v>4042</v>
      </c>
      <c r="D1212" s="18">
        <v>0.88645161290322583</v>
      </c>
      <c r="E1212" s="124"/>
      <c r="F1212" s="17"/>
      <c r="G1212" s="18">
        <f>SUM(D1212*100,E1212:F1212)</f>
        <v>88.645161290322577</v>
      </c>
      <c r="H1212" s="17"/>
      <c r="I1212" s="19"/>
      <c r="J1212" s="18">
        <f>SUM(H1212:I1212)</f>
        <v>0</v>
      </c>
      <c r="K1212" s="17"/>
      <c r="L1212" s="19"/>
      <c r="M1212" s="19"/>
      <c r="N1212" s="18">
        <f>SUM(K1212:M1212)</f>
        <v>0</v>
      </c>
      <c r="O1212" s="19"/>
      <c r="P1212" s="19"/>
      <c r="Q1212" s="19"/>
      <c r="R1212" s="19"/>
      <c r="S1212" s="18">
        <f>SUM(O1212:R1212)</f>
        <v>0</v>
      </c>
      <c r="T1212" s="20"/>
      <c r="U1212" s="17"/>
      <c r="V1212" s="17"/>
      <c r="W1212" s="17"/>
      <c r="X1212" s="17"/>
      <c r="Y1212" s="17"/>
      <c r="Z1212" s="18">
        <f>SUM(T1212:Y1212)</f>
        <v>0</v>
      </c>
      <c r="AA1212" s="17"/>
      <c r="AB1212" s="17"/>
      <c r="AC1212" s="41">
        <f>G1212+J1212+N1212+S1212+Z1212+AA1212-AB1212</f>
        <v>88.645161290322577</v>
      </c>
    </row>
    <row r="1213" spans="1:29" x14ac:dyDescent="0.25">
      <c r="A1213" s="224">
        <v>1209</v>
      </c>
      <c r="B1213" s="62" t="s">
        <v>5111</v>
      </c>
      <c r="C1213" s="24" t="s">
        <v>4042</v>
      </c>
      <c r="D1213" s="18">
        <v>0.88645161290322583</v>
      </c>
      <c r="E1213" s="124"/>
      <c r="F1213" s="17"/>
      <c r="G1213" s="18">
        <f>SUM(D1213*100,E1213:F1213)</f>
        <v>88.645161290322577</v>
      </c>
      <c r="H1213" s="17"/>
      <c r="I1213" s="19"/>
      <c r="J1213" s="18">
        <f>SUM(H1213:I1213)</f>
        <v>0</v>
      </c>
      <c r="K1213" s="17"/>
      <c r="L1213" s="19"/>
      <c r="M1213" s="19"/>
      <c r="N1213" s="18">
        <f>SUM(K1213:M1213)</f>
        <v>0</v>
      </c>
      <c r="O1213" s="19"/>
      <c r="P1213" s="19"/>
      <c r="Q1213" s="19"/>
      <c r="R1213" s="19"/>
      <c r="S1213" s="18">
        <f>SUM(O1213:R1213)</f>
        <v>0</v>
      </c>
      <c r="T1213" s="20"/>
      <c r="U1213" s="17"/>
      <c r="V1213" s="17"/>
      <c r="W1213" s="17"/>
      <c r="X1213" s="17"/>
      <c r="Y1213" s="17"/>
      <c r="Z1213" s="18">
        <f>SUM(T1213:Y1213)</f>
        <v>0</v>
      </c>
      <c r="AA1213" s="17"/>
      <c r="AB1213" s="17"/>
      <c r="AC1213" s="41">
        <f>G1213+J1213+N1213+S1213+Z1213+AA1213-AB1213</f>
        <v>88.645161290322577</v>
      </c>
    </row>
    <row r="1214" spans="1:29" x14ac:dyDescent="0.25">
      <c r="A1214" s="224">
        <v>1210</v>
      </c>
      <c r="B1214" s="62" t="s">
        <v>5375</v>
      </c>
      <c r="C1214" s="9" t="s">
        <v>4042</v>
      </c>
      <c r="D1214" s="18">
        <v>0.84044242424242421</v>
      </c>
      <c r="E1214" s="124"/>
      <c r="F1214" s="17"/>
      <c r="G1214" s="18">
        <f>SUM(D1214*100,E1214:F1214)</f>
        <v>84.044242424242427</v>
      </c>
      <c r="H1214" s="17"/>
      <c r="I1214" s="19"/>
      <c r="J1214" s="18">
        <f>SUM(H1214:I1214)</f>
        <v>0</v>
      </c>
      <c r="K1214" s="17"/>
      <c r="L1214" s="19"/>
      <c r="M1214" s="19"/>
      <c r="N1214" s="18">
        <f>SUM(K1214:M1214)</f>
        <v>0</v>
      </c>
      <c r="O1214" s="19">
        <v>2.5</v>
      </c>
      <c r="P1214" s="19"/>
      <c r="Q1214" s="19"/>
      <c r="R1214" s="19"/>
      <c r="S1214" s="18">
        <f>SUM(O1214:R1214)</f>
        <v>2.5</v>
      </c>
      <c r="T1214" s="20"/>
      <c r="U1214" s="17">
        <v>2.1</v>
      </c>
      <c r="V1214" s="17"/>
      <c r="W1214" s="17"/>
      <c r="X1214" s="17"/>
      <c r="Y1214" s="17"/>
      <c r="Z1214" s="18">
        <f>SUM(T1214:Y1214)</f>
        <v>2.1</v>
      </c>
      <c r="AA1214" s="17"/>
      <c r="AB1214" s="17"/>
      <c r="AC1214" s="41">
        <f>G1214+J1214+N1214+S1214+Z1214+AA1214-AB1214</f>
        <v>88.644242424242421</v>
      </c>
    </row>
    <row r="1215" spans="1:29" x14ac:dyDescent="0.25">
      <c r="A1215" s="225">
        <v>1211</v>
      </c>
      <c r="B1215" s="109">
        <v>184140</v>
      </c>
      <c r="C1215" s="36" t="s">
        <v>5457</v>
      </c>
      <c r="D1215" s="39">
        <v>0.88638888888888889</v>
      </c>
      <c r="E1215" s="123"/>
      <c r="F1215" s="33"/>
      <c r="G1215" s="34">
        <v>88.638888888888886</v>
      </c>
      <c r="H1215" s="33"/>
      <c r="I1215" s="32"/>
      <c r="J1215" s="34">
        <v>0</v>
      </c>
      <c r="K1215" s="33"/>
      <c r="L1215" s="32"/>
      <c r="M1215" s="32"/>
      <c r="N1215" s="34">
        <v>0</v>
      </c>
      <c r="O1215" s="32"/>
      <c r="P1215" s="32"/>
      <c r="Q1215" s="32"/>
      <c r="R1215" s="32"/>
      <c r="S1215" s="34">
        <v>0</v>
      </c>
      <c r="T1215" s="35"/>
      <c r="U1215" s="33"/>
      <c r="V1215" s="33"/>
      <c r="W1215" s="33"/>
      <c r="X1215" s="33"/>
      <c r="Y1215" s="33"/>
      <c r="Z1215" s="34">
        <v>0</v>
      </c>
      <c r="AA1215" s="33"/>
      <c r="AB1215" s="33"/>
      <c r="AC1215" s="42">
        <v>88.638888888888886</v>
      </c>
    </row>
    <row r="1216" spans="1:29" x14ac:dyDescent="0.25">
      <c r="A1216" s="224">
        <v>1212</v>
      </c>
      <c r="B1216" s="62" t="s">
        <v>4925</v>
      </c>
      <c r="C1216" s="8" t="s">
        <v>4042</v>
      </c>
      <c r="D1216" s="18">
        <v>0.83835526315789477</v>
      </c>
      <c r="E1216" s="124"/>
      <c r="F1216" s="17"/>
      <c r="G1216" s="18">
        <f>SUM(D1216*100,E1216:F1216)</f>
        <v>83.83552631578948</v>
      </c>
      <c r="H1216" s="17"/>
      <c r="I1216" s="19"/>
      <c r="J1216" s="18">
        <f>SUM(H1216:I1216)</f>
        <v>0</v>
      </c>
      <c r="K1216" s="17"/>
      <c r="L1216" s="19"/>
      <c r="M1216" s="19"/>
      <c r="N1216" s="18">
        <f>SUM(K1216:M1216)</f>
        <v>0</v>
      </c>
      <c r="O1216" s="19">
        <v>2.5</v>
      </c>
      <c r="P1216" s="19"/>
      <c r="Q1216" s="19">
        <v>0.5</v>
      </c>
      <c r="R1216" s="19"/>
      <c r="S1216" s="18">
        <f>SUM(O1216:R1216)</f>
        <v>3</v>
      </c>
      <c r="T1216" s="20">
        <v>1</v>
      </c>
      <c r="U1216" s="17"/>
      <c r="V1216" s="17"/>
      <c r="W1216" s="17"/>
      <c r="X1216" s="17">
        <v>0.8</v>
      </c>
      <c r="Y1216" s="17"/>
      <c r="Z1216" s="18">
        <f>SUM(T1216:Y1216)</f>
        <v>1.8</v>
      </c>
      <c r="AA1216" s="17"/>
      <c r="AB1216" s="17"/>
      <c r="AC1216" s="41">
        <f>G1216+J1216+N1216+S1216+Z1216+AA1216-AB1216</f>
        <v>88.635526315789477</v>
      </c>
    </row>
    <row r="1217" spans="1:29" x14ac:dyDescent="0.25">
      <c r="A1217" s="224">
        <v>1213</v>
      </c>
      <c r="B1217" s="62" t="s">
        <v>345</v>
      </c>
      <c r="C1217" s="8" t="s">
        <v>5456</v>
      </c>
      <c r="D1217" s="6">
        <v>0.88633333333333331</v>
      </c>
      <c r="E1217" s="121"/>
      <c r="F1217" s="5"/>
      <c r="G1217" s="6">
        <f>SUM(D1217*100,E1217:F1217)</f>
        <v>88.633333333333326</v>
      </c>
      <c r="H1217" s="5"/>
      <c r="I1217" s="4"/>
      <c r="J1217" s="6">
        <f>SUM(H1217:I1217)</f>
        <v>0</v>
      </c>
      <c r="K1217" s="5"/>
      <c r="L1217" s="4"/>
      <c r="M1217" s="4"/>
      <c r="N1217" s="6">
        <f>SUM(K1217:M1217)</f>
        <v>0</v>
      </c>
      <c r="O1217" s="4"/>
      <c r="P1217" s="4"/>
      <c r="Q1217" s="4"/>
      <c r="R1217" s="4"/>
      <c r="S1217" s="6">
        <f>SUM(O1217:R1217)</f>
        <v>0</v>
      </c>
      <c r="T1217" s="7"/>
      <c r="U1217" s="5"/>
      <c r="V1217" s="5"/>
      <c r="W1217" s="5"/>
      <c r="X1217" s="5"/>
      <c r="Y1217" s="5"/>
      <c r="Z1217" s="6">
        <f>SUM(T1217:Y1217)</f>
        <v>0</v>
      </c>
      <c r="AA1217" s="5"/>
      <c r="AB1217" s="5"/>
      <c r="AC1217" s="40">
        <f>G1217+J1217+N1217+S1217+Z1217+AA1217-AB1217</f>
        <v>88.633333333333326</v>
      </c>
    </row>
    <row r="1218" spans="1:29" x14ac:dyDescent="0.25">
      <c r="A1218" s="224">
        <v>1214</v>
      </c>
      <c r="B1218" s="82" t="s">
        <v>1508</v>
      </c>
      <c r="C1218" s="25" t="s">
        <v>1369</v>
      </c>
      <c r="D1218" s="18">
        <v>0.88633333333333331</v>
      </c>
      <c r="E1218" s="122"/>
      <c r="F1218" s="17"/>
      <c r="G1218" s="18">
        <f>SUM(D1218*100,E1218:F1218)</f>
        <v>88.633333333333326</v>
      </c>
      <c r="H1218" s="17"/>
      <c r="I1218" s="19"/>
      <c r="J1218" s="18">
        <f>SUM(H1218:I1218)</f>
        <v>0</v>
      </c>
      <c r="K1218" s="17"/>
      <c r="L1218" s="19"/>
      <c r="M1218" s="19"/>
      <c r="N1218" s="18">
        <f>SUM(K1218:M1218)</f>
        <v>0</v>
      </c>
      <c r="O1218" s="19"/>
      <c r="P1218" s="19"/>
      <c r="Q1218" s="19"/>
      <c r="R1218" s="19"/>
      <c r="S1218" s="18">
        <f>SUM(O1218:R1218)</f>
        <v>0</v>
      </c>
      <c r="T1218" s="20"/>
      <c r="U1218" s="17"/>
      <c r="V1218" s="17"/>
      <c r="W1218" s="17"/>
      <c r="X1218" s="17"/>
      <c r="Y1218" s="17"/>
      <c r="Z1218" s="18">
        <f>SUM(T1218:Y1218)</f>
        <v>0</v>
      </c>
      <c r="AA1218" s="17"/>
      <c r="AB1218" s="17"/>
      <c r="AC1218" s="41">
        <f>G1218+J1218+N1218+S1218+Z1218+AA1218-AB1218</f>
        <v>88.633333333333326</v>
      </c>
    </row>
    <row r="1219" spans="1:29" x14ac:dyDescent="0.25">
      <c r="A1219" s="225">
        <v>1215</v>
      </c>
      <c r="B1219" s="109">
        <v>194093</v>
      </c>
      <c r="C1219" s="36" t="s">
        <v>5457</v>
      </c>
      <c r="D1219" s="39">
        <v>0.88633333333333331</v>
      </c>
      <c r="E1219" s="123"/>
      <c r="F1219" s="33"/>
      <c r="G1219" s="34">
        <v>88.633333333333326</v>
      </c>
      <c r="H1219" s="33"/>
      <c r="I1219" s="32"/>
      <c r="J1219" s="34">
        <v>0</v>
      </c>
      <c r="K1219" s="33"/>
      <c r="L1219" s="32"/>
      <c r="M1219" s="32"/>
      <c r="N1219" s="34">
        <v>0</v>
      </c>
      <c r="O1219" s="32"/>
      <c r="P1219" s="32"/>
      <c r="Q1219" s="32"/>
      <c r="R1219" s="32"/>
      <c r="S1219" s="34">
        <v>0</v>
      </c>
      <c r="T1219" s="35"/>
      <c r="U1219" s="33"/>
      <c r="V1219" s="33"/>
      <c r="W1219" s="33"/>
      <c r="X1219" s="33"/>
      <c r="Y1219" s="33"/>
      <c r="Z1219" s="34">
        <v>0</v>
      </c>
      <c r="AA1219" s="33"/>
      <c r="AB1219" s="33"/>
      <c r="AC1219" s="42">
        <v>88.633333333333326</v>
      </c>
    </row>
    <row r="1220" spans="1:29" x14ac:dyDescent="0.25">
      <c r="A1220" s="224">
        <v>1216</v>
      </c>
      <c r="B1220" s="62" t="s">
        <v>5264</v>
      </c>
      <c r="C1220" s="9" t="s">
        <v>4042</v>
      </c>
      <c r="D1220" s="18">
        <v>0.86729696969696968</v>
      </c>
      <c r="E1220" s="124"/>
      <c r="F1220" s="17"/>
      <c r="G1220" s="18">
        <f>SUM(D1220*100,E1220:F1220)</f>
        <v>86.729696969696974</v>
      </c>
      <c r="H1220" s="17"/>
      <c r="I1220" s="19"/>
      <c r="J1220" s="18">
        <f>SUM(H1220:I1220)</f>
        <v>0</v>
      </c>
      <c r="K1220" s="17"/>
      <c r="L1220" s="19"/>
      <c r="M1220" s="19"/>
      <c r="N1220" s="18">
        <f>SUM(K1220:M1220)</f>
        <v>0</v>
      </c>
      <c r="O1220" s="19"/>
      <c r="P1220" s="19"/>
      <c r="Q1220" s="19"/>
      <c r="R1220" s="19"/>
      <c r="S1220" s="18">
        <f>SUM(O1220:R1220)</f>
        <v>0</v>
      </c>
      <c r="T1220" s="20"/>
      <c r="U1220" s="17">
        <v>1</v>
      </c>
      <c r="V1220" s="17"/>
      <c r="W1220" s="17"/>
      <c r="X1220" s="17">
        <f>0.2+0.5+0.2</f>
        <v>0.89999999999999991</v>
      </c>
      <c r="Y1220" s="17"/>
      <c r="Z1220" s="18">
        <f>SUM(T1220:Y1220)</f>
        <v>1.9</v>
      </c>
      <c r="AA1220" s="17"/>
      <c r="AB1220" s="17"/>
      <c r="AC1220" s="41">
        <f>G1220+J1220+N1220+S1220+Z1220+AA1220-AB1220</f>
        <v>88.62969696969698</v>
      </c>
    </row>
    <row r="1221" spans="1:29" x14ac:dyDescent="0.25">
      <c r="A1221" s="224">
        <v>1217</v>
      </c>
      <c r="B1221" s="99" t="s">
        <v>1509</v>
      </c>
      <c r="C1221" s="8" t="s">
        <v>1369</v>
      </c>
      <c r="D1221" s="18">
        <v>0.88627</v>
      </c>
      <c r="E1221" s="122"/>
      <c r="F1221" s="17"/>
      <c r="G1221" s="18">
        <f>SUM(D1221*100,E1221:F1221)</f>
        <v>88.626999999999995</v>
      </c>
      <c r="H1221" s="17"/>
      <c r="I1221" s="19"/>
      <c r="J1221" s="18">
        <f>SUM(H1221:I1221)</f>
        <v>0</v>
      </c>
      <c r="K1221" s="17"/>
      <c r="L1221" s="19"/>
      <c r="M1221" s="19"/>
      <c r="N1221" s="18">
        <f>SUM(K1221:M1221)</f>
        <v>0</v>
      </c>
      <c r="O1221" s="19"/>
      <c r="P1221" s="19"/>
      <c r="Q1221" s="19"/>
      <c r="R1221" s="19"/>
      <c r="S1221" s="18">
        <f>SUM(O1221:R1221)</f>
        <v>0</v>
      </c>
      <c r="T1221" s="20"/>
      <c r="U1221" s="17"/>
      <c r="V1221" s="17"/>
      <c r="W1221" s="17"/>
      <c r="X1221" s="17"/>
      <c r="Y1221" s="17"/>
      <c r="Z1221" s="18">
        <f>SUM(T1221:Y1221)</f>
        <v>0</v>
      </c>
      <c r="AA1221" s="17"/>
      <c r="AB1221" s="17"/>
      <c r="AC1221" s="41">
        <f>G1221+J1221+N1221+S1221+Z1221+AA1221-AB1221</f>
        <v>88.626999999999995</v>
      </c>
    </row>
    <row r="1222" spans="1:29" x14ac:dyDescent="0.25">
      <c r="A1222" s="224">
        <v>1218</v>
      </c>
      <c r="B1222" s="62" t="s">
        <v>2589</v>
      </c>
      <c r="C1222" s="13" t="s">
        <v>2360</v>
      </c>
      <c r="D1222" s="18">
        <v>0.83916666666666673</v>
      </c>
      <c r="E1222" s="122"/>
      <c r="F1222" s="17"/>
      <c r="G1222" s="18">
        <v>83.916666666666671</v>
      </c>
      <c r="H1222" s="17"/>
      <c r="I1222" s="19"/>
      <c r="J1222" s="18">
        <v>0</v>
      </c>
      <c r="K1222" s="17"/>
      <c r="L1222" s="19"/>
      <c r="M1222" s="19"/>
      <c r="N1222" s="18">
        <v>0</v>
      </c>
      <c r="O1222" s="19"/>
      <c r="P1222" s="19"/>
      <c r="Q1222" s="19"/>
      <c r="R1222" s="19"/>
      <c r="S1222" s="18">
        <v>0</v>
      </c>
      <c r="T1222" s="20">
        <v>1</v>
      </c>
      <c r="U1222" s="17">
        <v>0.5</v>
      </c>
      <c r="V1222" s="17">
        <v>0.5</v>
      </c>
      <c r="W1222" s="17">
        <v>2.7</v>
      </c>
      <c r="X1222" s="17"/>
      <c r="Y1222" s="17"/>
      <c r="Z1222" s="18">
        <v>4.7</v>
      </c>
      <c r="AA1222" s="17"/>
      <c r="AB1222" s="17"/>
      <c r="AC1222" s="41">
        <v>88.616666666666674</v>
      </c>
    </row>
    <row r="1223" spans="1:29" x14ac:dyDescent="0.25">
      <c r="A1223" s="225">
        <v>1219</v>
      </c>
      <c r="B1223" s="62" t="s">
        <v>4772</v>
      </c>
      <c r="C1223" s="8" t="s">
        <v>4042</v>
      </c>
      <c r="D1223" s="18">
        <v>0.82599999999999996</v>
      </c>
      <c r="E1223" s="124"/>
      <c r="F1223" s="17"/>
      <c r="G1223" s="18">
        <f>SUM(D1223*100,E1223:F1223)</f>
        <v>82.6</v>
      </c>
      <c r="H1223" s="17">
        <v>2</v>
      </c>
      <c r="I1223" s="19"/>
      <c r="J1223" s="18">
        <f>SUM(H1223:I1223)</f>
        <v>2</v>
      </c>
      <c r="K1223" s="17"/>
      <c r="L1223" s="19"/>
      <c r="M1223" s="19"/>
      <c r="N1223" s="18">
        <f>SUM(K1223:M1223)</f>
        <v>0</v>
      </c>
      <c r="O1223" s="19"/>
      <c r="P1223" s="19"/>
      <c r="Q1223" s="19"/>
      <c r="R1223" s="19"/>
      <c r="S1223" s="18">
        <f>SUM(O1223:R1223)</f>
        <v>0</v>
      </c>
      <c r="T1223" s="20"/>
      <c r="U1223" s="17">
        <v>2.4</v>
      </c>
      <c r="V1223" s="17">
        <v>1.6</v>
      </c>
      <c r="W1223" s="17"/>
      <c r="X1223" s="17"/>
      <c r="Y1223" s="17"/>
      <c r="Z1223" s="18">
        <f>SUM(T1223:Y1223)</f>
        <v>4</v>
      </c>
      <c r="AA1223" s="17"/>
      <c r="AB1223" s="17"/>
      <c r="AC1223" s="41">
        <f>G1223+J1223+N1223+S1223+Z1223+AA1223-AB1223</f>
        <v>88.6</v>
      </c>
    </row>
    <row r="1224" spans="1:29" x14ac:dyDescent="0.25">
      <c r="A1224" s="224">
        <v>1220</v>
      </c>
      <c r="B1224" s="109">
        <v>194784</v>
      </c>
      <c r="C1224" s="36" t="s">
        <v>5457</v>
      </c>
      <c r="D1224" s="39">
        <v>0.88583333333333336</v>
      </c>
      <c r="E1224" s="123"/>
      <c r="F1224" s="33"/>
      <c r="G1224" s="34">
        <v>88.583333333333343</v>
      </c>
      <c r="H1224" s="33"/>
      <c r="I1224" s="32"/>
      <c r="J1224" s="34">
        <v>0</v>
      </c>
      <c r="K1224" s="33"/>
      <c r="L1224" s="32"/>
      <c r="M1224" s="32"/>
      <c r="N1224" s="34">
        <v>0</v>
      </c>
      <c r="O1224" s="32"/>
      <c r="P1224" s="32"/>
      <c r="Q1224" s="32"/>
      <c r="R1224" s="32"/>
      <c r="S1224" s="34">
        <v>0</v>
      </c>
      <c r="T1224" s="35"/>
      <c r="U1224" s="33"/>
      <c r="V1224" s="33"/>
      <c r="W1224" s="33"/>
      <c r="X1224" s="33"/>
      <c r="Y1224" s="33"/>
      <c r="Z1224" s="34">
        <v>0</v>
      </c>
      <c r="AA1224" s="33"/>
      <c r="AB1224" s="33"/>
      <c r="AC1224" s="42">
        <v>88.583333333333343</v>
      </c>
    </row>
    <row r="1225" spans="1:29" x14ac:dyDescent="0.25">
      <c r="A1225" s="224">
        <v>1221</v>
      </c>
      <c r="B1225" s="62" t="s">
        <v>3469</v>
      </c>
      <c r="C1225" s="13" t="s">
        <v>3340</v>
      </c>
      <c r="D1225" s="18">
        <v>0.88576923076923075</v>
      </c>
      <c r="E1225" s="122"/>
      <c r="F1225" s="17"/>
      <c r="G1225" s="18">
        <v>88.57692307692308</v>
      </c>
      <c r="H1225" s="17"/>
      <c r="I1225" s="19"/>
      <c r="J1225" s="18">
        <v>0</v>
      </c>
      <c r="K1225" s="17"/>
      <c r="L1225" s="19"/>
      <c r="M1225" s="19"/>
      <c r="N1225" s="18">
        <v>0</v>
      </c>
      <c r="O1225" s="19"/>
      <c r="P1225" s="19"/>
      <c r="Q1225" s="19"/>
      <c r="R1225" s="19"/>
      <c r="S1225" s="18">
        <v>0</v>
      </c>
      <c r="T1225" s="20"/>
      <c r="U1225" s="17"/>
      <c r="V1225" s="17"/>
      <c r="W1225" s="17"/>
      <c r="X1225" s="17"/>
      <c r="Y1225" s="17"/>
      <c r="Z1225" s="18">
        <v>0</v>
      </c>
      <c r="AA1225" s="17"/>
      <c r="AB1225" s="17"/>
      <c r="AC1225" s="41">
        <v>88.57692307692308</v>
      </c>
    </row>
    <row r="1226" spans="1:29" x14ac:dyDescent="0.25">
      <c r="A1226" s="224">
        <v>1222</v>
      </c>
      <c r="B1226" s="59" t="s">
        <v>346</v>
      </c>
      <c r="C1226" s="8" t="s">
        <v>5456</v>
      </c>
      <c r="D1226" s="6">
        <v>0.8756666666666667</v>
      </c>
      <c r="E1226" s="121"/>
      <c r="F1226" s="5"/>
      <c r="G1226" s="6">
        <f>SUM(D1226*100,E1226:F1226)</f>
        <v>87.566666666666677</v>
      </c>
      <c r="H1226" s="5"/>
      <c r="I1226" s="4"/>
      <c r="J1226" s="6">
        <f>SUM(H1226:I1226)</f>
        <v>0</v>
      </c>
      <c r="K1226" s="5"/>
      <c r="L1226" s="4"/>
      <c r="M1226" s="4"/>
      <c r="N1226" s="6">
        <f>SUM(K1226:M1226)</f>
        <v>0</v>
      </c>
      <c r="O1226" s="4"/>
      <c r="P1226" s="4"/>
      <c r="Q1226" s="4"/>
      <c r="R1226" s="4"/>
      <c r="S1226" s="6">
        <f>SUM(O1226:R1226)</f>
        <v>0</v>
      </c>
      <c r="T1226" s="7">
        <v>1</v>
      </c>
      <c r="U1226" s="5"/>
      <c r="V1226" s="5"/>
      <c r="W1226" s="5"/>
      <c r="X1226" s="5"/>
      <c r="Y1226" s="5"/>
      <c r="Z1226" s="6">
        <f>SUM(T1226:Y1226)</f>
        <v>1</v>
      </c>
      <c r="AA1226" s="5"/>
      <c r="AB1226" s="5"/>
      <c r="AC1226" s="40">
        <f>G1226+J1226+N1226+S1226+Z1226+AA1226-AB1226</f>
        <v>88.566666666666677</v>
      </c>
    </row>
    <row r="1227" spans="1:29" x14ac:dyDescent="0.25">
      <c r="A1227" s="225">
        <v>1223</v>
      </c>
      <c r="B1227" s="62" t="s">
        <v>347</v>
      </c>
      <c r="C1227" s="8" t="s">
        <v>5456</v>
      </c>
      <c r="D1227" s="6">
        <v>0.82551724137931037</v>
      </c>
      <c r="E1227" s="121"/>
      <c r="F1227" s="5"/>
      <c r="G1227" s="6">
        <f>SUM(D1227*100,E1227:F1227)</f>
        <v>82.551724137931032</v>
      </c>
      <c r="H1227" s="5"/>
      <c r="I1227" s="4"/>
      <c r="J1227" s="6">
        <f>SUM(H1227:I1227)</f>
        <v>0</v>
      </c>
      <c r="K1227" s="5"/>
      <c r="L1227" s="4"/>
      <c r="M1227" s="4"/>
      <c r="N1227" s="6">
        <f>SUM(K1227:M1227)</f>
        <v>0</v>
      </c>
      <c r="O1227" s="4"/>
      <c r="P1227" s="4"/>
      <c r="Q1227" s="4"/>
      <c r="R1227" s="4"/>
      <c r="S1227" s="6">
        <f>SUM(O1227:R1227)</f>
        <v>0</v>
      </c>
      <c r="T1227" s="7"/>
      <c r="U1227" s="5"/>
      <c r="V1227" s="5"/>
      <c r="W1227" s="5">
        <v>6</v>
      </c>
      <c r="X1227" s="5"/>
      <c r="Y1227" s="5"/>
      <c r="Z1227" s="6">
        <f>SUM(T1227:Y1227)</f>
        <v>6</v>
      </c>
      <c r="AA1227" s="5"/>
      <c r="AB1227" s="5"/>
      <c r="AC1227" s="40">
        <f>G1227+J1227+N1227+S1227+Z1227+AA1227-AB1227</f>
        <v>88.551724137931032</v>
      </c>
    </row>
    <row r="1228" spans="1:29" x14ac:dyDescent="0.25">
      <c r="A1228" s="224">
        <v>1224</v>
      </c>
      <c r="B1228" s="62" t="s">
        <v>3470</v>
      </c>
      <c r="C1228" s="13" t="s">
        <v>3340</v>
      </c>
      <c r="D1228" s="18">
        <v>0.76343749999999999</v>
      </c>
      <c r="E1228" s="122">
        <v>1</v>
      </c>
      <c r="F1228" s="17"/>
      <c r="G1228" s="18">
        <v>77.34375</v>
      </c>
      <c r="H1228" s="17"/>
      <c r="I1228" s="19"/>
      <c r="J1228" s="18">
        <v>0</v>
      </c>
      <c r="K1228" s="17"/>
      <c r="L1228" s="19"/>
      <c r="M1228" s="19"/>
      <c r="N1228" s="18">
        <v>0</v>
      </c>
      <c r="O1228" s="19"/>
      <c r="P1228" s="19"/>
      <c r="Q1228" s="19"/>
      <c r="R1228" s="19"/>
      <c r="S1228" s="18">
        <v>0</v>
      </c>
      <c r="T1228" s="20">
        <v>1</v>
      </c>
      <c r="U1228" s="17">
        <v>0.5</v>
      </c>
      <c r="V1228" s="17">
        <v>0.8</v>
      </c>
      <c r="W1228" s="17">
        <v>8.9</v>
      </c>
      <c r="X1228" s="17"/>
      <c r="Y1228" s="17"/>
      <c r="Z1228" s="18">
        <v>11.2</v>
      </c>
      <c r="AA1228" s="17"/>
      <c r="AB1228" s="17"/>
      <c r="AC1228" s="41">
        <v>88.543750000000003</v>
      </c>
    </row>
    <row r="1229" spans="1:29" x14ac:dyDescent="0.25">
      <c r="A1229" s="224">
        <v>1225</v>
      </c>
      <c r="B1229" s="62" t="s">
        <v>2591</v>
      </c>
      <c r="C1229" s="13" t="s">
        <v>2360</v>
      </c>
      <c r="D1229" s="18">
        <v>0.88538461538461533</v>
      </c>
      <c r="E1229" s="122"/>
      <c r="F1229" s="17"/>
      <c r="G1229" s="18">
        <v>88.538461538461533</v>
      </c>
      <c r="H1229" s="17"/>
      <c r="I1229" s="19"/>
      <c r="J1229" s="18">
        <v>0</v>
      </c>
      <c r="K1229" s="17"/>
      <c r="L1229" s="19"/>
      <c r="M1229" s="19"/>
      <c r="N1229" s="18">
        <v>0</v>
      </c>
      <c r="O1229" s="19"/>
      <c r="P1229" s="19"/>
      <c r="Q1229" s="19"/>
      <c r="R1229" s="19"/>
      <c r="S1229" s="18">
        <v>0</v>
      </c>
      <c r="T1229" s="20"/>
      <c r="U1229" s="17"/>
      <c r="V1229" s="17"/>
      <c r="W1229" s="17"/>
      <c r="X1229" s="17"/>
      <c r="Y1229" s="17"/>
      <c r="Z1229" s="18">
        <v>0</v>
      </c>
      <c r="AA1229" s="17"/>
      <c r="AB1229" s="17"/>
      <c r="AC1229" s="41">
        <v>88.538461538461533</v>
      </c>
    </row>
    <row r="1230" spans="1:29" x14ac:dyDescent="0.25">
      <c r="A1230" s="224">
        <v>1226</v>
      </c>
      <c r="B1230" s="99" t="s">
        <v>1510</v>
      </c>
      <c r="C1230" s="8" t="s">
        <v>1369</v>
      </c>
      <c r="D1230" s="18">
        <v>0.88538333333333341</v>
      </c>
      <c r="E1230" s="122"/>
      <c r="F1230" s="17"/>
      <c r="G1230" s="18">
        <f>SUM(D1230*100,E1230:F1230)</f>
        <v>88.538333333333341</v>
      </c>
      <c r="H1230" s="17"/>
      <c r="I1230" s="19"/>
      <c r="J1230" s="18">
        <f>SUM(H1230:I1230)</f>
        <v>0</v>
      </c>
      <c r="K1230" s="17"/>
      <c r="L1230" s="19"/>
      <c r="M1230" s="19"/>
      <c r="N1230" s="18">
        <f>SUM(K1230:M1230)</f>
        <v>0</v>
      </c>
      <c r="O1230" s="19"/>
      <c r="P1230" s="19"/>
      <c r="Q1230" s="19"/>
      <c r="R1230" s="19"/>
      <c r="S1230" s="18">
        <f>SUM(O1230:R1230)</f>
        <v>0</v>
      </c>
      <c r="T1230" s="20"/>
      <c r="U1230" s="17"/>
      <c r="V1230" s="17"/>
      <c r="W1230" s="17"/>
      <c r="X1230" s="17"/>
      <c r="Y1230" s="17"/>
      <c r="Z1230" s="18">
        <f>SUM(T1230:Y1230)</f>
        <v>0</v>
      </c>
      <c r="AA1230" s="17"/>
      <c r="AB1230" s="17"/>
      <c r="AC1230" s="41">
        <f>G1230+J1230+N1230+S1230+Z1230+AA1230-AB1230</f>
        <v>88.538333333333341</v>
      </c>
    </row>
    <row r="1231" spans="1:29" x14ac:dyDescent="0.25">
      <c r="A1231" s="225">
        <v>1227</v>
      </c>
      <c r="B1231" s="62" t="s">
        <v>4705</v>
      </c>
      <c r="C1231" s="8" t="s">
        <v>4042</v>
      </c>
      <c r="D1231" s="18">
        <v>0.84533333333333338</v>
      </c>
      <c r="E1231" s="124"/>
      <c r="F1231" s="17"/>
      <c r="G1231" s="18">
        <f>SUM(D1231*100,E1231:F1231)</f>
        <v>84.533333333333331</v>
      </c>
      <c r="H1231" s="17"/>
      <c r="I1231" s="19"/>
      <c r="J1231" s="18">
        <f>SUM(H1231:I1231)</f>
        <v>0</v>
      </c>
      <c r="K1231" s="17"/>
      <c r="L1231" s="19"/>
      <c r="M1231" s="19"/>
      <c r="N1231" s="18">
        <f>SUM(K1231:M1231)</f>
        <v>0</v>
      </c>
      <c r="O1231" s="19"/>
      <c r="P1231" s="19"/>
      <c r="Q1231" s="19"/>
      <c r="R1231" s="19"/>
      <c r="S1231" s="18">
        <f>SUM(O1231:R1231)</f>
        <v>0</v>
      </c>
      <c r="T1231" s="20">
        <f>3+1</f>
        <v>4</v>
      </c>
      <c r="U1231" s="17"/>
      <c r="V1231" s="17"/>
      <c r="W1231" s="17"/>
      <c r="X1231" s="17"/>
      <c r="Y1231" s="17"/>
      <c r="Z1231" s="18">
        <f>SUM(T1231:Y1231)</f>
        <v>4</v>
      </c>
      <c r="AA1231" s="17"/>
      <c r="AB1231" s="17"/>
      <c r="AC1231" s="41">
        <f>G1231+J1231+N1231+S1231+Z1231+AA1231-AB1231</f>
        <v>88.533333333333331</v>
      </c>
    </row>
    <row r="1232" spans="1:29" x14ac:dyDescent="0.25">
      <c r="A1232" s="224">
        <v>1228</v>
      </c>
      <c r="B1232" s="81" t="s">
        <v>1511</v>
      </c>
      <c r="C1232" s="8" t="s">
        <v>1369</v>
      </c>
      <c r="D1232" s="18">
        <v>0.81415730337078662</v>
      </c>
      <c r="E1232" s="122"/>
      <c r="F1232" s="17"/>
      <c r="G1232" s="18">
        <f>SUM(D1232*100,E1232:F1232)</f>
        <v>81.415730337078656</v>
      </c>
      <c r="H1232" s="17"/>
      <c r="I1232" s="19"/>
      <c r="J1232" s="18">
        <f>SUM(H1232:I1232)</f>
        <v>0</v>
      </c>
      <c r="K1232" s="17"/>
      <c r="L1232" s="19"/>
      <c r="M1232" s="19"/>
      <c r="N1232" s="18">
        <f>SUM(K1232:M1232)</f>
        <v>0</v>
      </c>
      <c r="O1232" s="19"/>
      <c r="P1232" s="19"/>
      <c r="Q1232" s="19"/>
      <c r="R1232" s="19"/>
      <c r="S1232" s="18">
        <f>SUM(O1232:R1232)</f>
        <v>0</v>
      </c>
      <c r="T1232" s="20">
        <v>1.5</v>
      </c>
      <c r="U1232" s="17"/>
      <c r="V1232" s="17"/>
      <c r="W1232" s="17"/>
      <c r="X1232" s="17">
        <v>5.6</v>
      </c>
      <c r="Y1232" s="17"/>
      <c r="Z1232" s="18">
        <f>SUM(T1232:Y1232)</f>
        <v>7.1</v>
      </c>
      <c r="AA1232" s="17"/>
      <c r="AB1232" s="17"/>
      <c r="AC1232" s="41">
        <f>G1232+J1232+N1232+S1232+Z1232+AA1232-AB1232</f>
        <v>88.515730337078651</v>
      </c>
    </row>
    <row r="1233" spans="1:29" x14ac:dyDescent="0.25">
      <c r="A1233" s="224">
        <v>1229</v>
      </c>
      <c r="B1233" s="62" t="s">
        <v>348</v>
      </c>
      <c r="C1233" s="8" t="s">
        <v>5456</v>
      </c>
      <c r="D1233" s="6">
        <v>0.79</v>
      </c>
      <c r="E1233" s="121"/>
      <c r="F1233" s="5"/>
      <c r="G1233" s="6">
        <f>SUM(D1233*100,E1233:F1233)</f>
        <v>79</v>
      </c>
      <c r="H1233" s="5"/>
      <c r="I1233" s="4"/>
      <c r="J1233" s="6">
        <f>SUM(H1233:I1233)</f>
        <v>0</v>
      </c>
      <c r="K1233" s="5"/>
      <c r="L1233" s="4"/>
      <c r="M1233" s="4"/>
      <c r="N1233" s="6">
        <f>SUM(K1233:M1233)</f>
        <v>0</v>
      </c>
      <c r="O1233" s="4"/>
      <c r="P1233" s="4"/>
      <c r="Q1233" s="4"/>
      <c r="R1233" s="4"/>
      <c r="S1233" s="6">
        <f>SUM(O1233:R1233)</f>
        <v>0</v>
      </c>
      <c r="T1233" s="7">
        <f>1+1</f>
        <v>2</v>
      </c>
      <c r="U1233" s="5"/>
      <c r="V1233" s="5"/>
      <c r="W1233" s="5">
        <v>7.5</v>
      </c>
      <c r="X1233" s="5"/>
      <c r="Y1233" s="5"/>
      <c r="Z1233" s="6">
        <f>SUM(T1233:Y1233)</f>
        <v>9.5</v>
      </c>
      <c r="AA1233" s="5"/>
      <c r="AB1233" s="5"/>
      <c r="AC1233" s="40">
        <f>G1233+J1233+N1233+S1233+Z1233+AA1233-AB1233</f>
        <v>88.5</v>
      </c>
    </row>
    <row r="1234" spans="1:29" x14ac:dyDescent="0.25">
      <c r="A1234" s="224">
        <v>1230</v>
      </c>
      <c r="B1234" s="62" t="s">
        <v>2578</v>
      </c>
      <c r="C1234" s="13" t="s">
        <v>2360</v>
      </c>
      <c r="D1234" s="18">
        <v>0.88</v>
      </c>
      <c r="E1234" s="122"/>
      <c r="F1234" s="17"/>
      <c r="G1234" s="18">
        <v>88</v>
      </c>
      <c r="H1234" s="17"/>
      <c r="I1234" s="19"/>
      <c r="J1234" s="18">
        <v>0</v>
      </c>
      <c r="K1234" s="17"/>
      <c r="L1234" s="19"/>
      <c r="M1234" s="19"/>
      <c r="N1234" s="18">
        <v>0</v>
      </c>
      <c r="O1234" s="19"/>
      <c r="P1234" s="19"/>
      <c r="Q1234" s="19"/>
      <c r="R1234" s="19"/>
      <c r="S1234" s="18">
        <v>0</v>
      </c>
      <c r="T1234" s="20"/>
      <c r="U1234" s="17"/>
      <c r="V1234" s="17">
        <v>0.5</v>
      </c>
      <c r="W1234" s="17"/>
      <c r="X1234" s="17"/>
      <c r="Y1234" s="17"/>
      <c r="Z1234" s="18">
        <v>0.5</v>
      </c>
      <c r="AA1234" s="17"/>
      <c r="AB1234" s="17"/>
      <c r="AC1234" s="41">
        <v>88.5</v>
      </c>
    </row>
    <row r="1235" spans="1:29" x14ac:dyDescent="0.25">
      <c r="A1235" s="225">
        <v>1231</v>
      </c>
      <c r="B1235" s="62" t="s">
        <v>2592</v>
      </c>
      <c r="C1235" s="13" t="s">
        <v>2360</v>
      </c>
      <c r="D1235" s="18">
        <v>0.85499999999999998</v>
      </c>
      <c r="E1235" s="122"/>
      <c r="F1235" s="17"/>
      <c r="G1235" s="18">
        <v>85.5</v>
      </c>
      <c r="H1235" s="17"/>
      <c r="I1235" s="19"/>
      <c r="J1235" s="18">
        <v>0</v>
      </c>
      <c r="K1235" s="17"/>
      <c r="L1235" s="19"/>
      <c r="M1235" s="19">
        <v>3</v>
      </c>
      <c r="N1235" s="18">
        <v>3</v>
      </c>
      <c r="O1235" s="19"/>
      <c r="P1235" s="19"/>
      <c r="Q1235" s="19"/>
      <c r="R1235" s="19"/>
      <c r="S1235" s="18">
        <v>0</v>
      </c>
      <c r="T1235" s="20"/>
      <c r="U1235" s="17"/>
      <c r="V1235" s="17"/>
      <c r="W1235" s="17"/>
      <c r="X1235" s="17"/>
      <c r="Y1235" s="17"/>
      <c r="Z1235" s="18">
        <v>0</v>
      </c>
      <c r="AA1235" s="17"/>
      <c r="AB1235" s="17"/>
      <c r="AC1235" s="41">
        <v>88.5</v>
      </c>
    </row>
    <row r="1236" spans="1:29" x14ac:dyDescent="0.25">
      <c r="A1236" s="224">
        <v>1232</v>
      </c>
      <c r="B1236" s="62" t="s">
        <v>2593</v>
      </c>
      <c r="C1236" s="13" t="s">
        <v>2360</v>
      </c>
      <c r="D1236" s="18">
        <v>0.86</v>
      </c>
      <c r="E1236" s="122"/>
      <c r="F1236" s="17"/>
      <c r="G1236" s="18">
        <v>86</v>
      </c>
      <c r="H1236" s="17"/>
      <c r="I1236" s="19"/>
      <c r="J1236" s="18">
        <v>0</v>
      </c>
      <c r="K1236" s="17"/>
      <c r="L1236" s="19"/>
      <c r="M1236" s="19"/>
      <c r="N1236" s="18">
        <v>0</v>
      </c>
      <c r="O1236" s="19"/>
      <c r="P1236" s="19"/>
      <c r="Q1236" s="19"/>
      <c r="R1236" s="19"/>
      <c r="S1236" s="18">
        <v>0</v>
      </c>
      <c r="T1236" s="20">
        <v>1</v>
      </c>
      <c r="U1236" s="17"/>
      <c r="V1236" s="17"/>
      <c r="W1236" s="17">
        <v>1.5</v>
      </c>
      <c r="X1236" s="17"/>
      <c r="Y1236" s="17"/>
      <c r="Z1236" s="18">
        <v>2.5</v>
      </c>
      <c r="AA1236" s="17"/>
      <c r="AB1236" s="17"/>
      <c r="AC1236" s="41">
        <v>88.5</v>
      </c>
    </row>
    <row r="1237" spans="1:29" x14ac:dyDescent="0.25">
      <c r="A1237" s="224">
        <v>1233</v>
      </c>
      <c r="B1237" s="62" t="s">
        <v>5330</v>
      </c>
      <c r="C1237" s="9" t="s">
        <v>4042</v>
      </c>
      <c r="D1237" s="18">
        <v>0.8769818181818182</v>
      </c>
      <c r="E1237" s="124"/>
      <c r="F1237" s="17"/>
      <c r="G1237" s="18">
        <f>SUM(D1237*100,E1237:F1237)</f>
        <v>87.698181818181823</v>
      </c>
      <c r="H1237" s="17"/>
      <c r="I1237" s="19"/>
      <c r="J1237" s="18">
        <f>SUM(H1237:I1237)</f>
        <v>0</v>
      </c>
      <c r="K1237" s="17"/>
      <c r="L1237" s="19"/>
      <c r="M1237" s="19"/>
      <c r="N1237" s="18">
        <f>SUM(K1237:M1237)</f>
        <v>0</v>
      </c>
      <c r="O1237" s="19"/>
      <c r="P1237" s="19"/>
      <c r="Q1237" s="19"/>
      <c r="R1237" s="19"/>
      <c r="S1237" s="18">
        <f>SUM(O1237:R1237)</f>
        <v>0</v>
      </c>
      <c r="T1237" s="20"/>
      <c r="U1237" s="17">
        <v>0.8</v>
      </c>
      <c r="V1237" s="17"/>
      <c r="W1237" s="17"/>
      <c r="X1237" s="17"/>
      <c r="Y1237" s="17"/>
      <c r="Z1237" s="18">
        <f>SUM(T1237:Y1237)</f>
        <v>0.8</v>
      </c>
      <c r="AA1237" s="17"/>
      <c r="AB1237" s="17"/>
      <c r="AC1237" s="41">
        <f>G1237+J1237+N1237+S1237+Z1237+AA1237-AB1237</f>
        <v>88.49818181818182</v>
      </c>
    </row>
    <row r="1238" spans="1:29" x14ac:dyDescent="0.25">
      <c r="A1238" s="224">
        <v>1234</v>
      </c>
      <c r="B1238" s="61" t="s">
        <v>349</v>
      </c>
      <c r="C1238" s="8" t="s">
        <v>5456</v>
      </c>
      <c r="D1238" s="6">
        <v>0.8847556711758584</v>
      </c>
      <c r="E1238" s="121"/>
      <c r="F1238" s="5"/>
      <c r="G1238" s="6">
        <f>SUM(D1238*100,E1238:F1238)</f>
        <v>88.47556711758584</v>
      </c>
      <c r="H1238" s="5"/>
      <c r="I1238" s="4"/>
      <c r="J1238" s="6">
        <f>SUM(H1238:I1238)</f>
        <v>0</v>
      </c>
      <c r="K1238" s="5"/>
      <c r="L1238" s="4"/>
      <c r="M1238" s="4"/>
      <c r="N1238" s="6">
        <f>SUM(K1238:M1238)</f>
        <v>0</v>
      </c>
      <c r="O1238" s="4"/>
      <c r="P1238" s="4"/>
      <c r="Q1238" s="4"/>
      <c r="R1238" s="4"/>
      <c r="S1238" s="6">
        <f>SUM(O1238:R1238)</f>
        <v>0</v>
      </c>
      <c r="T1238" s="7"/>
      <c r="U1238" s="5"/>
      <c r="V1238" s="5"/>
      <c r="W1238" s="5"/>
      <c r="X1238" s="5"/>
      <c r="Y1238" s="5"/>
      <c r="Z1238" s="6">
        <f>SUM(T1238:Y1238)</f>
        <v>0</v>
      </c>
      <c r="AA1238" s="5"/>
      <c r="AB1238" s="5"/>
      <c r="AC1238" s="40">
        <f>G1238+J1238+N1238+S1238+Z1238+AA1238-AB1238</f>
        <v>88.47556711758584</v>
      </c>
    </row>
    <row r="1239" spans="1:29" x14ac:dyDescent="0.25">
      <c r="A1239" s="225">
        <v>1235</v>
      </c>
      <c r="B1239" s="60" t="s">
        <v>350</v>
      </c>
      <c r="C1239" s="8" t="s">
        <v>5456</v>
      </c>
      <c r="D1239" s="6">
        <v>0.86272727272727268</v>
      </c>
      <c r="E1239" s="121"/>
      <c r="F1239" s="5"/>
      <c r="G1239" s="6">
        <f>SUM(D1239*100,E1239:F1239)</f>
        <v>86.272727272727266</v>
      </c>
      <c r="H1239" s="5"/>
      <c r="I1239" s="4"/>
      <c r="J1239" s="6">
        <f>SUM(H1239:I1239)</f>
        <v>0</v>
      </c>
      <c r="K1239" s="5"/>
      <c r="L1239" s="4"/>
      <c r="M1239" s="4"/>
      <c r="N1239" s="6">
        <f>SUM(K1239:M1239)</f>
        <v>0</v>
      </c>
      <c r="O1239" s="4"/>
      <c r="P1239" s="4"/>
      <c r="Q1239" s="4"/>
      <c r="R1239" s="4"/>
      <c r="S1239" s="6">
        <f>SUM(O1239:R1239)</f>
        <v>0</v>
      </c>
      <c r="T1239" s="7">
        <v>1</v>
      </c>
      <c r="U1239" s="5"/>
      <c r="V1239" s="5"/>
      <c r="W1239" s="5">
        <v>1</v>
      </c>
      <c r="X1239" s="5">
        <v>0.2</v>
      </c>
      <c r="Y1239" s="5"/>
      <c r="Z1239" s="6">
        <f>SUM(T1239:Y1239)</f>
        <v>2.2000000000000002</v>
      </c>
      <c r="AA1239" s="5"/>
      <c r="AB1239" s="5"/>
      <c r="AC1239" s="40">
        <f>G1239+J1239+N1239+S1239+Z1239+AA1239-AB1239</f>
        <v>88.472727272727269</v>
      </c>
    </row>
    <row r="1240" spans="1:29" x14ac:dyDescent="0.25">
      <c r="A1240" s="224">
        <v>1236</v>
      </c>
      <c r="B1240" s="63" t="s">
        <v>351</v>
      </c>
      <c r="C1240" s="8" t="s">
        <v>5456</v>
      </c>
      <c r="D1240" s="6">
        <v>0.88466666666666671</v>
      </c>
      <c r="E1240" s="121"/>
      <c r="F1240" s="5"/>
      <c r="G1240" s="6">
        <f>SUM(D1240*100,E1240:F1240)</f>
        <v>88.466666666666669</v>
      </c>
      <c r="H1240" s="5"/>
      <c r="I1240" s="4"/>
      <c r="J1240" s="6">
        <f>SUM(H1240:I1240)</f>
        <v>0</v>
      </c>
      <c r="K1240" s="5"/>
      <c r="L1240" s="4"/>
      <c r="M1240" s="4"/>
      <c r="N1240" s="6">
        <f>SUM(K1240:M1240)</f>
        <v>0</v>
      </c>
      <c r="O1240" s="4"/>
      <c r="P1240" s="4"/>
      <c r="Q1240" s="4"/>
      <c r="R1240" s="4"/>
      <c r="S1240" s="6">
        <f>SUM(O1240:R1240)</f>
        <v>0</v>
      </c>
      <c r="T1240" s="7"/>
      <c r="U1240" s="5"/>
      <c r="V1240" s="5"/>
      <c r="W1240" s="5"/>
      <c r="X1240" s="5"/>
      <c r="Y1240" s="5"/>
      <c r="Z1240" s="6">
        <f>SUM(T1240:Y1240)</f>
        <v>0</v>
      </c>
      <c r="AA1240" s="5"/>
      <c r="AB1240" s="5"/>
      <c r="AC1240" s="40">
        <f>G1240+J1240+N1240+S1240+Z1240+AA1240-AB1240</f>
        <v>88.466666666666669</v>
      </c>
    </row>
    <row r="1241" spans="1:29" x14ac:dyDescent="0.25">
      <c r="A1241" s="224">
        <v>1237</v>
      </c>
      <c r="B1241" s="61" t="s">
        <v>352</v>
      </c>
      <c r="C1241" s="8" t="s">
        <v>5456</v>
      </c>
      <c r="D1241" s="6">
        <v>0.88466666666666671</v>
      </c>
      <c r="E1241" s="121"/>
      <c r="F1241" s="5"/>
      <c r="G1241" s="6">
        <f>SUM(D1241*100,E1241:F1241)</f>
        <v>88.466666666666669</v>
      </c>
      <c r="H1241" s="5"/>
      <c r="I1241" s="4"/>
      <c r="J1241" s="6">
        <f>SUM(H1241:I1241)</f>
        <v>0</v>
      </c>
      <c r="K1241" s="5"/>
      <c r="L1241" s="4"/>
      <c r="M1241" s="4"/>
      <c r="N1241" s="6">
        <f>SUM(K1241:M1241)</f>
        <v>0</v>
      </c>
      <c r="O1241" s="4"/>
      <c r="P1241" s="4"/>
      <c r="Q1241" s="4"/>
      <c r="R1241" s="4"/>
      <c r="S1241" s="6">
        <f>SUM(O1241:R1241)</f>
        <v>0</v>
      </c>
      <c r="T1241" s="7"/>
      <c r="U1241" s="5"/>
      <c r="V1241" s="5"/>
      <c r="W1241" s="5"/>
      <c r="X1241" s="5"/>
      <c r="Y1241" s="5"/>
      <c r="Z1241" s="6">
        <f>SUM(T1241:Y1241)</f>
        <v>0</v>
      </c>
      <c r="AA1241" s="5"/>
      <c r="AB1241" s="5"/>
      <c r="AC1241" s="40">
        <f>G1241+J1241+N1241+S1241+Z1241+AA1241-AB1241</f>
        <v>88.466666666666669</v>
      </c>
    </row>
    <row r="1242" spans="1:29" x14ac:dyDescent="0.25">
      <c r="A1242" s="224">
        <v>1238</v>
      </c>
      <c r="B1242" s="62" t="s">
        <v>2595</v>
      </c>
      <c r="C1242" s="13" t="s">
        <v>2360</v>
      </c>
      <c r="D1242" s="18">
        <v>0.88461538461538469</v>
      </c>
      <c r="E1242" s="122"/>
      <c r="F1242" s="17"/>
      <c r="G1242" s="18">
        <v>88.461538461538467</v>
      </c>
      <c r="H1242" s="17"/>
      <c r="I1242" s="19"/>
      <c r="J1242" s="18">
        <v>0</v>
      </c>
      <c r="K1242" s="17"/>
      <c r="L1242" s="19"/>
      <c r="M1242" s="19"/>
      <c r="N1242" s="18">
        <v>0</v>
      </c>
      <c r="O1242" s="19"/>
      <c r="P1242" s="19"/>
      <c r="Q1242" s="19"/>
      <c r="R1242" s="19"/>
      <c r="S1242" s="18">
        <v>0</v>
      </c>
      <c r="T1242" s="20"/>
      <c r="U1242" s="17"/>
      <c r="V1242" s="17"/>
      <c r="W1242" s="17"/>
      <c r="X1242" s="17"/>
      <c r="Y1242" s="17"/>
      <c r="Z1242" s="18">
        <v>0</v>
      </c>
      <c r="AA1242" s="17"/>
      <c r="AB1242" s="17"/>
      <c r="AC1242" s="41">
        <v>88.461538461538467</v>
      </c>
    </row>
    <row r="1243" spans="1:29" x14ac:dyDescent="0.25">
      <c r="A1243" s="225">
        <v>1239</v>
      </c>
      <c r="B1243" s="88" t="s">
        <v>1512</v>
      </c>
      <c r="C1243" s="8" t="s">
        <v>1369</v>
      </c>
      <c r="D1243" s="18">
        <v>0.87759333333333345</v>
      </c>
      <c r="E1243" s="122"/>
      <c r="F1243" s="17"/>
      <c r="G1243" s="18">
        <f>SUM(D1243*100,E1243:F1243)</f>
        <v>87.759333333333345</v>
      </c>
      <c r="H1243" s="17"/>
      <c r="I1243" s="19"/>
      <c r="J1243" s="18">
        <f>SUM(H1243:I1243)</f>
        <v>0</v>
      </c>
      <c r="K1243" s="17"/>
      <c r="L1243" s="19"/>
      <c r="M1243" s="19"/>
      <c r="N1243" s="18">
        <f>SUM(K1243:M1243)</f>
        <v>0</v>
      </c>
      <c r="O1243" s="19"/>
      <c r="P1243" s="19"/>
      <c r="Q1243" s="19"/>
      <c r="R1243" s="19"/>
      <c r="S1243" s="18">
        <f>SUM(O1243:R1243)</f>
        <v>0</v>
      </c>
      <c r="T1243" s="20"/>
      <c r="U1243" s="17">
        <v>0.5</v>
      </c>
      <c r="V1243" s="17"/>
      <c r="W1243" s="17">
        <v>0.2</v>
      </c>
      <c r="X1243" s="17"/>
      <c r="Y1243" s="17"/>
      <c r="Z1243" s="18">
        <f>SUM(T1243:Y1243)</f>
        <v>0.7</v>
      </c>
      <c r="AA1243" s="17"/>
      <c r="AB1243" s="17"/>
      <c r="AC1243" s="41">
        <f>G1243+J1243+N1243+S1243+Z1243+AA1243-AB1243</f>
        <v>88.459333333333348</v>
      </c>
    </row>
    <row r="1244" spans="1:29" x14ac:dyDescent="0.25">
      <c r="A1244" s="224">
        <v>1240</v>
      </c>
      <c r="B1244" s="81" t="s">
        <v>4174</v>
      </c>
      <c r="C1244" s="8" t="s">
        <v>4042</v>
      </c>
      <c r="D1244" s="18">
        <v>0.76656250000000004</v>
      </c>
      <c r="E1244" s="124"/>
      <c r="F1244" s="17"/>
      <c r="G1244" s="18">
        <f>SUM(D1244*100,E1244:F1244)</f>
        <v>76.65625</v>
      </c>
      <c r="H1244" s="17"/>
      <c r="I1244" s="19"/>
      <c r="J1244" s="18">
        <f>SUM(H1244:I1244)</f>
        <v>0</v>
      </c>
      <c r="K1244" s="17"/>
      <c r="L1244" s="19"/>
      <c r="M1244" s="19"/>
      <c r="N1244" s="18">
        <f>SUM(K1244:M1244)</f>
        <v>0</v>
      </c>
      <c r="O1244" s="19"/>
      <c r="P1244" s="19"/>
      <c r="Q1244" s="19"/>
      <c r="R1244" s="19"/>
      <c r="S1244" s="18">
        <f>SUM(O1244:R1244)</f>
        <v>0</v>
      </c>
      <c r="T1244" s="20">
        <f>1+1</f>
        <v>2</v>
      </c>
      <c r="U1244" s="17">
        <f>SUM(1.2+2.4)</f>
        <v>3.5999999999999996</v>
      </c>
      <c r="V1244" s="17">
        <v>3.8</v>
      </c>
      <c r="W1244" s="17">
        <v>0.4</v>
      </c>
      <c r="X1244" s="17">
        <f>1.5+0.5</f>
        <v>2</v>
      </c>
      <c r="Y1244" s="17"/>
      <c r="Z1244" s="18">
        <f>SUM(T1244:Y1244)</f>
        <v>11.799999999999999</v>
      </c>
      <c r="AA1244" s="17"/>
      <c r="AB1244" s="17"/>
      <c r="AC1244" s="41">
        <f>G1244+J1244+N1244+S1244+Z1244+AA1244-AB1244</f>
        <v>88.456249999999997</v>
      </c>
    </row>
    <row r="1245" spans="1:29" x14ac:dyDescent="0.25">
      <c r="A1245" s="224">
        <v>1241</v>
      </c>
      <c r="B1245" s="62" t="s">
        <v>3471</v>
      </c>
      <c r="C1245" s="13" t="s">
        <v>3340</v>
      </c>
      <c r="D1245" s="18">
        <v>0.87437500000000001</v>
      </c>
      <c r="E1245" s="122">
        <v>1</v>
      </c>
      <c r="F1245" s="17"/>
      <c r="G1245" s="18">
        <v>88.4375</v>
      </c>
      <c r="H1245" s="17"/>
      <c r="I1245" s="19"/>
      <c r="J1245" s="18">
        <v>0</v>
      </c>
      <c r="K1245" s="17"/>
      <c r="L1245" s="19"/>
      <c r="M1245" s="19"/>
      <c r="N1245" s="18">
        <v>0</v>
      </c>
      <c r="O1245" s="19"/>
      <c r="P1245" s="19"/>
      <c r="Q1245" s="19"/>
      <c r="R1245" s="19"/>
      <c r="S1245" s="18">
        <v>0</v>
      </c>
      <c r="T1245" s="20"/>
      <c r="U1245" s="17"/>
      <c r="V1245" s="17"/>
      <c r="W1245" s="17"/>
      <c r="X1245" s="17"/>
      <c r="Y1245" s="17"/>
      <c r="Z1245" s="18">
        <v>0</v>
      </c>
      <c r="AA1245" s="17"/>
      <c r="AB1245" s="17"/>
      <c r="AC1245" s="41">
        <v>88.4375</v>
      </c>
    </row>
    <row r="1246" spans="1:29" x14ac:dyDescent="0.25">
      <c r="A1246" s="224">
        <v>1242</v>
      </c>
      <c r="B1246" s="62" t="s">
        <v>3472</v>
      </c>
      <c r="C1246" s="13" t="s">
        <v>3340</v>
      </c>
      <c r="D1246" s="18">
        <v>0.86631578947368426</v>
      </c>
      <c r="E1246" s="122"/>
      <c r="F1246" s="17"/>
      <c r="G1246" s="18">
        <v>86.631578947368425</v>
      </c>
      <c r="H1246" s="17"/>
      <c r="I1246" s="19"/>
      <c r="J1246" s="18">
        <v>0</v>
      </c>
      <c r="K1246" s="17"/>
      <c r="L1246" s="19"/>
      <c r="M1246" s="19"/>
      <c r="N1246" s="18">
        <v>0</v>
      </c>
      <c r="O1246" s="19"/>
      <c r="P1246" s="19"/>
      <c r="Q1246" s="19"/>
      <c r="R1246" s="19"/>
      <c r="S1246" s="18">
        <v>0</v>
      </c>
      <c r="T1246" s="20">
        <v>1</v>
      </c>
      <c r="U1246" s="17"/>
      <c r="V1246" s="17"/>
      <c r="W1246" s="17">
        <v>0.8</v>
      </c>
      <c r="X1246" s="17"/>
      <c r="Y1246" s="17"/>
      <c r="Z1246" s="18">
        <v>1.8</v>
      </c>
      <c r="AA1246" s="17"/>
      <c r="AB1246" s="17"/>
      <c r="AC1246" s="41">
        <v>88.431578947368422</v>
      </c>
    </row>
    <row r="1247" spans="1:29" x14ac:dyDescent="0.25">
      <c r="A1247" s="225">
        <v>1243</v>
      </c>
      <c r="B1247" s="62" t="s">
        <v>5410</v>
      </c>
      <c r="C1247" s="9" t="s">
        <v>4042</v>
      </c>
      <c r="D1247" s="18">
        <v>0.87418181818181828</v>
      </c>
      <c r="E1247" s="124"/>
      <c r="F1247" s="17"/>
      <c r="G1247" s="18">
        <f>SUM(D1247*100,E1247:F1247)</f>
        <v>87.418181818181822</v>
      </c>
      <c r="H1247" s="17"/>
      <c r="I1247" s="19"/>
      <c r="J1247" s="18">
        <f>SUM(H1247:I1247)</f>
        <v>0</v>
      </c>
      <c r="K1247" s="17"/>
      <c r="L1247" s="19"/>
      <c r="M1247" s="19"/>
      <c r="N1247" s="18">
        <f>SUM(K1247:M1247)</f>
        <v>0</v>
      </c>
      <c r="O1247" s="19"/>
      <c r="P1247" s="19"/>
      <c r="Q1247" s="19"/>
      <c r="R1247" s="19"/>
      <c r="S1247" s="18">
        <f>SUM(O1247:R1247)</f>
        <v>0</v>
      </c>
      <c r="T1247" s="20"/>
      <c r="U1247" s="17">
        <v>1</v>
      </c>
      <c r="V1247" s="17"/>
      <c r="W1247" s="17"/>
      <c r="X1247" s="17"/>
      <c r="Y1247" s="17"/>
      <c r="Z1247" s="18">
        <f>SUM(T1247:Y1247)</f>
        <v>1</v>
      </c>
      <c r="AA1247" s="17"/>
      <c r="AB1247" s="17"/>
      <c r="AC1247" s="41">
        <f>G1247+J1247+N1247+S1247+Z1247+AA1247-AB1247</f>
        <v>88.418181818181822</v>
      </c>
    </row>
    <row r="1248" spans="1:29" x14ac:dyDescent="0.25">
      <c r="A1248" s="224">
        <v>1244</v>
      </c>
      <c r="B1248" s="81" t="s">
        <v>4542</v>
      </c>
      <c r="C1248" s="8" t="s">
        <v>4042</v>
      </c>
      <c r="D1248" s="18">
        <v>0.88393939393939391</v>
      </c>
      <c r="E1248" s="124"/>
      <c r="F1248" s="17"/>
      <c r="G1248" s="18">
        <f>SUM(D1248*100,E1248:F1248)</f>
        <v>88.393939393939391</v>
      </c>
      <c r="H1248" s="17"/>
      <c r="I1248" s="19"/>
      <c r="J1248" s="18">
        <f>SUM(H1248:I1248)</f>
        <v>0</v>
      </c>
      <c r="K1248" s="17"/>
      <c r="L1248" s="19"/>
      <c r="M1248" s="19"/>
      <c r="N1248" s="18">
        <f>SUM(K1248:M1248)</f>
        <v>0</v>
      </c>
      <c r="O1248" s="19"/>
      <c r="P1248" s="19"/>
      <c r="Q1248" s="19"/>
      <c r="R1248" s="19"/>
      <c r="S1248" s="18">
        <f>SUM(O1248:R1248)</f>
        <v>0</v>
      </c>
      <c r="T1248" s="20"/>
      <c r="U1248" s="17"/>
      <c r="V1248" s="17"/>
      <c r="W1248" s="17"/>
      <c r="X1248" s="17"/>
      <c r="Y1248" s="17"/>
      <c r="Z1248" s="18">
        <f>SUM(T1248:Y1248)</f>
        <v>0</v>
      </c>
      <c r="AA1248" s="17"/>
      <c r="AB1248" s="17"/>
      <c r="AC1248" s="41">
        <f>G1248+J1248+N1248+S1248+Z1248+AA1248-AB1248</f>
        <v>88.393939393939391</v>
      </c>
    </row>
    <row r="1249" spans="1:29" x14ac:dyDescent="0.25">
      <c r="A1249" s="224">
        <v>1245</v>
      </c>
      <c r="B1249" s="62" t="s">
        <v>2506</v>
      </c>
      <c r="C1249" s="13" t="s">
        <v>2360</v>
      </c>
      <c r="D1249" s="18">
        <v>0.88384615384615384</v>
      </c>
      <c r="E1249" s="122"/>
      <c r="F1249" s="17"/>
      <c r="G1249" s="18">
        <v>88.384615384615387</v>
      </c>
      <c r="H1249" s="17"/>
      <c r="I1249" s="19"/>
      <c r="J1249" s="18">
        <v>0</v>
      </c>
      <c r="K1249" s="17"/>
      <c r="L1249" s="19"/>
      <c r="M1249" s="19"/>
      <c r="N1249" s="18">
        <v>0</v>
      </c>
      <c r="O1249" s="19"/>
      <c r="P1249" s="19"/>
      <c r="Q1249" s="19"/>
      <c r="R1249" s="19"/>
      <c r="S1249" s="18">
        <v>0</v>
      </c>
      <c r="T1249" s="20"/>
      <c r="U1249" s="17"/>
      <c r="V1249" s="17"/>
      <c r="W1249" s="17"/>
      <c r="X1249" s="17"/>
      <c r="Y1249" s="17"/>
      <c r="Z1249" s="18">
        <v>0</v>
      </c>
      <c r="AA1249" s="17"/>
      <c r="AB1249" s="17"/>
      <c r="AC1249" s="41">
        <v>88.384615384615387</v>
      </c>
    </row>
    <row r="1250" spans="1:29" x14ac:dyDescent="0.25">
      <c r="A1250" s="224">
        <v>1246</v>
      </c>
      <c r="B1250" s="62" t="s">
        <v>2598</v>
      </c>
      <c r="C1250" s="13" t="s">
        <v>2360</v>
      </c>
      <c r="D1250" s="18">
        <v>0.88384615384615384</v>
      </c>
      <c r="E1250" s="122"/>
      <c r="F1250" s="17"/>
      <c r="G1250" s="18">
        <v>88.384615384615387</v>
      </c>
      <c r="H1250" s="17"/>
      <c r="I1250" s="19"/>
      <c r="J1250" s="18">
        <v>0</v>
      </c>
      <c r="K1250" s="17"/>
      <c r="L1250" s="19"/>
      <c r="M1250" s="19"/>
      <c r="N1250" s="18">
        <v>0</v>
      </c>
      <c r="O1250" s="19"/>
      <c r="P1250" s="19"/>
      <c r="Q1250" s="19"/>
      <c r="R1250" s="19"/>
      <c r="S1250" s="18">
        <v>0</v>
      </c>
      <c r="T1250" s="20"/>
      <c r="U1250" s="17"/>
      <c r="V1250" s="17"/>
      <c r="W1250" s="17"/>
      <c r="X1250" s="17"/>
      <c r="Y1250" s="17"/>
      <c r="Z1250" s="18">
        <v>0</v>
      </c>
      <c r="AA1250" s="17"/>
      <c r="AB1250" s="17"/>
      <c r="AC1250" s="41">
        <v>88.384615384615387</v>
      </c>
    </row>
    <row r="1251" spans="1:29" x14ac:dyDescent="0.25">
      <c r="A1251" s="225">
        <v>1247</v>
      </c>
      <c r="B1251" s="58" t="s">
        <v>353</v>
      </c>
      <c r="C1251" s="8" t="s">
        <v>5456</v>
      </c>
      <c r="D1251" s="6">
        <v>0.82580645161290323</v>
      </c>
      <c r="E1251" s="121"/>
      <c r="F1251" s="5"/>
      <c r="G1251" s="6">
        <f>SUM(D1251*100,E1251:F1251)</f>
        <v>82.58064516129032</v>
      </c>
      <c r="H1251" s="5"/>
      <c r="I1251" s="4"/>
      <c r="J1251" s="6">
        <f>SUM(H1251:I1251)</f>
        <v>0</v>
      </c>
      <c r="K1251" s="5"/>
      <c r="L1251" s="4"/>
      <c r="M1251" s="4"/>
      <c r="N1251" s="6">
        <f>SUM(K1251:M1251)</f>
        <v>0</v>
      </c>
      <c r="O1251" s="4"/>
      <c r="P1251" s="4"/>
      <c r="Q1251" s="4"/>
      <c r="R1251" s="4"/>
      <c r="S1251" s="6">
        <f>SUM(O1251:R1251)</f>
        <v>0</v>
      </c>
      <c r="T1251" s="7">
        <v>1</v>
      </c>
      <c r="U1251" s="5"/>
      <c r="V1251" s="5"/>
      <c r="W1251" s="5">
        <v>4.8</v>
      </c>
      <c r="X1251" s="5"/>
      <c r="Y1251" s="5"/>
      <c r="Z1251" s="6">
        <f>SUM(T1251:Y1251)</f>
        <v>5.8</v>
      </c>
      <c r="AA1251" s="5"/>
      <c r="AB1251" s="5"/>
      <c r="AC1251" s="40">
        <f>G1251+J1251+N1251+S1251+Z1251+AA1251-AB1251</f>
        <v>88.380645161290317</v>
      </c>
    </row>
    <row r="1252" spans="1:29" x14ac:dyDescent="0.25">
      <c r="A1252" s="224">
        <v>1248</v>
      </c>
      <c r="B1252" s="81" t="s">
        <v>1513</v>
      </c>
      <c r="C1252" s="8" t="s">
        <v>1369</v>
      </c>
      <c r="D1252" s="18">
        <v>0.77373737373737372</v>
      </c>
      <c r="E1252" s="122"/>
      <c r="F1252" s="17"/>
      <c r="G1252" s="18">
        <f>SUM(D1252*100,E1252:F1252)</f>
        <v>77.37373737373737</v>
      </c>
      <c r="H1252" s="17">
        <v>1</v>
      </c>
      <c r="I1252" s="19"/>
      <c r="J1252" s="18">
        <f>SUM(H1252:I1252)</f>
        <v>1</v>
      </c>
      <c r="K1252" s="17"/>
      <c r="L1252" s="19"/>
      <c r="M1252" s="19"/>
      <c r="N1252" s="18">
        <f>SUM(K1252:M1252)</f>
        <v>0</v>
      </c>
      <c r="O1252" s="19"/>
      <c r="P1252" s="19"/>
      <c r="Q1252" s="19"/>
      <c r="R1252" s="19"/>
      <c r="S1252" s="18">
        <f>SUM(O1252:R1252)</f>
        <v>0</v>
      </c>
      <c r="T1252" s="20">
        <v>1.5</v>
      </c>
      <c r="U1252" s="17"/>
      <c r="V1252" s="17"/>
      <c r="W1252" s="17"/>
      <c r="X1252" s="17">
        <v>8.5</v>
      </c>
      <c r="Y1252" s="17"/>
      <c r="Z1252" s="18">
        <f>SUM(T1252:Y1252)</f>
        <v>10</v>
      </c>
      <c r="AA1252" s="17"/>
      <c r="AB1252" s="17"/>
      <c r="AC1252" s="41">
        <f>G1252+J1252+N1252+S1252+Z1252+AA1252-AB1252</f>
        <v>88.37373737373737</v>
      </c>
    </row>
    <row r="1253" spans="1:29" x14ac:dyDescent="0.25">
      <c r="A1253" s="224">
        <v>1249</v>
      </c>
      <c r="B1253" s="62" t="s">
        <v>4664</v>
      </c>
      <c r="C1253" s="8" t="s">
        <v>4042</v>
      </c>
      <c r="D1253" s="18">
        <v>0.88366666666666671</v>
      </c>
      <c r="E1253" s="124"/>
      <c r="F1253" s="17"/>
      <c r="G1253" s="18">
        <f>SUM(D1253*100,E1253:F1253)</f>
        <v>88.366666666666674</v>
      </c>
      <c r="H1253" s="17"/>
      <c r="I1253" s="19"/>
      <c r="J1253" s="18">
        <f>SUM(H1253:I1253)</f>
        <v>0</v>
      </c>
      <c r="K1253" s="17"/>
      <c r="L1253" s="19"/>
      <c r="M1253" s="19"/>
      <c r="N1253" s="18">
        <f>SUM(K1253:M1253)</f>
        <v>0</v>
      </c>
      <c r="O1253" s="19"/>
      <c r="P1253" s="19"/>
      <c r="Q1253" s="19"/>
      <c r="R1253" s="19"/>
      <c r="S1253" s="18">
        <f>SUM(O1253:R1253)</f>
        <v>0</v>
      </c>
      <c r="T1253" s="20"/>
      <c r="U1253" s="17"/>
      <c r="V1253" s="17"/>
      <c r="W1253" s="17"/>
      <c r="X1253" s="17"/>
      <c r="Y1253" s="17"/>
      <c r="Z1253" s="18">
        <f>SUM(T1253:Y1253)</f>
        <v>0</v>
      </c>
      <c r="AA1253" s="17"/>
      <c r="AB1253" s="17"/>
      <c r="AC1253" s="41">
        <f>G1253+J1253+N1253+S1253+Z1253+AA1253-AB1253</f>
        <v>88.366666666666674</v>
      </c>
    </row>
    <row r="1254" spans="1:29" x14ac:dyDescent="0.25">
      <c r="A1254" s="224">
        <v>1250</v>
      </c>
      <c r="B1254" s="62" t="s">
        <v>5211</v>
      </c>
      <c r="C1254" s="9" t="s">
        <v>4042</v>
      </c>
      <c r="D1254" s="18">
        <v>0.71353333333333324</v>
      </c>
      <c r="E1254" s="124"/>
      <c r="F1254" s="17"/>
      <c r="G1254" s="18">
        <f>SUM(D1254*100,E1254:F1254)</f>
        <v>71.353333333333325</v>
      </c>
      <c r="H1254" s="17"/>
      <c r="I1254" s="19"/>
      <c r="J1254" s="18">
        <f>SUM(H1254:I1254)</f>
        <v>0</v>
      </c>
      <c r="K1254" s="17"/>
      <c r="L1254" s="19"/>
      <c r="M1254" s="19"/>
      <c r="N1254" s="18">
        <f>SUM(K1254:M1254)</f>
        <v>0</v>
      </c>
      <c r="O1254" s="19"/>
      <c r="P1254" s="19"/>
      <c r="Q1254" s="19"/>
      <c r="R1254" s="19"/>
      <c r="S1254" s="18">
        <f>SUM(O1254:R1254)</f>
        <v>0</v>
      </c>
      <c r="T1254" s="20">
        <v>2</v>
      </c>
      <c r="U1254" s="17">
        <v>4</v>
      </c>
      <c r="V1254" s="17">
        <v>2.1</v>
      </c>
      <c r="W1254" s="17">
        <f>1.6+0.6</f>
        <v>2.2000000000000002</v>
      </c>
      <c r="X1254" s="17">
        <f>0.2+0.5</f>
        <v>0.7</v>
      </c>
      <c r="Y1254" s="17">
        <v>6</v>
      </c>
      <c r="Z1254" s="18">
        <f>SUM(T1254:Y1254)</f>
        <v>17</v>
      </c>
      <c r="AA1254" s="17"/>
      <c r="AB1254" s="17"/>
      <c r="AC1254" s="41">
        <f>G1254+J1254+N1254+S1254+Z1254+AA1254-AB1254</f>
        <v>88.353333333333325</v>
      </c>
    </row>
    <row r="1255" spans="1:29" x14ac:dyDescent="0.25">
      <c r="A1255" s="225">
        <v>1251</v>
      </c>
      <c r="B1255" s="62" t="s">
        <v>5364</v>
      </c>
      <c r="C1255" s="9" t="s">
        <v>4042</v>
      </c>
      <c r="D1255" s="18">
        <v>0.86339393939393938</v>
      </c>
      <c r="E1255" s="124"/>
      <c r="F1255" s="17"/>
      <c r="G1255" s="18">
        <f>SUM(D1255*100,E1255:F1255)</f>
        <v>86.339393939393943</v>
      </c>
      <c r="H1255" s="17"/>
      <c r="I1255" s="19"/>
      <c r="J1255" s="18">
        <f>SUM(H1255:I1255)</f>
        <v>0</v>
      </c>
      <c r="K1255" s="17"/>
      <c r="L1255" s="19"/>
      <c r="M1255" s="19"/>
      <c r="N1255" s="18">
        <f>SUM(K1255:M1255)</f>
        <v>0</v>
      </c>
      <c r="O1255" s="19"/>
      <c r="P1255" s="19"/>
      <c r="Q1255" s="19"/>
      <c r="R1255" s="19"/>
      <c r="S1255" s="18">
        <f>SUM(O1255:R1255)</f>
        <v>0</v>
      </c>
      <c r="T1255" s="20">
        <v>2</v>
      </c>
      <c r="U1255" s="17"/>
      <c r="V1255" s="17"/>
      <c r="W1255" s="17"/>
      <c r="X1255" s="17"/>
      <c r="Y1255" s="17"/>
      <c r="Z1255" s="18">
        <f>SUM(T1255:Y1255)</f>
        <v>2</v>
      </c>
      <c r="AA1255" s="17"/>
      <c r="AB1255" s="17"/>
      <c r="AC1255" s="41">
        <f>G1255+J1255+N1255+S1255+Z1255+AA1255-AB1255</f>
        <v>88.339393939393943</v>
      </c>
    </row>
    <row r="1256" spans="1:29" x14ac:dyDescent="0.25">
      <c r="A1256" s="224">
        <v>1252</v>
      </c>
      <c r="B1256" s="62" t="s">
        <v>3473</v>
      </c>
      <c r="C1256" s="13" t="s">
        <v>3340</v>
      </c>
      <c r="D1256" s="18">
        <v>0.84333333333333338</v>
      </c>
      <c r="E1256" s="122"/>
      <c r="F1256" s="17"/>
      <c r="G1256" s="18">
        <v>84.333333333333343</v>
      </c>
      <c r="H1256" s="17"/>
      <c r="I1256" s="19"/>
      <c r="J1256" s="18">
        <v>0</v>
      </c>
      <c r="K1256" s="17"/>
      <c r="L1256" s="19"/>
      <c r="M1256" s="19"/>
      <c r="N1256" s="18">
        <v>0</v>
      </c>
      <c r="O1256" s="19"/>
      <c r="P1256" s="19"/>
      <c r="Q1256" s="19"/>
      <c r="R1256" s="19"/>
      <c r="S1256" s="18">
        <v>0</v>
      </c>
      <c r="T1256" s="20"/>
      <c r="U1256" s="17">
        <v>4</v>
      </c>
      <c r="V1256" s="17"/>
      <c r="W1256" s="17"/>
      <c r="X1256" s="17"/>
      <c r="Y1256" s="17"/>
      <c r="Z1256" s="18">
        <v>4</v>
      </c>
      <c r="AA1256" s="17"/>
      <c r="AB1256" s="17"/>
      <c r="AC1256" s="41">
        <v>88.333333333333343</v>
      </c>
    </row>
    <row r="1257" spans="1:29" x14ac:dyDescent="0.25">
      <c r="A1257" s="224">
        <v>1253</v>
      </c>
      <c r="B1257" s="62" t="s">
        <v>2599</v>
      </c>
      <c r="C1257" s="13" t="s">
        <v>2360</v>
      </c>
      <c r="D1257" s="18">
        <v>0.8833333333333333</v>
      </c>
      <c r="E1257" s="122"/>
      <c r="F1257" s="17"/>
      <c r="G1257" s="18">
        <v>88.333333333333329</v>
      </c>
      <c r="H1257" s="17"/>
      <c r="I1257" s="19"/>
      <c r="J1257" s="18">
        <v>0</v>
      </c>
      <c r="K1257" s="17"/>
      <c r="L1257" s="19"/>
      <c r="M1257" s="19"/>
      <c r="N1257" s="18">
        <v>0</v>
      </c>
      <c r="O1257" s="19"/>
      <c r="P1257" s="19"/>
      <c r="Q1257" s="19"/>
      <c r="R1257" s="19"/>
      <c r="S1257" s="18">
        <v>0</v>
      </c>
      <c r="T1257" s="20"/>
      <c r="U1257" s="17"/>
      <c r="V1257" s="17"/>
      <c r="W1257" s="17"/>
      <c r="X1257" s="17"/>
      <c r="Y1257" s="17"/>
      <c r="Z1257" s="18">
        <v>0</v>
      </c>
      <c r="AA1257" s="17"/>
      <c r="AB1257" s="17"/>
      <c r="AC1257" s="41">
        <v>88.333333333333329</v>
      </c>
    </row>
    <row r="1258" spans="1:29" x14ac:dyDescent="0.25">
      <c r="A1258" s="224">
        <v>1254</v>
      </c>
      <c r="B1258" s="62" t="s">
        <v>2600</v>
      </c>
      <c r="C1258" s="13" t="s">
        <v>2360</v>
      </c>
      <c r="D1258" s="18">
        <v>0.8833333333333333</v>
      </c>
      <c r="E1258" s="122"/>
      <c r="F1258" s="17"/>
      <c r="G1258" s="18">
        <v>88.333333333333329</v>
      </c>
      <c r="H1258" s="17"/>
      <c r="I1258" s="19"/>
      <c r="J1258" s="18">
        <v>0</v>
      </c>
      <c r="K1258" s="17"/>
      <c r="L1258" s="19"/>
      <c r="M1258" s="19"/>
      <c r="N1258" s="18">
        <v>0</v>
      </c>
      <c r="O1258" s="19"/>
      <c r="P1258" s="19"/>
      <c r="Q1258" s="19"/>
      <c r="R1258" s="19"/>
      <c r="S1258" s="18">
        <v>0</v>
      </c>
      <c r="T1258" s="20"/>
      <c r="U1258" s="17"/>
      <c r="V1258" s="17"/>
      <c r="W1258" s="17"/>
      <c r="X1258" s="17"/>
      <c r="Y1258" s="17"/>
      <c r="Z1258" s="18">
        <v>0</v>
      </c>
      <c r="AA1258" s="17"/>
      <c r="AB1258" s="17"/>
      <c r="AC1258" s="41">
        <v>88.333333333333329</v>
      </c>
    </row>
    <row r="1259" spans="1:29" x14ac:dyDescent="0.25">
      <c r="A1259" s="225">
        <v>1255</v>
      </c>
      <c r="B1259" s="62" t="s">
        <v>354</v>
      </c>
      <c r="C1259" s="8" t="s">
        <v>5456</v>
      </c>
      <c r="D1259" s="43">
        <v>0.78322580645161288</v>
      </c>
      <c r="E1259" s="121"/>
      <c r="F1259" s="5"/>
      <c r="G1259" s="6">
        <f>SUM(D1259*100,E1259:F1259)</f>
        <v>78.322580645161281</v>
      </c>
      <c r="H1259" s="5"/>
      <c r="I1259" s="4"/>
      <c r="J1259" s="6">
        <f>SUM(H1259:I1259)</f>
        <v>0</v>
      </c>
      <c r="K1259" s="5"/>
      <c r="L1259" s="4"/>
      <c r="M1259" s="4"/>
      <c r="N1259" s="6">
        <f>SUM(K1259:M1259)</f>
        <v>0</v>
      </c>
      <c r="O1259" s="4"/>
      <c r="P1259" s="4"/>
      <c r="Q1259" s="4"/>
      <c r="R1259" s="4"/>
      <c r="S1259" s="6">
        <f>SUM(O1259:R1259)</f>
        <v>0</v>
      </c>
      <c r="T1259" s="7"/>
      <c r="U1259" s="5"/>
      <c r="V1259" s="5"/>
      <c r="W1259" s="5"/>
      <c r="X1259" s="5">
        <v>10</v>
      </c>
      <c r="Y1259" s="5"/>
      <c r="Z1259" s="6">
        <f>SUM(T1259:Y1259)</f>
        <v>10</v>
      </c>
      <c r="AA1259" s="5"/>
      <c r="AB1259" s="5"/>
      <c r="AC1259" s="40">
        <f>G1259+J1259+N1259+S1259+Z1259+AA1259-AB1259</f>
        <v>88.322580645161281</v>
      </c>
    </row>
    <row r="1260" spans="1:29" x14ac:dyDescent="0.25">
      <c r="A1260" s="224">
        <v>1256</v>
      </c>
      <c r="B1260" s="62" t="s">
        <v>5363</v>
      </c>
      <c r="C1260" s="9" t="s">
        <v>4042</v>
      </c>
      <c r="D1260" s="18">
        <v>0.86012727272727274</v>
      </c>
      <c r="E1260" s="124"/>
      <c r="F1260" s="17"/>
      <c r="G1260" s="18">
        <f>SUM(D1260*100,E1260:F1260)</f>
        <v>86.012727272727275</v>
      </c>
      <c r="H1260" s="17"/>
      <c r="I1260" s="19"/>
      <c r="J1260" s="18">
        <f>SUM(H1260:I1260)</f>
        <v>0</v>
      </c>
      <c r="K1260" s="17"/>
      <c r="L1260" s="19"/>
      <c r="M1260" s="19"/>
      <c r="N1260" s="18">
        <f>SUM(K1260:M1260)</f>
        <v>0</v>
      </c>
      <c r="O1260" s="19"/>
      <c r="P1260" s="19"/>
      <c r="Q1260" s="19"/>
      <c r="R1260" s="19"/>
      <c r="S1260" s="18">
        <f>SUM(O1260:R1260)</f>
        <v>0</v>
      </c>
      <c r="T1260" s="20"/>
      <c r="U1260" s="17">
        <v>0.7</v>
      </c>
      <c r="V1260" s="17">
        <v>1.6</v>
      </c>
      <c r="W1260" s="17"/>
      <c r="X1260" s="17"/>
      <c r="Y1260" s="17"/>
      <c r="Z1260" s="18">
        <f>SUM(T1260:Y1260)</f>
        <v>2.2999999999999998</v>
      </c>
      <c r="AA1260" s="17"/>
      <c r="AB1260" s="17"/>
      <c r="AC1260" s="41">
        <f>G1260+J1260+N1260+S1260+Z1260+AA1260-AB1260</f>
        <v>88.312727272727273</v>
      </c>
    </row>
    <row r="1261" spans="1:29" x14ac:dyDescent="0.25">
      <c r="A1261" s="224">
        <v>1257</v>
      </c>
      <c r="B1261" s="60" t="s">
        <v>4793</v>
      </c>
      <c r="C1261" s="8" t="s">
        <v>4042</v>
      </c>
      <c r="D1261" s="18">
        <v>0.875</v>
      </c>
      <c r="E1261" s="124"/>
      <c r="F1261" s="17"/>
      <c r="G1261" s="18">
        <f>SUM(D1261*100,E1261:F1261)</f>
        <v>87.5</v>
      </c>
      <c r="H1261" s="17"/>
      <c r="I1261" s="19"/>
      <c r="J1261" s="18">
        <f>SUM(H1261:I1261)</f>
        <v>0</v>
      </c>
      <c r="K1261" s="17"/>
      <c r="L1261" s="19"/>
      <c r="M1261" s="19"/>
      <c r="N1261" s="18">
        <f>SUM(K1261:M1261)</f>
        <v>0</v>
      </c>
      <c r="O1261" s="19"/>
      <c r="P1261" s="19"/>
      <c r="Q1261" s="19"/>
      <c r="R1261" s="19"/>
      <c r="S1261" s="18">
        <f>SUM(O1261:R1261)</f>
        <v>0</v>
      </c>
      <c r="T1261" s="20"/>
      <c r="U1261" s="17">
        <v>0.8</v>
      </c>
      <c r="V1261" s="17"/>
      <c r="W1261" s="17"/>
      <c r="X1261" s="17"/>
      <c r="Y1261" s="17"/>
      <c r="Z1261" s="18">
        <f>SUM(T1261:Y1261)</f>
        <v>0.8</v>
      </c>
      <c r="AA1261" s="17"/>
      <c r="AB1261" s="17"/>
      <c r="AC1261" s="41">
        <f>G1261+J1261+N1261+S1261+Z1261+AA1261-AB1261</f>
        <v>88.3</v>
      </c>
    </row>
    <row r="1262" spans="1:29" x14ac:dyDescent="0.25">
      <c r="A1262" s="224">
        <v>1258</v>
      </c>
      <c r="B1262" s="62" t="s">
        <v>5408</v>
      </c>
      <c r="C1262" s="9" t="s">
        <v>4042</v>
      </c>
      <c r="D1262" s="18">
        <v>0.85798181818181818</v>
      </c>
      <c r="E1262" s="124"/>
      <c r="F1262" s="17"/>
      <c r="G1262" s="18">
        <f>SUM(D1262*100,E1262:F1262)</f>
        <v>85.798181818181817</v>
      </c>
      <c r="H1262" s="17"/>
      <c r="I1262" s="19"/>
      <c r="J1262" s="18">
        <f>SUM(H1262:I1262)</f>
        <v>0</v>
      </c>
      <c r="K1262" s="17"/>
      <c r="L1262" s="19"/>
      <c r="M1262" s="19"/>
      <c r="N1262" s="18">
        <f>SUM(K1262:M1262)</f>
        <v>0</v>
      </c>
      <c r="O1262" s="19"/>
      <c r="P1262" s="19"/>
      <c r="Q1262" s="19"/>
      <c r="R1262" s="19"/>
      <c r="S1262" s="18">
        <f>SUM(O1262:R1262)</f>
        <v>0</v>
      </c>
      <c r="T1262" s="20">
        <v>0.5</v>
      </c>
      <c r="U1262" s="17">
        <v>1</v>
      </c>
      <c r="V1262" s="17"/>
      <c r="W1262" s="17"/>
      <c r="X1262" s="17">
        <v>1</v>
      </c>
      <c r="Y1262" s="17"/>
      <c r="Z1262" s="18">
        <f>SUM(T1262:Y1262)</f>
        <v>2.5</v>
      </c>
      <c r="AA1262" s="17"/>
      <c r="AB1262" s="17"/>
      <c r="AC1262" s="41">
        <f>G1262+J1262+N1262+S1262+Z1262+AA1262-AB1262</f>
        <v>88.298181818181817</v>
      </c>
    </row>
    <row r="1263" spans="1:29" x14ac:dyDescent="0.25">
      <c r="A1263" s="225">
        <v>1259</v>
      </c>
      <c r="B1263" s="111" t="s">
        <v>4137</v>
      </c>
      <c r="C1263" s="8" t="s">
        <v>4042</v>
      </c>
      <c r="D1263" s="18">
        <v>0.87281249999999999</v>
      </c>
      <c r="E1263" s="124"/>
      <c r="F1263" s="17"/>
      <c r="G1263" s="18">
        <f>SUM(D1263*100,E1263:F1263)</f>
        <v>87.28125</v>
      </c>
      <c r="H1263" s="17"/>
      <c r="I1263" s="19"/>
      <c r="J1263" s="18">
        <f>SUM(H1263:I1263)</f>
        <v>0</v>
      </c>
      <c r="K1263" s="17"/>
      <c r="L1263" s="19"/>
      <c r="M1263" s="19"/>
      <c r="N1263" s="18">
        <f>SUM(K1263:M1263)</f>
        <v>0</v>
      </c>
      <c r="O1263" s="19"/>
      <c r="P1263" s="19"/>
      <c r="Q1263" s="19"/>
      <c r="R1263" s="19"/>
      <c r="S1263" s="18">
        <f>SUM(O1263:R1263)</f>
        <v>0</v>
      </c>
      <c r="T1263" s="20"/>
      <c r="U1263" s="17">
        <v>0.8</v>
      </c>
      <c r="V1263" s="17"/>
      <c r="W1263" s="17">
        <v>0.2</v>
      </c>
      <c r="X1263" s="17"/>
      <c r="Y1263" s="17"/>
      <c r="Z1263" s="18">
        <f>SUM(T1263:Y1263)</f>
        <v>1</v>
      </c>
      <c r="AA1263" s="17"/>
      <c r="AB1263" s="17"/>
      <c r="AC1263" s="41">
        <f>G1263+J1263+N1263+S1263+Z1263+AA1263-AB1263</f>
        <v>88.28125</v>
      </c>
    </row>
    <row r="1264" spans="1:29" x14ac:dyDescent="0.25">
      <c r="A1264" s="224">
        <v>1260</v>
      </c>
      <c r="B1264" s="81" t="s">
        <v>4427</v>
      </c>
      <c r="C1264" s="8" t="s">
        <v>4042</v>
      </c>
      <c r="D1264" s="18">
        <v>0.88258064516129031</v>
      </c>
      <c r="E1264" s="124"/>
      <c r="F1264" s="17"/>
      <c r="G1264" s="18">
        <f>SUM(D1264*100,E1264:F1264)</f>
        <v>88.258064516129025</v>
      </c>
      <c r="H1264" s="17"/>
      <c r="I1264" s="19"/>
      <c r="J1264" s="18">
        <f>SUM(H1264:I1264)</f>
        <v>0</v>
      </c>
      <c r="K1264" s="17"/>
      <c r="L1264" s="19"/>
      <c r="M1264" s="19"/>
      <c r="N1264" s="18">
        <f>SUM(K1264:M1264)</f>
        <v>0</v>
      </c>
      <c r="O1264" s="19"/>
      <c r="P1264" s="19"/>
      <c r="Q1264" s="19"/>
      <c r="R1264" s="19"/>
      <c r="S1264" s="18">
        <f>SUM(O1264:R1264)</f>
        <v>0</v>
      </c>
      <c r="T1264" s="20"/>
      <c r="U1264" s="17"/>
      <c r="V1264" s="17"/>
      <c r="W1264" s="17"/>
      <c r="X1264" s="17"/>
      <c r="Y1264" s="17"/>
      <c r="Z1264" s="18">
        <f>SUM(T1264:Y1264)</f>
        <v>0</v>
      </c>
      <c r="AA1264" s="17"/>
      <c r="AB1264" s="17"/>
      <c r="AC1264" s="41">
        <f>G1264+J1264+N1264+S1264+Z1264+AA1264-AB1264</f>
        <v>88.258064516129025</v>
      </c>
    </row>
    <row r="1265" spans="1:29" x14ac:dyDescent="0.25">
      <c r="A1265" s="224">
        <v>1261</v>
      </c>
      <c r="B1265" s="62" t="s">
        <v>2601</v>
      </c>
      <c r="C1265" s="13" t="s">
        <v>2360</v>
      </c>
      <c r="D1265" s="18">
        <v>0.88249999999999995</v>
      </c>
      <c r="E1265" s="122"/>
      <c r="F1265" s="17"/>
      <c r="G1265" s="18">
        <v>88.25</v>
      </c>
      <c r="H1265" s="17"/>
      <c r="I1265" s="19"/>
      <c r="J1265" s="18">
        <v>0</v>
      </c>
      <c r="K1265" s="17"/>
      <c r="L1265" s="19"/>
      <c r="M1265" s="19"/>
      <c r="N1265" s="18">
        <v>0</v>
      </c>
      <c r="O1265" s="19"/>
      <c r="P1265" s="19"/>
      <c r="Q1265" s="19"/>
      <c r="R1265" s="19"/>
      <c r="S1265" s="18">
        <v>0</v>
      </c>
      <c r="T1265" s="20"/>
      <c r="U1265" s="17"/>
      <c r="V1265" s="17"/>
      <c r="W1265" s="17"/>
      <c r="X1265" s="17"/>
      <c r="Y1265" s="17"/>
      <c r="Z1265" s="18">
        <v>0</v>
      </c>
      <c r="AA1265" s="17"/>
      <c r="AB1265" s="17"/>
      <c r="AC1265" s="41">
        <v>88.25</v>
      </c>
    </row>
    <row r="1266" spans="1:29" x14ac:dyDescent="0.25">
      <c r="A1266" s="224">
        <v>1262</v>
      </c>
      <c r="B1266" s="58" t="s">
        <v>355</v>
      </c>
      <c r="C1266" s="8" t="s">
        <v>5456</v>
      </c>
      <c r="D1266" s="6">
        <v>0.88241379310344825</v>
      </c>
      <c r="E1266" s="121"/>
      <c r="F1266" s="5"/>
      <c r="G1266" s="6">
        <f>SUM(D1266*100,E1266:F1266)</f>
        <v>88.241379310344826</v>
      </c>
      <c r="H1266" s="5"/>
      <c r="I1266" s="4"/>
      <c r="J1266" s="6">
        <f>SUM(H1266:I1266)</f>
        <v>0</v>
      </c>
      <c r="K1266" s="5"/>
      <c r="L1266" s="4"/>
      <c r="M1266" s="4"/>
      <c r="N1266" s="6">
        <f>SUM(K1266:M1266)</f>
        <v>0</v>
      </c>
      <c r="O1266" s="4"/>
      <c r="P1266" s="4"/>
      <c r="Q1266" s="4"/>
      <c r="R1266" s="4"/>
      <c r="S1266" s="6">
        <f>SUM(O1266:R1266)</f>
        <v>0</v>
      </c>
      <c r="T1266" s="7"/>
      <c r="U1266" s="5"/>
      <c r="V1266" s="5"/>
      <c r="W1266" s="5"/>
      <c r="X1266" s="5"/>
      <c r="Y1266" s="5"/>
      <c r="Z1266" s="6">
        <f>SUM(T1266:Y1266)</f>
        <v>0</v>
      </c>
      <c r="AA1266" s="5"/>
      <c r="AB1266" s="5"/>
      <c r="AC1266" s="40">
        <f>G1266+J1266+N1266+S1266+Z1266+AA1266-AB1266</f>
        <v>88.241379310344826</v>
      </c>
    </row>
    <row r="1267" spans="1:29" x14ac:dyDescent="0.25">
      <c r="A1267" s="225">
        <v>1263</v>
      </c>
      <c r="B1267" s="62" t="s">
        <v>2602</v>
      </c>
      <c r="C1267" s="13" t="s">
        <v>2360</v>
      </c>
      <c r="D1267" s="18">
        <v>0.8553846153846153</v>
      </c>
      <c r="E1267" s="122"/>
      <c r="F1267" s="17"/>
      <c r="G1267" s="18">
        <v>85.538461538461533</v>
      </c>
      <c r="H1267" s="17">
        <v>2.5</v>
      </c>
      <c r="I1267" s="19"/>
      <c r="J1267" s="18">
        <v>2.5</v>
      </c>
      <c r="K1267" s="17"/>
      <c r="L1267" s="19"/>
      <c r="M1267" s="19"/>
      <c r="N1267" s="18">
        <v>0</v>
      </c>
      <c r="O1267" s="19"/>
      <c r="P1267" s="19"/>
      <c r="Q1267" s="19"/>
      <c r="R1267" s="19"/>
      <c r="S1267" s="18">
        <v>0</v>
      </c>
      <c r="T1267" s="20"/>
      <c r="U1267" s="17"/>
      <c r="V1267" s="17"/>
      <c r="W1267" s="17">
        <v>0.2</v>
      </c>
      <c r="X1267" s="17"/>
      <c r="Y1267" s="17"/>
      <c r="Z1267" s="18">
        <v>0.2</v>
      </c>
      <c r="AA1267" s="17"/>
      <c r="AB1267" s="17"/>
      <c r="AC1267" s="41">
        <v>88.238461538461536</v>
      </c>
    </row>
    <row r="1268" spans="1:29" x14ac:dyDescent="0.25">
      <c r="A1268" s="224">
        <v>1264</v>
      </c>
      <c r="B1268" s="111" t="s">
        <v>4077</v>
      </c>
      <c r="C1268" s="8" t="s">
        <v>4042</v>
      </c>
      <c r="D1268" s="18">
        <v>0.87437500000000001</v>
      </c>
      <c r="E1268" s="124"/>
      <c r="F1268" s="17"/>
      <c r="G1268" s="18">
        <f>SUM(D1268*100,E1268:F1268)</f>
        <v>87.4375</v>
      </c>
      <c r="H1268" s="17"/>
      <c r="I1268" s="19"/>
      <c r="J1268" s="18">
        <f>SUM(H1268:I1268)</f>
        <v>0</v>
      </c>
      <c r="K1268" s="17"/>
      <c r="L1268" s="19"/>
      <c r="M1268" s="19"/>
      <c r="N1268" s="18">
        <f>SUM(K1268:M1268)</f>
        <v>0</v>
      </c>
      <c r="O1268" s="19"/>
      <c r="P1268" s="19"/>
      <c r="Q1268" s="19"/>
      <c r="R1268" s="19"/>
      <c r="S1268" s="18">
        <f>SUM(O1268:R1268)</f>
        <v>0</v>
      </c>
      <c r="T1268" s="20"/>
      <c r="U1268" s="17">
        <v>0.8</v>
      </c>
      <c r="V1268" s="17"/>
      <c r="W1268" s="17"/>
      <c r="X1268" s="17"/>
      <c r="Y1268" s="17"/>
      <c r="Z1268" s="18">
        <f>SUM(T1268:Y1268)</f>
        <v>0.8</v>
      </c>
      <c r="AA1268" s="17"/>
      <c r="AB1268" s="17"/>
      <c r="AC1268" s="41">
        <f>G1268+J1268+N1268+S1268+Z1268+AA1268-AB1268</f>
        <v>88.237499999999997</v>
      </c>
    </row>
    <row r="1269" spans="1:29" x14ac:dyDescent="0.25">
      <c r="A1269" s="224">
        <v>1265</v>
      </c>
      <c r="B1269" s="61" t="s">
        <v>356</v>
      </c>
      <c r="C1269" s="8" t="s">
        <v>5456</v>
      </c>
      <c r="D1269" s="6">
        <v>0.8823333333333333</v>
      </c>
      <c r="E1269" s="121"/>
      <c r="F1269" s="5"/>
      <c r="G1269" s="6">
        <f>SUM(D1269*100,E1269:F1269)</f>
        <v>88.233333333333334</v>
      </c>
      <c r="H1269" s="5"/>
      <c r="I1269" s="4"/>
      <c r="J1269" s="6">
        <f>SUM(H1269:I1269)</f>
        <v>0</v>
      </c>
      <c r="K1269" s="5"/>
      <c r="L1269" s="4"/>
      <c r="M1269" s="4"/>
      <c r="N1269" s="6">
        <f>SUM(K1269:M1269)</f>
        <v>0</v>
      </c>
      <c r="O1269" s="4"/>
      <c r="P1269" s="4"/>
      <c r="Q1269" s="4"/>
      <c r="R1269" s="4"/>
      <c r="S1269" s="6">
        <f>SUM(O1269:R1269)</f>
        <v>0</v>
      </c>
      <c r="T1269" s="7"/>
      <c r="U1269" s="5"/>
      <c r="V1269" s="5"/>
      <c r="W1269" s="5"/>
      <c r="X1269" s="5"/>
      <c r="Y1269" s="5"/>
      <c r="Z1269" s="6">
        <f>SUM(T1269:Y1269)</f>
        <v>0</v>
      </c>
      <c r="AA1269" s="5"/>
      <c r="AB1269" s="5"/>
      <c r="AC1269" s="40">
        <f>G1269+J1269+N1269+S1269+Z1269+AA1269-AB1269</f>
        <v>88.233333333333334</v>
      </c>
    </row>
    <row r="1270" spans="1:29" x14ac:dyDescent="0.25">
      <c r="A1270" s="224">
        <v>1266</v>
      </c>
      <c r="B1270" s="94" t="s">
        <v>1514</v>
      </c>
      <c r="C1270" s="8" t="s">
        <v>1369</v>
      </c>
      <c r="D1270" s="18">
        <v>0.88232209737827727</v>
      </c>
      <c r="E1270" s="122"/>
      <c r="F1270" s="17"/>
      <c r="G1270" s="18">
        <f>SUM(D1270*100,E1270:F1270)</f>
        <v>88.232209737827731</v>
      </c>
      <c r="H1270" s="17"/>
      <c r="I1270" s="19"/>
      <c r="J1270" s="18">
        <f>SUM(H1270:I1270)</f>
        <v>0</v>
      </c>
      <c r="K1270" s="17"/>
      <c r="L1270" s="19"/>
      <c r="M1270" s="19"/>
      <c r="N1270" s="18">
        <f>SUM(K1270:M1270)</f>
        <v>0</v>
      </c>
      <c r="O1270" s="19"/>
      <c r="P1270" s="19"/>
      <c r="Q1270" s="19"/>
      <c r="R1270" s="19"/>
      <c r="S1270" s="18">
        <f>SUM(O1270:R1270)</f>
        <v>0</v>
      </c>
      <c r="T1270" s="20"/>
      <c r="U1270" s="17"/>
      <c r="V1270" s="17"/>
      <c r="W1270" s="17"/>
      <c r="X1270" s="17"/>
      <c r="Y1270" s="17"/>
      <c r="Z1270" s="18">
        <f>SUM(T1270:Y1270)</f>
        <v>0</v>
      </c>
      <c r="AA1270" s="17"/>
      <c r="AB1270" s="17"/>
      <c r="AC1270" s="41">
        <f>G1270+J1270+N1270+S1270+Z1270+AA1270-AB1270</f>
        <v>88.232209737827731</v>
      </c>
    </row>
    <row r="1271" spans="1:29" x14ac:dyDescent="0.25">
      <c r="A1271" s="225">
        <v>1267</v>
      </c>
      <c r="B1271" s="62" t="s">
        <v>3474</v>
      </c>
      <c r="C1271" s="13" t="s">
        <v>3340</v>
      </c>
      <c r="D1271" s="18">
        <v>0.87230769230769234</v>
      </c>
      <c r="E1271" s="122"/>
      <c r="F1271" s="17"/>
      <c r="G1271" s="18">
        <v>87.230769230769241</v>
      </c>
      <c r="H1271" s="17"/>
      <c r="I1271" s="19"/>
      <c r="J1271" s="18">
        <v>0</v>
      </c>
      <c r="K1271" s="17"/>
      <c r="L1271" s="19"/>
      <c r="M1271" s="19"/>
      <c r="N1271" s="18">
        <v>0</v>
      </c>
      <c r="O1271" s="19"/>
      <c r="P1271" s="19"/>
      <c r="Q1271" s="19"/>
      <c r="R1271" s="19"/>
      <c r="S1271" s="18">
        <v>0</v>
      </c>
      <c r="T1271" s="20"/>
      <c r="U1271" s="17"/>
      <c r="V1271" s="17"/>
      <c r="W1271" s="17"/>
      <c r="X1271" s="17"/>
      <c r="Y1271" s="17"/>
      <c r="Z1271" s="18">
        <v>0</v>
      </c>
      <c r="AA1271" s="17">
        <v>1</v>
      </c>
      <c r="AB1271" s="17"/>
      <c r="AC1271" s="41">
        <v>88.230769230769241</v>
      </c>
    </row>
    <row r="1272" spans="1:29" x14ac:dyDescent="0.25">
      <c r="A1272" s="224">
        <v>1268</v>
      </c>
      <c r="B1272" s="62" t="s">
        <v>2603</v>
      </c>
      <c r="C1272" s="13" t="s">
        <v>2360</v>
      </c>
      <c r="D1272" s="18">
        <v>0.88230769230769224</v>
      </c>
      <c r="E1272" s="122"/>
      <c r="F1272" s="17"/>
      <c r="G1272" s="18">
        <v>88.230769230769226</v>
      </c>
      <c r="H1272" s="17"/>
      <c r="I1272" s="19"/>
      <c r="J1272" s="18">
        <v>0</v>
      </c>
      <c r="K1272" s="17"/>
      <c r="L1272" s="19"/>
      <c r="M1272" s="19"/>
      <c r="N1272" s="18">
        <v>0</v>
      </c>
      <c r="O1272" s="19"/>
      <c r="P1272" s="19"/>
      <c r="Q1272" s="19"/>
      <c r="R1272" s="19"/>
      <c r="S1272" s="18">
        <v>0</v>
      </c>
      <c r="T1272" s="20"/>
      <c r="U1272" s="17"/>
      <c r="V1272" s="17"/>
      <c r="W1272" s="17"/>
      <c r="X1272" s="17"/>
      <c r="Y1272" s="17"/>
      <c r="Z1272" s="18">
        <v>0</v>
      </c>
      <c r="AA1272" s="17"/>
      <c r="AB1272" s="17"/>
      <c r="AC1272" s="41">
        <v>88.230769230769226</v>
      </c>
    </row>
    <row r="1273" spans="1:29" x14ac:dyDescent="0.25">
      <c r="A1273" s="224">
        <v>1269</v>
      </c>
      <c r="B1273" s="62" t="s">
        <v>2604</v>
      </c>
      <c r="C1273" s="13" t="s">
        <v>2360</v>
      </c>
      <c r="D1273" s="18">
        <v>0.88230769230769224</v>
      </c>
      <c r="E1273" s="122"/>
      <c r="F1273" s="17"/>
      <c r="G1273" s="18">
        <v>88.230769230769226</v>
      </c>
      <c r="H1273" s="17"/>
      <c r="I1273" s="19"/>
      <c r="J1273" s="18">
        <v>0</v>
      </c>
      <c r="K1273" s="17"/>
      <c r="L1273" s="19"/>
      <c r="M1273" s="19"/>
      <c r="N1273" s="18">
        <v>0</v>
      </c>
      <c r="O1273" s="19"/>
      <c r="P1273" s="19"/>
      <c r="Q1273" s="19"/>
      <c r="R1273" s="19"/>
      <c r="S1273" s="18">
        <v>0</v>
      </c>
      <c r="T1273" s="20"/>
      <c r="U1273" s="17"/>
      <c r="V1273" s="17"/>
      <c r="W1273" s="17"/>
      <c r="X1273" s="17"/>
      <c r="Y1273" s="17"/>
      <c r="Z1273" s="18">
        <v>0</v>
      </c>
      <c r="AA1273" s="17"/>
      <c r="AB1273" s="17"/>
      <c r="AC1273" s="41">
        <v>88.230769230769226</v>
      </c>
    </row>
    <row r="1274" spans="1:29" x14ac:dyDescent="0.25">
      <c r="A1274" s="224">
        <v>1270</v>
      </c>
      <c r="B1274" s="59" t="s">
        <v>357</v>
      </c>
      <c r="C1274" s="8" t="s">
        <v>5456</v>
      </c>
      <c r="D1274" s="43">
        <v>0.85429333333333335</v>
      </c>
      <c r="E1274" s="121"/>
      <c r="F1274" s="5"/>
      <c r="G1274" s="6">
        <f>SUM(D1274*100,E1274:F1274)</f>
        <v>85.429333333333332</v>
      </c>
      <c r="H1274" s="5"/>
      <c r="I1274" s="4"/>
      <c r="J1274" s="6">
        <f>SUM(H1274:I1274)</f>
        <v>0</v>
      </c>
      <c r="K1274" s="5">
        <v>2</v>
      </c>
      <c r="L1274" s="4"/>
      <c r="M1274" s="4"/>
      <c r="N1274" s="6">
        <f>SUM(K1274:M1274)</f>
        <v>2</v>
      </c>
      <c r="O1274" s="4"/>
      <c r="P1274" s="4"/>
      <c r="Q1274" s="4"/>
      <c r="R1274" s="4"/>
      <c r="S1274" s="6">
        <f>SUM(O1274:R1274)</f>
        <v>0</v>
      </c>
      <c r="T1274" s="7"/>
      <c r="U1274" s="5"/>
      <c r="V1274" s="5">
        <v>0.8</v>
      </c>
      <c r="W1274" s="5"/>
      <c r="X1274" s="5"/>
      <c r="Y1274" s="5"/>
      <c r="Z1274" s="6">
        <f>SUM(T1274:Y1274)</f>
        <v>0.8</v>
      </c>
      <c r="AA1274" s="5"/>
      <c r="AB1274" s="5"/>
      <c r="AC1274" s="40">
        <f>G1274+J1274+N1274+S1274+Z1274+AA1274-AB1274</f>
        <v>88.229333333333329</v>
      </c>
    </row>
    <row r="1275" spans="1:29" x14ac:dyDescent="0.25">
      <c r="A1275" s="225">
        <v>1271</v>
      </c>
      <c r="B1275" s="62" t="s">
        <v>2605</v>
      </c>
      <c r="C1275" s="13" t="s">
        <v>2360</v>
      </c>
      <c r="D1275" s="18">
        <v>0.88225000000000009</v>
      </c>
      <c r="E1275" s="122"/>
      <c r="F1275" s="17"/>
      <c r="G1275" s="18">
        <v>88.225000000000009</v>
      </c>
      <c r="H1275" s="17"/>
      <c r="I1275" s="19"/>
      <c r="J1275" s="18">
        <v>0</v>
      </c>
      <c r="K1275" s="17"/>
      <c r="L1275" s="19"/>
      <c r="M1275" s="19"/>
      <c r="N1275" s="18">
        <v>0</v>
      </c>
      <c r="O1275" s="19"/>
      <c r="P1275" s="19"/>
      <c r="Q1275" s="19"/>
      <c r="R1275" s="19"/>
      <c r="S1275" s="18">
        <v>0</v>
      </c>
      <c r="T1275" s="20"/>
      <c r="U1275" s="17"/>
      <c r="V1275" s="17"/>
      <c r="W1275" s="17"/>
      <c r="X1275" s="17"/>
      <c r="Y1275" s="17"/>
      <c r="Z1275" s="18">
        <v>0</v>
      </c>
      <c r="AA1275" s="17"/>
      <c r="AB1275" s="17"/>
      <c r="AC1275" s="41">
        <v>88.225000000000009</v>
      </c>
    </row>
    <row r="1276" spans="1:29" x14ac:dyDescent="0.25">
      <c r="A1276" s="224">
        <v>1272</v>
      </c>
      <c r="B1276" s="62" t="s">
        <v>3475</v>
      </c>
      <c r="C1276" s="13" t="s">
        <v>3340</v>
      </c>
      <c r="D1276" s="18">
        <v>0.82121212121212117</v>
      </c>
      <c r="E1276" s="122">
        <v>1</v>
      </c>
      <c r="F1276" s="17"/>
      <c r="G1276" s="18">
        <v>83.12121212121211</v>
      </c>
      <c r="H1276" s="17"/>
      <c r="I1276" s="19"/>
      <c r="J1276" s="18">
        <v>0</v>
      </c>
      <c r="K1276" s="17"/>
      <c r="L1276" s="19"/>
      <c r="M1276" s="19"/>
      <c r="N1276" s="18">
        <v>0</v>
      </c>
      <c r="O1276" s="19"/>
      <c r="P1276" s="19"/>
      <c r="Q1276" s="19"/>
      <c r="R1276" s="19"/>
      <c r="S1276" s="18">
        <v>0</v>
      </c>
      <c r="T1276" s="20">
        <v>2</v>
      </c>
      <c r="U1276" s="17"/>
      <c r="V1276" s="17"/>
      <c r="W1276" s="17">
        <v>3.0999999999999996</v>
      </c>
      <c r="X1276" s="17"/>
      <c r="Y1276" s="17"/>
      <c r="Z1276" s="18">
        <v>5.0999999999999996</v>
      </c>
      <c r="AA1276" s="17"/>
      <c r="AB1276" s="17"/>
      <c r="AC1276" s="41">
        <v>88.221212121212105</v>
      </c>
    </row>
    <row r="1277" spans="1:29" ht="25.5" x14ac:dyDescent="0.25">
      <c r="A1277" s="224">
        <v>1273</v>
      </c>
      <c r="B1277" s="81" t="s">
        <v>1515</v>
      </c>
      <c r="C1277" s="13" t="s">
        <v>1369</v>
      </c>
      <c r="D1277" s="18">
        <v>0.84415714285714283</v>
      </c>
      <c r="E1277" s="122"/>
      <c r="F1277" s="17"/>
      <c r="G1277" s="18">
        <f>SUM(D1277*100,E1277:F1277)</f>
        <v>84.415714285714287</v>
      </c>
      <c r="H1277" s="17"/>
      <c r="I1277" s="19"/>
      <c r="J1277" s="18">
        <f>SUM(H1277:I1277)</f>
        <v>0</v>
      </c>
      <c r="K1277" s="17"/>
      <c r="L1277" s="19"/>
      <c r="M1277" s="19"/>
      <c r="N1277" s="18">
        <f>SUM(K1277:M1277)</f>
        <v>0</v>
      </c>
      <c r="O1277" s="19">
        <v>2.5</v>
      </c>
      <c r="P1277" s="19"/>
      <c r="Q1277" s="19"/>
      <c r="R1277" s="19"/>
      <c r="S1277" s="18">
        <f>SUM(O1277:R1277)</f>
        <v>2.5</v>
      </c>
      <c r="T1277" s="20">
        <v>1</v>
      </c>
      <c r="U1277" s="17"/>
      <c r="V1277" s="17"/>
      <c r="W1277" s="17">
        <v>0.3</v>
      </c>
      <c r="X1277" s="17"/>
      <c r="Y1277" s="17"/>
      <c r="Z1277" s="18">
        <f>SUM(T1277:Y1277)</f>
        <v>1.3</v>
      </c>
      <c r="AA1277" s="17"/>
      <c r="AB1277" s="17"/>
      <c r="AC1277" s="41">
        <f>G1277+J1277+N1277+S1277+Z1277+AA1277-AB1277</f>
        <v>88.215714285714284</v>
      </c>
    </row>
    <row r="1278" spans="1:29" x14ac:dyDescent="0.25">
      <c r="A1278" s="224">
        <v>1274</v>
      </c>
      <c r="B1278" s="109">
        <v>214086</v>
      </c>
      <c r="C1278" s="36" t="s">
        <v>5457</v>
      </c>
      <c r="D1278" s="39">
        <v>0.77502222222222217</v>
      </c>
      <c r="E1278" s="123"/>
      <c r="F1278" s="33"/>
      <c r="G1278" s="34">
        <v>77.502222222222215</v>
      </c>
      <c r="H1278" s="33">
        <v>4.2</v>
      </c>
      <c r="I1278" s="32"/>
      <c r="J1278" s="34">
        <v>4.2</v>
      </c>
      <c r="K1278" s="33"/>
      <c r="L1278" s="32"/>
      <c r="M1278" s="32"/>
      <c r="N1278" s="34">
        <v>0</v>
      </c>
      <c r="O1278" s="32"/>
      <c r="P1278" s="32">
        <v>0.5</v>
      </c>
      <c r="Q1278" s="32"/>
      <c r="R1278" s="32"/>
      <c r="S1278" s="34">
        <v>0.5</v>
      </c>
      <c r="T1278" s="35"/>
      <c r="U1278" s="33">
        <v>6</v>
      </c>
      <c r="V1278" s="33"/>
      <c r="W1278" s="33"/>
      <c r="X1278" s="33"/>
      <c r="Y1278" s="33"/>
      <c r="Z1278" s="34">
        <v>6</v>
      </c>
      <c r="AA1278" s="33"/>
      <c r="AB1278" s="33"/>
      <c r="AC1278" s="42">
        <v>88.202222222222218</v>
      </c>
    </row>
    <row r="1279" spans="1:29" x14ac:dyDescent="0.25">
      <c r="A1279" s="225">
        <v>1275</v>
      </c>
      <c r="B1279" s="62" t="s">
        <v>358</v>
      </c>
      <c r="C1279" s="8" t="s">
        <v>5456</v>
      </c>
      <c r="D1279" s="6">
        <v>0.77700000000000002</v>
      </c>
      <c r="E1279" s="121"/>
      <c r="F1279" s="5"/>
      <c r="G1279" s="6">
        <f>SUM(D1279*100,E1279:F1279)</f>
        <v>77.7</v>
      </c>
      <c r="H1279" s="5"/>
      <c r="I1279" s="4"/>
      <c r="J1279" s="6">
        <f>SUM(H1279:I1279)</f>
        <v>0</v>
      </c>
      <c r="K1279" s="5"/>
      <c r="L1279" s="4"/>
      <c r="M1279" s="4"/>
      <c r="N1279" s="6">
        <f>SUM(K1279:M1279)</f>
        <v>0</v>
      </c>
      <c r="O1279" s="4">
        <v>2.5</v>
      </c>
      <c r="P1279" s="4"/>
      <c r="Q1279" s="4"/>
      <c r="R1279" s="4"/>
      <c r="S1279" s="6">
        <f>SUM(O1279:R1279)</f>
        <v>2.5</v>
      </c>
      <c r="T1279" s="7">
        <v>2</v>
      </c>
      <c r="U1279" s="5"/>
      <c r="V1279" s="5"/>
      <c r="W1279" s="5">
        <f>3+1.5+1.5</f>
        <v>6</v>
      </c>
      <c r="X1279" s="5"/>
      <c r="Y1279" s="5"/>
      <c r="Z1279" s="6">
        <f>SUM(T1279:Y1279)</f>
        <v>8</v>
      </c>
      <c r="AA1279" s="5"/>
      <c r="AB1279" s="5"/>
      <c r="AC1279" s="40">
        <f>G1279+J1279+N1279+S1279+Z1279+AA1279-AB1279</f>
        <v>88.2</v>
      </c>
    </row>
    <row r="1280" spans="1:29" x14ac:dyDescent="0.25">
      <c r="A1280" s="224">
        <v>1276</v>
      </c>
      <c r="B1280" s="58" t="s">
        <v>359</v>
      </c>
      <c r="C1280" s="8" t="s">
        <v>5456</v>
      </c>
      <c r="D1280" s="43">
        <v>0.87193333333333345</v>
      </c>
      <c r="E1280" s="121"/>
      <c r="F1280" s="5"/>
      <c r="G1280" s="6">
        <f>SUM(D1280*100,E1280:F1280)</f>
        <v>87.193333333333342</v>
      </c>
      <c r="H1280" s="5"/>
      <c r="I1280" s="4"/>
      <c r="J1280" s="6">
        <f>SUM(H1280:I1280)</f>
        <v>0</v>
      </c>
      <c r="K1280" s="5"/>
      <c r="L1280" s="4"/>
      <c r="M1280" s="4"/>
      <c r="N1280" s="6">
        <f>SUM(K1280:M1280)</f>
        <v>0</v>
      </c>
      <c r="O1280" s="4"/>
      <c r="P1280" s="4"/>
      <c r="Q1280" s="4"/>
      <c r="R1280" s="4"/>
      <c r="S1280" s="6">
        <f>SUM(O1280:R1280)</f>
        <v>0</v>
      </c>
      <c r="T1280" s="7">
        <v>1</v>
      </c>
      <c r="U1280" s="5"/>
      <c r="V1280" s="5"/>
      <c r="W1280" s="5"/>
      <c r="X1280" s="5"/>
      <c r="Y1280" s="5"/>
      <c r="Z1280" s="6">
        <f>SUM(T1280:Y1280)</f>
        <v>1</v>
      </c>
      <c r="AA1280" s="5"/>
      <c r="AB1280" s="5"/>
      <c r="AC1280" s="40">
        <f>G1280+J1280+N1280+S1280+Z1280+AA1280-AB1280</f>
        <v>88.193333333333342</v>
      </c>
    </row>
    <row r="1281" spans="1:29" x14ac:dyDescent="0.25">
      <c r="A1281" s="224">
        <v>1277</v>
      </c>
      <c r="B1281" s="81" t="s">
        <v>1516</v>
      </c>
      <c r="C1281" s="8" t="s">
        <v>1369</v>
      </c>
      <c r="D1281" s="18">
        <v>0.83191919191919195</v>
      </c>
      <c r="E1281" s="122"/>
      <c r="F1281" s="17"/>
      <c r="G1281" s="18">
        <f>SUM(D1281*100,E1281:F1281)</f>
        <v>83.191919191919197</v>
      </c>
      <c r="H1281" s="17"/>
      <c r="I1281" s="19"/>
      <c r="J1281" s="18">
        <f>SUM(H1281:I1281)</f>
        <v>0</v>
      </c>
      <c r="K1281" s="17"/>
      <c r="L1281" s="19"/>
      <c r="M1281" s="19"/>
      <c r="N1281" s="18">
        <f>SUM(K1281:M1281)</f>
        <v>0</v>
      </c>
      <c r="O1281" s="19"/>
      <c r="P1281" s="19"/>
      <c r="Q1281" s="19"/>
      <c r="R1281" s="19"/>
      <c r="S1281" s="18">
        <f>SUM(O1281:R1281)</f>
        <v>0</v>
      </c>
      <c r="T1281" s="20"/>
      <c r="U1281" s="17"/>
      <c r="V1281" s="17"/>
      <c r="W1281" s="17"/>
      <c r="X1281" s="17">
        <v>5</v>
      </c>
      <c r="Y1281" s="17"/>
      <c r="Z1281" s="18">
        <f>SUM(T1281:Y1281)</f>
        <v>5</v>
      </c>
      <c r="AA1281" s="17"/>
      <c r="AB1281" s="17"/>
      <c r="AC1281" s="41">
        <f>G1281+J1281+N1281+S1281+Z1281+AA1281-AB1281</f>
        <v>88.191919191919197</v>
      </c>
    </row>
    <row r="1282" spans="1:29" x14ac:dyDescent="0.25">
      <c r="A1282" s="224">
        <v>1278</v>
      </c>
      <c r="B1282" s="62" t="s">
        <v>2606</v>
      </c>
      <c r="C1282" s="13" t="s">
        <v>2360</v>
      </c>
      <c r="D1282" s="18">
        <v>0.8815384615384616</v>
      </c>
      <c r="E1282" s="122"/>
      <c r="F1282" s="17"/>
      <c r="G1282" s="18">
        <v>88.15384615384616</v>
      </c>
      <c r="H1282" s="17"/>
      <c r="I1282" s="19"/>
      <c r="J1282" s="18">
        <v>0</v>
      </c>
      <c r="K1282" s="17"/>
      <c r="L1282" s="19"/>
      <c r="M1282" s="19"/>
      <c r="N1282" s="18">
        <v>0</v>
      </c>
      <c r="O1282" s="19"/>
      <c r="P1282" s="19"/>
      <c r="Q1282" s="19"/>
      <c r="R1282" s="19"/>
      <c r="S1282" s="18">
        <v>0</v>
      </c>
      <c r="T1282" s="20"/>
      <c r="U1282" s="17"/>
      <c r="V1282" s="17"/>
      <c r="W1282" s="17"/>
      <c r="X1282" s="17"/>
      <c r="Y1282" s="17"/>
      <c r="Z1282" s="18">
        <v>0</v>
      </c>
      <c r="AA1282" s="17"/>
      <c r="AB1282" s="17"/>
      <c r="AC1282" s="41">
        <v>88.15384615384616</v>
      </c>
    </row>
    <row r="1283" spans="1:29" x14ac:dyDescent="0.25">
      <c r="A1283" s="225">
        <v>1279</v>
      </c>
      <c r="B1283" s="62" t="s">
        <v>2607</v>
      </c>
      <c r="C1283" s="13" t="s">
        <v>2360</v>
      </c>
      <c r="D1283" s="18">
        <v>0.8815384615384616</v>
      </c>
      <c r="E1283" s="122"/>
      <c r="F1283" s="17"/>
      <c r="G1283" s="18">
        <v>88.15384615384616</v>
      </c>
      <c r="H1283" s="17"/>
      <c r="I1283" s="19"/>
      <c r="J1283" s="18">
        <v>0</v>
      </c>
      <c r="K1283" s="17"/>
      <c r="L1283" s="19"/>
      <c r="M1283" s="19"/>
      <c r="N1283" s="18">
        <v>0</v>
      </c>
      <c r="O1283" s="19"/>
      <c r="P1283" s="19"/>
      <c r="Q1283" s="19"/>
      <c r="R1283" s="19"/>
      <c r="S1283" s="18">
        <v>0</v>
      </c>
      <c r="T1283" s="20"/>
      <c r="U1283" s="17"/>
      <c r="V1283" s="17"/>
      <c r="W1283" s="17"/>
      <c r="X1283" s="17"/>
      <c r="Y1283" s="17"/>
      <c r="Z1283" s="18">
        <v>0</v>
      </c>
      <c r="AA1283" s="17"/>
      <c r="AB1283" s="17"/>
      <c r="AC1283" s="41">
        <v>88.15384615384616</v>
      </c>
    </row>
    <row r="1284" spans="1:29" x14ac:dyDescent="0.25">
      <c r="A1284" s="224">
        <v>1280</v>
      </c>
      <c r="B1284" s="58" t="s">
        <v>360</v>
      </c>
      <c r="C1284" s="8" t="s">
        <v>5456</v>
      </c>
      <c r="D1284" s="6">
        <v>0.83129032258064517</v>
      </c>
      <c r="E1284" s="121"/>
      <c r="F1284" s="5"/>
      <c r="G1284" s="6">
        <f>SUM(D1284*100,E1284:F1284)</f>
        <v>83.129032258064512</v>
      </c>
      <c r="H1284" s="5"/>
      <c r="I1284" s="4"/>
      <c r="J1284" s="6">
        <f>SUM(H1284:I1284)</f>
        <v>0</v>
      </c>
      <c r="K1284" s="5"/>
      <c r="L1284" s="4"/>
      <c r="M1284" s="4"/>
      <c r="N1284" s="6">
        <f>SUM(K1284:M1284)</f>
        <v>0</v>
      </c>
      <c r="O1284" s="4"/>
      <c r="P1284" s="4"/>
      <c r="Q1284" s="4"/>
      <c r="R1284" s="4"/>
      <c r="S1284" s="6">
        <f>SUM(O1284:R1284)</f>
        <v>0</v>
      </c>
      <c r="T1284" s="7">
        <v>1</v>
      </c>
      <c r="U1284" s="5"/>
      <c r="V1284" s="5"/>
      <c r="W1284" s="5"/>
      <c r="X1284" s="5">
        <v>4</v>
      </c>
      <c r="Y1284" s="5"/>
      <c r="Z1284" s="6">
        <f>SUM(T1284:Y1284)</f>
        <v>5</v>
      </c>
      <c r="AA1284" s="5"/>
      <c r="AB1284" s="5"/>
      <c r="AC1284" s="40">
        <f>G1284+J1284+N1284+S1284+Z1284+AA1284-AB1284</f>
        <v>88.129032258064512</v>
      </c>
    </row>
    <row r="1285" spans="1:29" x14ac:dyDescent="0.25">
      <c r="A1285" s="224">
        <v>1281</v>
      </c>
      <c r="B1285" s="62" t="s">
        <v>5223</v>
      </c>
      <c r="C1285" s="9" t="s">
        <v>4042</v>
      </c>
      <c r="D1285" s="18">
        <v>0.87116969696969704</v>
      </c>
      <c r="E1285" s="124"/>
      <c r="F1285" s="17"/>
      <c r="G1285" s="18">
        <f>SUM(D1285*100,E1285:F1285)</f>
        <v>87.116969696969704</v>
      </c>
      <c r="H1285" s="17"/>
      <c r="I1285" s="19"/>
      <c r="J1285" s="18">
        <f>SUM(H1285:I1285)</f>
        <v>0</v>
      </c>
      <c r="K1285" s="17"/>
      <c r="L1285" s="19"/>
      <c r="M1285" s="19"/>
      <c r="N1285" s="18">
        <f>SUM(K1285:M1285)</f>
        <v>0</v>
      </c>
      <c r="O1285" s="19"/>
      <c r="P1285" s="19"/>
      <c r="Q1285" s="19"/>
      <c r="R1285" s="19"/>
      <c r="S1285" s="18">
        <f>SUM(O1285:R1285)</f>
        <v>0</v>
      </c>
      <c r="T1285" s="20"/>
      <c r="U1285" s="17">
        <v>1</v>
      </c>
      <c r="V1285" s="17"/>
      <c r="W1285" s="17"/>
      <c r="X1285" s="17"/>
      <c r="Y1285" s="17"/>
      <c r="Z1285" s="18">
        <f>SUM(T1285:Y1285)</f>
        <v>1</v>
      </c>
      <c r="AA1285" s="17"/>
      <c r="AB1285" s="17"/>
      <c r="AC1285" s="41">
        <f>G1285+J1285+N1285+S1285+Z1285+AA1285-AB1285</f>
        <v>88.116969696969704</v>
      </c>
    </row>
    <row r="1286" spans="1:29" x14ac:dyDescent="0.25">
      <c r="A1286" s="224">
        <v>1282</v>
      </c>
      <c r="B1286" s="109">
        <v>184109</v>
      </c>
      <c r="C1286" s="36" t="s">
        <v>5457</v>
      </c>
      <c r="D1286" s="39">
        <v>0.88111111111111107</v>
      </c>
      <c r="E1286" s="123"/>
      <c r="F1286" s="33"/>
      <c r="G1286" s="34">
        <v>88.1111111111111</v>
      </c>
      <c r="H1286" s="33"/>
      <c r="I1286" s="32"/>
      <c r="J1286" s="34">
        <v>0</v>
      </c>
      <c r="K1286" s="33"/>
      <c r="L1286" s="32"/>
      <c r="M1286" s="32"/>
      <c r="N1286" s="34">
        <v>0</v>
      </c>
      <c r="O1286" s="32"/>
      <c r="P1286" s="32"/>
      <c r="Q1286" s="32"/>
      <c r="R1286" s="32"/>
      <c r="S1286" s="34">
        <v>0</v>
      </c>
      <c r="T1286" s="35"/>
      <c r="U1286" s="33"/>
      <c r="V1286" s="33"/>
      <c r="W1286" s="33"/>
      <c r="X1286" s="33"/>
      <c r="Y1286" s="33"/>
      <c r="Z1286" s="34">
        <v>0</v>
      </c>
      <c r="AA1286" s="33"/>
      <c r="AB1286" s="33"/>
      <c r="AC1286" s="42">
        <v>88.1111111111111</v>
      </c>
    </row>
    <row r="1287" spans="1:29" x14ac:dyDescent="0.25">
      <c r="A1287" s="225">
        <v>1283</v>
      </c>
      <c r="B1287" s="81" t="s">
        <v>1517</v>
      </c>
      <c r="C1287" s="8" t="s">
        <v>1369</v>
      </c>
      <c r="D1287" s="18">
        <v>0.88084175084175076</v>
      </c>
      <c r="E1287" s="122"/>
      <c r="F1287" s="17"/>
      <c r="G1287" s="18">
        <f>SUM(D1287*100,E1287:F1287)</f>
        <v>88.084175084175072</v>
      </c>
      <c r="H1287" s="17"/>
      <c r="I1287" s="19"/>
      <c r="J1287" s="18">
        <f>SUM(H1287:I1287)</f>
        <v>0</v>
      </c>
      <c r="K1287" s="17"/>
      <c r="L1287" s="19"/>
      <c r="M1287" s="19"/>
      <c r="N1287" s="18">
        <f>SUM(K1287:M1287)</f>
        <v>0</v>
      </c>
      <c r="O1287" s="19"/>
      <c r="P1287" s="19"/>
      <c r="Q1287" s="19"/>
      <c r="R1287" s="19"/>
      <c r="S1287" s="18">
        <f>SUM(O1287:R1287)</f>
        <v>0</v>
      </c>
      <c r="T1287" s="20"/>
      <c r="U1287" s="17"/>
      <c r="V1287" s="17"/>
      <c r="W1287" s="17"/>
      <c r="X1287" s="17"/>
      <c r="Y1287" s="17"/>
      <c r="Z1287" s="18">
        <f>SUM(T1287:Y1287)</f>
        <v>0</v>
      </c>
      <c r="AA1287" s="17"/>
      <c r="AB1287" s="17"/>
      <c r="AC1287" s="41">
        <f>G1287+J1287+N1287+S1287+Z1287+AA1287-AB1287</f>
        <v>88.084175084175072</v>
      </c>
    </row>
    <row r="1288" spans="1:29" x14ac:dyDescent="0.25">
      <c r="A1288" s="224">
        <v>1284</v>
      </c>
      <c r="B1288" s="62" t="s">
        <v>2608</v>
      </c>
      <c r="C1288" s="13" t="s">
        <v>2360</v>
      </c>
      <c r="D1288" s="18">
        <v>0.88083333333333325</v>
      </c>
      <c r="E1288" s="122"/>
      <c r="F1288" s="17"/>
      <c r="G1288" s="18">
        <v>88.083333333333329</v>
      </c>
      <c r="H1288" s="17"/>
      <c r="I1288" s="19"/>
      <c r="J1288" s="18">
        <v>0</v>
      </c>
      <c r="K1288" s="17"/>
      <c r="L1288" s="19"/>
      <c r="M1288" s="19"/>
      <c r="N1288" s="18">
        <v>0</v>
      </c>
      <c r="O1288" s="19"/>
      <c r="P1288" s="19"/>
      <c r="Q1288" s="19"/>
      <c r="R1288" s="19"/>
      <c r="S1288" s="18">
        <v>0</v>
      </c>
      <c r="T1288" s="20"/>
      <c r="U1288" s="17"/>
      <c r="V1288" s="17"/>
      <c r="W1288" s="17"/>
      <c r="X1288" s="17"/>
      <c r="Y1288" s="17"/>
      <c r="Z1288" s="18">
        <v>0</v>
      </c>
      <c r="AA1288" s="17"/>
      <c r="AB1288" s="17"/>
      <c r="AC1288" s="41">
        <v>88.083333333333329</v>
      </c>
    </row>
    <row r="1289" spans="1:29" x14ac:dyDescent="0.25">
      <c r="A1289" s="224">
        <v>1285</v>
      </c>
      <c r="B1289" s="62" t="s">
        <v>5048</v>
      </c>
      <c r="C1289" s="24" t="s">
        <v>4042</v>
      </c>
      <c r="D1289" s="18">
        <v>0.88080645161290327</v>
      </c>
      <c r="E1289" s="124"/>
      <c r="F1289" s="17"/>
      <c r="G1289" s="18">
        <f>SUM(D1289*100,E1289:F1289)</f>
        <v>88.080645161290334</v>
      </c>
      <c r="H1289" s="17"/>
      <c r="I1289" s="19"/>
      <c r="J1289" s="18">
        <f>SUM(H1289:I1289)</f>
        <v>0</v>
      </c>
      <c r="K1289" s="17"/>
      <c r="L1289" s="19"/>
      <c r="M1289" s="19"/>
      <c r="N1289" s="18">
        <f>SUM(K1289:M1289)</f>
        <v>0</v>
      </c>
      <c r="O1289" s="19"/>
      <c r="P1289" s="19"/>
      <c r="Q1289" s="19"/>
      <c r="R1289" s="19"/>
      <c r="S1289" s="18">
        <f>SUM(O1289:R1289)</f>
        <v>0</v>
      </c>
      <c r="T1289" s="20"/>
      <c r="U1289" s="17"/>
      <c r="V1289" s="17"/>
      <c r="W1289" s="17"/>
      <c r="X1289" s="17"/>
      <c r="Y1289" s="17"/>
      <c r="Z1289" s="18">
        <f>SUM(T1289:Y1289)</f>
        <v>0</v>
      </c>
      <c r="AA1289" s="17"/>
      <c r="AB1289" s="17"/>
      <c r="AC1289" s="41">
        <f>G1289+J1289+N1289+S1289+Z1289+AA1289-AB1289</f>
        <v>88.080645161290334</v>
      </c>
    </row>
    <row r="1290" spans="1:29" x14ac:dyDescent="0.25">
      <c r="A1290" s="224">
        <v>1286</v>
      </c>
      <c r="B1290" s="62" t="s">
        <v>3476</v>
      </c>
      <c r="C1290" s="13" t="s">
        <v>3340</v>
      </c>
      <c r="D1290" s="18">
        <v>0.88078947368421057</v>
      </c>
      <c r="E1290" s="122"/>
      <c r="F1290" s="17"/>
      <c r="G1290" s="18">
        <v>88.078947368421055</v>
      </c>
      <c r="H1290" s="17"/>
      <c r="I1290" s="19"/>
      <c r="J1290" s="18">
        <v>0</v>
      </c>
      <c r="K1290" s="17"/>
      <c r="L1290" s="19"/>
      <c r="M1290" s="19"/>
      <c r="N1290" s="18">
        <v>0</v>
      </c>
      <c r="O1290" s="19"/>
      <c r="P1290" s="19"/>
      <c r="Q1290" s="19"/>
      <c r="R1290" s="19"/>
      <c r="S1290" s="18">
        <v>0</v>
      </c>
      <c r="T1290" s="20"/>
      <c r="U1290" s="17"/>
      <c r="V1290" s="17"/>
      <c r="W1290" s="17"/>
      <c r="X1290" s="17"/>
      <c r="Y1290" s="17"/>
      <c r="Z1290" s="18">
        <v>0</v>
      </c>
      <c r="AA1290" s="17"/>
      <c r="AB1290" s="17"/>
      <c r="AC1290" s="41">
        <v>88.078947368421055</v>
      </c>
    </row>
    <row r="1291" spans="1:29" x14ac:dyDescent="0.25">
      <c r="A1291" s="225">
        <v>1287</v>
      </c>
      <c r="B1291" s="62" t="s">
        <v>2609</v>
      </c>
      <c r="C1291" s="13" t="s">
        <v>2360</v>
      </c>
      <c r="D1291" s="18">
        <v>0.88076923076923075</v>
      </c>
      <c r="E1291" s="122"/>
      <c r="F1291" s="17"/>
      <c r="G1291" s="18">
        <v>88.07692307692308</v>
      </c>
      <c r="H1291" s="17"/>
      <c r="I1291" s="19"/>
      <c r="J1291" s="18">
        <v>0</v>
      </c>
      <c r="K1291" s="17"/>
      <c r="L1291" s="19"/>
      <c r="M1291" s="19"/>
      <c r="N1291" s="18">
        <v>0</v>
      </c>
      <c r="O1291" s="19"/>
      <c r="P1291" s="19"/>
      <c r="Q1291" s="19"/>
      <c r="R1291" s="19"/>
      <c r="S1291" s="18">
        <v>0</v>
      </c>
      <c r="T1291" s="20"/>
      <c r="U1291" s="17"/>
      <c r="V1291" s="17"/>
      <c r="W1291" s="17"/>
      <c r="X1291" s="17"/>
      <c r="Y1291" s="17"/>
      <c r="Z1291" s="18">
        <v>0</v>
      </c>
      <c r="AA1291" s="17"/>
      <c r="AB1291" s="17"/>
      <c r="AC1291" s="41">
        <v>88.07692307692308</v>
      </c>
    </row>
    <row r="1292" spans="1:29" x14ac:dyDescent="0.25">
      <c r="A1292" s="224">
        <v>1288</v>
      </c>
      <c r="B1292" s="62" t="s">
        <v>2610</v>
      </c>
      <c r="C1292" s="13" t="s">
        <v>2360</v>
      </c>
      <c r="D1292" s="18">
        <v>0.88076923076923075</v>
      </c>
      <c r="E1292" s="122"/>
      <c r="F1292" s="17"/>
      <c r="G1292" s="18">
        <v>88.07692307692308</v>
      </c>
      <c r="H1292" s="17"/>
      <c r="I1292" s="19"/>
      <c r="J1292" s="18">
        <v>0</v>
      </c>
      <c r="K1292" s="17"/>
      <c r="L1292" s="19"/>
      <c r="M1292" s="19"/>
      <c r="N1292" s="18">
        <v>0</v>
      </c>
      <c r="O1292" s="19"/>
      <c r="P1292" s="19"/>
      <c r="Q1292" s="19"/>
      <c r="R1292" s="19"/>
      <c r="S1292" s="18">
        <v>0</v>
      </c>
      <c r="T1292" s="20"/>
      <c r="U1292" s="17"/>
      <c r="V1292" s="17"/>
      <c r="W1292" s="17"/>
      <c r="X1292" s="17"/>
      <c r="Y1292" s="17"/>
      <c r="Z1292" s="18">
        <v>0</v>
      </c>
      <c r="AA1292" s="17"/>
      <c r="AB1292" s="17"/>
      <c r="AC1292" s="41">
        <v>88.07692307692308</v>
      </c>
    </row>
    <row r="1293" spans="1:29" x14ac:dyDescent="0.25">
      <c r="A1293" s="224">
        <v>1289</v>
      </c>
      <c r="B1293" s="62" t="s">
        <v>2611</v>
      </c>
      <c r="C1293" s="13" t="s">
        <v>2360</v>
      </c>
      <c r="D1293" s="18">
        <v>0.88076923076923075</v>
      </c>
      <c r="E1293" s="122"/>
      <c r="F1293" s="17"/>
      <c r="G1293" s="18">
        <v>88.07692307692308</v>
      </c>
      <c r="H1293" s="17"/>
      <c r="I1293" s="19"/>
      <c r="J1293" s="18">
        <v>0</v>
      </c>
      <c r="K1293" s="17"/>
      <c r="L1293" s="19"/>
      <c r="M1293" s="19"/>
      <c r="N1293" s="18">
        <v>0</v>
      </c>
      <c r="O1293" s="19"/>
      <c r="P1293" s="19"/>
      <c r="Q1293" s="19"/>
      <c r="R1293" s="19"/>
      <c r="S1293" s="18">
        <v>0</v>
      </c>
      <c r="T1293" s="20"/>
      <c r="U1293" s="17"/>
      <c r="V1293" s="17"/>
      <c r="W1293" s="17"/>
      <c r="X1293" s="17"/>
      <c r="Y1293" s="17"/>
      <c r="Z1293" s="18">
        <v>0</v>
      </c>
      <c r="AA1293" s="17"/>
      <c r="AB1293" s="17"/>
      <c r="AC1293" s="41">
        <v>88.07692307692308</v>
      </c>
    </row>
    <row r="1294" spans="1:29" x14ac:dyDescent="0.25">
      <c r="A1294" s="224">
        <v>1290</v>
      </c>
      <c r="B1294" s="100" t="s">
        <v>1518</v>
      </c>
      <c r="C1294" s="26" t="s">
        <v>1369</v>
      </c>
      <c r="D1294" s="18">
        <v>0.78662580645161284</v>
      </c>
      <c r="E1294" s="122"/>
      <c r="F1294" s="17"/>
      <c r="G1294" s="18">
        <f>SUM(D1294*100,E1294:F1294)</f>
        <v>78.662580645161285</v>
      </c>
      <c r="H1294" s="17"/>
      <c r="I1294" s="19"/>
      <c r="J1294" s="18">
        <f>SUM(H1294:I1294)</f>
        <v>0</v>
      </c>
      <c r="K1294" s="17"/>
      <c r="L1294" s="19"/>
      <c r="M1294" s="19"/>
      <c r="N1294" s="18">
        <f>SUM(K1294:M1294)</f>
        <v>0</v>
      </c>
      <c r="O1294" s="19"/>
      <c r="P1294" s="19"/>
      <c r="Q1294" s="19"/>
      <c r="R1294" s="19"/>
      <c r="S1294" s="18">
        <f>SUM(O1294:R1294)</f>
        <v>0</v>
      </c>
      <c r="T1294" s="20">
        <f>1+2+1.5</f>
        <v>4.5</v>
      </c>
      <c r="U1294" s="17">
        <v>0.7</v>
      </c>
      <c r="V1294" s="17">
        <v>1.6</v>
      </c>
      <c r="W1294" s="17">
        <f>0.5+1.2</f>
        <v>1.7</v>
      </c>
      <c r="X1294" s="17">
        <v>0.9</v>
      </c>
      <c r="Y1294" s="17"/>
      <c r="Z1294" s="18">
        <f>SUM(T1294:Y1294)</f>
        <v>9.4</v>
      </c>
      <c r="AA1294" s="17"/>
      <c r="AB1294" s="17"/>
      <c r="AC1294" s="41">
        <f>G1294+J1294+N1294+S1294+Z1294+AA1294-AB1294</f>
        <v>88.06258064516129</v>
      </c>
    </row>
    <row r="1295" spans="1:29" x14ac:dyDescent="0.25">
      <c r="A1295" s="225">
        <v>1291</v>
      </c>
      <c r="B1295" s="62" t="s">
        <v>5253</v>
      </c>
      <c r="C1295" s="9" t="s">
        <v>4042</v>
      </c>
      <c r="D1295" s="18">
        <v>0.88059393939393937</v>
      </c>
      <c r="E1295" s="124"/>
      <c r="F1295" s="17"/>
      <c r="G1295" s="18">
        <f>SUM(D1295*100,E1295:F1295)</f>
        <v>88.059393939393942</v>
      </c>
      <c r="H1295" s="17"/>
      <c r="I1295" s="19"/>
      <c r="J1295" s="18">
        <f>SUM(H1295:I1295)</f>
        <v>0</v>
      </c>
      <c r="K1295" s="17"/>
      <c r="L1295" s="19"/>
      <c r="M1295" s="19"/>
      <c r="N1295" s="18">
        <f>SUM(K1295:M1295)</f>
        <v>0</v>
      </c>
      <c r="O1295" s="19"/>
      <c r="P1295" s="19"/>
      <c r="Q1295" s="19"/>
      <c r="R1295" s="19"/>
      <c r="S1295" s="18">
        <f>SUM(O1295:R1295)</f>
        <v>0</v>
      </c>
      <c r="T1295" s="20"/>
      <c r="U1295" s="17"/>
      <c r="V1295" s="17"/>
      <c r="W1295" s="17"/>
      <c r="X1295" s="17"/>
      <c r="Y1295" s="17"/>
      <c r="Z1295" s="18">
        <f>SUM(T1295:Y1295)</f>
        <v>0</v>
      </c>
      <c r="AA1295" s="17"/>
      <c r="AB1295" s="17"/>
      <c r="AC1295" s="41">
        <f>G1295+J1295+N1295+S1295+Z1295+AA1295-AB1295</f>
        <v>88.059393939393942</v>
      </c>
    </row>
    <row r="1296" spans="1:29" x14ac:dyDescent="0.25">
      <c r="A1296" s="224">
        <v>1292</v>
      </c>
      <c r="B1296" s="60" t="s">
        <v>361</v>
      </c>
      <c r="C1296" s="8" t="s">
        <v>5456</v>
      </c>
      <c r="D1296" s="6">
        <v>0.85545454545454547</v>
      </c>
      <c r="E1296" s="121"/>
      <c r="F1296" s="5"/>
      <c r="G1296" s="6">
        <f>SUM(D1296*100,E1296:F1296)</f>
        <v>85.545454545454547</v>
      </c>
      <c r="H1296" s="5"/>
      <c r="I1296" s="4"/>
      <c r="J1296" s="6">
        <f>SUM(H1296:I1296)</f>
        <v>0</v>
      </c>
      <c r="K1296" s="5"/>
      <c r="L1296" s="4"/>
      <c r="M1296" s="4"/>
      <c r="N1296" s="6">
        <f>SUM(K1296:M1296)</f>
        <v>0</v>
      </c>
      <c r="O1296" s="4">
        <v>2.5</v>
      </c>
      <c r="P1296" s="4"/>
      <c r="Q1296" s="4"/>
      <c r="R1296" s="4"/>
      <c r="S1296" s="6">
        <f>SUM(O1296:R1296)</f>
        <v>2.5</v>
      </c>
      <c r="T1296" s="7"/>
      <c r="U1296" s="5"/>
      <c r="V1296" s="5"/>
      <c r="W1296" s="5"/>
      <c r="X1296" s="5"/>
      <c r="Y1296" s="5"/>
      <c r="Z1296" s="6">
        <f>SUM(T1296:Y1296)</f>
        <v>0</v>
      </c>
      <c r="AA1296" s="5"/>
      <c r="AB1296" s="5"/>
      <c r="AC1296" s="40">
        <f>G1296+J1296+N1296+S1296+Z1296+AA1296-AB1296</f>
        <v>88.045454545454547</v>
      </c>
    </row>
    <row r="1297" spans="1:29" x14ac:dyDescent="0.25">
      <c r="A1297" s="224">
        <v>1293</v>
      </c>
      <c r="B1297" s="62" t="s">
        <v>5417</v>
      </c>
      <c r="C1297" s="9" t="s">
        <v>4042</v>
      </c>
      <c r="D1297" s="18">
        <v>0.84144848484848478</v>
      </c>
      <c r="E1297" s="124"/>
      <c r="F1297" s="17"/>
      <c r="G1297" s="18">
        <f>SUM(D1297*100,E1297:F1297)</f>
        <v>84.144848484848481</v>
      </c>
      <c r="H1297" s="17"/>
      <c r="I1297" s="19"/>
      <c r="J1297" s="18">
        <f>SUM(H1297:I1297)</f>
        <v>0</v>
      </c>
      <c r="K1297" s="17"/>
      <c r="L1297" s="19"/>
      <c r="M1297" s="19"/>
      <c r="N1297" s="18">
        <f>SUM(K1297:M1297)</f>
        <v>0</v>
      </c>
      <c r="O1297" s="19">
        <v>2.5</v>
      </c>
      <c r="P1297" s="19"/>
      <c r="Q1297" s="19"/>
      <c r="R1297" s="19"/>
      <c r="S1297" s="18">
        <f>SUM(O1297:R1297)</f>
        <v>2.5</v>
      </c>
      <c r="T1297" s="20"/>
      <c r="U1297" s="17">
        <v>1.2</v>
      </c>
      <c r="V1297" s="17"/>
      <c r="W1297" s="17"/>
      <c r="X1297" s="17">
        <v>0.2</v>
      </c>
      <c r="Y1297" s="17"/>
      <c r="Z1297" s="18">
        <f>SUM(T1297:Y1297)</f>
        <v>1.4</v>
      </c>
      <c r="AA1297" s="17"/>
      <c r="AB1297" s="17"/>
      <c r="AC1297" s="41">
        <f>G1297+J1297+N1297+S1297+Z1297+AA1297-AB1297</f>
        <v>88.044848484848487</v>
      </c>
    </row>
    <row r="1298" spans="1:29" x14ac:dyDescent="0.25">
      <c r="A1298" s="224">
        <v>1294</v>
      </c>
      <c r="B1298" s="62" t="s">
        <v>2612</v>
      </c>
      <c r="C1298" s="13" t="s">
        <v>2360</v>
      </c>
      <c r="D1298" s="18">
        <v>0.84538461538461529</v>
      </c>
      <c r="E1298" s="122"/>
      <c r="F1298" s="17"/>
      <c r="G1298" s="18">
        <v>84.538461538461533</v>
      </c>
      <c r="H1298" s="17"/>
      <c r="I1298" s="19"/>
      <c r="J1298" s="18">
        <v>0</v>
      </c>
      <c r="K1298" s="17"/>
      <c r="L1298" s="19"/>
      <c r="M1298" s="19"/>
      <c r="N1298" s="18">
        <v>0</v>
      </c>
      <c r="O1298" s="19"/>
      <c r="P1298" s="19"/>
      <c r="Q1298" s="19"/>
      <c r="R1298" s="19"/>
      <c r="S1298" s="18">
        <v>0</v>
      </c>
      <c r="T1298" s="20"/>
      <c r="U1298" s="17"/>
      <c r="V1298" s="17"/>
      <c r="W1298" s="17">
        <v>3.5</v>
      </c>
      <c r="X1298" s="17"/>
      <c r="Y1298" s="17"/>
      <c r="Z1298" s="18">
        <v>3.5</v>
      </c>
      <c r="AA1298" s="17"/>
      <c r="AB1298" s="17"/>
      <c r="AC1298" s="41">
        <v>88.038461538461533</v>
      </c>
    </row>
    <row r="1299" spans="1:29" x14ac:dyDescent="0.25">
      <c r="A1299" s="225">
        <v>1295</v>
      </c>
      <c r="B1299" s="58" t="s">
        <v>362</v>
      </c>
      <c r="C1299" s="8" t="s">
        <v>5456</v>
      </c>
      <c r="D1299" s="6">
        <v>0.8803333333333333</v>
      </c>
      <c r="E1299" s="121"/>
      <c r="F1299" s="5"/>
      <c r="G1299" s="6">
        <f>SUM(D1299*100,E1299:F1299)</f>
        <v>88.033333333333331</v>
      </c>
      <c r="H1299" s="5"/>
      <c r="I1299" s="4"/>
      <c r="J1299" s="6">
        <f>SUM(H1299:I1299)</f>
        <v>0</v>
      </c>
      <c r="K1299" s="5"/>
      <c r="L1299" s="4"/>
      <c r="M1299" s="4"/>
      <c r="N1299" s="6">
        <f>SUM(K1299:M1299)</f>
        <v>0</v>
      </c>
      <c r="O1299" s="4"/>
      <c r="P1299" s="4"/>
      <c r="Q1299" s="4"/>
      <c r="R1299" s="4"/>
      <c r="S1299" s="6">
        <f>SUM(O1299:R1299)</f>
        <v>0</v>
      </c>
      <c r="T1299" s="7"/>
      <c r="U1299" s="5"/>
      <c r="V1299" s="5"/>
      <c r="W1299" s="5"/>
      <c r="X1299" s="5"/>
      <c r="Y1299" s="5"/>
      <c r="Z1299" s="6">
        <f>SUM(T1299:Y1299)</f>
        <v>0</v>
      </c>
      <c r="AA1299" s="5"/>
      <c r="AB1299" s="5"/>
      <c r="AC1299" s="40">
        <f>G1299+J1299+N1299+S1299+Z1299+AA1299-AB1299</f>
        <v>88.033333333333331</v>
      </c>
    </row>
    <row r="1300" spans="1:29" x14ac:dyDescent="0.25">
      <c r="A1300" s="224">
        <v>1296</v>
      </c>
      <c r="B1300" s="61" t="s">
        <v>363</v>
      </c>
      <c r="C1300" s="8" t="s">
        <v>5456</v>
      </c>
      <c r="D1300" s="6">
        <v>0.73233333333333328</v>
      </c>
      <c r="E1300" s="121"/>
      <c r="F1300" s="5"/>
      <c r="G1300" s="6">
        <f>SUM(D1300*100,E1300:F1300)</f>
        <v>73.233333333333334</v>
      </c>
      <c r="H1300" s="5"/>
      <c r="I1300" s="4"/>
      <c r="J1300" s="6">
        <f>SUM(H1300:I1300)</f>
        <v>0</v>
      </c>
      <c r="K1300" s="5"/>
      <c r="L1300" s="4"/>
      <c r="M1300" s="4"/>
      <c r="N1300" s="6">
        <f>SUM(K1300:M1300)</f>
        <v>0</v>
      </c>
      <c r="O1300" s="4"/>
      <c r="P1300" s="4"/>
      <c r="Q1300" s="4"/>
      <c r="R1300" s="4"/>
      <c r="S1300" s="6">
        <f>SUM(O1300:R1300)</f>
        <v>0</v>
      </c>
      <c r="T1300" s="7">
        <v>1.5</v>
      </c>
      <c r="U1300" s="5">
        <v>13.3</v>
      </c>
      <c r="V1300" s="5"/>
      <c r="W1300" s="5"/>
      <c r="X1300" s="5"/>
      <c r="Y1300" s="5"/>
      <c r="Z1300" s="6">
        <f>SUM(T1300:Y1300)</f>
        <v>14.8</v>
      </c>
      <c r="AA1300" s="5"/>
      <c r="AB1300" s="5"/>
      <c r="AC1300" s="40">
        <f>G1300+J1300+N1300+S1300+Z1300+AA1300-AB1300</f>
        <v>88.033333333333331</v>
      </c>
    </row>
    <row r="1301" spans="1:29" x14ac:dyDescent="0.25">
      <c r="A1301" s="224">
        <v>1297</v>
      </c>
      <c r="B1301" s="62" t="s">
        <v>3477</v>
      </c>
      <c r="C1301" s="13" t="s">
        <v>3340</v>
      </c>
      <c r="D1301" s="18">
        <v>0.8803333333333333</v>
      </c>
      <c r="E1301" s="122"/>
      <c r="F1301" s="17"/>
      <c r="G1301" s="18">
        <v>88.033333333333331</v>
      </c>
      <c r="H1301" s="17"/>
      <c r="I1301" s="19"/>
      <c r="J1301" s="18">
        <v>0</v>
      </c>
      <c r="K1301" s="17"/>
      <c r="L1301" s="19"/>
      <c r="M1301" s="19"/>
      <c r="N1301" s="18">
        <v>0</v>
      </c>
      <c r="O1301" s="19"/>
      <c r="P1301" s="19"/>
      <c r="Q1301" s="19"/>
      <c r="R1301" s="19"/>
      <c r="S1301" s="18">
        <v>0</v>
      </c>
      <c r="T1301" s="20"/>
      <c r="U1301" s="17"/>
      <c r="V1301" s="17"/>
      <c r="W1301" s="17"/>
      <c r="X1301" s="17"/>
      <c r="Y1301" s="17"/>
      <c r="Z1301" s="18">
        <v>0</v>
      </c>
      <c r="AA1301" s="17"/>
      <c r="AB1301" s="17"/>
      <c r="AC1301" s="41">
        <v>88.033333333333331</v>
      </c>
    </row>
    <row r="1302" spans="1:29" x14ac:dyDescent="0.25">
      <c r="A1302" s="224">
        <v>1298</v>
      </c>
      <c r="B1302" s="109">
        <v>194795</v>
      </c>
      <c r="C1302" s="36" t="s">
        <v>5457</v>
      </c>
      <c r="D1302" s="39">
        <v>0.88027777777777783</v>
      </c>
      <c r="E1302" s="123"/>
      <c r="F1302" s="33"/>
      <c r="G1302" s="34">
        <v>88.027777777777786</v>
      </c>
      <c r="H1302" s="33"/>
      <c r="I1302" s="32"/>
      <c r="J1302" s="34">
        <v>0</v>
      </c>
      <c r="K1302" s="33"/>
      <c r="L1302" s="32"/>
      <c r="M1302" s="32"/>
      <c r="N1302" s="34">
        <v>0</v>
      </c>
      <c r="O1302" s="32"/>
      <c r="P1302" s="32"/>
      <c r="Q1302" s="32"/>
      <c r="R1302" s="32"/>
      <c r="S1302" s="34">
        <v>0</v>
      </c>
      <c r="T1302" s="35"/>
      <c r="U1302" s="33"/>
      <c r="V1302" s="33"/>
      <c r="W1302" s="33"/>
      <c r="X1302" s="33"/>
      <c r="Y1302" s="33"/>
      <c r="Z1302" s="34">
        <v>0</v>
      </c>
      <c r="AA1302" s="33"/>
      <c r="AB1302" s="33"/>
      <c r="AC1302" s="42">
        <v>88.027777777777786</v>
      </c>
    </row>
    <row r="1303" spans="1:29" x14ac:dyDescent="0.25">
      <c r="A1303" s="225">
        <v>1299</v>
      </c>
      <c r="B1303" s="62" t="s">
        <v>5202</v>
      </c>
      <c r="C1303" s="24" t="s">
        <v>4042</v>
      </c>
      <c r="D1303" s="18">
        <v>0.8651612903225806</v>
      </c>
      <c r="E1303" s="124"/>
      <c r="F1303" s="17"/>
      <c r="G1303" s="18">
        <f>SUM(D1303*100,E1303:F1303)</f>
        <v>86.516129032258064</v>
      </c>
      <c r="H1303" s="17"/>
      <c r="I1303" s="19"/>
      <c r="J1303" s="18">
        <f>SUM(H1303:I1303)</f>
        <v>0</v>
      </c>
      <c r="K1303" s="17"/>
      <c r="L1303" s="19"/>
      <c r="M1303" s="19"/>
      <c r="N1303" s="18">
        <f>SUM(K1303:M1303)</f>
        <v>0</v>
      </c>
      <c r="O1303" s="19"/>
      <c r="P1303" s="19"/>
      <c r="Q1303" s="19"/>
      <c r="R1303" s="19"/>
      <c r="S1303" s="18">
        <f>SUM(O1303:R1303)</f>
        <v>0</v>
      </c>
      <c r="T1303" s="20">
        <v>1</v>
      </c>
      <c r="U1303" s="17"/>
      <c r="V1303" s="17"/>
      <c r="W1303" s="17">
        <v>0.5</v>
      </c>
      <c r="X1303" s="17"/>
      <c r="Y1303" s="17"/>
      <c r="Z1303" s="18">
        <f>SUM(T1303:Y1303)</f>
        <v>1.5</v>
      </c>
      <c r="AA1303" s="17"/>
      <c r="AB1303" s="17"/>
      <c r="AC1303" s="41">
        <f>G1303+J1303+N1303+S1303+Z1303+AA1303-AB1303</f>
        <v>88.016129032258064</v>
      </c>
    </row>
    <row r="1304" spans="1:29" x14ac:dyDescent="0.25">
      <c r="A1304" s="224">
        <v>1300</v>
      </c>
      <c r="B1304" s="109">
        <v>214201</v>
      </c>
      <c r="C1304" s="36" t="s">
        <v>5457</v>
      </c>
      <c r="D1304" s="39">
        <v>0.79004444444444444</v>
      </c>
      <c r="E1304" s="123"/>
      <c r="F1304" s="33"/>
      <c r="G1304" s="34">
        <v>79.004444444444445</v>
      </c>
      <c r="H1304" s="33"/>
      <c r="I1304" s="32"/>
      <c r="J1304" s="34">
        <v>0</v>
      </c>
      <c r="K1304" s="33"/>
      <c r="L1304" s="32"/>
      <c r="M1304" s="32"/>
      <c r="N1304" s="34">
        <v>0</v>
      </c>
      <c r="O1304" s="32"/>
      <c r="P1304" s="32"/>
      <c r="Q1304" s="32"/>
      <c r="R1304" s="32"/>
      <c r="S1304" s="34">
        <v>0</v>
      </c>
      <c r="T1304" s="35"/>
      <c r="U1304" s="33">
        <v>9</v>
      </c>
      <c r="V1304" s="33"/>
      <c r="W1304" s="33"/>
      <c r="X1304" s="33"/>
      <c r="Y1304" s="33"/>
      <c r="Z1304" s="34">
        <v>9</v>
      </c>
      <c r="AA1304" s="33"/>
      <c r="AB1304" s="33"/>
      <c r="AC1304" s="42">
        <v>88.004444444444445</v>
      </c>
    </row>
    <row r="1305" spans="1:29" x14ac:dyDescent="0.25">
      <c r="A1305" s="224">
        <v>1301</v>
      </c>
      <c r="B1305" s="64" t="s">
        <v>364</v>
      </c>
      <c r="C1305" s="8" t="s">
        <v>5456</v>
      </c>
      <c r="D1305" s="6">
        <v>0.88</v>
      </c>
      <c r="E1305" s="121"/>
      <c r="F1305" s="5"/>
      <c r="G1305" s="6">
        <f>SUM(D1305*100,E1305:F1305)</f>
        <v>88</v>
      </c>
      <c r="H1305" s="5"/>
      <c r="I1305" s="4"/>
      <c r="J1305" s="6">
        <f>SUM(H1305:I1305)</f>
        <v>0</v>
      </c>
      <c r="K1305" s="5"/>
      <c r="L1305" s="4"/>
      <c r="M1305" s="4"/>
      <c r="N1305" s="6">
        <f>SUM(K1305:M1305)</f>
        <v>0</v>
      </c>
      <c r="O1305" s="4"/>
      <c r="P1305" s="4"/>
      <c r="Q1305" s="4"/>
      <c r="R1305" s="4"/>
      <c r="S1305" s="6">
        <f>SUM(O1305:R1305)</f>
        <v>0</v>
      </c>
      <c r="T1305" s="7"/>
      <c r="U1305" s="5"/>
      <c r="V1305" s="5"/>
      <c r="W1305" s="5"/>
      <c r="X1305" s="5"/>
      <c r="Y1305" s="5"/>
      <c r="Z1305" s="6">
        <f>SUM(T1305:Y1305)</f>
        <v>0</v>
      </c>
      <c r="AA1305" s="5"/>
      <c r="AB1305" s="5"/>
      <c r="AC1305" s="40">
        <f>G1305+J1305+N1305+S1305+Z1305+AA1305-AB1305</f>
        <v>88</v>
      </c>
    </row>
    <row r="1306" spans="1:29" x14ac:dyDescent="0.25">
      <c r="A1306" s="224">
        <v>1302</v>
      </c>
      <c r="B1306" s="62" t="s">
        <v>2366</v>
      </c>
      <c r="C1306" s="13" t="s">
        <v>2360</v>
      </c>
      <c r="D1306" s="18">
        <v>0.88</v>
      </c>
      <c r="E1306" s="122"/>
      <c r="F1306" s="17"/>
      <c r="G1306" s="18">
        <v>88</v>
      </c>
      <c r="H1306" s="17"/>
      <c r="I1306" s="19"/>
      <c r="J1306" s="18">
        <v>0</v>
      </c>
      <c r="K1306" s="17"/>
      <c r="L1306" s="19"/>
      <c r="M1306" s="19"/>
      <c r="N1306" s="18">
        <v>0</v>
      </c>
      <c r="O1306" s="19"/>
      <c r="P1306" s="19"/>
      <c r="Q1306" s="19"/>
      <c r="R1306" s="19"/>
      <c r="S1306" s="18">
        <v>0</v>
      </c>
      <c r="T1306" s="20"/>
      <c r="U1306" s="17"/>
      <c r="V1306" s="17"/>
      <c r="W1306" s="17"/>
      <c r="X1306" s="17"/>
      <c r="Y1306" s="17"/>
      <c r="Z1306" s="18">
        <v>0</v>
      </c>
      <c r="AA1306" s="17"/>
      <c r="AB1306" s="17"/>
      <c r="AC1306" s="41">
        <v>88</v>
      </c>
    </row>
    <row r="1307" spans="1:29" x14ac:dyDescent="0.25">
      <c r="A1307" s="225">
        <v>1303</v>
      </c>
      <c r="B1307" s="62" t="s">
        <v>2594</v>
      </c>
      <c r="C1307" s="13" t="s">
        <v>2360</v>
      </c>
      <c r="D1307" s="18">
        <v>0.88</v>
      </c>
      <c r="E1307" s="122"/>
      <c r="F1307" s="17"/>
      <c r="G1307" s="18">
        <v>88</v>
      </c>
      <c r="H1307" s="17"/>
      <c r="I1307" s="19"/>
      <c r="J1307" s="18">
        <v>0</v>
      </c>
      <c r="K1307" s="17"/>
      <c r="L1307" s="19"/>
      <c r="M1307" s="19"/>
      <c r="N1307" s="18">
        <v>0</v>
      </c>
      <c r="O1307" s="19"/>
      <c r="P1307" s="19"/>
      <c r="Q1307" s="19"/>
      <c r="R1307" s="19"/>
      <c r="S1307" s="18">
        <v>0</v>
      </c>
      <c r="T1307" s="20"/>
      <c r="U1307" s="17"/>
      <c r="V1307" s="17"/>
      <c r="W1307" s="17"/>
      <c r="X1307" s="17"/>
      <c r="Y1307" s="17"/>
      <c r="Z1307" s="18">
        <v>0</v>
      </c>
      <c r="AA1307" s="17"/>
      <c r="AB1307" s="17"/>
      <c r="AC1307" s="41">
        <v>88</v>
      </c>
    </row>
    <row r="1308" spans="1:29" x14ac:dyDescent="0.25">
      <c r="A1308" s="224">
        <v>1304</v>
      </c>
      <c r="B1308" s="62" t="s">
        <v>2613</v>
      </c>
      <c r="C1308" s="13" t="s">
        <v>2360</v>
      </c>
      <c r="D1308" s="18">
        <v>0.86</v>
      </c>
      <c r="E1308" s="122"/>
      <c r="F1308" s="17"/>
      <c r="G1308" s="18">
        <v>86</v>
      </c>
      <c r="H1308" s="17"/>
      <c r="I1308" s="19"/>
      <c r="J1308" s="18">
        <v>0</v>
      </c>
      <c r="K1308" s="17"/>
      <c r="L1308" s="19"/>
      <c r="M1308" s="19"/>
      <c r="N1308" s="18">
        <v>0</v>
      </c>
      <c r="O1308" s="19"/>
      <c r="P1308" s="19"/>
      <c r="Q1308" s="19"/>
      <c r="R1308" s="19"/>
      <c r="S1308" s="18">
        <v>0</v>
      </c>
      <c r="T1308" s="20">
        <v>1</v>
      </c>
      <c r="U1308" s="17"/>
      <c r="V1308" s="17"/>
      <c r="W1308" s="17">
        <v>1</v>
      </c>
      <c r="X1308" s="17"/>
      <c r="Y1308" s="17"/>
      <c r="Z1308" s="18">
        <v>2</v>
      </c>
      <c r="AA1308" s="17"/>
      <c r="AB1308" s="17"/>
      <c r="AC1308" s="41">
        <v>88</v>
      </c>
    </row>
    <row r="1309" spans="1:29" x14ac:dyDescent="0.25">
      <c r="A1309" s="224">
        <v>1305</v>
      </c>
      <c r="B1309" s="62" t="s">
        <v>2614</v>
      </c>
      <c r="C1309" s="13" t="s">
        <v>2360</v>
      </c>
      <c r="D1309" s="18">
        <v>0.88</v>
      </c>
      <c r="E1309" s="122"/>
      <c r="F1309" s="17"/>
      <c r="G1309" s="18">
        <v>88</v>
      </c>
      <c r="H1309" s="17"/>
      <c r="I1309" s="19"/>
      <c r="J1309" s="18">
        <v>0</v>
      </c>
      <c r="K1309" s="17"/>
      <c r="L1309" s="19"/>
      <c r="M1309" s="19"/>
      <c r="N1309" s="18">
        <v>0</v>
      </c>
      <c r="O1309" s="19"/>
      <c r="P1309" s="19"/>
      <c r="Q1309" s="19"/>
      <c r="R1309" s="19"/>
      <c r="S1309" s="18">
        <v>0</v>
      </c>
      <c r="T1309" s="20"/>
      <c r="U1309" s="17"/>
      <c r="V1309" s="17"/>
      <c r="W1309" s="17"/>
      <c r="X1309" s="17"/>
      <c r="Y1309" s="17"/>
      <c r="Z1309" s="18">
        <v>0</v>
      </c>
      <c r="AA1309" s="17"/>
      <c r="AB1309" s="17"/>
      <c r="AC1309" s="41">
        <v>88</v>
      </c>
    </row>
    <row r="1310" spans="1:29" x14ac:dyDescent="0.25">
      <c r="A1310" s="224">
        <v>1306</v>
      </c>
      <c r="B1310" s="62" t="s">
        <v>2615</v>
      </c>
      <c r="C1310" s="13" t="s">
        <v>2360</v>
      </c>
      <c r="D1310" s="18">
        <v>0.88</v>
      </c>
      <c r="E1310" s="122"/>
      <c r="F1310" s="17"/>
      <c r="G1310" s="18">
        <v>88</v>
      </c>
      <c r="H1310" s="17"/>
      <c r="I1310" s="19"/>
      <c r="J1310" s="18">
        <v>0</v>
      </c>
      <c r="K1310" s="17"/>
      <c r="L1310" s="19"/>
      <c r="M1310" s="19"/>
      <c r="N1310" s="18">
        <v>0</v>
      </c>
      <c r="O1310" s="19"/>
      <c r="P1310" s="19"/>
      <c r="Q1310" s="19"/>
      <c r="R1310" s="19"/>
      <c r="S1310" s="18">
        <v>0</v>
      </c>
      <c r="T1310" s="20"/>
      <c r="U1310" s="17"/>
      <c r="V1310" s="17"/>
      <c r="W1310" s="17"/>
      <c r="X1310" s="17"/>
      <c r="Y1310" s="17"/>
      <c r="Z1310" s="18">
        <v>0</v>
      </c>
      <c r="AA1310" s="17"/>
      <c r="AB1310" s="17"/>
      <c r="AC1310" s="41">
        <v>88</v>
      </c>
    </row>
    <row r="1311" spans="1:29" x14ac:dyDescent="0.25">
      <c r="A1311" s="225">
        <v>1307</v>
      </c>
      <c r="B1311" s="62" t="s">
        <v>2651</v>
      </c>
      <c r="C1311" s="13" t="s">
        <v>2360</v>
      </c>
      <c r="D1311" s="18">
        <v>0.88</v>
      </c>
      <c r="E1311" s="122"/>
      <c r="F1311" s="17"/>
      <c r="G1311" s="18">
        <v>88</v>
      </c>
      <c r="H1311" s="17"/>
      <c r="I1311" s="19"/>
      <c r="J1311" s="18">
        <v>0</v>
      </c>
      <c r="K1311" s="17"/>
      <c r="L1311" s="19"/>
      <c r="M1311" s="19"/>
      <c r="N1311" s="18">
        <v>0</v>
      </c>
      <c r="O1311" s="19"/>
      <c r="P1311" s="19"/>
      <c r="Q1311" s="19"/>
      <c r="R1311" s="19"/>
      <c r="S1311" s="18">
        <v>0</v>
      </c>
      <c r="T1311" s="20"/>
      <c r="U1311" s="17"/>
      <c r="V1311" s="17"/>
      <c r="W1311" s="17"/>
      <c r="X1311" s="17"/>
      <c r="Y1311" s="17"/>
      <c r="Z1311" s="18">
        <v>0</v>
      </c>
      <c r="AA1311" s="17"/>
      <c r="AB1311" s="17"/>
      <c r="AC1311" s="41">
        <v>88</v>
      </c>
    </row>
    <row r="1312" spans="1:29" x14ac:dyDescent="0.25">
      <c r="A1312" s="224">
        <v>1308</v>
      </c>
      <c r="B1312" s="62" t="s">
        <v>3478</v>
      </c>
      <c r="C1312" s="13" t="s">
        <v>3340</v>
      </c>
      <c r="D1312" s="18">
        <v>0.87</v>
      </c>
      <c r="E1312" s="122"/>
      <c r="F1312" s="17"/>
      <c r="G1312" s="18">
        <v>87</v>
      </c>
      <c r="H1312" s="17"/>
      <c r="I1312" s="19"/>
      <c r="J1312" s="18">
        <v>0</v>
      </c>
      <c r="K1312" s="17"/>
      <c r="L1312" s="19"/>
      <c r="M1312" s="19"/>
      <c r="N1312" s="18">
        <v>0</v>
      </c>
      <c r="O1312" s="19"/>
      <c r="P1312" s="19"/>
      <c r="Q1312" s="19"/>
      <c r="R1312" s="19"/>
      <c r="S1312" s="18">
        <v>0</v>
      </c>
      <c r="T1312" s="20">
        <v>1</v>
      </c>
      <c r="U1312" s="17"/>
      <c r="V1312" s="17"/>
      <c r="W1312" s="17"/>
      <c r="X1312" s="17"/>
      <c r="Y1312" s="17"/>
      <c r="Z1312" s="18">
        <v>1</v>
      </c>
      <c r="AA1312" s="17"/>
      <c r="AB1312" s="17"/>
      <c r="AC1312" s="41">
        <v>88</v>
      </c>
    </row>
    <row r="1313" spans="1:29" x14ac:dyDescent="0.25">
      <c r="A1313" s="224">
        <v>1309</v>
      </c>
      <c r="B1313" s="62" t="s">
        <v>3479</v>
      </c>
      <c r="C1313" s="13" t="s">
        <v>3340</v>
      </c>
      <c r="D1313" s="18">
        <v>0.88</v>
      </c>
      <c r="E1313" s="122"/>
      <c r="F1313" s="17"/>
      <c r="G1313" s="18">
        <v>88</v>
      </c>
      <c r="H1313" s="17"/>
      <c r="I1313" s="19"/>
      <c r="J1313" s="18">
        <v>0</v>
      </c>
      <c r="K1313" s="17"/>
      <c r="L1313" s="19"/>
      <c r="M1313" s="19"/>
      <c r="N1313" s="18">
        <v>0</v>
      </c>
      <c r="O1313" s="19"/>
      <c r="P1313" s="19"/>
      <c r="Q1313" s="19"/>
      <c r="R1313" s="19"/>
      <c r="S1313" s="18">
        <v>0</v>
      </c>
      <c r="T1313" s="20"/>
      <c r="U1313" s="17"/>
      <c r="V1313" s="17"/>
      <c r="W1313" s="17"/>
      <c r="X1313" s="17"/>
      <c r="Y1313" s="17"/>
      <c r="Z1313" s="18">
        <v>0</v>
      </c>
      <c r="AA1313" s="17"/>
      <c r="AB1313" s="17"/>
      <c r="AC1313" s="41">
        <v>88</v>
      </c>
    </row>
    <row r="1314" spans="1:29" x14ac:dyDescent="0.25">
      <c r="A1314" s="224">
        <v>1310</v>
      </c>
      <c r="B1314" s="109">
        <v>204233</v>
      </c>
      <c r="C1314" s="36" t="s">
        <v>5457</v>
      </c>
      <c r="D1314" s="38">
        <v>0.86499999999999999</v>
      </c>
      <c r="E1314" s="123"/>
      <c r="F1314" s="33"/>
      <c r="G1314" s="34">
        <v>86.5</v>
      </c>
      <c r="H1314" s="33">
        <v>1.5</v>
      </c>
      <c r="I1314" s="32"/>
      <c r="J1314" s="34">
        <v>1.5</v>
      </c>
      <c r="K1314" s="33"/>
      <c r="L1314" s="32"/>
      <c r="M1314" s="32"/>
      <c r="N1314" s="34">
        <v>0</v>
      </c>
      <c r="O1314" s="32"/>
      <c r="P1314" s="32"/>
      <c r="Q1314" s="32"/>
      <c r="R1314" s="32"/>
      <c r="S1314" s="34">
        <v>0</v>
      </c>
      <c r="T1314" s="35"/>
      <c r="U1314" s="33"/>
      <c r="V1314" s="33"/>
      <c r="W1314" s="33"/>
      <c r="X1314" s="33"/>
      <c r="Y1314" s="33"/>
      <c r="Z1314" s="34">
        <v>0</v>
      </c>
      <c r="AA1314" s="33"/>
      <c r="AB1314" s="33"/>
      <c r="AC1314" s="42">
        <v>88</v>
      </c>
    </row>
    <row r="1315" spans="1:29" x14ac:dyDescent="0.25">
      <c r="A1315" s="225">
        <v>1311</v>
      </c>
      <c r="B1315" s="62" t="s">
        <v>3480</v>
      </c>
      <c r="C1315" s="13" t="s">
        <v>3340</v>
      </c>
      <c r="D1315" s="18">
        <v>0.78787878787878785</v>
      </c>
      <c r="E1315" s="122">
        <v>1</v>
      </c>
      <c r="F1315" s="17"/>
      <c r="G1315" s="18">
        <v>79.787878787878782</v>
      </c>
      <c r="H1315" s="17"/>
      <c r="I1315" s="19"/>
      <c r="J1315" s="18">
        <v>0</v>
      </c>
      <c r="K1315" s="17"/>
      <c r="L1315" s="19"/>
      <c r="M1315" s="19"/>
      <c r="N1315" s="18">
        <v>0</v>
      </c>
      <c r="O1315" s="19"/>
      <c r="P1315" s="19"/>
      <c r="Q1315" s="19"/>
      <c r="R1315" s="19"/>
      <c r="S1315" s="18">
        <v>0</v>
      </c>
      <c r="T1315" s="20">
        <v>2</v>
      </c>
      <c r="U1315" s="17">
        <v>0.5</v>
      </c>
      <c r="V1315" s="17"/>
      <c r="W1315" s="17">
        <v>5.7</v>
      </c>
      <c r="X1315" s="17"/>
      <c r="Y1315" s="17"/>
      <c r="Z1315" s="18">
        <v>8.1999999999999993</v>
      </c>
      <c r="AA1315" s="17"/>
      <c r="AB1315" s="17"/>
      <c r="AC1315" s="41">
        <v>87.987878787878785</v>
      </c>
    </row>
    <row r="1316" spans="1:29" x14ac:dyDescent="0.25">
      <c r="A1316" s="224">
        <v>1312</v>
      </c>
      <c r="B1316" s="58" t="s">
        <v>365</v>
      </c>
      <c r="C1316" s="8" t="s">
        <v>5456</v>
      </c>
      <c r="D1316" s="6">
        <v>0.77677419354838706</v>
      </c>
      <c r="E1316" s="121"/>
      <c r="F1316" s="5"/>
      <c r="G1316" s="6">
        <f>SUM(D1316*100,E1316:F1316)</f>
        <v>77.677419354838705</v>
      </c>
      <c r="H1316" s="5"/>
      <c r="I1316" s="4"/>
      <c r="J1316" s="6">
        <f>SUM(H1316:I1316)</f>
        <v>0</v>
      </c>
      <c r="K1316" s="5"/>
      <c r="L1316" s="4"/>
      <c r="M1316" s="4"/>
      <c r="N1316" s="6">
        <f>SUM(K1316:M1316)</f>
        <v>0</v>
      </c>
      <c r="O1316" s="4"/>
      <c r="P1316" s="4"/>
      <c r="Q1316" s="4"/>
      <c r="R1316" s="4"/>
      <c r="S1316" s="6">
        <f>SUM(O1316:R1316)</f>
        <v>0</v>
      </c>
      <c r="T1316" s="7"/>
      <c r="U1316" s="5">
        <v>0.3</v>
      </c>
      <c r="V1316" s="5"/>
      <c r="W1316" s="5"/>
      <c r="X1316" s="5">
        <v>10</v>
      </c>
      <c r="Y1316" s="5"/>
      <c r="Z1316" s="6">
        <f>SUM(T1316:Y1316)</f>
        <v>10.3</v>
      </c>
      <c r="AA1316" s="5"/>
      <c r="AB1316" s="5"/>
      <c r="AC1316" s="40">
        <f>G1316+J1316+N1316+S1316+Z1316+AA1316-AB1316</f>
        <v>87.977419354838702</v>
      </c>
    </row>
    <row r="1317" spans="1:29" x14ac:dyDescent="0.25">
      <c r="A1317" s="224">
        <v>1313</v>
      </c>
      <c r="B1317" s="62" t="s">
        <v>5114</v>
      </c>
      <c r="C1317" s="24" t="s">
        <v>4042</v>
      </c>
      <c r="D1317" s="18">
        <v>0.77258064516129032</v>
      </c>
      <c r="E1317" s="124"/>
      <c r="F1317" s="17"/>
      <c r="G1317" s="18">
        <f>SUM(D1317*100,E1317:F1317)</f>
        <v>77.258064516129039</v>
      </c>
      <c r="H1317" s="17"/>
      <c r="I1317" s="19"/>
      <c r="J1317" s="18">
        <f>SUM(H1317:I1317)</f>
        <v>0</v>
      </c>
      <c r="K1317" s="17"/>
      <c r="L1317" s="19"/>
      <c r="M1317" s="19"/>
      <c r="N1317" s="18">
        <f>SUM(K1317:M1317)</f>
        <v>0</v>
      </c>
      <c r="O1317" s="19"/>
      <c r="P1317" s="19"/>
      <c r="Q1317" s="19"/>
      <c r="R1317" s="19"/>
      <c r="S1317" s="18">
        <f>SUM(O1317:R1317)</f>
        <v>0</v>
      </c>
      <c r="T1317" s="20">
        <f>1+1.5</f>
        <v>2.5</v>
      </c>
      <c r="U1317" s="17"/>
      <c r="V1317" s="17"/>
      <c r="W1317" s="17">
        <f>0.5+7.2</f>
        <v>7.7</v>
      </c>
      <c r="X1317" s="17">
        <v>0.5</v>
      </c>
      <c r="Y1317" s="17"/>
      <c r="Z1317" s="18">
        <f>SUM(T1317:Y1317)</f>
        <v>10.7</v>
      </c>
      <c r="AA1317" s="17"/>
      <c r="AB1317" s="17"/>
      <c r="AC1317" s="41">
        <f>G1317+J1317+N1317+S1317+Z1317+AA1317-AB1317</f>
        <v>87.958064516129042</v>
      </c>
    </row>
    <row r="1318" spans="1:29" x14ac:dyDescent="0.25">
      <c r="A1318" s="224">
        <v>1314</v>
      </c>
      <c r="B1318" s="62" t="s">
        <v>2616</v>
      </c>
      <c r="C1318" s="13" t="s">
        <v>2360</v>
      </c>
      <c r="D1318" s="18">
        <v>0.87950000000000006</v>
      </c>
      <c r="E1318" s="122"/>
      <c r="F1318" s="17"/>
      <c r="G1318" s="18">
        <v>87.95</v>
      </c>
      <c r="H1318" s="17"/>
      <c r="I1318" s="19"/>
      <c r="J1318" s="18">
        <v>0</v>
      </c>
      <c r="K1318" s="17"/>
      <c r="L1318" s="19"/>
      <c r="M1318" s="19"/>
      <c r="N1318" s="18">
        <v>0</v>
      </c>
      <c r="O1318" s="19"/>
      <c r="P1318" s="19"/>
      <c r="Q1318" s="19"/>
      <c r="R1318" s="19"/>
      <c r="S1318" s="18">
        <v>0</v>
      </c>
      <c r="T1318" s="20"/>
      <c r="U1318" s="17"/>
      <c r="V1318" s="17"/>
      <c r="W1318" s="17"/>
      <c r="X1318" s="17"/>
      <c r="Y1318" s="17"/>
      <c r="Z1318" s="18">
        <v>0</v>
      </c>
      <c r="AA1318" s="17"/>
      <c r="AB1318" s="17"/>
      <c r="AC1318" s="41">
        <v>87.95</v>
      </c>
    </row>
    <row r="1319" spans="1:29" x14ac:dyDescent="0.25">
      <c r="A1319" s="225">
        <v>1315</v>
      </c>
      <c r="B1319" s="58" t="s">
        <v>366</v>
      </c>
      <c r="C1319" s="8" t="s">
        <v>5456</v>
      </c>
      <c r="D1319" s="6">
        <v>0.87935483870967746</v>
      </c>
      <c r="E1319" s="121"/>
      <c r="F1319" s="5"/>
      <c r="G1319" s="6">
        <f>SUM(D1319*100,E1319:F1319)</f>
        <v>87.935483870967744</v>
      </c>
      <c r="H1319" s="5"/>
      <c r="I1319" s="4"/>
      <c r="J1319" s="6">
        <f>SUM(H1319:I1319)</f>
        <v>0</v>
      </c>
      <c r="K1319" s="5"/>
      <c r="L1319" s="4"/>
      <c r="M1319" s="4"/>
      <c r="N1319" s="6">
        <f>SUM(K1319:M1319)</f>
        <v>0</v>
      </c>
      <c r="O1319" s="4"/>
      <c r="P1319" s="4"/>
      <c r="Q1319" s="4"/>
      <c r="R1319" s="4"/>
      <c r="S1319" s="6">
        <f>SUM(O1319:R1319)</f>
        <v>0</v>
      </c>
      <c r="T1319" s="7"/>
      <c r="U1319" s="5"/>
      <c r="V1319" s="5"/>
      <c r="W1319" s="5"/>
      <c r="X1319" s="5"/>
      <c r="Y1319" s="5"/>
      <c r="Z1319" s="6">
        <f>SUM(T1319:Y1319)</f>
        <v>0</v>
      </c>
      <c r="AA1319" s="5"/>
      <c r="AB1319" s="5"/>
      <c r="AC1319" s="40">
        <f>G1319+J1319+N1319+S1319+Z1319+AA1319-AB1319</f>
        <v>87.935483870967744</v>
      </c>
    </row>
    <row r="1320" spans="1:29" x14ac:dyDescent="0.25">
      <c r="A1320" s="224">
        <v>1316</v>
      </c>
      <c r="B1320" s="109">
        <v>194056</v>
      </c>
      <c r="C1320" s="36" t="s">
        <v>5457</v>
      </c>
      <c r="D1320" s="39">
        <v>0.78933333333333333</v>
      </c>
      <c r="E1320" s="123"/>
      <c r="F1320" s="33"/>
      <c r="G1320" s="34">
        <v>78.933333333333337</v>
      </c>
      <c r="H1320" s="33"/>
      <c r="I1320" s="32"/>
      <c r="J1320" s="34">
        <v>0</v>
      </c>
      <c r="K1320" s="33">
        <v>2</v>
      </c>
      <c r="L1320" s="32">
        <v>1</v>
      </c>
      <c r="M1320" s="32">
        <v>6</v>
      </c>
      <c r="N1320" s="34">
        <v>9</v>
      </c>
      <c r="O1320" s="32"/>
      <c r="P1320" s="32"/>
      <c r="Q1320" s="32"/>
      <c r="R1320" s="32"/>
      <c r="S1320" s="34">
        <v>0</v>
      </c>
      <c r="T1320" s="35"/>
      <c r="U1320" s="33"/>
      <c r="V1320" s="33"/>
      <c r="W1320" s="33"/>
      <c r="X1320" s="33"/>
      <c r="Y1320" s="33"/>
      <c r="Z1320" s="34">
        <v>0</v>
      </c>
      <c r="AA1320" s="33"/>
      <c r="AB1320" s="33"/>
      <c r="AC1320" s="42">
        <v>87.933333333333337</v>
      </c>
    </row>
    <row r="1321" spans="1:29" x14ac:dyDescent="0.25">
      <c r="A1321" s="224">
        <v>1317</v>
      </c>
      <c r="B1321" s="62" t="s">
        <v>4724</v>
      </c>
      <c r="C1321" s="8" t="s">
        <v>4042</v>
      </c>
      <c r="D1321" s="18">
        <v>0.86933333333333329</v>
      </c>
      <c r="E1321" s="124"/>
      <c r="F1321" s="17"/>
      <c r="G1321" s="18">
        <f>SUM(D1321*100,E1321:F1321)</f>
        <v>86.933333333333323</v>
      </c>
      <c r="H1321" s="17"/>
      <c r="I1321" s="19"/>
      <c r="J1321" s="18">
        <f>SUM(H1321:I1321)</f>
        <v>0</v>
      </c>
      <c r="K1321" s="17"/>
      <c r="L1321" s="19"/>
      <c r="M1321" s="19"/>
      <c r="N1321" s="18">
        <f>SUM(K1321:M1321)</f>
        <v>0</v>
      </c>
      <c r="O1321" s="19"/>
      <c r="P1321" s="19"/>
      <c r="Q1321" s="19"/>
      <c r="R1321" s="19"/>
      <c r="S1321" s="18">
        <f>SUM(O1321:R1321)</f>
        <v>0</v>
      </c>
      <c r="T1321" s="20">
        <v>1</v>
      </c>
      <c r="U1321" s="17"/>
      <c r="V1321" s="17"/>
      <c r="W1321" s="17"/>
      <c r="X1321" s="17"/>
      <c r="Y1321" s="17"/>
      <c r="Z1321" s="18">
        <f>SUM(T1321:Y1321)</f>
        <v>1</v>
      </c>
      <c r="AA1321" s="17"/>
      <c r="AB1321" s="17"/>
      <c r="AC1321" s="41">
        <f>G1321+J1321+N1321+S1321+Z1321+AA1321-AB1321</f>
        <v>87.933333333333323</v>
      </c>
    </row>
    <row r="1322" spans="1:29" x14ac:dyDescent="0.25">
      <c r="A1322" s="224">
        <v>1318</v>
      </c>
      <c r="B1322" s="62" t="s">
        <v>3481</v>
      </c>
      <c r="C1322" s="13" t="s">
        <v>3340</v>
      </c>
      <c r="D1322" s="18">
        <v>0.84925925925925927</v>
      </c>
      <c r="E1322" s="122"/>
      <c r="F1322" s="17"/>
      <c r="G1322" s="18">
        <v>84.925925925925924</v>
      </c>
      <c r="H1322" s="17"/>
      <c r="I1322" s="19"/>
      <c r="J1322" s="18">
        <v>0</v>
      </c>
      <c r="K1322" s="17"/>
      <c r="L1322" s="19"/>
      <c r="M1322" s="19"/>
      <c r="N1322" s="18">
        <v>0</v>
      </c>
      <c r="O1322" s="19"/>
      <c r="P1322" s="19"/>
      <c r="Q1322" s="19"/>
      <c r="R1322" s="19"/>
      <c r="S1322" s="18">
        <v>0</v>
      </c>
      <c r="T1322" s="20"/>
      <c r="U1322" s="17"/>
      <c r="V1322" s="17"/>
      <c r="W1322" s="17"/>
      <c r="X1322" s="17"/>
      <c r="Y1322" s="17"/>
      <c r="Z1322" s="18">
        <v>0</v>
      </c>
      <c r="AA1322" s="17">
        <v>3</v>
      </c>
      <c r="AB1322" s="17"/>
      <c r="AC1322" s="41">
        <v>87.925925925925924</v>
      </c>
    </row>
    <row r="1323" spans="1:29" x14ac:dyDescent="0.25">
      <c r="A1323" s="225">
        <v>1319</v>
      </c>
      <c r="B1323" s="62" t="s">
        <v>2617</v>
      </c>
      <c r="C1323" s="13" t="s">
        <v>2360</v>
      </c>
      <c r="D1323" s="18">
        <v>0.87923076923076915</v>
      </c>
      <c r="E1323" s="122"/>
      <c r="F1323" s="17"/>
      <c r="G1323" s="18">
        <v>87.92307692307692</v>
      </c>
      <c r="H1323" s="17"/>
      <c r="I1323" s="19"/>
      <c r="J1323" s="18">
        <v>0</v>
      </c>
      <c r="K1323" s="17"/>
      <c r="L1323" s="19"/>
      <c r="M1323" s="19"/>
      <c r="N1323" s="18">
        <v>0</v>
      </c>
      <c r="O1323" s="19"/>
      <c r="P1323" s="19"/>
      <c r="Q1323" s="19"/>
      <c r="R1323" s="19"/>
      <c r="S1323" s="18">
        <v>0</v>
      </c>
      <c r="T1323" s="20"/>
      <c r="U1323" s="17"/>
      <c r="V1323" s="17"/>
      <c r="W1323" s="17"/>
      <c r="X1323" s="17"/>
      <c r="Y1323" s="17"/>
      <c r="Z1323" s="18">
        <v>0</v>
      </c>
      <c r="AA1323" s="17"/>
      <c r="AB1323" s="17"/>
      <c r="AC1323" s="41">
        <v>87.92307692307692</v>
      </c>
    </row>
    <row r="1324" spans="1:29" x14ac:dyDescent="0.25">
      <c r="A1324" s="224">
        <v>1320</v>
      </c>
      <c r="B1324" s="62" t="s">
        <v>2618</v>
      </c>
      <c r="C1324" s="13" t="s">
        <v>2360</v>
      </c>
      <c r="D1324" s="18">
        <v>0.87923076923076915</v>
      </c>
      <c r="E1324" s="122"/>
      <c r="F1324" s="17"/>
      <c r="G1324" s="18">
        <v>87.92307692307692</v>
      </c>
      <c r="H1324" s="17"/>
      <c r="I1324" s="19"/>
      <c r="J1324" s="18">
        <v>0</v>
      </c>
      <c r="K1324" s="17"/>
      <c r="L1324" s="19"/>
      <c r="M1324" s="19"/>
      <c r="N1324" s="18">
        <v>0</v>
      </c>
      <c r="O1324" s="19"/>
      <c r="P1324" s="19"/>
      <c r="Q1324" s="19"/>
      <c r="R1324" s="19"/>
      <c r="S1324" s="18">
        <v>0</v>
      </c>
      <c r="T1324" s="20"/>
      <c r="U1324" s="17"/>
      <c r="V1324" s="17"/>
      <c r="W1324" s="17"/>
      <c r="X1324" s="17"/>
      <c r="Y1324" s="17"/>
      <c r="Z1324" s="18">
        <v>0</v>
      </c>
      <c r="AA1324" s="17"/>
      <c r="AB1324" s="17"/>
      <c r="AC1324" s="41">
        <v>87.92307692307692</v>
      </c>
    </row>
    <row r="1325" spans="1:29" x14ac:dyDescent="0.25">
      <c r="A1325" s="224">
        <v>1321</v>
      </c>
      <c r="B1325" s="95" t="s">
        <v>1519</v>
      </c>
      <c r="C1325" s="8" t="s">
        <v>1369</v>
      </c>
      <c r="D1325" s="18">
        <v>0.84118064516129032</v>
      </c>
      <c r="E1325" s="122"/>
      <c r="F1325" s="17"/>
      <c r="G1325" s="18">
        <f>SUM(D1325*100,E1325:F1325)</f>
        <v>84.118064516129039</v>
      </c>
      <c r="H1325" s="17"/>
      <c r="I1325" s="19"/>
      <c r="J1325" s="18">
        <f>SUM(H1325:I1325)</f>
        <v>0</v>
      </c>
      <c r="K1325" s="17"/>
      <c r="L1325" s="19"/>
      <c r="M1325" s="19"/>
      <c r="N1325" s="18">
        <f>SUM(K1325:M1325)</f>
        <v>0</v>
      </c>
      <c r="O1325" s="19"/>
      <c r="P1325" s="19"/>
      <c r="Q1325" s="19"/>
      <c r="R1325" s="19"/>
      <c r="S1325" s="18">
        <f>SUM(O1325:R1325)</f>
        <v>0</v>
      </c>
      <c r="T1325" s="20">
        <v>1</v>
      </c>
      <c r="U1325" s="17">
        <v>0.5</v>
      </c>
      <c r="V1325" s="17">
        <v>1.6</v>
      </c>
      <c r="W1325" s="17">
        <v>0.7</v>
      </c>
      <c r="X1325" s="17"/>
      <c r="Y1325" s="17"/>
      <c r="Z1325" s="18">
        <f>SUM(T1325:Y1325)</f>
        <v>3.8</v>
      </c>
      <c r="AA1325" s="17"/>
      <c r="AB1325" s="17"/>
      <c r="AC1325" s="41">
        <f>G1325+J1325+N1325+S1325+Z1325+AA1325-AB1325</f>
        <v>87.918064516129036</v>
      </c>
    </row>
    <row r="1326" spans="1:29" x14ac:dyDescent="0.25">
      <c r="A1326" s="224">
        <v>1322</v>
      </c>
      <c r="B1326" s="81" t="s">
        <v>4539</v>
      </c>
      <c r="C1326" s="8" t="s">
        <v>4042</v>
      </c>
      <c r="D1326" s="18">
        <v>0.87909090909090915</v>
      </c>
      <c r="E1326" s="124"/>
      <c r="F1326" s="17"/>
      <c r="G1326" s="18">
        <f>SUM(D1326*100,E1326:F1326)</f>
        <v>87.909090909090921</v>
      </c>
      <c r="H1326" s="17"/>
      <c r="I1326" s="19"/>
      <c r="J1326" s="18">
        <f>SUM(H1326:I1326)</f>
        <v>0</v>
      </c>
      <c r="K1326" s="17"/>
      <c r="L1326" s="19"/>
      <c r="M1326" s="19"/>
      <c r="N1326" s="18">
        <f>SUM(K1326:M1326)</f>
        <v>0</v>
      </c>
      <c r="O1326" s="19"/>
      <c r="P1326" s="19"/>
      <c r="Q1326" s="19"/>
      <c r="R1326" s="19"/>
      <c r="S1326" s="18">
        <f>SUM(O1326:R1326)</f>
        <v>0</v>
      </c>
      <c r="T1326" s="20"/>
      <c r="U1326" s="17"/>
      <c r="V1326" s="17"/>
      <c r="W1326" s="17"/>
      <c r="X1326" s="17"/>
      <c r="Y1326" s="17"/>
      <c r="Z1326" s="18">
        <f>SUM(T1326:Y1326)</f>
        <v>0</v>
      </c>
      <c r="AA1326" s="17"/>
      <c r="AB1326" s="17"/>
      <c r="AC1326" s="41">
        <f>G1326+J1326+N1326+S1326+Z1326+AA1326-AB1326</f>
        <v>87.909090909090921</v>
      </c>
    </row>
    <row r="1327" spans="1:29" x14ac:dyDescent="0.25">
      <c r="A1327" s="225">
        <v>1323</v>
      </c>
      <c r="B1327" s="64" t="s">
        <v>367</v>
      </c>
      <c r="C1327" s="8" t="s">
        <v>5456</v>
      </c>
      <c r="D1327" s="6">
        <v>0.879</v>
      </c>
      <c r="E1327" s="121"/>
      <c r="F1327" s="5"/>
      <c r="G1327" s="6">
        <f>SUM(D1327*100,E1327:F1327)</f>
        <v>87.9</v>
      </c>
      <c r="H1327" s="5"/>
      <c r="I1327" s="4"/>
      <c r="J1327" s="6">
        <f>SUM(H1327:I1327)</f>
        <v>0</v>
      </c>
      <c r="K1327" s="5"/>
      <c r="L1327" s="4"/>
      <c r="M1327" s="4"/>
      <c r="N1327" s="6">
        <f>SUM(K1327:M1327)</f>
        <v>0</v>
      </c>
      <c r="O1327" s="4"/>
      <c r="P1327" s="4"/>
      <c r="Q1327" s="4"/>
      <c r="R1327" s="4"/>
      <c r="S1327" s="6">
        <f>SUM(O1327:R1327)</f>
        <v>0</v>
      </c>
      <c r="T1327" s="7"/>
      <c r="U1327" s="5"/>
      <c r="V1327" s="5"/>
      <c r="W1327" s="5"/>
      <c r="X1327" s="5"/>
      <c r="Y1327" s="5"/>
      <c r="Z1327" s="6">
        <f>SUM(T1327:Y1327)</f>
        <v>0</v>
      </c>
      <c r="AA1327" s="5"/>
      <c r="AB1327" s="5"/>
      <c r="AC1327" s="40">
        <f>G1327+J1327+N1327+S1327+Z1327+AA1327-AB1327</f>
        <v>87.9</v>
      </c>
    </row>
    <row r="1328" spans="1:29" x14ac:dyDescent="0.25">
      <c r="A1328" s="224">
        <v>1324</v>
      </c>
      <c r="B1328" s="62" t="s">
        <v>2619</v>
      </c>
      <c r="C1328" s="13" t="s">
        <v>2360</v>
      </c>
      <c r="D1328" s="18">
        <v>0.84384615384615391</v>
      </c>
      <c r="E1328" s="122"/>
      <c r="F1328" s="17"/>
      <c r="G1328" s="18">
        <v>84.384615384615387</v>
      </c>
      <c r="H1328" s="17">
        <v>0.5</v>
      </c>
      <c r="I1328" s="19"/>
      <c r="J1328" s="18">
        <v>0.5</v>
      </c>
      <c r="K1328" s="17"/>
      <c r="L1328" s="19"/>
      <c r="M1328" s="19">
        <v>3</v>
      </c>
      <c r="N1328" s="18">
        <v>3</v>
      </c>
      <c r="O1328" s="19"/>
      <c r="P1328" s="19"/>
      <c r="Q1328" s="19"/>
      <c r="R1328" s="19"/>
      <c r="S1328" s="18">
        <v>0</v>
      </c>
      <c r="T1328" s="20"/>
      <c r="U1328" s="17"/>
      <c r="V1328" s="17"/>
      <c r="W1328" s="17"/>
      <c r="X1328" s="17"/>
      <c r="Y1328" s="17"/>
      <c r="Z1328" s="18">
        <v>0</v>
      </c>
      <c r="AA1328" s="17"/>
      <c r="AB1328" s="17"/>
      <c r="AC1328" s="41">
        <v>87.884615384615387</v>
      </c>
    </row>
    <row r="1329" spans="1:29" x14ac:dyDescent="0.25">
      <c r="A1329" s="224">
        <v>1325</v>
      </c>
      <c r="B1329" s="81" t="s">
        <v>4154</v>
      </c>
      <c r="C1329" s="8" t="s">
        <v>4042</v>
      </c>
      <c r="D1329" s="18">
        <v>0.87875000000000003</v>
      </c>
      <c r="E1329" s="124"/>
      <c r="F1329" s="17"/>
      <c r="G1329" s="18">
        <f>SUM(D1329*100,E1329:F1329)</f>
        <v>87.875</v>
      </c>
      <c r="H1329" s="17"/>
      <c r="I1329" s="19"/>
      <c r="J1329" s="18">
        <f>SUM(H1329:I1329)</f>
        <v>0</v>
      </c>
      <c r="K1329" s="17"/>
      <c r="L1329" s="19"/>
      <c r="M1329" s="19"/>
      <c r="N1329" s="18">
        <f>SUM(K1329:M1329)</f>
        <v>0</v>
      </c>
      <c r="O1329" s="19"/>
      <c r="P1329" s="19"/>
      <c r="Q1329" s="19"/>
      <c r="R1329" s="19"/>
      <c r="S1329" s="18">
        <f>SUM(O1329:R1329)</f>
        <v>0</v>
      </c>
      <c r="T1329" s="20"/>
      <c r="U1329" s="17"/>
      <c r="V1329" s="17"/>
      <c r="W1329" s="17"/>
      <c r="X1329" s="17"/>
      <c r="Y1329" s="17"/>
      <c r="Z1329" s="18">
        <f>SUM(T1329:Y1329)</f>
        <v>0</v>
      </c>
      <c r="AA1329" s="17"/>
      <c r="AB1329" s="17"/>
      <c r="AC1329" s="41">
        <f>G1329+J1329+N1329+S1329+Z1329+AA1329-AB1329</f>
        <v>87.875</v>
      </c>
    </row>
    <row r="1330" spans="1:29" x14ac:dyDescent="0.25">
      <c r="A1330" s="224">
        <v>1326</v>
      </c>
      <c r="B1330" s="81" t="s">
        <v>4432</v>
      </c>
      <c r="C1330" s="8" t="s">
        <v>4042</v>
      </c>
      <c r="D1330" s="18">
        <v>0.84258064516129028</v>
      </c>
      <c r="E1330" s="124"/>
      <c r="F1330" s="17"/>
      <c r="G1330" s="18">
        <f>SUM(D1330*100,E1330:F1330)</f>
        <v>84.258064516129025</v>
      </c>
      <c r="H1330" s="17"/>
      <c r="I1330" s="19"/>
      <c r="J1330" s="18">
        <f>SUM(H1330:I1330)</f>
        <v>0</v>
      </c>
      <c r="K1330" s="17">
        <v>2</v>
      </c>
      <c r="L1330" s="19">
        <v>1.6</v>
      </c>
      <c r="M1330" s="19"/>
      <c r="N1330" s="18">
        <f>SUM(K1330:M1330)</f>
        <v>3.6</v>
      </c>
      <c r="O1330" s="19"/>
      <c r="P1330" s="19"/>
      <c r="Q1330" s="19"/>
      <c r="R1330" s="19"/>
      <c r="S1330" s="18">
        <f>SUM(O1330:R1330)</f>
        <v>0</v>
      </c>
      <c r="T1330" s="20"/>
      <c r="U1330" s="17"/>
      <c r="V1330" s="17"/>
      <c r="W1330" s="17"/>
      <c r="X1330" s="17"/>
      <c r="Y1330" s="17"/>
      <c r="Z1330" s="18">
        <f>SUM(T1330:Y1330)</f>
        <v>0</v>
      </c>
      <c r="AA1330" s="17"/>
      <c r="AB1330" s="17"/>
      <c r="AC1330" s="41">
        <f>G1330+J1330+N1330+S1330+Z1330+AA1330-AB1330</f>
        <v>87.858064516129019</v>
      </c>
    </row>
    <row r="1331" spans="1:29" x14ac:dyDescent="0.25">
      <c r="A1331" s="225">
        <v>1327</v>
      </c>
      <c r="B1331" s="60" t="s">
        <v>368</v>
      </c>
      <c r="C1331" s="8" t="s">
        <v>5456</v>
      </c>
      <c r="D1331" s="6">
        <v>0.87848484848484854</v>
      </c>
      <c r="E1331" s="121"/>
      <c r="F1331" s="5"/>
      <c r="G1331" s="6">
        <f>SUM(D1331*100,E1331:F1331)</f>
        <v>87.848484848484858</v>
      </c>
      <c r="H1331" s="5"/>
      <c r="I1331" s="4"/>
      <c r="J1331" s="6">
        <f>SUM(H1331:I1331)</f>
        <v>0</v>
      </c>
      <c r="K1331" s="5"/>
      <c r="L1331" s="4"/>
      <c r="M1331" s="4"/>
      <c r="N1331" s="6">
        <f>SUM(K1331:M1331)</f>
        <v>0</v>
      </c>
      <c r="O1331" s="4"/>
      <c r="P1331" s="4"/>
      <c r="Q1331" s="4"/>
      <c r="R1331" s="4"/>
      <c r="S1331" s="6">
        <f>SUM(O1331:R1331)</f>
        <v>0</v>
      </c>
      <c r="T1331" s="7"/>
      <c r="U1331" s="5"/>
      <c r="V1331" s="5"/>
      <c r="W1331" s="5"/>
      <c r="X1331" s="5"/>
      <c r="Y1331" s="5"/>
      <c r="Z1331" s="6">
        <f>SUM(T1331:Y1331)</f>
        <v>0</v>
      </c>
      <c r="AA1331" s="5"/>
      <c r="AB1331" s="5"/>
      <c r="AC1331" s="40">
        <f>G1331+J1331+N1331+S1331+Z1331+AA1331-AB1331</f>
        <v>87.848484848484858</v>
      </c>
    </row>
    <row r="1332" spans="1:29" x14ac:dyDescent="0.25">
      <c r="A1332" s="224">
        <v>1328</v>
      </c>
      <c r="B1332" s="62" t="s">
        <v>3482</v>
      </c>
      <c r="C1332" s="13" t="s">
        <v>3340</v>
      </c>
      <c r="D1332" s="18">
        <v>0.86639999999999995</v>
      </c>
      <c r="E1332" s="122"/>
      <c r="F1332" s="17"/>
      <c r="G1332" s="18">
        <v>86.64</v>
      </c>
      <c r="H1332" s="17"/>
      <c r="I1332" s="19"/>
      <c r="J1332" s="18">
        <v>0</v>
      </c>
      <c r="K1332" s="17"/>
      <c r="L1332" s="19"/>
      <c r="M1332" s="19"/>
      <c r="N1332" s="18">
        <v>0</v>
      </c>
      <c r="O1332" s="19"/>
      <c r="P1332" s="19"/>
      <c r="Q1332" s="19"/>
      <c r="R1332" s="19"/>
      <c r="S1332" s="18">
        <v>0</v>
      </c>
      <c r="T1332" s="20">
        <v>1</v>
      </c>
      <c r="U1332" s="17"/>
      <c r="V1332" s="17"/>
      <c r="W1332" s="17"/>
      <c r="X1332" s="17">
        <v>0.2</v>
      </c>
      <c r="Y1332" s="17"/>
      <c r="Z1332" s="18">
        <v>1.2</v>
      </c>
      <c r="AA1332" s="17"/>
      <c r="AB1332" s="17"/>
      <c r="AC1332" s="41">
        <v>87.84</v>
      </c>
    </row>
    <row r="1333" spans="1:29" x14ac:dyDescent="0.25">
      <c r="A1333" s="224">
        <v>1329</v>
      </c>
      <c r="B1333" s="62" t="s">
        <v>2620</v>
      </c>
      <c r="C1333" s="13" t="s">
        <v>2360</v>
      </c>
      <c r="D1333" s="18">
        <v>0.8783333333333333</v>
      </c>
      <c r="E1333" s="122"/>
      <c r="F1333" s="17"/>
      <c r="G1333" s="18">
        <v>87.833333333333329</v>
      </c>
      <c r="H1333" s="17"/>
      <c r="I1333" s="19"/>
      <c r="J1333" s="18">
        <v>0</v>
      </c>
      <c r="K1333" s="17"/>
      <c r="L1333" s="19"/>
      <c r="M1333" s="19"/>
      <c r="N1333" s="18">
        <v>0</v>
      </c>
      <c r="O1333" s="19"/>
      <c r="P1333" s="19"/>
      <c r="Q1333" s="19"/>
      <c r="R1333" s="19"/>
      <c r="S1333" s="18">
        <v>0</v>
      </c>
      <c r="T1333" s="20"/>
      <c r="U1333" s="17"/>
      <c r="V1333" s="17"/>
      <c r="W1333" s="17"/>
      <c r="X1333" s="17"/>
      <c r="Y1333" s="17"/>
      <c r="Z1333" s="18">
        <v>0</v>
      </c>
      <c r="AA1333" s="17"/>
      <c r="AB1333" s="17"/>
      <c r="AC1333" s="41">
        <v>87.833333333333329</v>
      </c>
    </row>
    <row r="1334" spans="1:29" x14ac:dyDescent="0.25">
      <c r="A1334" s="224">
        <v>1330</v>
      </c>
      <c r="B1334" s="62" t="s">
        <v>3483</v>
      </c>
      <c r="C1334" s="13" t="s">
        <v>3340</v>
      </c>
      <c r="D1334" s="18">
        <v>0.8783333333333333</v>
      </c>
      <c r="E1334" s="122"/>
      <c r="F1334" s="17"/>
      <c r="G1334" s="18">
        <v>87.833333333333329</v>
      </c>
      <c r="H1334" s="17"/>
      <c r="I1334" s="19"/>
      <c r="J1334" s="18">
        <v>0</v>
      </c>
      <c r="K1334" s="17"/>
      <c r="L1334" s="19"/>
      <c r="M1334" s="19"/>
      <c r="N1334" s="18">
        <v>0</v>
      </c>
      <c r="O1334" s="19"/>
      <c r="P1334" s="19"/>
      <c r="Q1334" s="19"/>
      <c r="R1334" s="19"/>
      <c r="S1334" s="18">
        <v>0</v>
      </c>
      <c r="T1334" s="20"/>
      <c r="U1334" s="17"/>
      <c r="V1334" s="17"/>
      <c r="W1334" s="17"/>
      <c r="X1334" s="17"/>
      <c r="Y1334" s="17"/>
      <c r="Z1334" s="18">
        <v>0</v>
      </c>
      <c r="AA1334" s="17"/>
      <c r="AB1334" s="17"/>
      <c r="AC1334" s="41">
        <v>87.833333333333329</v>
      </c>
    </row>
    <row r="1335" spans="1:29" x14ac:dyDescent="0.25">
      <c r="A1335" s="225">
        <v>1331</v>
      </c>
      <c r="B1335" s="91" t="s">
        <v>1520</v>
      </c>
      <c r="C1335" s="8" t="s">
        <v>1369</v>
      </c>
      <c r="D1335" s="18">
        <v>0.87826666666666675</v>
      </c>
      <c r="E1335" s="122"/>
      <c r="F1335" s="17"/>
      <c r="G1335" s="18">
        <f>SUM(D1335*100,E1335:F1335)</f>
        <v>87.826666666666682</v>
      </c>
      <c r="H1335" s="17"/>
      <c r="I1335" s="19"/>
      <c r="J1335" s="18">
        <f>SUM(H1335:I1335)</f>
        <v>0</v>
      </c>
      <c r="K1335" s="17"/>
      <c r="L1335" s="19"/>
      <c r="M1335" s="19"/>
      <c r="N1335" s="18">
        <f>SUM(K1335:M1335)</f>
        <v>0</v>
      </c>
      <c r="O1335" s="19"/>
      <c r="P1335" s="19"/>
      <c r="Q1335" s="19"/>
      <c r="R1335" s="19"/>
      <c r="S1335" s="18">
        <f>SUM(O1335:R1335)</f>
        <v>0</v>
      </c>
      <c r="T1335" s="20"/>
      <c r="U1335" s="17"/>
      <c r="V1335" s="17"/>
      <c r="W1335" s="17"/>
      <c r="X1335" s="17"/>
      <c r="Y1335" s="17"/>
      <c r="Z1335" s="18">
        <f>SUM(T1335:Y1335)</f>
        <v>0</v>
      </c>
      <c r="AA1335" s="17"/>
      <c r="AB1335" s="17"/>
      <c r="AC1335" s="41">
        <f>G1335+J1335+N1335+S1335+Z1335+AA1335-AB1335</f>
        <v>87.826666666666682</v>
      </c>
    </row>
    <row r="1336" spans="1:29" x14ac:dyDescent="0.25">
      <c r="A1336" s="224">
        <v>1332</v>
      </c>
      <c r="B1336" s="62" t="s">
        <v>5243</v>
      </c>
      <c r="C1336" s="9" t="s">
        <v>4042</v>
      </c>
      <c r="D1336" s="18">
        <v>0.87010909090909083</v>
      </c>
      <c r="E1336" s="124"/>
      <c r="F1336" s="17"/>
      <c r="G1336" s="18">
        <f>SUM(D1336*100,E1336:F1336)</f>
        <v>87.010909090909081</v>
      </c>
      <c r="H1336" s="17"/>
      <c r="I1336" s="19"/>
      <c r="J1336" s="18">
        <f>SUM(H1336:I1336)</f>
        <v>0</v>
      </c>
      <c r="K1336" s="17"/>
      <c r="L1336" s="19"/>
      <c r="M1336" s="19"/>
      <c r="N1336" s="18">
        <f>SUM(K1336:M1336)</f>
        <v>0</v>
      </c>
      <c r="O1336" s="19"/>
      <c r="P1336" s="19"/>
      <c r="Q1336" s="19"/>
      <c r="R1336" s="19"/>
      <c r="S1336" s="18">
        <f>SUM(O1336:R1336)</f>
        <v>0</v>
      </c>
      <c r="T1336" s="20"/>
      <c r="U1336" s="17">
        <v>0.8</v>
      </c>
      <c r="V1336" s="17"/>
      <c r="W1336" s="17"/>
      <c r="X1336" s="17"/>
      <c r="Y1336" s="17"/>
      <c r="Z1336" s="18">
        <f>SUM(T1336:Y1336)</f>
        <v>0.8</v>
      </c>
      <c r="AA1336" s="17"/>
      <c r="AB1336" s="17"/>
      <c r="AC1336" s="41">
        <f>G1336+J1336+N1336+S1336+Z1336+AA1336-AB1336</f>
        <v>87.810909090909078</v>
      </c>
    </row>
    <row r="1337" spans="1:29" x14ac:dyDescent="0.25">
      <c r="A1337" s="224">
        <v>1333</v>
      </c>
      <c r="B1337" s="81" t="s">
        <v>4458</v>
      </c>
      <c r="C1337" s="8" t="s">
        <v>4042</v>
      </c>
      <c r="D1337" s="18">
        <v>0.87806451612903225</v>
      </c>
      <c r="E1337" s="124"/>
      <c r="F1337" s="17"/>
      <c r="G1337" s="18">
        <f>SUM(D1337*100,E1337:F1337)</f>
        <v>87.806451612903231</v>
      </c>
      <c r="H1337" s="17"/>
      <c r="I1337" s="19"/>
      <c r="J1337" s="18">
        <f>SUM(H1337:I1337)</f>
        <v>0</v>
      </c>
      <c r="K1337" s="17"/>
      <c r="L1337" s="19"/>
      <c r="M1337" s="19"/>
      <c r="N1337" s="18">
        <f>SUM(K1337:M1337)</f>
        <v>0</v>
      </c>
      <c r="O1337" s="19"/>
      <c r="P1337" s="19"/>
      <c r="Q1337" s="19"/>
      <c r="R1337" s="19"/>
      <c r="S1337" s="18">
        <f>SUM(O1337:R1337)</f>
        <v>0</v>
      </c>
      <c r="T1337" s="20"/>
      <c r="U1337" s="17"/>
      <c r="V1337" s="17"/>
      <c r="W1337" s="17"/>
      <c r="X1337" s="17"/>
      <c r="Y1337" s="17"/>
      <c r="Z1337" s="18">
        <f>SUM(T1337:Y1337)</f>
        <v>0</v>
      </c>
      <c r="AA1337" s="17"/>
      <c r="AB1337" s="17"/>
      <c r="AC1337" s="41">
        <f>G1337+J1337+N1337+S1337+Z1337+AA1337-AB1337</f>
        <v>87.806451612903231</v>
      </c>
    </row>
    <row r="1338" spans="1:29" x14ac:dyDescent="0.25">
      <c r="A1338" s="224">
        <v>1334</v>
      </c>
      <c r="B1338" s="60" t="s">
        <v>369</v>
      </c>
      <c r="C1338" s="8" t="s">
        <v>5456</v>
      </c>
      <c r="D1338" s="6">
        <v>0.87303030303030305</v>
      </c>
      <c r="E1338" s="121"/>
      <c r="F1338" s="5"/>
      <c r="G1338" s="6">
        <f>SUM(D1338*100,E1338:F1338)</f>
        <v>87.303030303030312</v>
      </c>
      <c r="H1338" s="5"/>
      <c r="I1338" s="4"/>
      <c r="J1338" s="6">
        <f>SUM(H1338:I1338)</f>
        <v>0</v>
      </c>
      <c r="K1338" s="5"/>
      <c r="L1338" s="4"/>
      <c r="M1338" s="4"/>
      <c r="N1338" s="6">
        <f>SUM(K1338:M1338)</f>
        <v>0</v>
      </c>
      <c r="O1338" s="4"/>
      <c r="P1338" s="4"/>
      <c r="Q1338" s="4"/>
      <c r="R1338" s="4"/>
      <c r="S1338" s="6">
        <f>SUM(O1338:R1338)</f>
        <v>0</v>
      </c>
      <c r="T1338" s="7"/>
      <c r="U1338" s="5">
        <v>0.5</v>
      </c>
      <c r="V1338" s="5"/>
      <c r="W1338" s="5"/>
      <c r="X1338" s="5"/>
      <c r="Y1338" s="5"/>
      <c r="Z1338" s="6">
        <f>SUM(T1338:Y1338)</f>
        <v>0.5</v>
      </c>
      <c r="AA1338" s="5"/>
      <c r="AB1338" s="5"/>
      <c r="AC1338" s="40">
        <f>G1338+J1338+N1338+S1338+Z1338+AA1338-AB1338</f>
        <v>87.803030303030312</v>
      </c>
    </row>
    <row r="1339" spans="1:29" x14ac:dyDescent="0.25">
      <c r="A1339" s="225">
        <v>1335</v>
      </c>
      <c r="B1339" s="62" t="s">
        <v>3484</v>
      </c>
      <c r="C1339" s="13" t="s">
        <v>3340</v>
      </c>
      <c r="D1339" s="18">
        <v>0.85</v>
      </c>
      <c r="E1339" s="122"/>
      <c r="F1339" s="17"/>
      <c r="G1339" s="18">
        <v>85</v>
      </c>
      <c r="H1339" s="17"/>
      <c r="I1339" s="19"/>
      <c r="J1339" s="18">
        <v>0</v>
      </c>
      <c r="K1339" s="17"/>
      <c r="L1339" s="19"/>
      <c r="M1339" s="19"/>
      <c r="N1339" s="18">
        <v>0</v>
      </c>
      <c r="O1339" s="19"/>
      <c r="P1339" s="19"/>
      <c r="Q1339" s="19"/>
      <c r="R1339" s="19"/>
      <c r="S1339" s="18">
        <v>0</v>
      </c>
      <c r="T1339" s="20">
        <v>2</v>
      </c>
      <c r="U1339" s="17"/>
      <c r="V1339" s="17"/>
      <c r="W1339" s="17">
        <v>0.8</v>
      </c>
      <c r="X1339" s="17"/>
      <c r="Y1339" s="17"/>
      <c r="Z1339" s="18">
        <v>2.8</v>
      </c>
      <c r="AA1339" s="17"/>
      <c r="AB1339" s="17"/>
      <c r="AC1339" s="41">
        <v>87.8</v>
      </c>
    </row>
    <row r="1340" spans="1:29" x14ac:dyDescent="0.25">
      <c r="A1340" s="224">
        <v>1336</v>
      </c>
      <c r="B1340" s="109">
        <v>194068</v>
      </c>
      <c r="C1340" s="36" t="s">
        <v>5457</v>
      </c>
      <c r="D1340" s="39">
        <v>0.878</v>
      </c>
      <c r="E1340" s="123"/>
      <c r="F1340" s="33"/>
      <c r="G1340" s="34">
        <v>87.8</v>
      </c>
      <c r="H1340" s="33"/>
      <c r="I1340" s="32"/>
      <c r="J1340" s="34">
        <v>0</v>
      </c>
      <c r="K1340" s="33"/>
      <c r="L1340" s="32"/>
      <c r="M1340" s="32"/>
      <c r="N1340" s="34">
        <v>0</v>
      </c>
      <c r="O1340" s="32"/>
      <c r="P1340" s="32"/>
      <c r="Q1340" s="32"/>
      <c r="R1340" s="32"/>
      <c r="S1340" s="34">
        <v>0</v>
      </c>
      <c r="T1340" s="35"/>
      <c r="U1340" s="33"/>
      <c r="V1340" s="33"/>
      <c r="W1340" s="33"/>
      <c r="X1340" s="33"/>
      <c r="Y1340" s="33"/>
      <c r="Z1340" s="34">
        <v>0</v>
      </c>
      <c r="AA1340" s="33"/>
      <c r="AB1340" s="33"/>
      <c r="AC1340" s="42">
        <v>87.8</v>
      </c>
    </row>
    <row r="1341" spans="1:29" x14ac:dyDescent="0.25">
      <c r="A1341" s="224">
        <v>1337</v>
      </c>
      <c r="B1341" s="79" t="s">
        <v>1521</v>
      </c>
      <c r="C1341" s="8" t="s">
        <v>1369</v>
      </c>
      <c r="D1341" s="18">
        <v>0.87770999999999999</v>
      </c>
      <c r="E1341" s="122"/>
      <c r="F1341" s="17"/>
      <c r="G1341" s="18">
        <f>SUM(D1341*100,E1341:F1341)</f>
        <v>87.771000000000001</v>
      </c>
      <c r="H1341" s="17"/>
      <c r="I1341" s="19"/>
      <c r="J1341" s="18">
        <f>SUM(H1341:I1341)</f>
        <v>0</v>
      </c>
      <c r="K1341" s="17"/>
      <c r="L1341" s="19"/>
      <c r="M1341" s="19"/>
      <c r="N1341" s="18">
        <f>SUM(K1341:M1341)</f>
        <v>0</v>
      </c>
      <c r="O1341" s="19"/>
      <c r="P1341" s="19"/>
      <c r="Q1341" s="19"/>
      <c r="R1341" s="19"/>
      <c r="S1341" s="18">
        <f>SUM(O1341:R1341)</f>
        <v>0</v>
      </c>
      <c r="T1341" s="20"/>
      <c r="U1341" s="17"/>
      <c r="V1341" s="17"/>
      <c r="W1341" s="17"/>
      <c r="X1341" s="17"/>
      <c r="Y1341" s="17"/>
      <c r="Z1341" s="18">
        <f>SUM(T1341:Y1341)</f>
        <v>0</v>
      </c>
      <c r="AA1341" s="17"/>
      <c r="AB1341" s="17"/>
      <c r="AC1341" s="41">
        <f>G1341+J1341+N1341+S1341+Z1341+AA1341-AB1341</f>
        <v>87.771000000000001</v>
      </c>
    </row>
    <row r="1342" spans="1:29" x14ac:dyDescent="0.25">
      <c r="A1342" s="224">
        <v>1338</v>
      </c>
      <c r="B1342" s="62" t="s">
        <v>2621</v>
      </c>
      <c r="C1342" s="13" t="s">
        <v>2360</v>
      </c>
      <c r="D1342" s="18">
        <v>0.87769230769230777</v>
      </c>
      <c r="E1342" s="122"/>
      <c r="F1342" s="17"/>
      <c r="G1342" s="18">
        <v>87.769230769230774</v>
      </c>
      <c r="H1342" s="17"/>
      <c r="I1342" s="19"/>
      <c r="J1342" s="18">
        <v>0</v>
      </c>
      <c r="K1342" s="17"/>
      <c r="L1342" s="19"/>
      <c r="M1342" s="19"/>
      <c r="N1342" s="18">
        <v>0</v>
      </c>
      <c r="O1342" s="19"/>
      <c r="P1342" s="19"/>
      <c r="Q1342" s="19"/>
      <c r="R1342" s="19"/>
      <c r="S1342" s="18">
        <v>0</v>
      </c>
      <c r="T1342" s="20"/>
      <c r="U1342" s="17"/>
      <c r="V1342" s="17"/>
      <c r="W1342" s="17"/>
      <c r="X1342" s="17"/>
      <c r="Y1342" s="17"/>
      <c r="Z1342" s="18">
        <v>0</v>
      </c>
      <c r="AA1342" s="17"/>
      <c r="AB1342" s="17"/>
      <c r="AC1342" s="41">
        <v>87.769230769230774</v>
      </c>
    </row>
    <row r="1343" spans="1:29" x14ac:dyDescent="0.25">
      <c r="A1343" s="225">
        <v>1339</v>
      </c>
      <c r="B1343" s="62" t="s">
        <v>2622</v>
      </c>
      <c r="C1343" s="13" t="s">
        <v>2360</v>
      </c>
      <c r="D1343" s="18">
        <v>0.87769230769230777</v>
      </c>
      <c r="E1343" s="122"/>
      <c r="F1343" s="17"/>
      <c r="G1343" s="18">
        <v>87.769230769230774</v>
      </c>
      <c r="H1343" s="17"/>
      <c r="I1343" s="19"/>
      <c r="J1343" s="18">
        <v>0</v>
      </c>
      <c r="K1343" s="17"/>
      <c r="L1343" s="19"/>
      <c r="M1343" s="19"/>
      <c r="N1343" s="18">
        <v>0</v>
      </c>
      <c r="O1343" s="19"/>
      <c r="P1343" s="19"/>
      <c r="Q1343" s="19"/>
      <c r="R1343" s="19"/>
      <c r="S1343" s="18">
        <v>0</v>
      </c>
      <c r="T1343" s="20"/>
      <c r="U1343" s="17"/>
      <c r="V1343" s="17"/>
      <c r="W1343" s="17"/>
      <c r="X1343" s="17"/>
      <c r="Y1343" s="17"/>
      <c r="Z1343" s="18">
        <v>0</v>
      </c>
      <c r="AA1343" s="17"/>
      <c r="AB1343" s="17"/>
      <c r="AC1343" s="41">
        <v>87.769230769230774</v>
      </c>
    </row>
    <row r="1344" spans="1:29" x14ac:dyDescent="0.25">
      <c r="A1344" s="224">
        <v>1340</v>
      </c>
      <c r="B1344" s="62" t="s">
        <v>2623</v>
      </c>
      <c r="C1344" s="13" t="s">
        <v>2360</v>
      </c>
      <c r="D1344" s="18">
        <v>0.87749999999999995</v>
      </c>
      <c r="E1344" s="122"/>
      <c r="F1344" s="17"/>
      <c r="G1344" s="18">
        <v>87.75</v>
      </c>
      <c r="H1344" s="17"/>
      <c r="I1344" s="19"/>
      <c r="J1344" s="18">
        <v>0</v>
      </c>
      <c r="K1344" s="17"/>
      <c r="L1344" s="19"/>
      <c r="M1344" s="19"/>
      <c r="N1344" s="18">
        <v>0</v>
      </c>
      <c r="O1344" s="19"/>
      <c r="P1344" s="19"/>
      <c r="Q1344" s="19"/>
      <c r="R1344" s="19"/>
      <c r="S1344" s="18">
        <v>0</v>
      </c>
      <c r="T1344" s="20"/>
      <c r="U1344" s="17"/>
      <c r="V1344" s="17"/>
      <c r="W1344" s="17"/>
      <c r="X1344" s="17"/>
      <c r="Y1344" s="17"/>
      <c r="Z1344" s="18">
        <v>0</v>
      </c>
      <c r="AA1344" s="17"/>
      <c r="AB1344" s="17"/>
      <c r="AC1344" s="41">
        <v>87.75</v>
      </c>
    </row>
    <row r="1345" spans="1:29" x14ac:dyDescent="0.25">
      <c r="A1345" s="224">
        <v>1341</v>
      </c>
      <c r="B1345" s="62" t="s">
        <v>2624</v>
      </c>
      <c r="C1345" s="13" t="s">
        <v>2360</v>
      </c>
      <c r="D1345" s="18">
        <v>0.87749999999999995</v>
      </c>
      <c r="E1345" s="122"/>
      <c r="F1345" s="17"/>
      <c r="G1345" s="18">
        <v>87.75</v>
      </c>
      <c r="H1345" s="17"/>
      <c r="I1345" s="19"/>
      <c r="J1345" s="18">
        <v>0</v>
      </c>
      <c r="K1345" s="17"/>
      <c r="L1345" s="19"/>
      <c r="M1345" s="19"/>
      <c r="N1345" s="18">
        <v>0</v>
      </c>
      <c r="O1345" s="19"/>
      <c r="P1345" s="19"/>
      <c r="Q1345" s="19"/>
      <c r="R1345" s="19"/>
      <c r="S1345" s="18">
        <v>0</v>
      </c>
      <c r="T1345" s="20"/>
      <c r="U1345" s="17"/>
      <c r="V1345" s="17"/>
      <c r="W1345" s="17"/>
      <c r="X1345" s="17"/>
      <c r="Y1345" s="17"/>
      <c r="Z1345" s="18">
        <v>0</v>
      </c>
      <c r="AA1345" s="17"/>
      <c r="AB1345" s="17"/>
      <c r="AC1345" s="41">
        <v>87.75</v>
      </c>
    </row>
    <row r="1346" spans="1:29" x14ac:dyDescent="0.25">
      <c r="A1346" s="224">
        <v>1342</v>
      </c>
      <c r="B1346" s="109">
        <v>204076</v>
      </c>
      <c r="C1346" s="36" t="s">
        <v>5457</v>
      </c>
      <c r="D1346" s="38">
        <v>0.80249999999999999</v>
      </c>
      <c r="E1346" s="123"/>
      <c r="F1346" s="33"/>
      <c r="G1346" s="34">
        <v>80.25</v>
      </c>
      <c r="H1346" s="33"/>
      <c r="I1346" s="32"/>
      <c r="J1346" s="34">
        <v>0</v>
      </c>
      <c r="K1346" s="33"/>
      <c r="L1346" s="32"/>
      <c r="M1346" s="32"/>
      <c r="N1346" s="34">
        <v>0</v>
      </c>
      <c r="O1346" s="32"/>
      <c r="P1346" s="32"/>
      <c r="Q1346" s="32"/>
      <c r="R1346" s="32"/>
      <c r="S1346" s="34">
        <v>0</v>
      </c>
      <c r="T1346" s="35">
        <v>2.5</v>
      </c>
      <c r="U1346" s="33"/>
      <c r="V1346" s="33"/>
      <c r="W1346" s="33">
        <v>0.5</v>
      </c>
      <c r="X1346" s="33">
        <v>4.5</v>
      </c>
      <c r="Y1346" s="33"/>
      <c r="Z1346" s="34">
        <v>7.5</v>
      </c>
      <c r="AA1346" s="33"/>
      <c r="AB1346" s="33"/>
      <c r="AC1346" s="42">
        <v>87.75</v>
      </c>
    </row>
    <row r="1347" spans="1:29" x14ac:dyDescent="0.25">
      <c r="A1347" s="225">
        <v>1343</v>
      </c>
      <c r="B1347" s="85" t="s">
        <v>1522</v>
      </c>
      <c r="C1347" s="8" t="s">
        <v>1369</v>
      </c>
      <c r="D1347" s="18">
        <v>0.64445333333333332</v>
      </c>
      <c r="E1347" s="122"/>
      <c r="F1347" s="17"/>
      <c r="G1347" s="18">
        <f>SUM(D1347*100,E1347:F1347)</f>
        <v>64.445333333333338</v>
      </c>
      <c r="H1347" s="17"/>
      <c r="I1347" s="19"/>
      <c r="J1347" s="18">
        <f>SUM(H1347:I1347)</f>
        <v>0</v>
      </c>
      <c r="K1347" s="17"/>
      <c r="L1347" s="19"/>
      <c r="M1347" s="19"/>
      <c r="N1347" s="18">
        <f>SUM(K1347:M1347)</f>
        <v>0</v>
      </c>
      <c r="O1347" s="19"/>
      <c r="P1347" s="19"/>
      <c r="Q1347" s="19"/>
      <c r="R1347" s="19"/>
      <c r="S1347" s="18">
        <f>SUM(O1347:R1347)</f>
        <v>0</v>
      </c>
      <c r="T1347" s="20">
        <v>1.5</v>
      </c>
      <c r="U1347" s="17">
        <v>18.899999999999999</v>
      </c>
      <c r="V1347" s="17"/>
      <c r="W1347" s="17">
        <f>0.2+0.2</f>
        <v>0.4</v>
      </c>
      <c r="X1347" s="17"/>
      <c r="Y1347" s="17">
        <v>2.5</v>
      </c>
      <c r="Z1347" s="18">
        <f>SUM(T1347:Y1347)</f>
        <v>23.299999999999997</v>
      </c>
      <c r="AA1347" s="17"/>
      <c r="AB1347" s="17"/>
      <c r="AC1347" s="41">
        <f>G1347+J1347+N1347+S1347+Z1347+AA1347-AB1347</f>
        <v>87.745333333333335</v>
      </c>
    </row>
    <row r="1348" spans="1:29" x14ac:dyDescent="0.25">
      <c r="A1348" s="224">
        <v>1344</v>
      </c>
      <c r="B1348" s="81" t="s">
        <v>4483</v>
      </c>
      <c r="C1348" s="8" t="s">
        <v>4042</v>
      </c>
      <c r="D1348" s="18">
        <v>0.8774193548387097</v>
      </c>
      <c r="E1348" s="124"/>
      <c r="F1348" s="17"/>
      <c r="G1348" s="18">
        <f>SUM(D1348*100,E1348:F1348)</f>
        <v>87.741935483870975</v>
      </c>
      <c r="H1348" s="17"/>
      <c r="I1348" s="19"/>
      <c r="J1348" s="18">
        <f>SUM(H1348:I1348)</f>
        <v>0</v>
      </c>
      <c r="K1348" s="17"/>
      <c r="L1348" s="19"/>
      <c r="M1348" s="19"/>
      <c r="N1348" s="18">
        <f>SUM(K1348:M1348)</f>
        <v>0</v>
      </c>
      <c r="O1348" s="19"/>
      <c r="P1348" s="19"/>
      <c r="Q1348" s="19"/>
      <c r="R1348" s="19"/>
      <c r="S1348" s="18">
        <f>SUM(O1348:R1348)</f>
        <v>0</v>
      </c>
      <c r="T1348" s="20"/>
      <c r="U1348" s="17"/>
      <c r="V1348" s="17"/>
      <c r="W1348" s="17"/>
      <c r="X1348" s="17"/>
      <c r="Y1348" s="17"/>
      <c r="Z1348" s="18">
        <f>SUM(T1348:Y1348)</f>
        <v>0</v>
      </c>
      <c r="AA1348" s="17"/>
      <c r="AB1348" s="17"/>
      <c r="AC1348" s="41">
        <f>G1348+J1348+N1348+S1348+Z1348+AA1348-AB1348</f>
        <v>87.741935483870975</v>
      </c>
    </row>
    <row r="1349" spans="1:29" x14ac:dyDescent="0.25">
      <c r="A1349" s="224">
        <v>1345</v>
      </c>
      <c r="B1349" s="81" t="s">
        <v>4508</v>
      </c>
      <c r="C1349" s="8" t="s">
        <v>4042</v>
      </c>
      <c r="D1349" s="18">
        <v>0.8774193548387097</v>
      </c>
      <c r="E1349" s="124"/>
      <c r="F1349" s="17"/>
      <c r="G1349" s="18">
        <f>SUM(D1349*100,E1349:F1349)</f>
        <v>87.741935483870975</v>
      </c>
      <c r="H1349" s="17"/>
      <c r="I1349" s="19"/>
      <c r="J1349" s="18">
        <f>SUM(H1349:I1349)</f>
        <v>0</v>
      </c>
      <c r="K1349" s="17"/>
      <c r="L1349" s="19"/>
      <c r="M1349" s="19"/>
      <c r="N1349" s="18">
        <f>SUM(K1349:M1349)</f>
        <v>0</v>
      </c>
      <c r="O1349" s="19"/>
      <c r="P1349" s="19"/>
      <c r="Q1349" s="19"/>
      <c r="R1349" s="19"/>
      <c r="S1349" s="18">
        <f>SUM(O1349:R1349)</f>
        <v>0</v>
      </c>
      <c r="T1349" s="20"/>
      <c r="U1349" s="17"/>
      <c r="V1349" s="17"/>
      <c r="W1349" s="17"/>
      <c r="X1349" s="17"/>
      <c r="Y1349" s="17"/>
      <c r="Z1349" s="18">
        <f>SUM(T1349:Y1349)</f>
        <v>0</v>
      </c>
      <c r="AA1349" s="17"/>
      <c r="AB1349" s="17"/>
      <c r="AC1349" s="41">
        <f>G1349+J1349+N1349+S1349+Z1349+AA1349-AB1349</f>
        <v>87.741935483870975</v>
      </c>
    </row>
    <row r="1350" spans="1:29" x14ac:dyDescent="0.25">
      <c r="A1350" s="224">
        <v>1346</v>
      </c>
      <c r="B1350" s="58" t="s">
        <v>370</v>
      </c>
      <c r="C1350" s="8" t="s">
        <v>5456</v>
      </c>
      <c r="D1350" s="6">
        <v>0.8773333333333333</v>
      </c>
      <c r="E1350" s="121"/>
      <c r="F1350" s="5"/>
      <c r="G1350" s="6">
        <f>SUM(D1350*100,E1350:F1350)</f>
        <v>87.733333333333334</v>
      </c>
      <c r="H1350" s="5"/>
      <c r="I1350" s="4"/>
      <c r="J1350" s="6">
        <f>SUM(H1350:I1350)</f>
        <v>0</v>
      </c>
      <c r="K1350" s="5"/>
      <c r="L1350" s="4"/>
      <c r="M1350" s="4"/>
      <c r="N1350" s="6">
        <f>SUM(K1350:M1350)</f>
        <v>0</v>
      </c>
      <c r="O1350" s="4"/>
      <c r="P1350" s="4"/>
      <c r="Q1350" s="4"/>
      <c r="R1350" s="4"/>
      <c r="S1350" s="6">
        <f>SUM(O1350:R1350)</f>
        <v>0</v>
      </c>
      <c r="T1350" s="7"/>
      <c r="U1350" s="5"/>
      <c r="V1350" s="5"/>
      <c r="W1350" s="5"/>
      <c r="X1350" s="5"/>
      <c r="Y1350" s="5"/>
      <c r="Z1350" s="6">
        <f>SUM(T1350:Y1350)</f>
        <v>0</v>
      </c>
      <c r="AA1350" s="5"/>
      <c r="AB1350" s="5"/>
      <c r="AC1350" s="40">
        <f>G1350+J1350+N1350+S1350+Z1350+AA1350-AB1350</f>
        <v>87.733333333333334</v>
      </c>
    </row>
    <row r="1351" spans="1:29" x14ac:dyDescent="0.25">
      <c r="A1351" s="225">
        <v>1347</v>
      </c>
      <c r="B1351" s="81" t="s">
        <v>4484</v>
      </c>
      <c r="C1351" s="8" t="s">
        <v>4042</v>
      </c>
      <c r="D1351" s="18">
        <v>0.85225806451612907</v>
      </c>
      <c r="E1351" s="124"/>
      <c r="F1351" s="17"/>
      <c r="G1351" s="18">
        <f>SUM(D1351*100,E1351:F1351)</f>
        <v>85.225806451612911</v>
      </c>
      <c r="H1351" s="17"/>
      <c r="I1351" s="19"/>
      <c r="J1351" s="18">
        <f>SUM(H1351:I1351)</f>
        <v>0</v>
      </c>
      <c r="K1351" s="17"/>
      <c r="L1351" s="19"/>
      <c r="M1351" s="19"/>
      <c r="N1351" s="18">
        <f>SUM(K1351:M1351)</f>
        <v>0</v>
      </c>
      <c r="O1351" s="19">
        <v>2.5</v>
      </c>
      <c r="P1351" s="19"/>
      <c r="Q1351" s="19"/>
      <c r="R1351" s="19"/>
      <c r="S1351" s="18">
        <f>SUM(O1351:R1351)</f>
        <v>2.5</v>
      </c>
      <c r="T1351" s="20"/>
      <c r="U1351" s="17"/>
      <c r="V1351" s="17"/>
      <c r="W1351" s="17"/>
      <c r="X1351" s="17"/>
      <c r="Y1351" s="17"/>
      <c r="Z1351" s="18">
        <f>SUM(T1351:Y1351)</f>
        <v>0</v>
      </c>
      <c r="AA1351" s="17"/>
      <c r="AB1351" s="17"/>
      <c r="AC1351" s="41">
        <f>G1351+J1351+N1351+S1351+Z1351+AA1351-AB1351</f>
        <v>87.725806451612911</v>
      </c>
    </row>
    <row r="1352" spans="1:29" x14ac:dyDescent="0.25">
      <c r="A1352" s="224">
        <v>1348</v>
      </c>
      <c r="B1352" s="109">
        <v>184007</v>
      </c>
      <c r="C1352" s="36" t="s">
        <v>5457</v>
      </c>
      <c r="D1352" s="39">
        <v>0.72222222222222221</v>
      </c>
      <c r="E1352" s="123"/>
      <c r="F1352" s="33"/>
      <c r="G1352" s="34">
        <v>72.222222222222214</v>
      </c>
      <c r="H1352" s="33"/>
      <c r="I1352" s="32"/>
      <c r="J1352" s="34">
        <v>0</v>
      </c>
      <c r="K1352" s="33"/>
      <c r="L1352" s="32"/>
      <c r="M1352" s="32"/>
      <c r="N1352" s="34">
        <v>0</v>
      </c>
      <c r="O1352" s="32"/>
      <c r="P1352" s="32"/>
      <c r="Q1352" s="32"/>
      <c r="R1352" s="32"/>
      <c r="S1352" s="34">
        <v>0</v>
      </c>
      <c r="T1352" s="35">
        <v>15</v>
      </c>
      <c r="U1352" s="33">
        <v>0.5</v>
      </c>
      <c r="V1352" s="33"/>
      <c r="W1352" s="33"/>
      <c r="X1352" s="33"/>
      <c r="Y1352" s="33"/>
      <c r="Z1352" s="34">
        <v>15.5</v>
      </c>
      <c r="AA1352" s="33"/>
      <c r="AB1352" s="33"/>
      <c r="AC1352" s="42">
        <v>87.722222222222214</v>
      </c>
    </row>
    <row r="1353" spans="1:29" x14ac:dyDescent="0.25">
      <c r="A1353" s="224">
        <v>1349</v>
      </c>
      <c r="B1353" s="62" t="s">
        <v>4931</v>
      </c>
      <c r="C1353" s="8" t="s">
        <v>4042</v>
      </c>
      <c r="D1353" s="18">
        <v>0.87009868421052627</v>
      </c>
      <c r="E1353" s="124"/>
      <c r="F1353" s="17"/>
      <c r="G1353" s="18">
        <f>SUM(D1353*100,E1353:F1353)</f>
        <v>87.00986842105263</v>
      </c>
      <c r="H1353" s="17"/>
      <c r="I1353" s="19"/>
      <c r="J1353" s="18">
        <f>SUM(H1353:I1353)</f>
        <v>0</v>
      </c>
      <c r="K1353" s="17"/>
      <c r="L1353" s="19"/>
      <c r="M1353" s="19"/>
      <c r="N1353" s="18">
        <f>SUM(K1353:M1353)</f>
        <v>0</v>
      </c>
      <c r="O1353" s="19"/>
      <c r="P1353" s="19"/>
      <c r="Q1353" s="19"/>
      <c r="R1353" s="19"/>
      <c r="S1353" s="18">
        <f>SUM(O1353:R1353)</f>
        <v>0</v>
      </c>
      <c r="T1353" s="20">
        <v>0.5</v>
      </c>
      <c r="U1353" s="17"/>
      <c r="V1353" s="17"/>
      <c r="W1353" s="17">
        <v>0.2</v>
      </c>
      <c r="X1353" s="17"/>
      <c r="Y1353" s="17"/>
      <c r="Z1353" s="18">
        <f>SUM(T1353:Y1353)</f>
        <v>0.7</v>
      </c>
      <c r="AA1353" s="17"/>
      <c r="AB1353" s="17"/>
      <c r="AC1353" s="41">
        <f>G1353+J1353+N1353+S1353+Z1353+AA1353-AB1353</f>
        <v>87.709868421052633</v>
      </c>
    </row>
    <row r="1354" spans="1:29" x14ac:dyDescent="0.25">
      <c r="A1354" s="224">
        <v>1350</v>
      </c>
      <c r="B1354" s="62" t="s">
        <v>4620</v>
      </c>
      <c r="C1354" s="50" t="s">
        <v>4042</v>
      </c>
      <c r="D1354" s="18">
        <v>0.87709677419354837</v>
      </c>
      <c r="E1354" s="124"/>
      <c r="F1354" s="17"/>
      <c r="G1354" s="18">
        <f>SUM(D1354*100,E1354:F1354)</f>
        <v>87.709677419354833</v>
      </c>
      <c r="H1354" s="17"/>
      <c r="I1354" s="19"/>
      <c r="J1354" s="18">
        <f>SUM(H1354:I1354)</f>
        <v>0</v>
      </c>
      <c r="K1354" s="17"/>
      <c r="L1354" s="19"/>
      <c r="M1354" s="19"/>
      <c r="N1354" s="18">
        <f>SUM(K1354:M1354)</f>
        <v>0</v>
      </c>
      <c r="O1354" s="19"/>
      <c r="P1354" s="19"/>
      <c r="Q1354" s="19"/>
      <c r="R1354" s="19"/>
      <c r="S1354" s="18">
        <f>SUM(O1354:R1354)</f>
        <v>0</v>
      </c>
      <c r="T1354" s="20"/>
      <c r="U1354" s="17"/>
      <c r="V1354" s="17"/>
      <c r="W1354" s="17"/>
      <c r="X1354" s="17"/>
      <c r="Y1354" s="17"/>
      <c r="Z1354" s="18">
        <f>SUM(T1354:Y1354)</f>
        <v>0</v>
      </c>
      <c r="AA1354" s="17"/>
      <c r="AB1354" s="17"/>
      <c r="AC1354" s="41">
        <f>G1354+J1354+N1354+S1354+Z1354+AA1354-AB1354</f>
        <v>87.709677419354833</v>
      </c>
    </row>
    <row r="1355" spans="1:29" x14ac:dyDescent="0.25">
      <c r="A1355" s="225">
        <v>1351</v>
      </c>
      <c r="B1355" s="80" t="s">
        <v>1523</v>
      </c>
      <c r="C1355" s="22" t="s">
        <v>1369</v>
      </c>
      <c r="D1355" s="18">
        <v>0.877</v>
      </c>
      <c r="E1355" s="122"/>
      <c r="F1355" s="17"/>
      <c r="G1355" s="18">
        <f>SUM(D1355*100,E1355:F1355)</f>
        <v>87.7</v>
      </c>
      <c r="H1355" s="17"/>
      <c r="I1355" s="19"/>
      <c r="J1355" s="18">
        <f>SUM(H1355:I1355)</f>
        <v>0</v>
      </c>
      <c r="K1355" s="17"/>
      <c r="L1355" s="19"/>
      <c r="M1355" s="19"/>
      <c r="N1355" s="18">
        <f>SUM(K1355:M1355)</f>
        <v>0</v>
      </c>
      <c r="O1355" s="19"/>
      <c r="P1355" s="19"/>
      <c r="Q1355" s="19"/>
      <c r="R1355" s="19"/>
      <c r="S1355" s="18">
        <f>SUM(O1355:R1355)</f>
        <v>0</v>
      </c>
      <c r="T1355" s="20"/>
      <c r="U1355" s="17"/>
      <c r="V1355" s="17"/>
      <c r="W1355" s="17"/>
      <c r="X1355" s="17"/>
      <c r="Y1355" s="17"/>
      <c r="Z1355" s="18">
        <f>SUM(T1355:Y1355)</f>
        <v>0</v>
      </c>
      <c r="AA1355" s="17"/>
      <c r="AB1355" s="17"/>
      <c r="AC1355" s="41">
        <f>G1355+J1355+N1355+S1355+Z1355+AA1355-AB1355</f>
        <v>87.7</v>
      </c>
    </row>
    <row r="1356" spans="1:29" x14ac:dyDescent="0.25">
      <c r="A1356" s="224">
        <v>1352</v>
      </c>
      <c r="B1356" s="62" t="s">
        <v>2625</v>
      </c>
      <c r="C1356" s="13" t="s">
        <v>2360</v>
      </c>
      <c r="D1356" s="18">
        <v>0.87692307692307692</v>
      </c>
      <c r="E1356" s="122"/>
      <c r="F1356" s="17"/>
      <c r="G1356" s="18">
        <v>87.692307692307693</v>
      </c>
      <c r="H1356" s="17"/>
      <c r="I1356" s="19"/>
      <c r="J1356" s="18">
        <v>0</v>
      </c>
      <c r="K1356" s="17"/>
      <c r="L1356" s="19"/>
      <c r="M1356" s="19"/>
      <c r="N1356" s="18">
        <v>0</v>
      </c>
      <c r="O1356" s="19"/>
      <c r="P1356" s="19"/>
      <c r="Q1356" s="19"/>
      <c r="R1356" s="19"/>
      <c r="S1356" s="18">
        <v>0</v>
      </c>
      <c r="T1356" s="20"/>
      <c r="U1356" s="17"/>
      <c r="V1356" s="17"/>
      <c r="W1356" s="17"/>
      <c r="X1356" s="17"/>
      <c r="Y1356" s="17"/>
      <c r="Z1356" s="18">
        <v>0</v>
      </c>
      <c r="AA1356" s="17"/>
      <c r="AB1356" s="17"/>
      <c r="AC1356" s="41">
        <v>87.692307692307693</v>
      </c>
    </row>
    <row r="1357" spans="1:29" x14ac:dyDescent="0.25">
      <c r="A1357" s="224">
        <v>1353</v>
      </c>
      <c r="B1357" s="62" t="s">
        <v>2626</v>
      </c>
      <c r="C1357" s="13" t="s">
        <v>2360</v>
      </c>
      <c r="D1357" s="18">
        <v>0.87692307692307692</v>
      </c>
      <c r="E1357" s="122"/>
      <c r="F1357" s="17"/>
      <c r="G1357" s="18">
        <v>87.692307692307693</v>
      </c>
      <c r="H1357" s="17"/>
      <c r="I1357" s="19"/>
      <c r="J1357" s="18">
        <v>0</v>
      </c>
      <c r="K1357" s="17"/>
      <c r="L1357" s="19"/>
      <c r="M1357" s="19"/>
      <c r="N1357" s="18">
        <v>0</v>
      </c>
      <c r="O1357" s="19"/>
      <c r="P1357" s="19"/>
      <c r="Q1357" s="19"/>
      <c r="R1357" s="19"/>
      <c r="S1357" s="18">
        <v>0</v>
      </c>
      <c r="T1357" s="20"/>
      <c r="U1357" s="17"/>
      <c r="V1357" s="17"/>
      <c r="W1357" s="17"/>
      <c r="X1357" s="17"/>
      <c r="Y1357" s="17"/>
      <c r="Z1357" s="18">
        <v>0</v>
      </c>
      <c r="AA1357" s="17"/>
      <c r="AB1357" s="17"/>
      <c r="AC1357" s="41">
        <v>87.692307692307693</v>
      </c>
    </row>
    <row r="1358" spans="1:29" x14ac:dyDescent="0.25">
      <c r="A1358" s="224">
        <v>1354</v>
      </c>
      <c r="B1358" s="62" t="s">
        <v>371</v>
      </c>
      <c r="C1358" s="8" t="s">
        <v>5456</v>
      </c>
      <c r="D1358" s="6">
        <v>0.87689655172413794</v>
      </c>
      <c r="E1358" s="121"/>
      <c r="F1358" s="5"/>
      <c r="G1358" s="6">
        <f>SUM(D1358*100,E1358:F1358)</f>
        <v>87.689655172413794</v>
      </c>
      <c r="H1358" s="5"/>
      <c r="I1358" s="4"/>
      <c r="J1358" s="6">
        <f>SUM(H1358:I1358)</f>
        <v>0</v>
      </c>
      <c r="K1358" s="5"/>
      <c r="L1358" s="4"/>
      <c r="M1358" s="4"/>
      <c r="N1358" s="6">
        <f>SUM(K1358:M1358)</f>
        <v>0</v>
      </c>
      <c r="O1358" s="4"/>
      <c r="P1358" s="4"/>
      <c r="Q1358" s="4"/>
      <c r="R1358" s="4"/>
      <c r="S1358" s="6">
        <f>SUM(O1358:R1358)</f>
        <v>0</v>
      </c>
      <c r="T1358" s="7"/>
      <c r="U1358" s="5"/>
      <c r="V1358" s="5"/>
      <c r="W1358" s="5"/>
      <c r="X1358" s="5"/>
      <c r="Y1358" s="5"/>
      <c r="Z1358" s="6">
        <f>SUM(T1358:Y1358)</f>
        <v>0</v>
      </c>
      <c r="AA1358" s="5"/>
      <c r="AB1358" s="5"/>
      <c r="AC1358" s="40">
        <f>G1358+J1358+N1358+S1358+Z1358+AA1358-AB1358</f>
        <v>87.689655172413794</v>
      </c>
    </row>
    <row r="1359" spans="1:29" x14ac:dyDescent="0.25">
      <c r="A1359" s="225">
        <v>1355</v>
      </c>
      <c r="B1359" s="58" t="s">
        <v>372</v>
      </c>
      <c r="C1359" s="8" t="s">
        <v>5456</v>
      </c>
      <c r="D1359" s="43">
        <v>0.77677419354838706</v>
      </c>
      <c r="E1359" s="121"/>
      <c r="F1359" s="5"/>
      <c r="G1359" s="6">
        <f>SUM(D1359*100,E1359:F1359)</f>
        <v>77.677419354838705</v>
      </c>
      <c r="H1359" s="5"/>
      <c r="I1359" s="4"/>
      <c r="J1359" s="6">
        <f>SUM(H1359:I1359)</f>
        <v>0</v>
      </c>
      <c r="K1359" s="5"/>
      <c r="L1359" s="4"/>
      <c r="M1359" s="4"/>
      <c r="N1359" s="6">
        <f>SUM(K1359:M1359)</f>
        <v>0</v>
      </c>
      <c r="O1359" s="4"/>
      <c r="P1359" s="4"/>
      <c r="Q1359" s="4"/>
      <c r="R1359" s="4"/>
      <c r="S1359" s="6">
        <f>SUM(O1359:R1359)</f>
        <v>0</v>
      </c>
      <c r="T1359" s="7"/>
      <c r="U1359" s="5"/>
      <c r="V1359" s="5"/>
      <c r="W1359" s="5"/>
      <c r="X1359" s="5">
        <v>10</v>
      </c>
      <c r="Y1359" s="5"/>
      <c r="Z1359" s="6">
        <f>SUM(T1359:Y1359)</f>
        <v>10</v>
      </c>
      <c r="AA1359" s="5"/>
      <c r="AB1359" s="5"/>
      <c r="AC1359" s="40">
        <f>G1359+J1359+N1359+S1359+Z1359+AA1359-AB1359</f>
        <v>87.677419354838705</v>
      </c>
    </row>
    <row r="1360" spans="1:29" x14ac:dyDescent="0.25">
      <c r="A1360" s="224">
        <v>1356</v>
      </c>
      <c r="B1360" s="62" t="s">
        <v>5272</v>
      </c>
      <c r="C1360" s="9" t="s">
        <v>4042</v>
      </c>
      <c r="D1360" s="18">
        <v>0.85469696969696973</v>
      </c>
      <c r="E1360" s="124"/>
      <c r="F1360" s="17"/>
      <c r="G1360" s="18">
        <f>SUM(D1360*100,E1360:F1360)</f>
        <v>85.469696969696969</v>
      </c>
      <c r="H1360" s="17"/>
      <c r="I1360" s="19"/>
      <c r="J1360" s="18">
        <f>SUM(H1360:I1360)</f>
        <v>0</v>
      </c>
      <c r="K1360" s="17"/>
      <c r="L1360" s="19"/>
      <c r="M1360" s="19"/>
      <c r="N1360" s="18">
        <f>SUM(K1360:M1360)</f>
        <v>0</v>
      </c>
      <c r="O1360" s="19"/>
      <c r="P1360" s="19"/>
      <c r="Q1360" s="19"/>
      <c r="R1360" s="19"/>
      <c r="S1360" s="18">
        <f>SUM(O1360:R1360)</f>
        <v>0</v>
      </c>
      <c r="T1360" s="20">
        <v>1</v>
      </c>
      <c r="U1360" s="17">
        <v>1.2</v>
      </c>
      <c r="V1360" s="17"/>
      <c r="W1360" s="17"/>
      <c r="X1360" s="17"/>
      <c r="Y1360" s="17"/>
      <c r="Z1360" s="18">
        <f>SUM(T1360:Y1360)</f>
        <v>2.2000000000000002</v>
      </c>
      <c r="AA1360" s="17"/>
      <c r="AB1360" s="17"/>
      <c r="AC1360" s="41">
        <f>G1360+J1360+N1360+S1360+Z1360+AA1360-AB1360</f>
        <v>87.669696969696972</v>
      </c>
    </row>
    <row r="1361" spans="1:29" x14ac:dyDescent="0.25">
      <c r="A1361" s="224">
        <v>1357</v>
      </c>
      <c r="B1361" s="62" t="s">
        <v>5181</v>
      </c>
      <c r="C1361" s="24" t="s">
        <v>4042</v>
      </c>
      <c r="D1361" s="18">
        <v>0.82967741935483874</v>
      </c>
      <c r="E1361" s="124"/>
      <c r="F1361" s="17"/>
      <c r="G1361" s="18">
        <f>SUM(D1361*100,E1361:F1361)</f>
        <v>82.967741935483872</v>
      </c>
      <c r="H1361" s="17"/>
      <c r="I1361" s="19"/>
      <c r="J1361" s="18">
        <f>SUM(H1361:I1361)</f>
        <v>0</v>
      </c>
      <c r="K1361" s="17"/>
      <c r="L1361" s="19"/>
      <c r="M1361" s="19"/>
      <c r="N1361" s="18">
        <f>SUM(K1361:M1361)</f>
        <v>0</v>
      </c>
      <c r="O1361" s="19"/>
      <c r="P1361" s="19"/>
      <c r="Q1361" s="19"/>
      <c r="R1361" s="19"/>
      <c r="S1361" s="18">
        <f>SUM(O1361:R1361)</f>
        <v>0</v>
      </c>
      <c r="T1361" s="20">
        <f>3+1</f>
        <v>4</v>
      </c>
      <c r="U1361" s="17"/>
      <c r="V1361" s="17"/>
      <c r="W1361" s="17">
        <v>0.7</v>
      </c>
      <c r="X1361" s="17"/>
      <c r="Y1361" s="17"/>
      <c r="Z1361" s="18">
        <f>SUM(T1361:Y1361)</f>
        <v>4.7</v>
      </c>
      <c r="AA1361" s="17"/>
      <c r="AB1361" s="17"/>
      <c r="AC1361" s="41">
        <f>G1361+J1361+N1361+S1361+Z1361+AA1361-AB1361</f>
        <v>87.667741935483875</v>
      </c>
    </row>
    <row r="1362" spans="1:29" x14ac:dyDescent="0.25">
      <c r="A1362" s="224">
        <v>1358</v>
      </c>
      <c r="B1362" s="62" t="s">
        <v>2627</v>
      </c>
      <c r="C1362" s="13" t="s">
        <v>2360</v>
      </c>
      <c r="D1362" s="18">
        <v>0.8716666666666667</v>
      </c>
      <c r="E1362" s="122"/>
      <c r="F1362" s="17"/>
      <c r="G1362" s="18">
        <v>87.166666666666671</v>
      </c>
      <c r="H1362" s="17"/>
      <c r="I1362" s="19"/>
      <c r="J1362" s="18">
        <v>0</v>
      </c>
      <c r="K1362" s="17"/>
      <c r="L1362" s="19"/>
      <c r="M1362" s="19"/>
      <c r="N1362" s="18">
        <v>0</v>
      </c>
      <c r="O1362" s="19"/>
      <c r="P1362" s="19"/>
      <c r="Q1362" s="19"/>
      <c r="R1362" s="19"/>
      <c r="S1362" s="18">
        <v>0</v>
      </c>
      <c r="T1362" s="20">
        <v>0.5</v>
      </c>
      <c r="U1362" s="17"/>
      <c r="V1362" s="17"/>
      <c r="W1362" s="17"/>
      <c r="X1362" s="17"/>
      <c r="Y1362" s="17"/>
      <c r="Z1362" s="18">
        <v>0.5</v>
      </c>
      <c r="AA1362" s="17"/>
      <c r="AB1362" s="17"/>
      <c r="AC1362" s="41">
        <v>87.666666666666671</v>
      </c>
    </row>
    <row r="1363" spans="1:29" x14ac:dyDescent="0.25">
      <c r="A1363" s="225">
        <v>1359</v>
      </c>
      <c r="B1363" s="62" t="s">
        <v>3485</v>
      </c>
      <c r="C1363" s="13" t="s">
        <v>3340</v>
      </c>
      <c r="D1363" s="18">
        <v>0.87666666666666671</v>
      </c>
      <c r="E1363" s="122"/>
      <c r="F1363" s="17"/>
      <c r="G1363" s="18">
        <v>87.666666666666671</v>
      </c>
      <c r="H1363" s="17"/>
      <c r="I1363" s="19"/>
      <c r="J1363" s="18">
        <v>0</v>
      </c>
      <c r="K1363" s="17"/>
      <c r="L1363" s="19"/>
      <c r="M1363" s="19"/>
      <c r="N1363" s="18">
        <v>0</v>
      </c>
      <c r="O1363" s="19"/>
      <c r="P1363" s="19"/>
      <c r="Q1363" s="19"/>
      <c r="R1363" s="19"/>
      <c r="S1363" s="18">
        <v>0</v>
      </c>
      <c r="T1363" s="20"/>
      <c r="U1363" s="17"/>
      <c r="V1363" s="17"/>
      <c r="W1363" s="17"/>
      <c r="X1363" s="17"/>
      <c r="Y1363" s="17"/>
      <c r="Z1363" s="18">
        <v>0</v>
      </c>
      <c r="AA1363" s="17"/>
      <c r="AB1363" s="17"/>
      <c r="AC1363" s="41">
        <v>87.666666666666671</v>
      </c>
    </row>
    <row r="1364" spans="1:29" x14ac:dyDescent="0.25">
      <c r="A1364" s="224">
        <v>1360</v>
      </c>
      <c r="B1364" s="62" t="s">
        <v>5270</v>
      </c>
      <c r="C1364" s="9" t="s">
        <v>4042</v>
      </c>
      <c r="D1364" s="18">
        <v>0.86866666666666659</v>
      </c>
      <c r="E1364" s="124"/>
      <c r="F1364" s="17"/>
      <c r="G1364" s="18">
        <f>SUM(D1364*100,E1364:F1364)</f>
        <v>86.86666666666666</v>
      </c>
      <c r="H1364" s="17"/>
      <c r="I1364" s="19"/>
      <c r="J1364" s="18">
        <f>SUM(H1364:I1364)</f>
        <v>0</v>
      </c>
      <c r="K1364" s="17"/>
      <c r="L1364" s="19"/>
      <c r="M1364" s="19"/>
      <c r="N1364" s="18">
        <f>SUM(K1364:M1364)</f>
        <v>0</v>
      </c>
      <c r="O1364" s="19"/>
      <c r="P1364" s="19"/>
      <c r="Q1364" s="19"/>
      <c r="R1364" s="19"/>
      <c r="S1364" s="18">
        <f>SUM(O1364:R1364)</f>
        <v>0</v>
      </c>
      <c r="T1364" s="20"/>
      <c r="U1364" s="17">
        <v>0.8</v>
      </c>
      <c r="V1364" s="17"/>
      <c r="W1364" s="17"/>
      <c r="X1364" s="17"/>
      <c r="Y1364" s="17"/>
      <c r="Z1364" s="18">
        <f>SUM(T1364:Y1364)</f>
        <v>0.8</v>
      </c>
      <c r="AA1364" s="17"/>
      <c r="AB1364" s="17"/>
      <c r="AC1364" s="41">
        <f>G1364+J1364+N1364+S1364+Z1364+AA1364-AB1364</f>
        <v>87.666666666666657</v>
      </c>
    </row>
    <row r="1365" spans="1:29" x14ac:dyDescent="0.25">
      <c r="A1365" s="224">
        <v>1361</v>
      </c>
      <c r="B1365" s="81" t="s">
        <v>4379</v>
      </c>
      <c r="C1365" s="8" t="s">
        <v>4356</v>
      </c>
      <c r="D1365" s="18">
        <v>0.87645161290322582</v>
      </c>
      <c r="E1365" s="124"/>
      <c r="F1365" s="17"/>
      <c r="G1365" s="18">
        <f>SUM(D1365*100,E1365:F1365)</f>
        <v>87.645161290322577</v>
      </c>
      <c r="H1365" s="17"/>
      <c r="I1365" s="19"/>
      <c r="J1365" s="18">
        <f>SUM(H1365:I1365)</f>
        <v>0</v>
      </c>
      <c r="K1365" s="17"/>
      <c r="L1365" s="19"/>
      <c r="M1365" s="19"/>
      <c r="N1365" s="18">
        <f>SUM(K1365:M1365)</f>
        <v>0</v>
      </c>
      <c r="O1365" s="19"/>
      <c r="P1365" s="19"/>
      <c r="Q1365" s="19"/>
      <c r="R1365" s="19"/>
      <c r="S1365" s="18">
        <f>SUM(O1365:R1365)</f>
        <v>0</v>
      </c>
      <c r="T1365" s="20"/>
      <c r="U1365" s="17"/>
      <c r="V1365" s="17"/>
      <c r="W1365" s="17"/>
      <c r="X1365" s="17"/>
      <c r="Y1365" s="17"/>
      <c r="Z1365" s="18">
        <f>SUM(T1365:Y1365)</f>
        <v>0</v>
      </c>
      <c r="AA1365" s="17"/>
      <c r="AB1365" s="17"/>
      <c r="AC1365" s="41">
        <f>G1365+J1365+N1365+S1365+Z1365+AA1365-AB1365</f>
        <v>87.645161290322577</v>
      </c>
    </row>
    <row r="1366" spans="1:29" x14ac:dyDescent="0.25">
      <c r="A1366" s="224">
        <v>1362</v>
      </c>
      <c r="B1366" s="62" t="s">
        <v>373</v>
      </c>
      <c r="C1366" s="8" t="s">
        <v>5456</v>
      </c>
      <c r="D1366" s="6">
        <v>0.83137931034482759</v>
      </c>
      <c r="E1366" s="121"/>
      <c r="F1366" s="5"/>
      <c r="G1366" s="6">
        <f>SUM(D1366*100,E1366:F1366)</f>
        <v>83.137931034482762</v>
      </c>
      <c r="H1366" s="5"/>
      <c r="I1366" s="4"/>
      <c r="J1366" s="6">
        <f>SUM(H1366:I1366)</f>
        <v>0</v>
      </c>
      <c r="K1366" s="5"/>
      <c r="L1366" s="4"/>
      <c r="M1366" s="4"/>
      <c r="N1366" s="6">
        <f>SUM(K1366:M1366)</f>
        <v>0</v>
      </c>
      <c r="O1366" s="4"/>
      <c r="P1366" s="4">
        <v>4</v>
      </c>
      <c r="Q1366" s="4"/>
      <c r="R1366" s="4"/>
      <c r="S1366" s="6">
        <f>SUM(O1366:R1366)</f>
        <v>4</v>
      </c>
      <c r="T1366" s="7"/>
      <c r="U1366" s="5">
        <v>0.5</v>
      </c>
      <c r="V1366" s="5"/>
      <c r="W1366" s="5"/>
      <c r="X1366" s="5"/>
      <c r="Y1366" s="5"/>
      <c r="Z1366" s="6">
        <f>SUM(T1366:Y1366)</f>
        <v>0.5</v>
      </c>
      <c r="AA1366" s="5"/>
      <c r="AB1366" s="5"/>
      <c r="AC1366" s="40">
        <f>G1366+J1366+N1366+S1366+Z1366+AA1366-AB1366</f>
        <v>87.637931034482762</v>
      </c>
    </row>
    <row r="1367" spans="1:29" x14ac:dyDescent="0.25">
      <c r="A1367" s="225">
        <v>1363</v>
      </c>
      <c r="B1367" s="62" t="s">
        <v>3486</v>
      </c>
      <c r="C1367" s="13" t="s">
        <v>3340</v>
      </c>
      <c r="D1367" s="18">
        <v>0.8763333333333333</v>
      </c>
      <c r="E1367" s="122"/>
      <c r="F1367" s="17"/>
      <c r="G1367" s="18">
        <v>87.633333333333326</v>
      </c>
      <c r="H1367" s="17"/>
      <c r="I1367" s="19"/>
      <c r="J1367" s="18">
        <v>0</v>
      </c>
      <c r="K1367" s="17"/>
      <c r="L1367" s="19"/>
      <c r="M1367" s="19"/>
      <c r="N1367" s="18">
        <v>0</v>
      </c>
      <c r="O1367" s="19"/>
      <c r="P1367" s="19"/>
      <c r="Q1367" s="19"/>
      <c r="R1367" s="19"/>
      <c r="S1367" s="18">
        <v>0</v>
      </c>
      <c r="T1367" s="20"/>
      <c r="U1367" s="17"/>
      <c r="V1367" s="17"/>
      <c r="W1367" s="17"/>
      <c r="X1367" s="17"/>
      <c r="Y1367" s="17"/>
      <c r="Z1367" s="18">
        <v>0</v>
      </c>
      <c r="AA1367" s="17"/>
      <c r="AB1367" s="17"/>
      <c r="AC1367" s="41">
        <v>87.633333333333326</v>
      </c>
    </row>
    <row r="1368" spans="1:29" x14ac:dyDescent="0.25">
      <c r="A1368" s="224">
        <v>1364</v>
      </c>
      <c r="B1368" s="62" t="s">
        <v>4668</v>
      </c>
      <c r="C1368" s="8" t="s">
        <v>4042</v>
      </c>
      <c r="D1368" s="18">
        <v>0.8763333333333333</v>
      </c>
      <c r="E1368" s="124"/>
      <c r="F1368" s="17"/>
      <c r="G1368" s="18">
        <f>SUM(D1368*100,E1368:F1368)</f>
        <v>87.633333333333326</v>
      </c>
      <c r="H1368" s="17"/>
      <c r="I1368" s="19"/>
      <c r="J1368" s="18">
        <f>SUM(H1368:I1368)</f>
        <v>0</v>
      </c>
      <c r="K1368" s="17"/>
      <c r="L1368" s="19"/>
      <c r="M1368" s="19"/>
      <c r="N1368" s="18">
        <f>SUM(K1368:M1368)</f>
        <v>0</v>
      </c>
      <c r="O1368" s="19"/>
      <c r="P1368" s="19"/>
      <c r="Q1368" s="19"/>
      <c r="R1368" s="19"/>
      <c r="S1368" s="18">
        <f>SUM(O1368:R1368)</f>
        <v>0</v>
      </c>
      <c r="T1368" s="20"/>
      <c r="U1368" s="17"/>
      <c r="V1368" s="17"/>
      <c r="W1368" s="17"/>
      <c r="X1368" s="17"/>
      <c r="Y1368" s="17"/>
      <c r="Z1368" s="18">
        <f>SUM(T1368:Y1368)</f>
        <v>0</v>
      </c>
      <c r="AA1368" s="17"/>
      <c r="AB1368" s="17"/>
      <c r="AC1368" s="41">
        <f>G1368+J1368+N1368+S1368+Z1368+AA1368-AB1368</f>
        <v>87.633333333333326</v>
      </c>
    </row>
    <row r="1369" spans="1:29" x14ac:dyDescent="0.25">
      <c r="A1369" s="224">
        <v>1365</v>
      </c>
      <c r="B1369" s="62" t="s">
        <v>3487</v>
      </c>
      <c r="C1369" s="13" t="s">
        <v>3340</v>
      </c>
      <c r="D1369" s="18">
        <v>0.8203125</v>
      </c>
      <c r="E1369" s="122">
        <v>1</v>
      </c>
      <c r="F1369" s="17"/>
      <c r="G1369" s="18">
        <v>83.03125</v>
      </c>
      <c r="H1369" s="17"/>
      <c r="I1369" s="19"/>
      <c r="J1369" s="18">
        <v>0</v>
      </c>
      <c r="K1369" s="17"/>
      <c r="L1369" s="19"/>
      <c r="M1369" s="19"/>
      <c r="N1369" s="18">
        <v>0</v>
      </c>
      <c r="O1369" s="19"/>
      <c r="P1369" s="19"/>
      <c r="Q1369" s="19"/>
      <c r="R1369" s="19"/>
      <c r="S1369" s="18">
        <v>0</v>
      </c>
      <c r="T1369" s="20">
        <v>1</v>
      </c>
      <c r="U1369" s="17"/>
      <c r="V1369" s="17"/>
      <c r="W1369" s="17">
        <v>3.6</v>
      </c>
      <c r="X1369" s="17"/>
      <c r="Y1369" s="17"/>
      <c r="Z1369" s="18">
        <v>4.5999999999999996</v>
      </c>
      <c r="AA1369" s="17"/>
      <c r="AB1369" s="17"/>
      <c r="AC1369" s="41">
        <v>87.631249999999994</v>
      </c>
    </row>
    <row r="1370" spans="1:29" x14ac:dyDescent="0.25">
      <c r="A1370" s="224">
        <v>1366</v>
      </c>
      <c r="B1370" s="62" t="s">
        <v>2628</v>
      </c>
      <c r="C1370" s="13" t="s">
        <v>2360</v>
      </c>
      <c r="D1370" s="18">
        <v>0.87615384615384617</v>
      </c>
      <c r="E1370" s="122"/>
      <c r="F1370" s="17"/>
      <c r="G1370" s="18">
        <v>87.615384615384613</v>
      </c>
      <c r="H1370" s="17"/>
      <c r="I1370" s="19"/>
      <c r="J1370" s="18">
        <v>0</v>
      </c>
      <c r="K1370" s="17"/>
      <c r="L1370" s="19"/>
      <c r="M1370" s="19"/>
      <c r="N1370" s="18">
        <v>0</v>
      </c>
      <c r="O1370" s="19"/>
      <c r="P1370" s="19"/>
      <c r="Q1370" s="19"/>
      <c r="R1370" s="19"/>
      <c r="S1370" s="18">
        <v>0</v>
      </c>
      <c r="T1370" s="20"/>
      <c r="U1370" s="17"/>
      <c r="V1370" s="17"/>
      <c r="W1370" s="17"/>
      <c r="X1370" s="17"/>
      <c r="Y1370" s="17"/>
      <c r="Z1370" s="18">
        <v>0</v>
      </c>
      <c r="AA1370" s="17"/>
      <c r="AB1370" s="17"/>
      <c r="AC1370" s="41">
        <v>87.615384615384613</v>
      </c>
    </row>
    <row r="1371" spans="1:29" x14ac:dyDescent="0.25">
      <c r="A1371" s="225">
        <v>1367</v>
      </c>
      <c r="B1371" s="62" t="s">
        <v>2629</v>
      </c>
      <c r="C1371" s="13" t="s">
        <v>2360</v>
      </c>
      <c r="D1371" s="18">
        <v>0.87615384615384617</v>
      </c>
      <c r="E1371" s="122"/>
      <c r="F1371" s="17"/>
      <c r="G1371" s="18">
        <v>87.615384615384613</v>
      </c>
      <c r="H1371" s="17"/>
      <c r="I1371" s="19"/>
      <c r="J1371" s="18">
        <v>0</v>
      </c>
      <c r="K1371" s="17"/>
      <c r="L1371" s="19"/>
      <c r="M1371" s="19"/>
      <c r="N1371" s="18">
        <v>0</v>
      </c>
      <c r="O1371" s="19"/>
      <c r="P1371" s="19"/>
      <c r="Q1371" s="19"/>
      <c r="R1371" s="19"/>
      <c r="S1371" s="18">
        <v>0</v>
      </c>
      <c r="T1371" s="20"/>
      <c r="U1371" s="17"/>
      <c r="V1371" s="17"/>
      <c r="W1371" s="17"/>
      <c r="X1371" s="17"/>
      <c r="Y1371" s="17"/>
      <c r="Z1371" s="18">
        <v>0</v>
      </c>
      <c r="AA1371" s="17"/>
      <c r="AB1371" s="17"/>
      <c r="AC1371" s="41">
        <v>87.615384615384613</v>
      </c>
    </row>
    <row r="1372" spans="1:29" x14ac:dyDescent="0.25">
      <c r="A1372" s="224">
        <v>1368</v>
      </c>
      <c r="B1372" s="62" t="s">
        <v>3488</v>
      </c>
      <c r="C1372" s="13" t="s">
        <v>3340</v>
      </c>
      <c r="D1372" s="18">
        <v>0.8560526315789474</v>
      </c>
      <c r="E1372" s="122"/>
      <c r="F1372" s="17"/>
      <c r="G1372" s="18">
        <v>85.60526315789474</v>
      </c>
      <c r="H1372" s="17">
        <v>2</v>
      </c>
      <c r="I1372" s="19"/>
      <c r="J1372" s="18">
        <v>2</v>
      </c>
      <c r="K1372" s="17"/>
      <c r="L1372" s="19"/>
      <c r="M1372" s="19"/>
      <c r="N1372" s="18">
        <v>0</v>
      </c>
      <c r="O1372" s="19"/>
      <c r="P1372" s="19"/>
      <c r="Q1372" s="19"/>
      <c r="R1372" s="19"/>
      <c r="S1372" s="18">
        <v>0</v>
      </c>
      <c r="T1372" s="20"/>
      <c r="U1372" s="17"/>
      <c r="V1372" s="17"/>
      <c r="W1372" s="17"/>
      <c r="X1372" s="17"/>
      <c r="Y1372" s="17"/>
      <c r="Z1372" s="18">
        <v>0</v>
      </c>
      <c r="AA1372" s="17"/>
      <c r="AB1372" s="17"/>
      <c r="AC1372" s="41">
        <v>87.60526315789474</v>
      </c>
    </row>
    <row r="1373" spans="1:29" x14ac:dyDescent="0.25">
      <c r="A1373" s="224">
        <v>1369</v>
      </c>
      <c r="B1373" s="62" t="s">
        <v>5310</v>
      </c>
      <c r="C1373" s="9" t="s">
        <v>4042</v>
      </c>
      <c r="D1373" s="18">
        <v>0.86199999999999999</v>
      </c>
      <c r="E1373" s="124"/>
      <c r="F1373" s="17"/>
      <c r="G1373" s="18">
        <f>SUM(D1373*100,E1373:F1373)</f>
        <v>86.2</v>
      </c>
      <c r="H1373" s="17"/>
      <c r="I1373" s="19"/>
      <c r="J1373" s="18">
        <f>SUM(H1373:I1373)</f>
        <v>0</v>
      </c>
      <c r="K1373" s="17"/>
      <c r="L1373" s="19"/>
      <c r="M1373" s="19"/>
      <c r="N1373" s="18">
        <f>SUM(K1373:M1373)</f>
        <v>0</v>
      </c>
      <c r="O1373" s="19"/>
      <c r="P1373" s="19"/>
      <c r="Q1373" s="19"/>
      <c r="R1373" s="19"/>
      <c r="S1373" s="18">
        <f>SUM(O1373:R1373)</f>
        <v>0</v>
      </c>
      <c r="T1373" s="20">
        <v>1</v>
      </c>
      <c r="U1373" s="17"/>
      <c r="V1373" s="17"/>
      <c r="W1373" s="17">
        <v>0.4</v>
      </c>
      <c r="X1373" s="17"/>
      <c r="Y1373" s="17"/>
      <c r="Z1373" s="18">
        <f>SUM(T1373:Y1373)</f>
        <v>1.4</v>
      </c>
      <c r="AA1373" s="17"/>
      <c r="AB1373" s="17"/>
      <c r="AC1373" s="41">
        <f>G1373+J1373+N1373+S1373+Z1373+AA1373-AB1373</f>
        <v>87.600000000000009</v>
      </c>
    </row>
    <row r="1374" spans="1:29" x14ac:dyDescent="0.25">
      <c r="A1374" s="224">
        <v>1370</v>
      </c>
      <c r="B1374" s="58" t="s">
        <v>374</v>
      </c>
      <c r="C1374" s="8" t="s">
        <v>5456</v>
      </c>
      <c r="D1374" s="6">
        <v>0.876</v>
      </c>
      <c r="E1374" s="121"/>
      <c r="F1374" s="5"/>
      <c r="G1374" s="6">
        <f>SUM(D1374*100,E1374:F1374)</f>
        <v>87.6</v>
      </c>
      <c r="H1374" s="5"/>
      <c r="I1374" s="4"/>
      <c r="J1374" s="6">
        <f>SUM(H1374:I1374)</f>
        <v>0</v>
      </c>
      <c r="K1374" s="5"/>
      <c r="L1374" s="4"/>
      <c r="M1374" s="4"/>
      <c r="N1374" s="6">
        <f>SUM(K1374:M1374)</f>
        <v>0</v>
      </c>
      <c r="O1374" s="4"/>
      <c r="P1374" s="4"/>
      <c r="Q1374" s="4"/>
      <c r="R1374" s="4"/>
      <c r="S1374" s="6">
        <f>SUM(O1374:R1374)</f>
        <v>0</v>
      </c>
      <c r="T1374" s="7"/>
      <c r="U1374" s="5"/>
      <c r="V1374" s="5"/>
      <c r="W1374" s="5"/>
      <c r="X1374" s="5"/>
      <c r="Y1374" s="5"/>
      <c r="Z1374" s="6">
        <f>SUM(T1374:Y1374)</f>
        <v>0</v>
      </c>
      <c r="AA1374" s="5"/>
      <c r="AB1374" s="5"/>
      <c r="AC1374" s="40">
        <f>G1374+J1374+N1374+S1374+Z1374+AA1374-AB1374</f>
        <v>87.6</v>
      </c>
    </row>
    <row r="1375" spans="1:29" x14ac:dyDescent="0.25">
      <c r="A1375" s="225">
        <v>1371</v>
      </c>
      <c r="B1375" s="62" t="s">
        <v>375</v>
      </c>
      <c r="C1375" s="8" t="s">
        <v>5456</v>
      </c>
      <c r="D1375" s="6">
        <v>0.876</v>
      </c>
      <c r="E1375" s="121"/>
      <c r="F1375" s="5"/>
      <c r="G1375" s="6">
        <f>SUM(D1375*100,E1375:F1375)</f>
        <v>87.6</v>
      </c>
      <c r="H1375" s="5"/>
      <c r="I1375" s="4"/>
      <c r="J1375" s="6">
        <f>SUM(H1375:I1375)</f>
        <v>0</v>
      </c>
      <c r="K1375" s="5"/>
      <c r="L1375" s="4"/>
      <c r="M1375" s="4"/>
      <c r="N1375" s="6">
        <f>SUM(K1375:M1375)</f>
        <v>0</v>
      </c>
      <c r="O1375" s="4"/>
      <c r="P1375" s="4"/>
      <c r="Q1375" s="4"/>
      <c r="R1375" s="4"/>
      <c r="S1375" s="6">
        <f>SUM(O1375:R1375)</f>
        <v>0</v>
      </c>
      <c r="T1375" s="7"/>
      <c r="U1375" s="5"/>
      <c r="V1375" s="5"/>
      <c r="W1375" s="5"/>
      <c r="X1375" s="5"/>
      <c r="Y1375" s="5"/>
      <c r="Z1375" s="6">
        <f>SUM(T1375:Y1375)</f>
        <v>0</v>
      </c>
      <c r="AA1375" s="5"/>
      <c r="AB1375" s="5"/>
      <c r="AC1375" s="40">
        <f>G1375+J1375+N1375+S1375+Z1375+AA1375-AB1375</f>
        <v>87.6</v>
      </c>
    </row>
    <row r="1376" spans="1:29" x14ac:dyDescent="0.25">
      <c r="A1376" s="224">
        <v>1372</v>
      </c>
      <c r="B1376" s="62" t="s">
        <v>4677</v>
      </c>
      <c r="C1376" s="8" t="s">
        <v>4042</v>
      </c>
      <c r="D1376" s="18">
        <v>0.876</v>
      </c>
      <c r="E1376" s="124"/>
      <c r="F1376" s="17"/>
      <c r="G1376" s="18">
        <f>SUM(D1376*100,E1376:F1376)</f>
        <v>87.6</v>
      </c>
      <c r="H1376" s="17"/>
      <c r="I1376" s="19"/>
      <c r="J1376" s="18">
        <f>SUM(H1376:I1376)</f>
        <v>0</v>
      </c>
      <c r="K1376" s="17"/>
      <c r="L1376" s="19"/>
      <c r="M1376" s="19"/>
      <c r="N1376" s="18">
        <f>SUM(K1376:M1376)</f>
        <v>0</v>
      </c>
      <c r="O1376" s="19"/>
      <c r="P1376" s="19"/>
      <c r="Q1376" s="19"/>
      <c r="R1376" s="19"/>
      <c r="S1376" s="18">
        <f>SUM(O1376:R1376)</f>
        <v>0</v>
      </c>
      <c r="T1376" s="20"/>
      <c r="U1376" s="17"/>
      <c r="V1376" s="17"/>
      <c r="W1376" s="17"/>
      <c r="X1376" s="17"/>
      <c r="Y1376" s="17"/>
      <c r="Z1376" s="18">
        <f>SUM(T1376:Y1376)</f>
        <v>0</v>
      </c>
      <c r="AA1376" s="17"/>
      <c r="AB1376" s="17"/>
      <c r="AC1376" s="41">
        <f>G1376+J1376+N1376+S1376+Z1376+AA1376-AB1376</f>
        <v>87.6</v>
      </c>
    </row>
    <row r="1377" spans="1:29" x14ac:dyDescent="0.25">
      <c r="A1377" s="224">
        <v>1373</v>
      </c>
      <c r="B1377" s="75" t="s">
        <v>1524</v>
      </c>
      <c r="C1377" s="8" t="s">
        <v>1369</v>
      </c>
      <c r="D1377" s="18">
        <v>0.87591666666666668</v>
      </c>
      <c r="E1377" s="122"/>
      <c r="F1377" s="17"/>
      <c r="G1377" s="18">
        <f>SUM(D1377*100,E1377:F1377)</f>
        <v>87.591666666666669</v>
      </c>
      <c r="H1377" s="17"/>
      <c r="I1377" s="19"/>
      <c r="J1377" s="18">
        <f>SUM(H1377:I1377)</f>
        <v>0</v>
      </c>
      <c r="K1377" s="17"/>
      <c r="L1377" s="19"/>
      <c r="M1377" s="19"/>
      <c r="N1377" s="18">
        <f>SUM(K1377:M1377)</f>
        <v>0</v>
      </c>
      <c r="O1377" s="19"/>
      <c r="P1377" s="19"/>
      <c r="Q1377" s="19"/>
      <c r="R1377" s="19"/>
      <c r="S1377" s="18">
        <f>SUM(O1377:R1377)</f>
        <v>0</v>
      </c>
      <c r="T1377" s="20"/>
      <c r="U1377" s="17"/>
      <c r="V1377" s="17"/>
      <c r="W1377" s="17"/>
      <c r="X1377" s="17"/>
      <c r="Y1377" s="17"/>
      <c r="Z1377" s="18">
        <f>SUM(T1377:Y1377)</f>
        <v>0</v>
      </c>
      <c r="AA1377" s="17"/>
      <c r="AB1377" s="17"/>
      <c r="AC1377" s="41">
        <f>G1377+J1377+N1377+S1377+Z1377+AA1377-AB1377</f>
        <v>87.591666666666669</v>
      </c>
    </row>
    <row r="1378" spans="1:29" x14ac:dyDescent="0.25">
      <c r="A1378" s="224">
        <v>1374</v>
      </c>
      <c r="B1378" s="62" t="s">
        <v>2630</v>
      </c>
      <c r="C1378" s="13" t="s">
        <v>2360</v>
      </c>
      <c r="D1378" s="18">
        <v>0.87583333333333324</v>
      </c>
      <c r="E1378" s="122"/>
      <c r="F1378" s="17"/>
      <c r="G1378" s="18">
        <v>87.583333333333329</v>
      </c>
      <c r="H1378" s="17"/>
      <c r="I1378" s="19"/>
      <c r="J1378" s="18">
        <v>0</v>
      </c>
      <c r="K1378" s="17"/>
      <c r="L1378" s="19"/>
      <c r="M1378" s="19"/>
      <c r="N1378" s="18">
        <v>0</v>
      </c>
      <c r="O1378" s="19"/>
      <c r="P1378" s="19"/>
      <c r="Q1378" s="19"/>
      <c r="R1378" s="19"/>
      <c r="S1378" s="18">
        <v>0</v>
      </c>
      <c r="T1378" s="20"/>
      <c r="U1378" s="17"/>
      <c r="V1378" s="17"/>
      <c r="W1378" s="17"/>
      <c r="X1378" s="17"/>
      <c r="Y1378" s="17"/>
      <c r="Z1378" s="18">
        <v>0</v>
      </c>
      <c r="AA1378" s="17"/>
      <c r="AB1378" s="17"/>
      <c r="AC1378" s="41">
        <v>87.583333333333329</v>
      </c>
    </row>
    <row r="1379" spans="1:29" x14ac:dyDescent="0.25">
      <c r="A1379" s="225">
        <v>1375</v>
      </c>
      <c r="B1379" s="62" t="s">
        <v>2631</v>
      </c>
      <c r="C1379" s="13" t="s">
        <v>2360</v>
      </c>
      <c r="D1379" s="18">
        <v>0.86583333333333323</v>
      </c>
      <c r="E1379" s="122"/>
      <c r="F1379" s="17"/>
      <c r="G1379" s="18">
        <v>86.583333333333329</v>
      </c>
      <c r="H1379" s="17"/>
      <c r="I1379" s="19"/>
      <c r="J1379" s="18">
        <v>0</v>
      </c>
      <c r="K1379" s="17"/>
      <c r="L1379" s="19"/>
      <c r="M1379" s="19">
        <v>1</v>
      </c>
      <c r="N1379" s="18">
        <v>1</v>
      </c>
      <c r="O1379" s="19"/>
      <c r="P1379" s="19"/>
      <c r="Q1379" s="19"/>
      <c r="R1379" s="19"/>
      <c r="S1379" s="18">
        <v>0</v>
      </c>
      <c r="T1379" s="20"/>
      <c r="U1379" s="17"/>
      <c r="V1379" s="17"/>
      <c r="W1379" s="17"/>
      <c r="X1379" s="17"/>
      <c r="Y1379" s="17"/>
      <c r="Z1379" s="18">
        <v>0</v>
      </c>
      <c r="AA1379" s="17"/>
      <c r="AB1379" s="17"/>
      <c r="AC1379" s="41">
        <v>87.583333333333329</v>
      </c>
    </row>
    <row r="1380" spans="1:29" x14ac:dyDescent="0.25">
      <c r="A1380" s="224">
        <v>1376</v>
      </c>
      <c r="B1380" s="62" t="s">
        <v>2632</v>
      </c>
      <c r="C1380" s="13" t="s">
        <v>2360</v>
      </c>
      <c r="D1380" s="18">
        <v>0.87583333333333324</v>
      </c>
      <c r="E1380" s="122"/>
      <c r="F1380" s="17"/>
      <c r="G1380" s="18">
        <v>87.583333333333329</v>
      </c>
      <c r="H1380" s="17"/>
      <c r="I1380" s="19"/>
      <c r="J1380" s="18">
        <v>0</v>
      </c>
      <c r="K1380" s="17"/>
      <c r="L1380" s="19"/>
      <c r="M1380" s="19"/>
      <c r="N1380" s="18">
        <v>0</v>
      </c>
      <c r="O1380" s="19"/>
      <c r="P1380" s="19"/>
      <c r="Q1380" s="19"/>
      <c r="R1380" s="19"/>
      <c r="S1380" s="18">
        <v>0</v>
      </c>
      <c r="T1380" s="20"/>
      <c r="U1380" s="17"/>
      <c r="V1380" s="17"/>
      <c r="W1380" s="17"/>
      <c r="X1380" s="17"/>
      <c r="Y1380" s="17"/>
      <c r="Z1380" s="18">
        <v>0</v>
      </c>
      <c r="AA1380" s="17"/>
      <c r="AB1380" s="17"/>
      <c r="AC1380" s="41">
        <v>87.583333333333329</v>
      </c>
    </row>
    <row r="1381" spans="1:29" x14ac:dyDescent="0.25">
      <c r="A1381" s="224">
        <v>1377</v>
      </c>
      <c r="B1381" s="62" t="s">
        <v>4830</v>
      </c>
      <c r="C1381" s="8" t="s">
        <v>4042</v>
      </c>
      <c r="D1381" s="18">
        <v>0.86781249999999999</v>
      </c>
      <c r="E1381" s="124"/>
      <c r="F1381" s="17"/>
      <c r="G1381" s="18">
        <f>SUM(D1381*100,E1381:F1381)</f>
        <v>86.78125</v>
      </c>
      <c r="H1381" s="17"/>
      <c r="I1381" s="19"/>
      <c r="J1381" s="18">
        <f>SUM(H1381:I1381)</f>
        <v>0</v>
      </c>
      <c r="K1381" s="17"/>
      <c r="L1381" s="19"/>
      <c r="M1381" s="19"/>
      <c r="N1381" s="18">
        <f>SUM(K1381:M1381)</f>
        <v>0</v>
      </c>
      <c r="O1381" s="19"/>
      <c r="P1381" s="19"/>
      <c r="Q1381" s="19"/>
      <c r="R1381" s="19"/>
      <c r="S1381" s="18">
        <f>SUM(O1381:R1381)</f>
        <v>0</v>
      </c>
      <c r="T1381" s="20"/>
      <c r="U1381" s="17">
        <v>0.8</v>
      </c>
      <c r="V1381" s="17"/>
      <c r="W1381" s="17"/>
      <c r="X1381" s="17"/>
      <c r="Y1381" s="17"/>
      <c r="Z1381" s="18">
        <f>SUM(T1381:Y1381)</f>
        <v>0.8</v>
      </c>
      <c r="AA1381" s="17"/>
      <c r="AB1381" s="17"/>
      <c r="AC1381" s="41">
        <f>G1381+J1381+N1381+S1381+Z1381+AA1381-AB1381</f>
        <v>87.581249999999997</v>
      </c>
    </row>
    <row r="1382" spans="1:29" x14ac:dyDescent="0.25">
      <c r="A1382" s="224">
        <v>1378</v>
      </c>
      <c r="B1382" s="62" t="s">
        <v>3489</v>
      </c>
      <c r="C1382" s="13" t="s">
        <v>3340</v>
      </c>
      <c r="D1382" s="18">
        <v>0.87578947368421056</v>
      </c>
      <c r="E1382" s="122"/>
      <c r="F1382" s="17"/>
      <c r="G1382" s="18">
        <v>87.578947368421055</v>
      </c>
      <c r="H1382" s="17"/>
      <c r="I1382" s="19"/>
      <c r="J1382" s="18">
        <v>0</v>
      </c>
      <c r="K1382" s="17"/>
      <c r="L1382" s="19"/>
      <c r="M1382" s="19"/>
      <c r="N1382" s="18">
        <v>0</v>
      </c>
      <c r="O1382" s="19"/>
      <c r="P1382" s="19"/>
      <c r="Q1382" s="19"/>
      <c r="R1382" s="19"/>
      <c r="S1382" s="18">
        <v>0</v>
      </c>
      <c r="T1382" s="20"/>
      <c r="U1382" s="17"/>
      <c r="V1382" s="17"/>
      <c r="W1382" s="17"/>
      <c r="X1382" s="17"/>
      <c r="Y1382" s="17"/>
      <c r="Z1382" s="18">
        <v>0</v>
      </c>
      <c r="AA1382" s="17"/>
      <c r="AB1382" s="17"/>
      <c r="AC1382" s="41">
        <v>87.578947368421055</v>
      </c>
    </row>
    <row r="1383" spans="1:29" x14ac:dyDescent="0.25">
      <c r="A1383" s="225">
        <v>1379</v>
      </c>
      <c r="B1383" s="109">
        <v>214163</v>
      </c>
      <c r="C1383" s="36" t="s">
        <v>5457</v>
      </c>
      <c r="D1383" s="39">
        <v>0.80268888888888901</v>
      </c>
      <c r="E1383" s="123"/>
      <c r="F1383" s="33"/>
      <c r="G1383" s="34">
        <v>80.268888888888895</v>
      </c>
      <c r="H1383" s="33"/>
      <c r="I1383" s="32"/>
      <c r="J1383" s="34">
        <v>0</v>
      </c>
      <c r="K1383" s="33"/>
      <c r="L1383" s="32"/>
      <c r="M1383" s="32"/>
      <c r="N1383" s="34">
        <v>0</v>
      </c>
      <c r="O1383" s="32"/>
      <c r="P1383" s="32"/>
      <c r="Q1383" s="32"/>
      <c r="R1383" s="32"/>
      <c r="S1383" s="34">
        <v>0</v>
      </c>
      <c r="T1383" s="35"/>
      <c r="U1383" s="33">
        <v>7.3</v>
      </c>
      <c r="V1383" s="33"/>
      <c r="W1383" s="33"/>
      <c r="X1383" s="33"/>
      <c r="Y1383" s="33"/>
      <c r="Z1383" s="34">
        <v>7.3</v>
      </c>
      <c r="AA1383" s="33"/>
      <c r="AB1383" s="33"/>
      <c r="AC1383" s="42">
        <v>87.568888888888893</v>
      </c>
    </row>
    <row r="1384" spans="1:29" x14ac:dyDescent="0.25">
      <c r="A1384" s="224">
        <v>1380</v>
      </c>
      <c r="B1384" s="62" t="s">
        <v>5348</v>
      </c>
      <c r="C1384" s="9" t="s">
        <v>4042</v>
      </c>
      <c r="D1384" s="18">
        <v>0.8406787878787878</v>
      </c>
      <c r="E1384" s="124"/>
      <c r="F1384" s="17"/>
      <c r="G1384" s="18">
        <f>SUM(D1384*100,E1384:F1384)</f>
        <v>84.067878787878783</v>
      </c>
      <c r="H1384" s="17"/>
      <c r="I1384" s="19"/>
      <c r="J1384" s="18">
        <f>SUM(H1384:I1384)</f>
        <v>0</v>
      </c>
      <c r="K1384" s="17"/>
      <c r="L1384" s="19"/>
      <c r="M1384" s="19"/>
      <c r="N1384" s="18">
        <f>SUM(K1384:M1384)</f>
        <v>0</v>
      </c>
      <c r="O1384" s="19"/>
      <c r="P1384" s="19"/>
      <c r="Q1384" s="19"/>
      <c r="R1384" s="19"/>
      <c r="S1384" s="18">
        <f>SUM(O1384:R1384)</f>
        <v>0</v>
      </c>
      <c r="T1384" s="20">
        <v>2</v>
      </c>
      <c r="U1384" s="17"/>
      <c r="V1384" s="17"/>
      <c r="W1384" s="17"/>
      <c r="X1384" s="17"/>
      <c r="Y1384" s="17">
        <v>1.5</v>
      </c>
      <c r="Z1384" s="18">
        <f>SUM(T1384:Y1384)</f>
        <v>3.5</v>
      </c>
      <c r="AA1384" s="17"/>
      <c r="AB1384" s="17"/>
      <c r="AC1384" s="41">
        <f>G1384+J1384+N1384+S1384+Z1384+AA1384-AB1384</f>
        <v>87.567878787878783</v>
      </c>
    </row>
    <row r="1385" spans="1:29" x14ac:dyDescent="0.25">
      <c r="A1385" s="224">
        <v>1381</v>
      </c>
      <c r="B1385" s="109">
        <v>204044</v>
      </c>
      <c r="C1385" s="36" t="s">
        <v>5457</v>
      </c>
      <c r="D1385" s="38">
        <v>0.85562499999999997</v>
      </c>
      <c r="E1385" s="123"/>
      <c r="F1385" s="33"/>
      <c r="G1385" s="34">
        <v>85.5625</v>
      </c>
      <c r="H1385" s="33">
        <v>2</v>
      </c>
      <c r="I1385" s="32"/>
      <c r="J1385" s="34">
        <v>2</v>
      </c>
      <c r="K1385" s="33"/>
      <c r="L1385" s="32"/>
      <c r="M1385" s="32"/>
      <c r="N1385" s="34">
        <v>0</v>
      </c>
      <c r="O1385" s="32"/>
      <c r="P1385" s="32"/>
      <c r="Q1385" s="32"/>
      <c r="R1385" s="32"/>
      <c r="S1385" s="34">
        <v>0</v>
      </c>
      <c r="T1385" s="35"/>
      <c r="U1385" s="33"/>
      <c r="V1385" s="33"/>
      <c r="W1385" s="33"/>
      <c r="X1385" s="33"/>
      <c r="Y1385" s="33"/>
      <c r="Z1385" s="34">
        <v>0</v>
      </c>
      <c r="AA1385" s="33"/>
      <c r="AB1385" s="33"/>
      <c r="AC1385" s="42">
        <v>87.5625</v>
      </c>
    </row>
    <row r="1386" spans="1:29" x14ac:dyDescent="0.25">
      <c r="A1386" s="224">
        <v>1382</v>
      </c>
      <c r="B1386" s="58" t="s">
        <v>376</v>
      </c>
      <c r="C1386" s="8" t="s">
        <v>5456</v>
      </c>
      <c r="D1386" s="43">
        <v>0.76746000000000003</v>
      </c>
      <c r="E1386" s="121"/>
      <c r="F1386" s="5"/>
      <c r="G1386" s="6">
        <f>SUM(D1386*100,E1386:F1386)</f>
        <v>76.746000000000009</v>
      </c>
      <c r="H1386" s="5"/>
      <c r="I1386" s="4"/>
      <c r="J1386" s="6">
        <f>SUM(H1386:I1386)</f>
        <v>0</v>
      </c>
      <c r="K1386" s="5"/>
      <c r="L1386" s="4"/>
      <c r="M1386" s="4"/>
      <c r="N1386" s="6">
        <f>SUM(K1386:M1386)</f>
        <v>0</v>
      </c>
      <c r="O1386" s="4"/>
      <c r="P1386" s="4"/>
      <c r="Q1386" s="4"/>
      <c r="R1386" s="4"/>
      <c r="S1386" s="6">
        <f>SUM(O1386:R1386)</f>
        <v>0</v>
      </c>
      <c r="T1386" s="7">
        <f>10+0.8</f>
        <v>10.8</v>
      </c>
      <c r="U1386" s="5"/>
      <c r="V1386" s="5"/>
      <c r="W1386" s="5"/>
      <c r="X1386" s="5"/>
      <c r="Y1386" s="5"/>
      <c r="Z1386" s="6">
        <f>SUM(T1386:Y1386)</f>
        <v>10.8</v>
      </c>
      <c r="AA1386" s="5"/>
      <c r="AB1386" s="5"/>
      <c r="AC1386" s="40">
        <f>G1386+J1386+N1386+S1386+Z1386+AA1386-AB1386</f>
        <v>87.546000000000006</v>
      </c>
    </row>
    <row r="1387" spans="1:29" x14ac:dyDescent="0.25">
      <c r="A1387" s="225">
        <v>1383</v>
      </c>
      <c r="B1387" s="62" t="s">
        <v>377</v>
      </c>
      <c r="C1387" s="8" t="s">
        <v>5456</v>
      </c>
      <c r="D1387" s="6">
        <v>0.73344827586206895</v>
      </c>
      <c r="E1387" s="121"/>
      <c r="F1387" s="5"/>
      <c r="G1387" s="6">
        <f>SUM(D1387*100,E1387:F1387)</f>
        <v>73.34482758620689</v>
      </c>
      <c r="H1387" s="5"/>
      <c r="I1387" s="4"/>
      <c r="J1387" s="6">
        <f>SUM(H1387:I1387)</f>
        <v>0</v>
      </c>
      <c r="K1387" s="5"/>
      <c r="L1387" s="4"/>
      <c r="M1387" s="4"/>
      <c r="N1387" s="6">
        <f>SUM(K1387:M1387)</f>
        <v>0</v>
      </c>
      <c r="O1387" s="4"/>
      <c r="P1387" s="4"/>
      <c r="Q1387" s="4"/>
      <c r="R1387" s="4"/>
      <c r="S1387" s="6">
        <f>SUM(O1387:R1387)</f>
        <v>0</v>
      </c>
      <c r="T1387" s="7">
        <f>2+1</f>
        <v>3</v>
      </c>
      <c r="U1387" s="5"/>
      <c r="V1387" s="5">
        <f>1.6+0.8</f>
        <v>2.4000000000000004</v>
      </c>
      <c r="W1387" s="5">
        <f>0.7+1.6+4.5</f>
        <v>6.8</v>
      </c>
      <c r="X1387" s="5"/>
      <c r="Y1387" s="5">
        <v>2</v>
      </c>
      <c r="Z1387" s="6">
        <f>SUM(T1387:Y1387)</f>
        <v>14.2</v>
      </c>
      <c r="AA1387" s="5"/>
      <c r="AB1387" s="5"/>
      <c r="AC1387" s="40">
        <f>G1387+J1387+N1387+S1387+Z1387+AA1387-AB1387</f>
        <v>87.544827586206893</v>
      </c>
    </row>
    <row r="1388" spans="1:29" x14ac:dyDescent="0.25">
      <c r="A1388" s="224">
        <v>1384</v>
      </c>
      <c r="B1388" s="62" t="s">
        <v>378</v>
      </c>
      <c r="C1388" s="8" t="s">
        <v>5456</v>
      </c>
      <c r="D1388" s="6">
        <v>0.8753333333333333</v>
      </c>
      <c r="E1388" s="121"/>
      <c r="F1388" s="5"/>
      <c r="G1388" s="6">
        <f>SUM(D1388*100,E1388:F1388)</f>
        <v>87.533333333333331</v>
      </c>
      <c r="H1388" s="5"/>
      <c r="I1388" s="4"/>
      <c r="J1388" s="6">
        <f>SUM(H1388:I1388)</f>
        <v>0</v>
      </c>
      <c r="K1388" s="5"/>
      <c r="L1388" s="4"/>
      <c r="M1388" s="4"/>
      <c r="N1388" s="6">
        <f>SUM(K1388:M1388)</f>
        <v>0</v>
      </c>
      <c r="O1388" s="4"/>
      <c r="P1388" s="4"/>
      <c r="Q1388" s="4"/>
      <c r="R1388" s="4"/>
      <c r="S1388" s="6">
        <f>SUM(O1388:R1388)</f>
        <v>0</v>
      </c>
      <c r="T1388" s="7"/>
      <c r="U1388" s="5"/>
      <c r="V1388" s="5"/>
      <c r="W1388" s="5"/>
      <c r="X1388" s="5"/>
      <c r="Y1388" s="5"/>
      <c r="Z1388" s="6">
        <f>SUM(T1388:Y1388)</f>
        <v>0</v>
      </c>
      <c r="AA1388" s="5"/>
      <c r="AB1388" s="5"/>
      <c r="AC1388" s="40">
        <f>G1388+J1388+N1388+S1388+Z1388+AA1388-AB1388</f>
        <v>87.533333333333331</v>
      </c>
    </row>
    <row r="1389" spans="1:29" x14ac:dyDescent="0.25">
      <c r="A1389" s="224">
        <v>1385</v>
      </c>
      <c r="B1389" s="64" t="s">
        <v>379</v>
      </c>
      <c r="C1389" s="8" t="s">
        <v>5456</v>
      </c>
      <c r="D1389" s="6">
        <v>0.8753333333333333</v>
      </c>
      <c r="E1389" s="121"/>
      <c r="F1389" s="5"/>
      <c r="G1389" s="6">
        <f>SUM(D1389*100,E1389:F1389)</f>
        <v>87.533333333333331</v>
      </c>
      <c r="H1389" s="5"/>
      <c r="I1389" s="4"/>
      <c r="J1389" s="6">
        <f>SUM(H1389:I1389)</f>
        <v>0</v>
      </c>
      <c r="K1389" s="5"/>
      <c r="L1389" s="4"/>
      <c r="M1389" s="4"/>
      <c r="N1389" s="6">
        <f>SUM(K1389:M1389)</f>
        <v>0</v>
      </c>
      <c r="O1389" s="4"/>
      <c r="P1389" s="4"/>
      <c r="Q1389" s="4"/>
      <c r="R1389" s="4"/>
      <c r="S1389" s="6">
        <f>SUM(O1389:R1389)</f>
        <v>0</v>
      </c>
      <c r="T1389" s="7"/>
      <c r="U1389" s="5"/>
      <c r="V1389" s="5"/>
      <c r="W1389" s="5"/>
      <c r="X1389" s="5"/>
      <c r="Y1389" s="5"/>
      <c r="Z1389" s="6">
        <f>SUM(T1389:Y1389)</f>
        <v>0</v>
      </c>
      <c r="AA1389" s="5"/>
      <c r="AB1389" s="5"/>
      <c r="AC1389" s="40">
        <f>G1389+J1389+N1389+S1389+Z1389+AA1389-AB1389</f>
        <v>87.533333333333331</v>
      </c>
    </row>
    <row r="1390" spans="1:29" x14ac:dyDescent="0.25">
      <c r="A1390" s="224">
        <v>1386</v>
      </c>
      <c r="B1390" s="58" t="s">
        <v>380</v>
      </c>
      <c r="C1390" s="8" t="s">
        <v>5456</v>
      </c>
      <c r="D1390" s="6">
        <v>0.87310344827586206</v>
      </c>
      <c r="E1390" s="121"/>
      <c r="F1390" s="5"/>
      <c r="G1390" s="6">
        <f>SUM(D1390*100,E1390:F1390)</f>
        <v>87.310344827586206</v>
      </c>
      <c r="H1390" s="5"/>
      <c r="I1390" s="4"/>
      <c r="J1390" s="6">
        <f>SUM(H1390:I1390)</f>
        <v>0</v>
      </c>
      <c r="K1390" s="5"/>
      <c r="L1390" s="4"/>
      <c r="M1390" s="4"/>
      <c r="N1390" s="6">
        <f>SUM(K1390:M1390)</f>
        <v>0</v>
      </c>
      <c r="O1390" s="4"/>
      <c r="P1390" s="4"/>
      <c r="Q1390" s="4"/>
      <c r="R1390" s="4"/>
      <c r="S1390" s="6">
        <f>SUM(O1390:R1390)</f>
        <v>0</v>
      </c>
      <c r="T1390" s="7"/>
      <c r="U1390" s="5"/>
      <c r="V1390" s="5"/>
      <c r="W1390" s="5">
        <v>0.2</v>
      </c>
      <c r="X1390" s="5"/>
      <c r="Y1390" s="5"/>
      <c r="Z1390" s="6">
        <f>SUM(T1390:Y1390)</f>
        <v>0.2</v>
      </c>
      <c r="AA1390" s="5"/>
      <c r="AB1390" s="5"/>
      <c r="AC1390" s="40">
        <f>G1390+J1390+N1390+S1390+Z1390+AA1390-AB1390</f>
        <v>87.510344827586209</v>
      </c>
    </row>
    <row r="1391" spans="1:29" x14ac:dyDescent="0.25">
      <c r="A1391" s="225">
        <v>1387</v>
      </c>
      <c r="B1391" s="58" t="s">
        <v>5016</v>
      </c>
      <c r="C1391" s="8" t="s">
        <v>4042</v>
      </c>
      <c r="D1391" s="18">
        <v>0.80206293706293708</v>
      </c>
      <c r="E1391" s="124"/>
      <c r="F1391" s="17"/>
      <c r="G1391" s="18">
        <f>SUM(D1391*100,E1391:F1391)</f>
        <v>80.206293706293707</v>
      </c>
      <c r="H1391" s="17"/>
      <c r="I1391" s="19"/>
      <c r="J1391" s="18">
        <f>SUM(H1391:I1391)</f>
        <v>0</v>
      </c>
      <c r="K1391" s="17"/>
      <c r="L1391" s="19"/>
      <c r="M1391" s="19"/>
      <c r="N1391" s="18">
        <f>SUM(K1391:M1391)</f>
        <v>0</v>
      </c>
      <c r="O1391" s="19"/>
      <c r="P1391" s="19"/>
      <c r="Q1391" s="19"/>
      <c r="R1391" s="19"/>
      <c r="S1391" s="18">
        <f>SUM(O1391:R1391)</f>
        <v>0</v>
      </c>
      <c r="T1391" s="20">
        <v>2.5</v>
      </c>
      <c r="U1391" s="17"/>
      <c r="V1391" s="17"/>
      <c r="W1391" s="17"/>
      <c r="X1391" s="17">
        <v>1.8</v>
      </c>
      <c r="Y1391" s="17">
        <v>3</v>
      </c>
      <c r="Z1391" s="18">
        <f>SUM(T1391:Y1391)</f>
        <v>7.3</v>
      </c>
      <c r="AA1391" s="17"/>
      <c r="AB1391" s="17"/>
      <c r="AC1391" s="41">
        <f>G1391+J1391+N1391+S1391+Z1391+AA1391-AB1391</f>
        <v>87.506293706293704</v>
      </c>
    </row>
    <row r="1392" spans="1:29" x14ac:dyDescent="0.25">
      <c r="A1392" s="224">
        <v>1388</v>
      </c>
      <c r="B1392" s="62" t="s">
        <v>2633</v>
      </c>
      <c r="C1392" s="13" t="s">
        <v>2360</v>
      </c>
      <c r="D1392" s="18">
        <v>0.875</v>
      </c>
      <c r="E1392" s="122"/>
      <c r="F1392" s="17"/>
      <c r="G1392" s="18">
        <v>87.5</v>
      </c>
      <c r="H1392" s="17"/>
      <c r="I1392" s="19"/>
      <c r="J1392" s="18">
        <v>0</v>
      </c>
      <c r="K1392" s="17"/>
      <c r="L1392" s="19"/>
      <c r="M1392" s="19"/>
      <c r="N1392" s="18">
        <v>0</v>
      </c>
      <c r="O1392" s="19"/>
      <c r="P1392" s="19"/>
      <c r="Q1392" s="19"/>
      <c r="R1392" s="19"/>
      <c r="S1392" s="18">
        <v>0</v>
      </c>
      <c r="T1392" s="20"/>
      <c r="U1392" s="17"/>
      <c r="V1392" s="17"/>
      <c r="W1392" s="17"/>
      <c r="X1392" s="17"/>
      <c r="Y1392" s="17"/>
      <c r="Z1392" s="18">
        <v>0</v>
      </c>
      <c r="AA1392" s="17"/>
      <c r="AB1392" s="17"/>
      <c r="AC1392" s="41">
        <v>87.5</v>
      </c>
    </row>
    <row r="1393" spans="1:29" x14ac:dyDescent="0.25">
      <c r="A1393" s="224">
        <v>1389</v>
      </c>
      <c r="B1393" s="58" t="s">
        <v>381</v>
      </c>
      <c r="C1393" s="8" t="s">
        <v>5456</v>
      </c>
      <c r="D1393" s="6">
        <v>0.8748275862068966</v>
      </c>
      <c r="E1393" s="121"/>
      <c r="F1393" s="5"/>
      <c r="G1393" s="6">
        <f>SUM(D1393*100,E1393:F1393)</f>
        <v>87.482758620689665</v>
      </c>
      <c r="H1393" s="5"/>
      <c r="I1393" s="4"/>
      <c r="J1393" s="6">
        <f>SUM(H1393:I1393)</f>
        <v>0</v>
      </c>
      <c r="K1393" s="5"/>
      <c r="L1393" s="4"/>
      <c r="M1393" s="4"/>
      <c r="N1393" s="6">
        <f>SUM(K1393:M1393)</f>
        <v>0</v>
      </c>
      <c r="O1393" s="4"/>
      <c r="P1393" s="4"/>
      <c r="Q1393" s="4"/>
      <c r="R1393" s="4"/>
      <c r="S1393" s="6">
        <f>SUM(O1393:R1393)</f>
        <v>0</v>
      </c>
      <c r="T1393" s="7"/>
      <c r="U1393" s="5"/>
      <c r="V1393" s="5"/>
      <c r="W1393" s="5"/>
      <c r="X1393" s="5"/>
      <c r="Y1393" s="5"/>
      <c r="Z1393" s="6">
        <f>SUM(T1393:Y1393)</f>
        <v>0</v>
      </c>
      <c r="AA1393" s="5"/>
      <c r="AB1393" s="5"/>
      <c r="AC1393" s="40">
        <f>G1393+J1393+N1393+S1393+Z1393+AA1393-AB1393</f>
        <v>87.482758620689665</v>
      </c>
    </row>
    <row r="1394" spans="1:29" x14ac:dyDescent="0.25">
      <c r="A1394" s="224">
        <v>1390</v>
      </c>
      <c r="B1394" s="90" t="s">
        <v>1525</v>
      </c>
      <c r="C1394" s="21" t="s">
        <v>1369</v>
      </c>
      <c r="D1394" s="18">
        <v>0.84470948012232405</v>
      </c>
      <c r="E1394" s="122">
        <v>3</v>
      </c>
      <c r="F1394" s="17"/>
      <c r="G1394" s="18">
        <f>SUM(D1394*100,E1394:F1394)</f>
        <v>87.470948012232412</v>
      </c>
      <c r="H1394" s="17"/>
      <c r="I1394" s="19"/>
      <c r="J1394" s="18">
        <f>SUM(H1394:I1394)</f>
        <v>0</v>
      </c>
      <c r="K1394" s="17"/>
      <c r="L1394" s="19"/>
      <c r="M1394" s="19"/>
      <c r="N1394" s="18">
        <f>SUM(K1394:M1394)</f>
        <v>0</v>
      </c>
      <c r="O1394" s="19"/>
      <c r="P1394" s="19"/>
      <c r="Q1394" s="19"/>
      <c r="R1394" s="19"/>
      <c r="S1394" s="18">
        <f>SUM(O1394:R1394)</f>
        <v>0</v>
      </c>
      <c r="T1394" s="20"/>
      <c r="U1394" s="17"/>
      <c r="V1394" s="17"/>
      <c r="W1394" s="17"/>
      <c r="X1394" s="17"/>
      <c r="Y1394" s="17"/>
      <c r="Z1394" s="18">
        <f>SUM(T1394:Y1394)</f>
        <v>0</v>
      </c>
      <c r="AA1394" s="17"/>
      <c r="AB1394" s="17"/>
      <c r="AC1394" s="41">
        <f>G1394+J1394+N1394+S1394+Z1394+AA1394-AB1394</f>
        <v>87.470948012232412</v>
      </c>
    </row>
    <row r="1395" spans="1:29" x14ac:dyDescent="0.25">
      <c r="A1395" s="225">
        <v>1391</v>
      </c>
      <c r="B1395" s="62" t="s">
        <v>2634</v>
      </c>
      <c r="C1395" s="13" t="s">
        <v>2360</v>
      </c>
      <c r="D1395" s="18">
        <v>0.85461538461538467</v>
      </c>
      <c r="E1395" s="122"/>
      <c r="F1395" s="17"/>
      <c r="G1395" s="18">
        <v>85.461538461538467</v>
      </c>
      <c r="H1395" s="17"/>
      <c r="I1395" s="19"/>
      <c r="J1395" s="18">
        <v>0</v>
      </c>
      <c r="K1395" s="17"/>
      <c r="L1395" s="19"/>
      <c r="M1395" s="19"/>
      <c r="N1395" s="18">
        <v>0</v>
      </c>
      <c r="O1395" s="19"/>
      <c r="P1395" s="19"/>
      <c r="Q1395" s="19"/>
      <c r="R1395" s="19"/>
      <c r="S1395" s="18">
        <v>0</v>
      </c>
      <c r="T1395" s="20"/>
      <c r="U1395" s="17"/>
      <c r="V1395" s="17"/>
      <c r="W1395" s="17">
        <v>2</v>
      </c>
      <c r="X1395" s="17"/>
      <c r="Y1395" s="17"/>
      <c r="Z1395" s="18">
        <v>2</v>
      </c>
      <c r="AA1395" s="17"/>
      <c r="AB1395" s="17"/>
      <c r="AC1395" s="41">
        <v>87.461538461538467</v>
      </c>
    </row>
    <row r="1396" spans="1:29" x14ac:dyDescent="0.25">
      <c r="A1396" s="224">
        <v>1392</v>
      </c>
      <c r="B1396" s="62" t="s">
        <v>3490</v>
      </c>
      <c r="C1396" s="13" t="s">
        <v>3340</v>
      </c>
      <c r="D1396" s="18">
        <v>0.83454545454545459</v>
      </c>
      <c r="E1396" s="122">
        <v>1</v>
      </c>
      <c r="F1396" s="17"/>
      <c r="G1396" s="18">
        <v>84.454545454545453</v>
      </c>
      <c r="H1396" s="17"/>
      <c r="I1396" s="19"/>
      <c r="J1396" s="18">
        <v>0</v>
      </c>
      <c r="K1396" s="17"/>
      <c r="L1396" s="19"/>
      <c r="M1396" s="19"/>
      <c r="N1396" s="18">
        <v>0</v>
      </c>
      <c r="O1396" s="19"/>
      <c r="P1396" s="19">
        <v>3</v>
      </c>
      <c r="Q1396" s="19"/>
      <c r="R1396" s="19"/>
      <c r="S1396" s="18">
        <v>3</v>
      </c>
      <c r="T1396" s="20"/>
      <c r="U1396" s="17"/>
      <c r="V1396" s="17"/>
      <c r="W1396" s="17"/>
      <c r="X1396" s="17"/>
      <c r="Y1396" s="17"/>
      <c r="Z1396" s="18">
        <v>0</v>
      </c>
      <c r="AA1396" s="17"/>
      <c r="AB1396" s="17"/>
      <c r="AC1396" s="41">
        <v>87.454545454545453</v>
      </c>
    </row>
    <row r="1397" spans="1:29" x14ac:dyDescent="0.25">
      <c r="A1397" s="224">
        <v>1393</v>
      </c>
      <c r="B1397" s="81" t="s">
        <v>4397</v>
      </c>
      <c r="C1397" s="8" t="s">
        <v>4042</v>
      </c>
      <c r="D1397" s="18">
        <v>0.87448275862068969</v>
      </c>
      <c r="E1397" s="124"/>
      <c r="F1397" s="17"/>
      <c r="G1397" s="18">
        <f>SUM(D1397*100,E1397:F1397)</f>
        <v>87.448275862068968</v>
      </c>
      <c r="H1397" s="17"/>
      <c r="I1397" s="19"/>
      <c r="J1397" s="18">
        <f>SUM(H1397:I1397)</f>
        <v>0</v>
      </c>
      <c r="K1397" s="17"/>
      <c r="L1397" s="19"/>
      <c r="M1397" s="19"/>
      <c r="N1397" s="18">
        <f>SUM(K1397:M1397)</f>
        <v>0</v>
      </c>
      <c r="O1397" s="19"/>
      <c r="P1397" s="19"/>
      <c r="Q1397" s="19"/>
      <c r="R1397" s="19"/>
      <c r="S1397" s="18">
        <f>SUM(O1397:R1397)</f>
        <v>0</v>
      </c>
      <c r="T1397" s="20"/>
      <c r="U1397" s="17"/>
      <c r="V1397" s="17"/>
      <c r="W1397" s="17"/>
      <c r="X1397" s="17"/>
      <c r="Y1397" s="17"/>
      <c r="Z1397" s="18">
        <f>SUM(T1397:Y1397)</f>
        <v>0</v>
      </c>
      <c r="AA1397" s="17"/>
      <c r="AB1397" s="17"/>
      <c r="AC1397" s="41">
        <f>G1397+J1397+N1397+S1397+Z1397+AA1397-AB1397</f>
        <v>87.448275862068968</v>
      </c>
    </row>
    <row r="1398" spans="1:29" x14ac:dyDescent="0.25">
      <c r="A1398" s="224">
        <v>1394</v>
      </c>
      <c r="B1398" s="81" t="s">
        <v>4401</v>
      </c>
      <c r="C1398" s="8" t="s">
        <v>4042</v>
      </c>
      <c r="D1398" s="18">
        <v>0.87448275862068969</v>
      </c>
      <c r="E1398" s="124"/>
      <c r="F1398" s="17"/>
      <c r="G1398" s="18">
        <f>SUM(D1398*100,E1398:F1398)</f>
        <v>87.448275862068968</v>
      </c>
      <c r="H1398" s="17"/>
      <c r="I1398" s="19"/>
      <c r="J1398" s="18">
        <f>SUM(H1398:I1398)</f>
        <v>0</v>
      </c>
      <c r="K1398" s="17"/>
      <c r="L1398" s="19"/>
      <c r="M1398" s="19"/>
      <c r="N1398" s="18">
        <f>SUM(K1398:M1398)</f>
        <v>0</v>
      </c>
      <c r="O1398" s="19"/>
      <c r="P1398" s="19"/>
      <c r="Q1398" s="19"/>
      <c r="R1398" s="19"/>
      <c r="S1398" s="18">
        <f>SUM(O1398:R1398)</f>
        <v>0</v>
      </c>
      <c r="T1398" s="20"/>
      <c r="U1398" s="17"/>
      <c r="V1398" s="17"/>
      <c r="W1398" s="17"/>
      <c r="X1398" s="17"/>
      <c r="Y1398" s="17"/>
      <c r="Z1398" s="18">
        <f>SUM(T1398:Y1398)</f>
        <v>0</v>
      </c>
      <c r="AA1398" s="17"/>
      <c r="AB1398" s="17"/>
      <c r="AC1398" s="41">
        <f>G1398+J1398+N1398+S1398+Z1398+AA1398-AB1398</f>
        <v>87.448275862068968</v>
      </c>
    </row>
    <row r="1399" spans="1:29" x14ac:dyDescent="0.25">
      <c r="A1399" s="225">
        <v>1395</v>
      </c>
      <c r="B1399" s="58" t="s">
        <v>382</v>
      </c>
      <c r="C1399" s="8" t="s">
        <v>5456</v>
      </c>
      <c r="D1399" s="6">
        <v>0.83433333333333337</v>
      </c>
      <c r="E1399" s="121"/>
      <c r="F1399" s="5"/>
      <c r="G1399" s="6">
        <f>SUM(D1399*100,E1399:F1399)</f>
        <v>83.433333333333337</v>
      </c>
      <c r="H1399" s="5"/>
      <c r="I1399" s="4"/>
      <c r="J1399" s="6">
        <f>SUM(H1399:I1399)</f>
        <v>0</v>
      </c>
      <c r="K1399" s="5"/>
      <c r="L1399" s="4"/>
      <c r="M1399" s="4"/>
      <c r="N1399" s="6">
        <f>SUM(K1399:M1399)</f>
        <v>0</v>
      </c>
      <c r="O1399" s="4"/>
      <c r="P1399" s="4"/>
      <c r="Q1399" s="4"/>
      <c r="R1399" s="4"/>
      <c r="S1399" s="6">
        <f>SUM(O1399:R1399)</f>
        <v>0</v>
      </c>
      <c r="T1399" s="7">
        <v>1.5</v>
      </c>
      <c r="U1399" s="5"/>
      <c r="V1399" s="5"/>
      <c r="W1399" s="5"/>
      <c r="X1399" s="5">
        <v>2.5</v>
      </c>
      <c r="Y1399" s="5"/>
      <c r="Z1399" s="6">
        <f>SUM(T1399:Y1399)</f>
        <v>4</v>
      </c>
      <c r="AA1399" s="5"/>
      <c r="AB1399" s="5"/>
      <c r="AC1399" s="40">
        <f>G1399+J1399+N1399+S1399+Z1399+AA1399-AB1399</f>
        <v>87.433333333333337</v>
      </c>
    </row>
    <row r="1400" spans="1:29" x14ac:dyDescent="0.25">
      <c r="A1400" s="224">
        <v>1396</v>
      </c>
      <c r="B1400" s="62" t="s">
        <v>3491</v>
      </c>
      <c r="C1400" s="13" t="s">
        <v>3340</v>
      </c>
      <c r="D1400" s="18">
        <v>0.8743333333333333</v>
      </c>
      <c r="E1400" s="122"/>
      <c r="F1400" s="17"/>
      <c r="G1400" s="18">
        <v>87.433333333333323</v>
      </c>
      <c r="H1400" s="17"/>
      <c r="I1400" s="19"/>
      <c r="J1400" s="18">
        <v>0</v>
      </c>
      <c r="K1400" s="17"/>
      <c r="L1400" s="19"/>
      <c r="M1400" s="19"/>
      <c r="N1400" s="18">
        <v>0</v>
      </c>
      <c r="O1400" s="19"/>
      <c r="P1400" s="19"/>
      <c r="Q1400" s="19"/>
      <c r="R1400" s="19"/>
      <c r="S1400" s="18">
        <v>0</v>
      </c>
      <c r="T1400" s="20"/>
      <c r="U1400" s="17"/>
      <c r="V1400" s="17"/>
      <c r="W1400" s="17"/>
      <c r="X1400" s="17"/>
      <c r="Y1400" s="17"/>
      <c r="Z1400" s="18">
        <v>0</v>
      </c>
      <c r="AA1400" s="17"/>
      <c r="AB1400" s="17"/>
      <c r="AC1400" s="41">
        <v>87.433333333333323</v>
      </c>
    </row>
    <row r="1401" spans="1:29" x14ac:dyDescent="0.25">
      <c r="A1401" s="224">
        <v>1397</v>
      </c>
      <c r="B1401" s="109">
        <v>194202</v>
      </c>
      <c r="C1401" s="36" t="s">
        <v>5457</v>
      </c>
      <c r="D1401" s="39">
        <v>0.85933333333333328</v>
      </c>
      <c r="E1401" s="123"/>
      <c r="F1401" s="33"/>
      <c r="G1401" s="34">
        <v>85.933333333333323</v>
      </c>
      <c r="H1401" s="33"/>
      <c r="I1401" s="32"/>
      <c r="J1401" s="34">
        <v>0</v>
      </c>
      <c r="K1401" s="33"/>
      <c r="L1401" s="32"/>
      <c r="M1401" s="32"/>
      <c r="N1401" s="34">
        <v>0</v>
      </c>
      <c r="O1401" s="32"/>
      <c r="P1401" s="32"/>
      <c r="Q1401" s="32"/>
      <c r="R1401" s="32"/>
      <c r="S1401" s="34">
        <v>0</v>
      </c>
      <c r="T1401" s="35"/>
      <c r="U1401" s="33"/>
      <c r="V1401" s="33"/>
      <c r="W1401" s="33"/>
      <c r="X1401" s="33">
        <v>1.5</v>
      </c>
      <c r="Y1401" s="33"/>
      <c r="Z1401" s="34">
        <v>1.5</v>
      </c>
      <c r="AA1401" s="33"/>
      <c r="AB1401" s="33"/>
      <c r="AC1401" s="42">
        <v>87.433333333333323</v>
      </c>
    </row>
    <row r="1402" spans="1:29" x14ac:dyDescent="0.25">
      <c r="A1402" s="224">
        <v>1398</v>
      </c>
      <c r="B1402" s="58" t="s">
        <v>383</v>
      </c>
      <c r="C1402" s="8" t="s">
        <v>5456</v>
      </c>
      <c r="D1402" s="43">
        <v>0.87426666666666675</v>
      </c>
      <c r="E1402" s="121"/>
      <c r="F1402" s="5"/>
      <c r="G1402" s="6">
        <f>SUM(D1402*100,E1402:F1402)</f>
        <v>87.426666666666677</v>
      </c>
      <c r="H1402" s="5"/>
      <c r="I1402" s="4"/>
      <c r="J1402" s="6">
        <f>SUM(H1402:I1402)</f>
        <v>0</v>
      </c>
      <c r="K1402" s="5"/>
      <c r="L1402" s="4"/>
      <c r="M1402" s="4"/>
      <c r="N1402" s="6">
        <f>SUM(K1402:M1402)</f>
        <v>0</v>
      </c>
      <c r="O1402" s="4"/>
      <c r="P1402" s="4"/>
      <c r="Q1402" s="4"/>
      <c r="R1402" s="4"/>
      <c r="S1402" s="6">
        <f>SUM(O1402:R1402)</f>
        <v>0</v>
      </c>
      <c r="T1402" s="7"/>
      <c r="U1402" s="5"/>
      <c r="V1402" s="5"/>
      <c r="W1402" s="5"/>
      <c r="X1402" s="5"/>
      <c r="Y1402" s="5"/>
      <c r="Z1402" s="6">
        <f>SUM(T1402:Y1402)</f>
        <v>0</v>
      </c>
      <c r="AA1402" s="5"/>
      <c r="AB1402" s="5"/>
      <c r="AC1402" s="40">
        <f>G1402+J1402+N1402+S1402+Z1402+AA1402-AB1402</f>
        <v>87.426666666666677</v>
      </c>
    </row>
    <row r="1403" spans="1:29" x14ac:dyDescent="0.25">
      <c r="A1403" s="225">
        <v>1399</v>
      </c>
      <c r="B1403" s="74" t="s">
        <v>1526</v>
      </c>
      <c r="C1403" s="8" t="s">
        <v>1369</v>
      </c>
      <c r="D1403" s="18">
        <v>0.87407407407407411</v>
      </c>
      <c r="E1403" s="122"/>
      <c r="F1403" s="17"/>
      <c r="G1403" s="18">
        <f>SUM(D1403*100,E1403:F1403)</f>
        <v>87.407407407407405</v>
      </c>
      <c r="H1403" s="17"/>
      <c r="I1403" s="19"/>
      <c r="J1403" s="18">
        <f>SUM(H1403:I1403)</f>
        <v>0</v>
      </c>
      <c r="K1403" s="17"/>
      <c r="L1403" s="19"/>
      <c r="M1403" s="19"/>
      <c r="N1403" s="18">
        <f>SUM(K1403:M1403)</f>
        <v>0</v>
      </c>
      <c r="O1403" s="19"/>
      <c r="P1403" s="19"/>
      <c r="Q1403" s="19"/>
      <c r="R1403" s="19"/>
      <c r="S1403" s="18">
        <f>SUM(O1403:R1403)</f>
        <v>0</v>
      </c>
      <c r="T1403" s="20"/>
      <c r="U1403" s="17"/>
      <c r="V1403" s="17"/>
      <c r="W1403" s="17"/>
      <c r="X1403" s="17"/>
      <c r="Y1403" s="17"/>
      <c r="Z1403" s="18">
        <f>SUM(T1403:Y1403)</f>
        <v>0</v>
      </c>
      <c r="AA1403" s="17"/>
      <c r="AB1403" s="17"/>
      <c r="AC1403" s="41">
        <f>G1403+J1403+N1403+S1403+Z1403+AA1403-AB1403</f>
        <v>87.407407407407405</v>
      </c>
    </row>
    <row r="1404" spans="1:29" x14ac:dyDescent="0.25">
      <c r="A1404" s="224">
        <v>1400</v>
      </c>
      <c r="B1404" s="111" t="s">
        <v>4073</v>
      </c>
      <c r="C1404" s="8" t="s">
        <v>4042</v>
      </c>
      <c r="D1404" s="18">
        <v>0.83906250000000004</v>
      </c>
      <c r="E1404" s="124"/>
      <c r="F1404" s="17"/>
      <c r="G1404" s="18">
        <f>SUM(D1404*100,E1404:F1404)</f>
        <v>83.90625</v>
      </c>
      <c r="H1404" s="17"/>
      <c r="I1404" s="19"/>
      <c r="J1404" s="18">
        <f>SUM(H1404:I1404)</f>
        <v>0</v>
      </c>
      <c r="K1404" s="17"/>
      <c r="L1404" s="19"/>
      <c r="M1404" s="19"/>
      <c r="N1404" s="18">
        <f>SUM(K1404:M1404)</f>
        <v>0</v>
      </c>
      <c r="O1404" s="19">
        <v>2.5</v>
      </c>
      <c r="P1404" s="19"/>
      <c r="Q1404" s="19"/>
      <c r="R1404" s="19"/>
      <c r="S1404" s="18">
        <f>SUM(O1404:R1404)</f>
        <v>2.5</v>
      </c>
      <c r="T1404" s="20"/>
      <c r="U1404" s="17">
        <v>0.8</v>
      </c>
      <c r="V1404" s="17"/>
      <c r="W1404" s="17">
        <v>0.2</v>
      </c>
      <c r="X1404" s="17"/>
      <c r="Y1404" s="17"/>
      <c r="Z1404" s="18">
        <f>SUM(T1404:Y1404)</f>
        <v>1</v>
      </c>
      <c r="AA1404" s="17"/>
      <c r="AB1404" s="17"/>
      <c r="AC1404" s="41">
        <f>G1404+J1404+N1404+S1404+Z1404+AA1404-AB1404</f>
        <v>87.40625</v>
      </c>
    </row>
    <row r="1405" spans="1:29" x14ac:dyDescent="0.25">
      <c r="A1405" s="224">
        <v>1401</v>
      </c>
      <c r="B1405" s="62" t="s">
        <v>3492</v>
      </c>
      <c r="C1405" s="13" t="s">
        <v>3340</v>
      </c>
      <c r="D1405" s="18">
        <v>0.874</v>
      </c>
      <c r="E1405" s="122"/>
      <c r="F1405" s="17"/>
      <c r="G1405" s="18">
        <v>87.4</v>
      </c>
      <c r="H1405" s="17"/>
      <c r="I1405" s="19"/>
      <c r="J1405" s="18">
        <v>0</v>
      </c>
      <c r="K1405" s="17"/>
      <c r="L1405" s="19"/>
      <c r="M1405" s="19"/>
      <c r="N1405" s="18">
        <v>0</v>
      </c>
      <c r="O1405" s="19"/>
      <c r="P1405" s="19"/>
      <c r="Q1405" s="19"/>
      <c r="R1405" s="19"/>
      <c r="S1405" s="18">
        <v>0</v>
      </c>
      <c r="T1405" s="20"/>
      <c r="U1405" s="17"/>
      <c r="V1405" s="17"/>
      <c r="W1405" s="17"/>
      <c r="X1405" s="17"/>
      <c r="Y1405" s="17"/>
      <c r="Z1405" s="18">
        <v>0</v>
      </c>
      <c r="AA1405" s="17"/>
      <c r="AB1405" s="17"/>
      <c r="AC1405" s="41">
        <v>87.4</v>
      </c>
    </row>
    <row r="1406" spans="1:29" x14ac:dyDescent="0.25">
      <c r="A1406" s="224">
        <v>1402</v>
      </c>
      <c r="B1406" s="62" t="s">
        <v>5217</v>
      </c>
      <c r="C1406" s="9" t="s">
        <v>4042</v>
      </c>
      <c r="D1406" s="18">
        <v>0.85798181818181818</v>
      </c>
      <c r="E1406" s="124"/>
      <c r="F1406" s="17"/>
      <c r="G1406" s="18">
        <f>SUM(D1406*100,E1406:F1406)</f>
        <v>85.798181818181817</v>
      </c>
      <c r="H1406" s="17"/>
      <c r="I1406" s="19"/>
      <c r="J1406" s="18">
        <f>SUM(H1406:I1406)</f>
        <v>0</v>
      </c>
      <c r="K1406" s="17"/>
      <c r="L1406" s="19"/>
      <c r="M1406" s="19"/>
      <c r="N1406" s="18">
        <f>SUM(K1406:M1406)</f>
        <v>0</v>
      </c>
      <c r="O1406" s="19"/>
      <c r="P1406" s="19"/>
      <c r="Q1406" s="19"/>
      <c r="R1406" s="19"/>
      <c r="S1406" s="18">
        <f>SUM(O1406:R1406)</f>
        <v>0</v>
      </c>
      <c r="T1406" s="20"/>
      <c r="U1406" s="17">
        <v>1</v>
      </c>
      <c r="V1406" s="17"/>
      <c r="W1406" s="17">
        <v>0.6</v>
      </c>
      <c r="X1406" s="17"/>
      <c r="Y1406" s="17"/>
      <c r="Z1406" s="18">
        <f>SUM(T1406:Y1406)</f>
        <v>1.6</v>
      </c>
      <c r="AA1406" s="17"/>
      <c r="AB1406" s="17"/>
      <c r="AC1406" s="41">
        <f>G1406+J1406+N1406+S1406+Z1406+AA1406-AB1406</f>
        <v>87.398181818181811</v>
      </c>
    </row>
    <row r="1407" spans="1:29" x14ac:dyDescent="0.25">
      <c r="A1407" s="225">
        <v>1403</v>
      </c>
      <c r="B1407" s="81" t="s">
        <v>4387</v>
      </c>
      <c r="C1407" s="8" t="s">
        <v>4042</v>
      </c>
      <c r="D1407" s="18">
        <v>0.87379310344827588</v>
      </c>
      <c r="E1407" s="124"/>
      <c r="F1407" s="17"/>
      <c r="G1407" s="18">
        <f>SUM(D1407*100,E1407:F1407)</f>
        <v>87.379310344827587</v>
      </c>
      <c r="H1407" s="17"/>
      <c r="I1407" s="19"/>
      <c r="J1407" s="18">
        <f>SUM(H1407:I1407)</f>
        <v>0</v>
      </c>
      <c r="K1407" s="17"/>
      <c r="L1407" s="19"/>
      <c r="M1407" s="19"/>
      <c r="N1407" s="18">
        <f>SUM(K1407:M1407)</f>
        <v>0</v>
      </c>
      <c r="O1407" s="19"/>
      <c r="P1407" s="19"/>
      <c r="Q1407" s="19"/>
      <c r="R1407" s="19"/>
      <c r="S1407" s="18">
        <f>SUM(O1407:R1407)</f>
        <v>0</v>
      </c>
      <c r="T1407" s="20"/>
      <c r="U1407" s="17"/>
      <c r="V1407" s="17"/>
      <c r="W1407" s="17"/>
      <c r="X1407" s="17"/>
      <c r="Y1407" s="17"/>
      <c r="Z1407" s="18">
        <f>SUM(T1407:Y1407)</f>
        <v>0</v>
      </c>
      <c r="AA1407" s="17"/>
      <c r="AB1407" s="17"/>
      <c r="AC1407" s="41">
        <f>G1407+J1407+N1407+S1407+Z1407+AA1407-AB1407</f>
        <v>87.379310344827587</v>
      </c>
    </row>
    <row r="1408" spans="1:29" x14ac:dyDescent="0.25">
      <c r="A1408" s="224">
        <v>1404</v>
      </c>
      <c r="B1408" s="59" t="s">
        <v>384</v>
      </c>
      <c r="C1408" s="8" t="s">
        <v>5456</v>
      </c>
      <c r="D1408" s="6">
        <v>0.8736666666666667</v>
      </c>
      <c r="E1408" s="121"/>
      <c r="F1408" s="5"/>
      <c r="G1408" s="6">
        <f>SUM(D1408*100,E1408:F1408)</f>
        <v>87.366666666666674</v>
      </c>
      <c r="H1408" s="5"/>
      <c r="I1408" s="4"/>
      <c r="J1408" s="6">
        <f>SUM(H1408:I1408)</f>
        <v>0</v>
      </c>
      <c r="K1408" s="5"/>
      <c r="L1408" s="4"/>
      <c r="M1408" s="4"/>
      <c r="N1408" s="6">
        <f>SUM(K1408:M1408)</f>
        <v>0</v>
      </c>
      <c r="O1408" s="4"/>
      <c r="P1408" s="4"/>
      <c r="Q1408" s="4"/>
      <c r="R1408" s="4"/>
      <c r="S1408" s="6">
        <f>SUM(O1408:R1408)</f>
        <v>0</v>
      </c>
      <c r="T1408" s="7"/>
      <c r="U1408" s="5"/>
      <c r="V1408" s="5"/>
      <c r="W1408" s="5"/>
      <c r="X1408" s="5"/>
      <c r="Y1408" s="5"/>
      <c r="Z1408" s="6">
        <f>SUM(T1408:Y1408)</f>
        <v>0</v>
      </c>
      <c r="AA1408" s="5"/>
      <c r="AB1408" s="5"/>
      <c r="AC1408" s="40">
        <f>G1408+J1408+N1408+S1408+Z1408+AA1408-AB1408</f>
        <v>87.366666666666674</v>
      </c>
    </row>
    <row r="1409" spans="1:29" x14ac:dyDescent="0.25">
      <c r="A1409" s="224">
        <v>1405</v>
      </c>
      <c r="B1409" s="62" t="s">
        <v>3493</v>
      </c>
      <c r="C1409" s="13" t="s">
        <v>3340</v>
      </c>
      <c r="D1409" s="18">
        <v>0.8736666666666667</v>
      </c>
      <c r="E1409" s="122"/>
      <c r="F1409" s="17"/>
      <c r="G1409" s="18">
        <v>87.366666666666674</v>
      </c>
      <c r="H1409" s="17"/>
      <c r="I1409" s="19"/>
      <c r="J1409" s="18">
        <v>0</v>
      </c>
      <c r="K1409" s="17"/>
      <c r="L1409" s="19"/>
      <c r="M1409" s="19"/>
      <c r="N1409" s="18">
        <v>0</v>
      </c>
      <c r="O1409" s="19"/>
      <c r="P1409" s="19"/>
      <c r="Q1409" s="19"/>
      <c r="R1409" s="19"/>
      <c r="S1409" s="18">
        <v>0</v>
      </c>
      <c r="T1409" s="20"/>
      <c r="U1409" s="17"/>
      <c r="V1409" s="17"/>
      <c r="W1409" s="17"/>
      <c r="X1409" s="17"/>
      <c r="Y1409" s="17"/>
      <c r="Z1409" s="18">
        <v>0</v>
      </c>
      <c r="AA1409" s="17"/>
      <c r="AB1409" s="17"/>
      <c r="AC1409" s="41">
        <v>87.366666666666674</v>
      </c>
    </row>
    <row r="1410" spans="1:29" x14ac:dyDescent="0.25">
      <c r="A1410" s="224">
        <v>1406</v>
      </c>
      <c r="B1410" s="81" t="s">
        <v>4523</v>
      </c>
      <c r="C1410" s="8" t="s">
        <v>4042</v>
      </c>
      <c r="D1410" s="18">
        <v>0.87363636363636366</v>
      </c>
      <c r="E1410" s="124"/>
      <c r="F1410" s="17"/>
      <c r="G1410" s="18">
        <f>SUM(D1410*100,E1410:F1410)</f>
        <v>87.36363636363636</v>
      </c>
      <c r="H1410" s="17"/>
      <c r="I1410" s="19"/>
      <c r="J1410" s="18">
        <f>SUM(H1410:I1410)</f>
        <v>0</v>
      </c>
      <c r="K1410" s="17"/>
      <c r="L1410" s="19"/>
      <c r="M1410" s="19"/>
      <c r="N1410" s="18">
        <f>SUM(K1410:M1410)</f>
        <v>0</v>
      </c>
      <c r="O1410" s="19"/>
      <c r="P1410" s="19"/>
      <c r="Q1410" s="19"/>
      <c r="R1410" s="19"/>
      <c r="S1410" s="18">
        <f>SUM(O1410:R1410)</f>
        <v>0</v>
      </c>
      <c r="T1410" s="20"/>
      <c r="U1410" s="17"/>
      <c r="V1410" s="17"/>
      <c r="W1410" s="17"/>
      <c r="X1410" s="17"/>
      <c r="Y1410" s="17"/>
      <c r="Z1410" s="18">
        <f>SUM(T1410:Y1410)</f>
        <v>0</v>
      </c>
      <c r="AA1410" s="17"/>
      <c r="AB1410" s="17"/>
      <c r="AC1410" s="41">
        <f>G1410+J1410+N1410+S1410+Z1410+AA1410-AB1410</f>
        <v>87.36363636363636</v>
      </c>
    </row>
    <row r="1411" spans="1:29" x14ac:dyDescent="0.25">
      <c r="A1411" s="225">
        <v>1407</v>
      </c>
      <c r="B1411" s="109">
        <v>214112</v>
      </c>
      <c r="C1411" s="36" t="s">
        <v>5457</v>
      </c>
      <c r="D1411" s="39">
        <v>0.79762222222222223</v>
      </c>
      <c r="E1411" s="123"/>
      <c r="F1411" s="33"/>
      <c r="G1411" s="34">
        <v>79.762222222222221</v>
      </c>
      <c r="H1411" s="33">
        <v>3.5</v>
      </c>
      <c r="I1411" s="32"/>
      <c r="J1411" s="34">
        <v>3.5</v>
      </c>
      <c r="K1411" s="33"/>
      <c r="L1411" s="32"/>
      <c r="M1411" s="32"/>
      <c r="N1411" s="34">
        <v>0</v>
      </c>
      <c r="O1411" s="32"/>
      <c r="P1411" s="32"/>
      <c r="Q1411" s="32"/>
      <c r="R1411" s="32"/>
      <c r="S1411" s="34">
        <v>0</v>
      </c>
      <c r="T1411" s="35">
        <v>1</v>
      </c>
      <c r="U1411" s="33">
        <v>0.5</v>
      </c>
      <c r="V1411" s="33">
        <v>2.6</v>
      </c>
      <c r="W1411" s="33"/>
      <c r="X1411" s="33"/>
      <c r="Y1411" s="33"/>
      <c r="Z1411" s="34">
        <v>4.0999999999999996</v>
      </c>
      <c r="AA1411" s="33"/>
      <c r="AB1411" s="33"/>
      <c r="AC1411" s="42">
        <v>87.362222222222215</v>
      </c>
    </row>
    <row r="1412" spans="1:29" x14ac:dyDescent="0.25">
      <c r="A1412" s="224">
        <v>1408</v>
      </c>
      <c r="B1412" s="58" t="s">
        <v>385</v>
      </c>
      <c r="C1412" s="8" t="s">
        <v>5456</v>
      </c>
      <c r="D1412" s="43">
        <v>0.85862000000000005</v>
      </c>
      <c r="E1412" s="121"/>
      <c r="F1412" s="5"/>
      <c r="G1412" s="6">
        <f>SUM(D1412*100,E1412:F1412)</f>
        <v>85.862000000000009</v>
      </c>
      <c r="H1412" s="5"/>
      <c r="I1412" s="4"/>
      <c r="J1412" s="6">
        <f>SUM(H1412:I1412)</f>
        <v>0</v>
      </c>
      <c r="K1412" s="5"/>
      <c r="L1412" s="4"/>
      <c r="M1412" s="4"/>
      <c r="N1412" s="6">
        <f>SUM(K1412:M1412)</f>
        <v>0</v>
      </c>
      <c r="O1412" s="4"/>
      <c r="P1412" s="4"/>
      <c r="Q1412" s="4"/>
      <c r="R1412" s="4"/>
      <c r="S1412" s="6">
        <f>SUM(O1412:R1412)</f>
        <v>0</v>
      </c>
      <c r="T1412" s="7"/>
      <c r="U1412" s="5"/>
      <c r="V1412" s="5"/>
      <c r="W1412" s="5">
        <v>1.5</v>
      </c>
      <c r="X1412" s="5"/>
      <c r="Y1412" s="5"/>
      <c r="Z1412" s="6">
        <f>SUM(T1412:Y1412)</f>
        <v>1.5</v>
      </c>
      <c r="AA1412" s="5"/>
      <c r="AB1412" s="5"/>
      <c r="AC1412" s="40">
        <f>G1412+J1412+N1412+S1412+Z1412+AA1412-AB1412</f>
        <v>87.362000000000009</v>
      </c>
    </row>
    <row r="1413" spans="1:29" x14ac:dyDescent="0.25">
      <c r="A1413" s="224">
        <v>1409</v>
      </c>
      <c r="B1413" s="92" t="s">
        <v>1527</v>
      </c>
      <c r="C1413" s="8" t="s">
        <v>1369</v>
      </c>
      <c r="D1413" s="18">
        <v>0.8735593220338983</v>
      </c>
      <c r="E1413" s="122"/>
      <c r="F1413" s="17"/>
      <c r="G1413" s="18">
        <f>SUM(D1413*100,E1413:F1413)</f>
        <v>87.355932203389827</v>
      </c>
      <c r="H1413" s="17"/>
      <c r="I1413" s="19"/>
      <c r="J1413" s="18">
        <f>SUM(H1413:I1413)</f>
        <v>0</v>
      </c>
      <c r="K1413" s="17"/>
      <c r="L1413" s="19"/>
      <c r="M1413" s="19"/>
      <c r="N1413" s="18">
        <f>SUM(K1413:M1413)</f>
        <v>0</v>
      </c>
      <c r="O1413" s="19"/>
      <c r="P1413" s="19"/>
      <c r="Q1413" s="19"/>
      <c r="R1413" s="19"/>
      <c r="S1413" s="18">
        <f>SUM(O1413:R1413)</f>
        <v>0</v>
      </c>
      <c r="T1413" s="20"/>
      <c r="U1413" s="17"/>
      <c r="V1413" s="17"/>
      <c r="W1413" s="17"/>
      <c r="X1413" s="17"/>
      <c r="Y1413" s="17"/>
      <c r="Z1413" s="18">
        <f>SUM(T1413:Y1413)</f>
        <v>0</v>
      </c>
      <c r="AA1413" s="17"/>
      <c r="AB1413" s="17"/>
      <c r="AC1413" s="41">
        <f>G1413+J1413+N1413+S1413+Z1413+AA1413-AB1413</f>
        <v>87.355932203389827</v>
      </c>
    </row>
    <row r="1414" spans="1:29" x14ac:dyDescent="0.25">
      <c r="A1414" s="224">
        <v>1410</v>
      </c>
      <c r="B1414" s="62" t="s">
        <v>4839</v>
      </c>
      <c r="C1414" s="8" t="s">
        <v>4042</v>
      </c>
      <c r="D1414" s="18">
        <v>0.78437500000000004</v>
      </c>
      <c r="E1414" s="124"/>
      <c r="F1414" s="17"/>
      <c r="G1414" s="18">
        <f>SUM(D1414*100,E1414:F1414)</f>
        <v>78.4375</v>
      </c>
      <c r="H1414" s="17"/>
      <c r="I1414" s="19"/>
      <c r="J1414" s="18">
        <f>SUM(H1414:I1414)</f>
        <v>0</v>
      </c>
      <c r="K1414" s="17"/>
      <c r="L1414" s="19"/>
      <c r="M1414" s="19"/>
      <c r="N1414" s="18">
        <f>SUM(K1414:M1414)</f>
        <v>0</v>
      </c>
      <c r="O1414" s="19">
        <v>2.5</v>
      </c>
      <c r="P1414" s="19"/>
      <c r="Q1414" s="19">
        <v>3.5</v>
      </c>
      <c r="R1414" s="19"/>
      <c r="S1414" s="18">
        <f>SUM(O1414:R1414)</f>
        <v>6</v>
      </c>
      <c r="T1414" s="20"/>
      <c r="U1414" s="17">
        <f>SUM(1.2+1.7)</f>
        <v>2.9</v>
      </c>
      <c r="V1414" s="17"/>
      <c r="W1414" s="17"/>
      <c r="X1414" s="17"/>
      <c r="Y1414" s="17"/>
      <c r="Z1414" s="18">
        <f>SUM(T1414:Y1414)</f>
        <v>2.9</v>
      </c>
      <c r="AA1414" s="17"/>
      <c r="AB1414" s="17"/>
      <c r="AC1414" s="41">
        <f>G1414+J1414+N1414+S1414+Z1414+AA1414-AB1414</f>
        <v>87.337500000000006</v>
      </c>
    </row>
    <row r="1415" spans="1:29" x14ac:dyDescent="0.25">
      <c r="A1415" s="225">
        <v>1411</v>
      </c>
      <c r="B1415" s="99" t="s">
        <v>1528</v>
      </c>
      <c r="C1415" s="8" t="s">
        <v>1369</v>
      </c>
      <c r="D1415" s="18">
        <v>0.87335666666666667</v>
      </c>
      <c r="E1415" s="122"/>
      <c r="F1415" s="17"/>
      <c r="G1415" s="18">
        <f>SUM(D1415*100,E1415:F1415)</f>
        <v>87.335666666666668</v>
      </c>
      <c r="H1415" s="17"/>
      <c r="I1415" s="19"/>
      <c r="J1415" s="18">
        <f>SUM(H1415:I1415)</f>
        <v>0</v>
      </c>
      <c r="K1415" s="17"/>
      <c r="L1415" s="19"/>
      <c r="M1415" s="19"/>
      <c r="N1415" s="18">
        <f>SUM(K1415:M1415)</f>
        <v>0</v>
      </c>
      <c r="O1415" s="19"/>
      <c r="P1415" s="19"/>
      <c r="Q1415" s="19"/>
      <c r="R1415" s="19"/>
      <c r="S1415" s="18">
        <f>SUM(O1415:R1415)</f>
        <v>0</v>
      </c>
      <c r="T1415" s="20"/>
      <c r="U1415" s="17"/>
      <c r="V1415" s="17"/>
      <c r="W1415" s="17"/>
      <c r="X1415" s="17"/>
      <c r="Y1415" s="17"/>
      <c r="Z1415" s="18">
        <f>SUM(T1415:Y1415)</f>
        <v>0</v>
      </c>
      <c r="AA1415" s="17"/>
      <c r="AB1415" s="17"/>
      <c r="AC1415" s="41">
        <f>G1415+J1415+N1415+S1415+Z1415+AA1415-AB1415</f>
        <v>87.335666666666668</v>
      </c>
    </row>
    <row r="1416" spans="1:29" x14ac:dyDescent="0.25">
      <c r="A1416" s="224">
        <v>1412</v>
      </c>
      <c r="B1416" s="62" t="s">
        <v>5241</v>
      </c>
      <c r="C1416" s="9" t="s">
        <v>4042</v>
      </c>
      <c r="D1416" s="18">
        <v>0.79734545454545447</v>
      </c>
      <c r="E1416" s="124"/>
      <c r="F1416" s="17"/>
      <c r="G1416" s="18">
        <f>SUM(D1416*100,E1416:F1416)</f>
        <v>79.73454545454544</v>
      </c>
      <c r="H1416" s="17"/>
      <c r="I1416" s="19"/>
      <c r="J1416" s="18">
        <f>SUM(H1416:I1416)</f>
        <v>0</v>
      </c>
      <c r="K1416" s="17"/>
      <c r="L1416" s="19"/>
      <c r="M1416" s="19"/>
      <c r="N1416" s="18">
        <f>SUM(K1416:M1416)</f>
        <v>0</v>
      </c>
      <c r="O1416" s="19"/>
      <c r="P1416" s="19"/>
      <c r="Q1416" s="19"/>
      <c r="R1416" s="19"/>
      <c r="S1416" s="18">
        <f>SUM(O1416:R1416)</f>
        <v>0</v>
      </c>
      <c r="T1416" s="20">
        <v>2</v>
      </c>
      <c r="U1416" s="17">
        <f>SUM(1.7+2.3)</f>
        <v>4</v>
      </c>
      <c r="V1416" s="17">
        <v>1.6</v>
      </c>
      <c r="W1416" s="17"/>
      <c r="X1416" s="17"/>
      <c r="Y1416" s="17"/>
      <c r="Z1416" s="18">
        <f>SUM(T1416:Y1416)</f>
        <v>7.6</v>
      </c>
      <c r="AA1416" s="17"/>
      <c r="AB1416" s="17"/>
      <c r="AC1416" s="41">
        <f>G1416+J1416+N1416+S1416+Z1416+AA1416-AB1416</f>
        <v>87.334545454545434</v>
      </c>
    </row>
    <row r="1417" spans="1:29" x14ac:dyDescent="0.25">
      <c r="A1417" s="224">
        <v>1413</v>
      </c>
      <c r="B1417" s="62" t="s">
        <v>3494</v>
      </c>
      <c r="C1417" s="13" t="s">
        <v>3340</v>
      </c>
      <c r="D1417" s="18">
        <v>0.85333333333333339</v>
      </c>
      <c r="E1417" s="122"/>
      <c r="F1417" s="17"/>
      <c r="G1417" s="18">
        <v>85.333333333333343</v>
      </c>
      <c r="H1417" s="17"/>
      <c r="I1417" s="19"/>
      <c r="J1417" s="18">
        <v>0</v>
      </c>
      <c r="K1417" s="17"/>
      <c r="L1417" s="19"/>
      <c r="M1417" s="19"/>
      <c r="N1417" s="18">
        <v>0</v>
      </c>
      <c r="O1417" s="19"/>
      <c r="P1417" s="19"/>
      <c r="Q1417" s="19"/>
      <c r="R1417" s="19"/>
      <c r="S1417" s="18">
        <v>0</v>
      </c>
      <c r="T1417" s="20">
        <v>1</v>
      </c>
      <c r="U1417" s="17">
        <v>1</v>
      </c>
      <c r="V1417" s="17"/>
      <c r="W1417" s="17"/>
      <c r="X1417" s="17"/>
      <c r="Y1417" s="17"/>
      <c r="Z1417" s="18">
        <v>2</v>
      </c>
      <c r="AA1417" s="17"/>
      <c r="AB1417" s="17"/>
      <c r="AC1417" s="41">
        <v>87.333333333333343</v>
      </c>
    </row>
    <row r="1418" spans="1:29" x14ac:dyDescent="0.25">
      <c r="A1418" s="224">
        <v>1414</v>
      </c>
      <c r="B1418" s="62" t="s">
        <v>2635</v>
      </c>
      <c r="C1418" s="13" t="s">
        <v>2636</v>
      </c>
      <c r="D1418" s="18">
        <v>0.87333333333333329</v>
      </c>
      <c r="E1418" s="122"/>
      <c r="F1418" s="17"/>
      <c r="G1418" s="18">
        <v>87.333333333333329</v>
      </c>
      <c r="H1418" s="17"/>
      <c r="I1418" s="19"/>
      <c r="J1418" s="18">
        <v>0</v>
      </c>
      <c r="K1418" s="17"/>
      <c r="L1418" s="19"/>
      <c r="M1418" s="19"/>
      <c r="N1418" s="18">
        <v>0</v>
      </c>
      <c r="O1418" s="19"/>
      <c r="P1418" s="19"/>
      <c r="Q1418" s="19"/>
      <c r="R1418" s="19"/>
      <c r="S1418" s="18">
        <v>0</v>
      </c>
      <c r="T1418" s="20"/>
      <c r="U1418" s="17"/>
      <c r="V1418" s="17"/>
      <c r="W1418" s="17"/>
      <c r="X1418" s="17"/>
      <c r="Y1418" s="17"/>
      <c r="Z1418" s="18">
        <v>0</v>
      </c>
      <c r="AA1418" s="17"/>
      <c r="AB1418" s="17"/>
      <c r="AC1418" s="41">
        <v>87.333333333333329</v>
      </c>
    </row>
    <row r="1419" spans="1:29" x14ac:dyDescent="0.25">
      <c r="A1419" s="225">
        <v>1415</v>
      </c>
      <c r="B1419" s="111" t="s">
        <v>4232</v>
      </c>
      <c r="C1419" s="8" t="s">
        <v>4042</v>
      </c>
      <c r="D1419" s="18">
        <v>0.84031250000000002</v>
      </c>
      <c r="E1419" s="124"/>
      <c r="F1419" s="17"/>
      <c r="G1419" s="18">
        <f>SUM(D1419*100,E1419:F1419)</f>
        <v>84.03125</v>
      </c>
      <c r="H1419" s="17"/>
      <c r="I1419" s="19"/>
      <c r="J1419" s="18">
        <f>SUM(H1419:I1419)</f>
        <v>0</v>
      </c>
      <c r="K1419" s="17"/>
      <c r="L1419" s="19"/>
      <c r="M1419" s="19"/>
      <c r="N1419" s="18">
        <f>SUM(K1419:M1419)</f>
        <v>0</v>
      </c>
      <c r="O1419" s="19">
        <v>2.5</v>
      </c>
      <c r="P1419" s="19"/>
      <c r="Q1419" s="19"/>
      <c r="R1419" s="19"/>
      <c r="S1419" s="18">
        <f>SUM(O1419:R1419)</f>
        <v>2.5</v>
      </c>
      <c r="T1419" s="20"/>
      <c r="U1419" s="17">
        <v>0.8</v>
      </c>
      <c r="V1419" s="17"/>
      <c r="W1419" s="17"/>
      <c r="X1419" s="17"/>
      <c r="Y1419" s="17"/>
      <c r="Z1419" s="18">
        <f>SUM(T1419:Y1419)</f>
        <v>0.8</v>
      </c>
      <c r="AA1419" s="17"/>
      <c r="AB1419" s="17"/>
      <c r="AC1419" s="41">
        <f>G1419+J1419+N1419+S1419+Z1419+AA1419-AB1419</f>
        <v>87.331249999999997</v>
      </c>
    </row>
    <row r="1420" spans="1:29" x14ac:dyDescent="0.25">
      <c r="A1420" s="224">
        <v>1416</v>
      </c>
      <c r="B1420" s="62" t="s">
        <v>2637</v>
      </c>
      <c r="C1420" s="13" t="s">
        <v>2360</v>
      </c>
      <c r="D1420" s="18">
        <v>0.87126666666666663</v>
      </c>
      <c r="E1420" s="122"/>
      <c r="F1420" s="17"/>
      <c r="G1420" s="18">
        <v>87.126666666666665</v>
      </c>
      <c r="H1420" s="17"/>
      <c r="I1420" s="19"/>
      <c r="J1420" s="18">
        <v>0</v>
      </c>
      <c r="K1420" s="17"/>
      <c r="L1420" s="19"/>
      <c r="M1420" s="19"/>
      <c r="N1420" s="18">
        <v>0</v>
      </c>
      <c r="O1420" s="19"/>
      <c r="P1420" s="19"/>
      <c r="Q1420" s="19"/>
      <c r="R1420" s="19"/>
      <c r="S1420" s="18">
        <v>0</v>
      </c>
      <c r="T1420" s="20"/>
      <c r="U1420" s="17"/>
      <c r="V1420" s="17"/>
      <c r="W1420" s="17">
        <v>0.2</v>
      </c>
      <c r="X1420" s="17"/>
      <c r="Y1420" s="17"/>
      <c r="Z1420" s="18">
        <v>0.2</v>
      </c>
      <c r="AA1420" s="17"/>
      <c r="AB1420" s="17"/>
      <c r="AC1420" s="41">
        <v>87.326666666666668</v>
      </c>
    </row>
    <row r="1421" spans="1:29" x14ac:dyDescent="0.25">
      <c r="A1421" s="224">
        <v>1417</v>
      </c>
      <c r="B1421" s="62" t="s">
        <v>5414</v>
      </c>
      <c r="C1421" s="9" t="s">
        <v>4042</v>
      </c>
      <c r="D1421" s="18">
        <v>0.87116969696969704</v>
      </c>
      <c r="E1421" s="124"/>
      <c r="F1421" s="17"/>
      <c r="G1421" s="18">
        <f>SUM(D1421*100,E1421:F1421)</f>
        <v>87.116969696969704</v>
      </c>
      <c r="H1421" s="17"/>
      <c r="I1421" s="19"/>
      <c r="J1421" s="18">
        <f>SUM(H1421:I1421)</f>
        <v>0</v>
      </c>
      <c r="K1421" s="17"/>
      <c r="L1421" s="19"/>
      <c r="M1421" s="19"/>
      <c r="N1421" s="18">
        <f>SUM(K1421:M1421)</f>
        <v>0</v>
      </c>
      <c r="O1421" s="19"/>
      <c r="P1421" s="19"/>
      <c r="Q1421" s="19"/>
      <c r="R1421" s="19"/>
      <c r="S1421" s="18">
        <f>SUM(O1421:R1421)</f>
        <v>0</v>
      </c>
      <c r="T1421" s="20"/>
      <c r="U1421" s="17">
        <v>0.2</v>
      </c>
      <c r="V1421" s="17"/>
      <c r="W1421" s="17"/>
      <c r="X1421" s="17"/>
      <c r="Y1421" s="17"/>
      <c r="Z1421" s="18">
        <f>SUM(T1421:Y1421)</f>
        <v>0.2</v>
      </c>
      <c r="AA1421" s="17"/>
      <c r="AB1421" s="17"/>
      <c r="AC1421" s="41">
        <f>G1421+J1421+N1421+S1421+Z1421+AA1421-AB1421</f>
        <v>87.316969696969707</v>
      </c>
    </row>
    <row r="1422" spans="1:29" x14ac:dyDescent="0.25">
      <c r="A1422" s="224">
        <v>1418</v>
      </c>
      <c r="B1422" s="59" t="s">
        <v>386</v>
      </c>
      <c r="C1422" s="8" t="s">
        <v>5456</v>
      </c>
      <c r="D1422" s="6">
        <v>0.87310344827586206</v>
      </c>
      <c r="E1422" s="121"/>
      <c r="F1422" s="5"/>
      <c r="G1422" s="6">
        <f>SUM(D1422*100,E1422:F1422)</f>
        <v>87.310344827586206</v>
      </c>
      <c r="H1422" s="5"/>
      <c r="I1422" s="4"/>
      <c r="J1422" s="6">
        <f>SUM(H1422:I1422)</f>
        <v>0</v>
      </c>
      <c r="K1422" s="5"/>
      <c r="L1422" s="4"/>
      <c r="M1422" s="4"/>
      <c r="N1422" s="6">
        <f>SUM(K1422:M1422)</f>
        <v>0</v>
      </c>
      <c r="O1422" s="4"/>
      <c r="P1422" s="4"/>
      <c r="Q1422" s="4"/>
      <c r="R1422" s="4"/>
      <c r="S1422" s="6">
        <f>SUM(O1422:R1422)</f>
        <v>0</v>
      </c>
      <c r="T1422" s="7"/>
      <c r="U1422" s="5"/>
      <c r="V1422" s="5"/>
      <c r="W1422" s="5"/>
      <c r="X1422" s="5"/>
      <c r="Y1422" s="5"/>
      <c r="Z1422" s="6">
        <f>SUM(T1422:Y1422)</f>
        <v>0</v>
      </c>
      <c r="AA1422" s="5"/>
      <c r="AB1422" s="5"/>
      <c r="AC1422" s="40">
        <f>G1422+J1422+N1422+S1422+Z1422+AA1422-AB1422</f>
        <v>87.310344827586206</v>
      </c>
    </row>
    <row r="1423" spans="1:29" x14ac:dyDescent="0.25">
      <c r="A1423" s="225">
        <v>1419</v>
      </c>
      <c r="B1423" s="62" t="s">
        <v>2638</v>
      </c>
      <c r="C1423" s="13" t="s">
        <v>2360</v>
      </c>
      <c r="D1423" s="18">
        <v>0.87307692307692308</v>
      </c>
      <c r="E1423" s="122"/>
      <c r="F1423" s="17"/>
      <c r="G1423" s="18">
        <v>87.307692307692307</v>
      </c>
      <c r="H1423" s="17"/>
      <c r="I1423" s="19"/>
      <c r="J1423" s="18">
        <v>0</v>
      </c>
      <c r="K1423" s="17"/>
      <c r="L1423" s="19"/>
      <c r="M1423" s="19"/>
      <c r="N1423" s="18">
        <v>0</v>
      </c>
      <c r="O1423" s="19"/>
      <c r="P1423" s="19"/>
      <c r="Q1423" s="19"/>
      <c r="R1423" s="19"/>
      <c r="S1423" s="18">
        <v>0</v>
      </c>
      <c r="T1423" s="20"/>
      <c r="U1423" s="17"/>
      <c r="V1423" s="17"/>
      <c r="W1423" s="17"/>
      <c r="X1423" s="17"/>
      <c r="Y1423" s="17"/>
      <c r="Z1423" s="18">
        <v>0</v>
      </c>
      <c r="AA1423" s="17"/>
      <c r="AB1423" s="17"/>
      <c r="AC1423" s="41">
        <v>87.307692307692307</v>
      </c>
    </row>
    <row r="1424" spans="1:29" x14ac:dyDescent="0.25">
      <c r="A1424" s="224">
        <v>1420</v>
      </c>
      <c r="B1424" s="62" t="s">
        <v>4757</v>
      </c>
      <c r="C1424" s="8" t="s">
        <v>4042</v>
      </c>
      <c r="D1424" s="18">
        <v>0.86499999999999999</v>
      </c>
      <c r="E1424" s="124"/>
      <c r="F1424" s="17"/>
      <c r="G1424" s="18">
        <f>SUM(D1424*100,E1424:F1424)</f>
        <v>86.5</v>
      </c>
      <c r="H1424" s="17"/>
      <c r="I1424" s="19"/>
      <c r="J1424" s="18">
        <f>SUM(H1424:I1424)</f>
        <v>0</v>
      </c>
      <c r="K1424" s="17"/>
      <c r="L1424" s="19"/>
      <c r="M1424" s="19"/>
      <c r="N1424" s="18">
        <f>SUM(K1424:M1424)</f>
        <v>0</v>
      </c>
      <c r="O1424" s="19"/>
      <c r="P1424" s="19"/>
      <c r="Q1424" s="19"/>
      <c r="R1424" s="19"/>
      <c r="S1424" s="18">
        <f>SUM(O1424:R1424)</f>
        <v>0</v>
      </c>
      <c r="T1424" s="20"/>
      <c r="U1424" s="17">
        <v>0.8</v>
      </c>
      <c r="V1424" s="17"/>
      <c r="W1424" s="17"/>
      <c r="X1424" s="17"/>
      <c r="Y1424" s="17"/>
      <c r="Z1424" s="18">
        <f>SUM(T1424:Y1424)</f>
        <v>0.8</v>
      </c>
      <c r="AA1424" s="17"/>
      <c r="AB1424" s="17"/>
      <c r="AC1424" s="41">
        <f>G1424+J1424+N1424+S1424+Z1424+AA1424-AB1424</f>
        <v>87.3</v>
      </c>
    </row>
    <row r="1425" spans="1:29" x14ac:dyDescent="0.25">
      <c r="A1425" s="224">
        <v>1421</v>
      </c>
      <c r="B1425" s="109">
        <v>214189</v>
      </c>
      <c r="C1425" s="36" t="s">
        <v>5457</v>
      </c>
      <c r="D1425" s="39">
        <v>0.80769629629629625</v>
      </c>
      <c r="E1425" s="123"/>
      <c r="F1425" s="33"/>
      <c r="G1425" s="34">
        <v>80.76962962962962</v>
      </c>
      <c r="H1425" s="33"/>
      <c r="I1425" s="32"/>
      <c r="J1425" s="34">
        <v>0</v>
      </c>
      <c r="K1425" s="33"/>
      <c r="L1425" s="32"/>
      <c r="M1425" s="32"/>
      <c r="N1425" s="34">
        <v>0</v>
      </c>
      <c r="O1425" s="32"/>
      <c r="P1425" s="32"/>
      <c r="Q1425" s="32"/>
      <c r="R1425" s="32"/>
      <c r="S1425" s="34">
        <v>0</v>
      </c>
      <c r="T1425" s="35">
        <v>1</v>
      </c>
      <c r="U1425" s="33">
        <v>4.5</v>
      </c>
      <c r="V1425" s="33">
        <v>1</v>
      </c>
      <c r="W1425" s="33"/>
      <c r="X1425" s="33"/>
      <c r="Y1425" s="33"/>
      <c r="Z1425" s="34">
        <v>6.5</v>
      </c>
      <c r="AA1425" s="33"/>
      <c r="AB1425" s="33"/>
      <c r="AC1425" s="42">
        <v>87.26962962962962</v>
      </c>
    </row>
    <row r="1426" spans="1:29" x14ac:dyDescent="0.25">
      <c r="A1426" s="224">
        <v>1422</v>
      </c>
      <c r="B1426" s="109">
        <v>214063</v>
      </c>
      <c r="C1426" s="36" t="s">
        <v>5457</v>
      </c>
      <c r="D1426" s="39">
        <v>0.83664444444444441</v>
      </c>
      <c r="E1426" s="123"/>
      <c r="F1426" s="33"/>
      <c r="G1426" s="34">
        <v>83.664444444444442</v>
      </c>
      <c r="H1426" s="33"/>
      <c r="I1426" s="32"/>
      <c r="J1426" s="34">
        <v>0</v>
      </c>
      <c r="K1426" s="33"/>
      <c r="L1426" s="32"/>
      <c r="M1426" s="32"/>
      <c r="N1426" s="34">
        <v>0</v>
      </c>
      <c r="O1426" s="32">
        <v>2.5</v>
      </c>
      <c r="P1426" s="32">
        <v>1.1000000000000001</v>
      </c>
      <c r="Q1426" s="32"/>
      <c r="R1426" s="32"/>
      <c r="S1426" s="34">
        <v>3.6</v>
      </c>
      <c r="T1426" s="35"/>
      <c r="U1426" s="33"/>
      <c r="V1426" s="33"/>
      <c r="W1426" s="33"/>
      <c r="X1426" s="33"/>
      <c r="Y1426" s="33"/>
      <c r="Z1426" s="34">
        <v>0</v>
      </c>
      <c r="AA1426" s="33"/>
      <c r="AB1426" s="33"/>
      <c r="AC1426" s="42">
        <v>87.264444444444436</v>
      </c>
    </row>
    <row r="1427" spans="1:29" x14ac:dyDescent="0.25">
      <c r="A1427" s="225">
        <v>1423</v>
      </c>
      <c r="B1427" s="110" t="s">
        <v>4584</v>
      </c>
      <c r="C1427" s="50" t="s">
        <v>4042</v>
      </c>
      <c r="D1427" s="18">
        <v>0.8725806451612903</v>
      </c>
      <c r="E1427" s="124"/>
      <c r="F1427" s="17"/>
      <c r="G1427" s="18">
        <f>SUM(D1427*100,E1427:F1427)</f>
        <v>87.258064516129025</v>
      </c>
      <c r="H1427" s="17"/>
      <c r="I1427" s="19"/>
      <c r="J1427" s="18">
        <f>SUM(H1427:I1427)</f>
        <v>0</v>
      </c>
      <c r="K1427" s="17"/>
      <c r="L1427" s="19"/>
      <c r="M1427" s="19"/>
      <c r="N1427" s="18">
        <f>SUM(K1427:M1427)</f>
        <v>0</v>
      </c>
      <c r="O1427" s="19"/>
      <c r="P1427" s="19"/>
      <c r="Q1427" s="19"/>
      <c r="R1427" s="19"/>
      <c r="S1427" s="18">
        <f>SUM(O1427:R1427)</f>
        <v>0</v>
      </c>
      <c r="T1427" s="20"/>
      <c r="U1427" s="17"/>
      <c r="V1427" s="17"/>
      <c r="W1427" s="17"/>
      <c r="X1427" s="17"/>
      <c r="Y1427" s="17"/>
      <c r="Z1427" s="18">
        <f>SUM(T1427:Y1427)</f>
        <v>0</v>
      </c>
      <c r="AA1427" s="17"/>
      <c r="AB1427" s="17"/>
      <c r="AC1427" s="41">
        <f>G1427+J1427+N1427+S1427+Z1427+AA1427-AB1427</f>
        <v>87.258064516129025</v>
      </c>
    </row>
    <row r="1428" spans="1:29" x14ac:dyDescent="0.25">
      <c r="A1428" s="224">
        <v>1424</v>
      </c>
      <c r="B1428" s="110" t="s">
        <v>4585</v>
      </c>
      <c r="C1428" s="50" t="s">
        <v>4042</v>
      </c>
      <c r="D1428" s="18">
        <v>0.8725806451612903</v>
      </c>
      <c r="E1428" s="124"/>
      <c r="F1428" s="17"/>
      <c r="G1428" s="18">
        <f>SUM(D1428*100,E1428:F1428)</f>
        <v>87.258064516129025</v>
      </c>
      <c r="H1428" s="17"/>
      <c r="I1428" s="19"/>
      <c r="J1428" s="18">
        <f>SUM(H1428:I1428)</f>
        <v>0</v>
      </c>
      <c r="K1428" s="17"/>
      <c r="L1428" s="19"/>
      <c r="M1428" s="19"/>
      <c r="N1428" s="18">
        <f>SUM(K1428:M1428)</f>
        <v>0</v>
      </c>
      <c r="O1428" s="19"/>
      <c r="P1428" s="19"/>
      <c r="Q1428" s="19"/>
      <c r="R1428" s="19"/>
      <c r="S1428" s="18">
        <f>SUM(O1428:R1428)</f>
        <v>0</v>
      </c>
      <c r="T1428" s="20"/>
      <c r="U1428" s="17"/>
      <c r="V1428" s="17"/>
      <c r="W1428" s="17"/>
      <c r="X1428" s="17"/>
      <c r="Y1428" s="17"/>
      <c r="Z1428" s="18">
        <f>SUM(T1428:Y1428)</f>
        <v>0</v>
      </c>
      <c r="AA1428" s="17"/>
      <c r="AB1428" s="17"/>
      <c r="AC1428" s="41">
        <f>G1428+J1428+N1428+S1428+Z1428+AA1428-AB1428</f>
        <v>87.258064516129025</v>
      </c>
    </row>
    <row r="1429" spans="1:29" x14ac:dyDescent="0.25">
      <c r="A1429" s="224">
        <v>1425</v>
      </c>
      <c r="B1429" s="110" t="s">
        <v>4592</v>
      </c>
      <c r="C1429" s="50" t="s">
        <v>4042</v>
      </c>
      <c r="D1429" s="18">
        <v>0.8725806451612903</v>
      </c>
      <c r="E1429" s="124"/>
      <c r="F1429" s="17"/>
      <c r="G1429" s="18">
        <f>SUM(D1429*100,E1429:F1429)</f>
        <v>87.258064516129025</v>
      </c>
      <c r="H1429" s="17"/>
      <c r="I1429" s="19"/>
      <c r="J1429" s="18">
        <f>SUM(H1429:I1429)</f>
        <v>0</v>
      </c>
      <c r="K1429" s="17"/>
      <c r="L1429" s="19"/>
      <c r="M1429" s="19"/>
      <c r="N1429" s="18">
        <f>SUM(K1429:M1429)</f>
        <v>0</v>
      </c>
      <c r="O1429" s="19"/>
      <c r="P1429" s="19"/>
      <c r="Q1429" s="19"/>
      <c r="R1429" s="19"/>
      <c r="S1429" s="18">
        <f>SUM(O1429:R1429)</f>
        <v>0</v>
      </c>
      <c r="T1429" s="20"/>
      <c r="U1429" s="17"/>
      <c r="V1429" s="17"/>
      <c r="W1429" s="17"/>
      <c r="X1429" s="17"/>
      <c r="Y1429" s="17"/>
      <c r="Z1429" s="18">
        <f>SUM(T1429:Y1429)</f>
        <v>0</v>
      </c>
      <c r="AA1429" s="17"/>
      <c r="AB1429" s="17"/>
      <c r="AC1429" s="41">
        <f>G1429+J1429+N1429+S1429+Z1429+AA1429-AB1429</f>
        <v>87.258064516129025</v>
      </c>
    </row>
    <row r="1430" spans="1:29" x14ac:dyDescent="0.25">
      <c r="A1430" s="224">
        <v>1426</v>
      </c>
      <c r="B1430" s="62" t="s">
        <v>2639</v>
      </c>
      <c r="C1430" s="13" t="s">
        <v>2360</v>
      </c>
      <c r="D1430" s="18">
        <v>0.87250000000000005</v>
      </c>
      <c r="E1430" s="122"/>
      <c r="F1430" s="17"/>
      <c r="G1430" s="18">
        <v>87.25</v>
      </c>
      <c r="H1430" s="17"/>
      <c r="I1430" s="19"/>
      <c r="J1430" s="18">
        <v>0</v>
      </c>
      <c r="K1430" s="17"/>
      <c r="L1430" s="19"/>
      <c r="M1430" s="19"/>
      <c r="N1430" s="18">
        <v>0</v>
      </c>
      <c r="O1430" s="19"/>
      <c r="P1430" s="19"/>
      <c r="Q1430" s="19"/>
      <c r="R1430" s="19"/>
      <c r="S1430" s="18">
        <v>0</v>
      </c>
      <c r="T1430" s="20"/>
      <c r="U1430" s="17"/>
      <c r="V1430" s="17"/>
      <c r="W1430" s="17"/>
      <c r="X1430" s="17"/>
      <c r="Y1430" s="17"/>
      <c r="Z1430" s="18">
        <v>0</v>
      </c>
      <c r="AA1430" s="17"/>
      <c r="AB1430" s="17"/>
      <c r="AC1430" s="41">
        <v>87.25</v>
      </c>
    </row>
    <row r="1431" spans="1:29" x14ac:dyDescent="0.25">
      <c r="A1431" s="225">
        <v>1427</v>
      </c>
      <c r="B1431" s="62" t="s">
        <v>2640</v>
      </c>
      <c r="C1431" s="13" t="s">
        <v>2360</v>
      </c>
      <c r="D1431" s="18">
        <v>0.79249999999999998</v>
      </c>
      <c r="E1431" s="122"/>
      <c r="F1431" s="17"/>
      <c r="G1431" s="18">
        <v>79.25</v>
      </c>
      <c r="H1431" s="17">
        <v>4</v>
      </c>
      <c r="I1431" s="19">
        <v>4</v>
      </c>
      <c r="J1431" s="18">
        <v>8</v>
      </c>
      <c r="K1431" s="17"/>
      <c r="L1431" s="19"/>
      <c r="M1431" s="19"/>
      <c r="N1431" s="18">
        <v>0</v>
      </c>
      <c r="O1431" s="19"/>
      <c r="P1431" s="19"/>
      <c r="Q1431" s="19"/>
      <c r="R1431" s="19"/>
      <c r="S1431" s="18">
        <v>0</v>
      </c>
      <c r="T1431" s="20"/>
      <c r="U1431" s="17"/>
      <c r="V1431" s="17"/>
      <c r="W1431" s="17"/>
      <c r="X1431" s="17"/>
      <c r="Y1431" s="17"/>
      <c r="Z1431" s="18">
        <v>0</v>
      </c>
      <c r="AA1431" s="17"/>
      <c r="AB1431" s="17"/>
      <c r="AC1431" s="41">
        <v>87.25</v>
      </c>
    </row>
    <row r="1432" spans="1:29" x14ac:dyDescent="0.25">
      <c r="A1432" s="224">
        <v>1428</v>
      </c>
      <c r="B1432" s="62" t="s">
        <v>2641</v>
      </c>
      <c r="C1432" s="13" t="s">
        <v>2360</v>
      </c>
      <c r="D1432" s="18">
        <v>0.87250000000000005</v>
      </c>
      <c r="E1432" s="122"/>
      <c r="F1432" s="17"/>
      <c r="G1432" s="18">
        <v>87.25</v>
      </c>
      <c r="H1432" s="17"/>
      <c r="I1432" s="19"/>
      <c r="J1432" s="18">
        <v>0</v>
      </c>
      <c r="K1432" s="17"/>
      <c r="L1432" s="19"/>
      <c r="M1432" s="19"/>
      <c r="N1432" s="18">
        <v>0</v>
      </c>
      <c r="O1432" s="19"/>
      <c r="P1432" s="19"/>
      <c r="Q1432" s="19"/>
      <c r="R1432" s="19"/>
      <c r="S1432" s="18">
        <v>0</v>
      </c>
      <c r="T1432" s="20"/>
      <c r="U1432" s="17"/>
      <c r="V1432" s="17"/>
      <c r="W1432" s="17"/>
      <c r="X1432" s="17"/>
      <c r="Y1432" s="17"/>
      <c r="Z1432" s="18">
        <v>0</v>
      </c>
      <c r="AA1432" s="17"/>
      <c r="AB1432" s="17"/>
      <c r="AC1432" s="41">
        <v>87.25</v>
      </c>
    </row>
    <row r="1433" spans="1:29" x14ac:dyDescent="0.25">
      <c r="A1433" s="224">
        <v>1429</v>
      </c>
      <c r="B1433" s="58" t="s">
        <v>387</v>
      </c>
      <c r="C1433" s="8" t="s">
        <v>5456</v>
      </c>
      <c r="D1433" s="6">
        <v>0.87233333333333329</v>
      </c>
      <c r="E1433" s="121"/>
      <c r="F1433" s="5"/>
      <c r="G1433" s="6">
        <f>SUM(D1433*100,E1433:F1433)</f>
        <v>87.233333333333334</v>
      </c>
      <c r="H1433" s="5"/>
      <c r="I1433" s="4"/>
      <c r="J1433" s="6">
        <f>SUM(H1433:I1433)</f>
        <v>0</v>
      </c>
      <c r="K1433" s="5"/>
      <c r="L1433" s="4"/>
      <c r="M1433" s="4"/>
      <c r="N1433" s="6">
        <f>SUM(K1433:M1433)</f>
        <v>0</v>
      </c>
      <c r="O1433" s="4"/>
      <c r="P1433" s="4"/>
      <c r="Q1433" s="4"/>
      <c r="R1433" s="4"/>
      <c r="S1433" s="6">
        <f>SUM(O1433:R1433)</f>
        <v>0</v>
      </c>
      <c r="T1433" s="7"/>
      <c r="U1433" s="5"/>
      <c r="V1433" s="5"/>
      <c r="W1433" s="5"/>
      <c r="X1433" s="5"/>
      <c r="Y1433" s="5"/>
      <c r="Z1433" s="6">
        <f>SUM(T1433:Y1433)</f>
        <v>0</v>
      </c>
      <c r="AA1433" s="5"/>
      <c r="AB1433" s="5"/>
      <c r="AC1433" s="40">
        <f>G1433+J1433+N1433+S1433+Z1433+AA1433-AB1433</f>
        <v>87.233333333333334</v>
      </c>
    </row>
    <row r="1434" spans="1:29" x14ac:dyDescent="0.25">
      <c r="A1434" s="224">
        <v>1430</v>
      </c>
      <c r="B1434" s="62" t="s">
        <v>2642</v>
      </c>
      <c r="C1434" s="13" t="s">
        <v>2360</v>
      </c>
      <c r="D1434" s="18">
        <v>0.87230769230769223</v>
      </c>
      <c r="E1434" s="122"/>
      <c r="F1434" s="17"/>
      <c r="G1434" s="18">
        <v>87.230769230769226</v>
      </c>
      <c r="H1434" s="17"/>
      <c r="I1434" s="19"/>
      <c r="J1434" s="18">
        <v>0</v>
      </c>
      <c r="K1434" s="17"/>
      <c r="L1434" s="19"/>
      <c r="M1434" s="19"/>
      <c r="N1434" s="18">
        <v>0</v>
      </c>
      <c r="O1434" s="19"/>
      <c r="P1434" s="19"/>
      <c r="Q1434" s="19"/>
      <c r="R1434" s="19"/>
      <c r="S1434" s="18">
        <v>0</v>
      </c>
      <c r="T1434" s="20"/>
      <c r="U1434" s="17"/>
      <c r="V1434" s="17"/>
      <c r="W1434" s="17"/>
      <c r="X1434" s="17"/>
      <c r="Y1434" s="17"/>
      <c r="Z1434" s="18">
        <v>0</v>
      </c>
      <c r="AA1434" s="17"/>
      <c r="AB1434" s="17"/>
      <c r="AC1434" s="41">
        <v>87.230769230769226</v>
      </c>
    </row>
    <row r="1435" spans="1:29" x14ac:dyDescent="0.25">
      <c r="A1435" s="225">
        <v>1431</v>
      </c>
      <c r="B1435" s="59" t="s">
        <v>388</v>
      </c>
      <c r="C1435" s="8" t="s">
        <v>5456</v>
      </c>
      <c r="D1435" s="6">
        <v>0.87225806451612908</v>
      </c>
      <c r="E1435" s="121"/>
      <c r="F1435" s="5"/>
      <c r="G1435" s="6">
        <f>SUM(D1435*100,E1435:F1435)</f>
        <v>87.225806451612911</v>
      </c>
      <c r="H1435" s="5"/>
      <c r="I1435" s="4"/>
      <c r="J1435" s="6">
        <f>SUM(H1435:I1435)</f>
        <v>0</v>
      </c>
      <c r="K1435" s="5"/>
      <c r="L1435" s="4"/>
      <c r="M1435" s="4"/>
      <c r="N1435" s="6">
        <f>SUM(K1435:M1435)</f>
        <v>0</v>
      </c>
      <c r="O1435" s="4"/>
      <c r="P1435" s="4"/>
      <c r="Q1435" s="4"/>
      <c r="R1435" s="4"/>
      <c r="S1435" s="6">
        <f>SUM(O1435:R1435)</f>
        <v>0</v>
      </c>
      <c r="T1435" s="7"/>
      <c r="U1435" s="5"/>
      <c r="V1435" s="5"/>
      <c r="W1435" s="5"/>
      <c r="X1435" s="5"/>
      <c r="Y1435" s="5"/>
      <c r="Z1435" s="6">
        <f>SUM(T1435:Y1435)</f>
        <v>0</v>
      </c>
      <c r="AA1435" s="5"/>
      <c r="AB1435" s="5"/>
      <c r="AC1435" s="40">
        <f>G1435+J1435+N1435+S1435+Z1435+AA1435-AB1435</f>
        <v>87.225806451612911</v>
      </c>
    </row>
    <row r="1436" spans="1:29" x14ac:dyDescent="0.25">
      <c r="A1436" s="224">
        <v>1432</v>
      </c>
      <c r="B1436" s="111" t="s">
        <v>4050</v>
      </c>
      <c r="C1436" s="8" t="s">
        <v>4042</v>
      </c>
      <c r="D1436" s="18">
        <v>0.81625000000000003</v>
      </c>
      <c r="E1436" s="124"/>
      <c r="F1436" s="17"/>
      <c r="G1436" s="18">
        <f>SUM(D1436*100,E1436:F1436)</f>
        <v>81.625</v>
      </c>
      <c r="H1436" s="17"/>
      <c r="I1436" s="19"/>
      <c r="J1436" s="18">
        <f>SUM(H1436:I1436)</f>
        <v>0</v>
      </c>
      <c r="K1436" s="17"/>
      <c r="L1436" s="19"/>
      <c r="M1436" s="19"/>
      <c r="N1436" s="18">
        <f>SUM(K1436:M1436)</f>
        <v>0</v>
      </c>
      <c r="O1436" s="19"/>
      <c r="P1436" s="19"/>
      <c r="Q1436" s="19"/>
      <c r="R1436" s="19"/>
      <c r="S1436" s="18">
        <f>SUM(O1436:R1436)</f>
        <v>0</v>
      </c>
      <c r="T1436" s="20">
        <v>1</v>
      </c>
      <c r="U1436" s="17">
        <f>SUM(1.5+1.1)</f>
        <v>2.6</v>
      </c>
      <c r="V1436" s="17">
        <v>0.5</v>
      </c>
      <c r="W1436" s="17">
        <v>1.5</v>
      </c>
      <c r="X1436" s="17"/>
      <c r="Y1436" s="17"/>
      <c r="Z1436" s="18">
        <f>SUM(T1436:Y1436)</f>
        <v>5.6</v>
      </c>
      <c r="AA1436" s="17"/>
      <c r="AB1436" s="17"/>
      <c r="AC1436" s="41">
        <f>G1436+J1436+N1436+S1436+Z1436+AA1436-AB1436</f>
        <v>87.224999999999994</v>
      </c>
    </row>
    <row r="1437" spans="1:29" x14ac:dyDescent="0.25">
      <c r="A1437" s="224">
        <v>1433</v>
      </c>
      <c r="B1437" s="109">
        <v>204243</v>
      </c>
      <c r="C1437" s="36" t="s">
        <v>5457</v>
      </c>
      <c r="D1437" s="38">
        <v>0.8721875</v>
      </c>
      <c r="E1437" s="123"/>
      <c r="F1437" s="33"/>
      <c r="G1437" s="34">
        <v>87.21875</v>
      </c>
      <c r="H1437" s="33"/>
      <c r="I1437" s="32"/>
      <c r="J1437" s="34">
        <v>0</v>
      </c>
      <c r="K1437" s="33"/>
      <c r="L1437" s="32"/>
      <c r="M1437" s="32"/>
      <c r="N1437" s="34">
        <v>0</v>
      </c>
      <c r="O1437" s="32"/>
      <c r="P1437" s="32"/>
      <c r="Q1437" s="32"/>
      <c r="R1437" s="32"/>
      <c r="S1437" s="34">
        <v>0</v>
      </c>
      <c r="T1437" s="35"/>
      <c r="U1437" s="33"/>
      <c r="V1437" s="33"/>
      <c r="W1437" s="33"/>
      <c r="X1437" s="33"/>
      <c r="Y1437" s="33"/>
      <c r="Z1437" s="34">
        <v>0</v>
      </c>
      <c r="AA1437" s="33"/>
      <c r="AB1437" s="33"/>
      <c r="AC1437" s="42">
        <v>87.21875</v>
      </c>
    </row>
    <row r="1438" spans="1:29" x14ac:dyDescent="0.25">
      <c r="A1438" s="224">
        <v>1434</v>
      </c>
      <c r="B1438" s="109">
        <v>214075</v>
      </c>
      <c r="C1438" s="36" t="s">
        <v>5457</v>
      </c>
      <c r="D1438" s="39">
        <v>0.81818518518518513</v>
      </c>
      <c r="E1438" s="123"/>
      <c r="F1438" s="33"/>
      <c r="G1438" s="34">
        <v>81.818518518518516</v>
      </c>
      <c r="H1438" s="33"/>
      <c r="I1438" s="32"/>
      <c r="J1438" s="34">
        <v>0</v>
      </c>
      <c r="K1438" s="33"/>
      <c r="L1438" s="32"/>
      <c r="M1438" s="32"/>
      <c r="N1438" s="34">
        <v>0</v>
      </c>
      <c r="O1438" s="32"/>
      <c r="P1438" s="32"/>
      <c r="Q1438" s="32"/>
      <c r="R1438" s="32"/>
      <c r="S1438" s="34">
        <v>0</v>
      </c>
      <c r="T1438" s="35"/>
      <c r="U1438" s="33">
        <v>4.9000000000000004</v>
      </c>
      <c r="V1438" s="33"/>
      <c r="W1438" s="33">
        <v>0.5</v>
      </c>
      <c r="X1438" s="33"/>
      <c r="Y1438" s="33"/>
      <c r="Z1438" s="34">
        <v>5.4</v>
      </c>
      <c r="AA1438" s="33"/>
      <c r="AB1438" s="33"/>
      <c r="AC1438" s="42">
        <v>87.218518518518522</v>
      </c>
    </row>
    <row r="1439" spans="1:29" x14ac:dyDescent="0.25">
      <c r="A1439" s="225">
        <v>1435</v>
      </c>
      <c r="B1439" s="59" t="s">
        <v>389</v>
      </c>
      <c r="C1439" s="8" t="s">
        <v>5456</v>
      </c>
      <c r="D1439" s="6">
        <v>0.87206896551724133</v>
      </c>
      <c r="E1439" s="121"/>
      <c r="F1439" s="5"/>
      <c r="G1439" s="6">
        <f>SUM(D1439*100,E1439:F1439)</f>
        <v>87.206896551724128</v>
      </c>
      <c r="H1439" s="5"/>
      <c r="I1439" s="4"/>
      <c r="J1439" s="6">
        <f>SUM(H1439:I1439)</f>
        <v>0</v>
      </c>
      <c r="K1439" s="5"/>
      <c r="L1439" s="4"/>
      <c r="M1439" s="4"/>
      <c r="N1439" s="6">
        <f>SUM(K1439:M1439)</f>
        <v>0</v>
      </c>
      <c r="O1439" s="4"/>
      <c r="P1439" s="4"/>
      <c r="Q1439" s="4"/>
      <c r="R1439" s="4"/>
      <c r="S1439" s="6">
        <f>SUM(O1439:R1439)</f>
        <v>0</v>
      </c>
      <c r="T1439" s="7"/>
      <c r="U1439" s="5"/>
      <c r="V1439" s="5"/>
      <c r="W1439" s="5"/>
      <c r="X1439" s="5"/>
      <c r="Y1439" s="5"/>
      <c r="Z1439" s="6">
        <f>SUM(T1439:Y1439)</f>
        <v>0</v>
      </c>
      <c r="AA1439" s="5"/>
      <c r="AB1439" s="5"/>
      <c r="AC1439" s="40">
        <f>G1439+J1439+N1439+S1439+Z1439+AA1439-AB1439</f>
        <v>87.206896551724128</v>
      </c>
    </row>
    <row r="1440" spans="1:29" x14ac:dyDescent="0.25">
      <c r="A1440" s="224">
        <v>1436</v>
      </c>
      <c r="B1440" s="59" t="s">
        <v>390</v>
      </c>
      <c r="C1440" s="8" t="s">
        <v>5456</v>
      </c>
      <c r="D1440" s="6">
        <v>0.872</v>
      </c>
      <c r="E1440" s="121"/>
      <c r="F1440" s="5"/>
      <c r="G1440" s="6">
        <f>SUM(D1440*100,E1440:F1440)</f>
        <v>87.2</v>
      </c>
      <c r="H1440" s="5"/>
      <c r="I1440" s="4"/>
      <c r="J1440" s="6">
        <f>SUM(H1440:I1440)</f>
        <v>0</v>
      </c>
      <c r="K1440" s="5"/>
      <c r="L1440" s="4"/>
      <c r="M1440" s="4"/>
      <c r="N1440" s="6">
        <f>SUM(K1440:M1440)</f>
        <v>0</v>
      </c>
      <c r="O1440" s="4"/>
      <c r="P1440" s="4"/>
      <c r="Q1440" s="4"/>
      <c r="R1440" s="4"/>
      <c r="S1440" s="6">
        <f>SUM(O1440:R1440)</f>
        <v>0</v>
      </c>
      <c r="T1440" s="7"/>
      <c r="U1440" s="5"/>
      <c r="V1440" s="5"/>
      <c r="W1440" s="5"/>
      <c r="X1440" s="5"/>
      <c r="Y1440" s="5"/>
      <c r="Z1440" s="6">
        <f>SUM(T1440:Y1440)</f>
        <v>0</v>
      </c>
      <c r="AA1440" s="5"/>
      <c r="AB1440" s="5"/>
      <c r="AC1440" s="40">
        <f>G1440+J1440+N1440+S1440+Z1440+AA1440-AB1440</f>
        <v>87.2</v>
      </c>
    </row>
    <row r="1441" spans="1:29" x14ac:dyDescent="0.25">
      <c r="A1441" s="224">
        <v>1437</v>
      </c>
      <c r="B1441" s="62" t="s">
        <v>4633</v>
      </c>
      <c r="C1441" s="50" t="s">
        <v>4042</v>
      </c>
      <c r="D1441" s="18">
        <v>0.87193548387096775</v>
      </c>
      <c r="E1441" s="124"/>
      <c r="F1441" s="17"/>
      <c r="G1441" s="18">
        <f>SUM(D1441*100,E1441:F1441)</f>
        <v>87.193548387096769</v>
      </c>
      <c r="H1441" s="17"/>
      <c r="I1441" s="19"/>
      <c r="J1441" s="18">
        <f>SUM(H1441:I1441)</f>
        <v>0</v>
      </c>
      <c r="K1441" s="17"/>
      <c r="L1441" s="19"/>
      <c r="M1441" s="19"/>
      <c r="N1441" s="18">
        <f>SUM(K1441:M1441)</f>
        <v>0</v>
      </c>
      <c r="O1441" s="19"/>
      <c r="P1441" s="19"/>
      <c r="Q1441" s="19"/>
      <c r="R1441" s="19"/>
      <c r="S1441" s="18">
        <f>SUM(O1441:R1441)</f>
        <v>0</v>
      </c>
      <c r="T1441" s="20"/>
      <c r="U1441" s="17"/>
      <c r="V1441" s="17"/>
      <c r="W1441" s="17"/>
      <c r="X1441" s="17"/>
      <c r="Y1441" s="17"/>
      <c r="Z1441" s="18">
        <f>SUM(T1441:Y1441)</f>
        <v>0</v>
      </c>
      <c r="AA1441" s="17"/>
      <c r="AB1441" s="17"/>
      <c r="AC1441" s="41">
        <f>G1441+J1441+N1441+S1441+Z1441+AA1441-AB1441</f>
        <v>87.193548387096769</v>
      </c>
    </row>
    <row r="1442" spans="1:29" x14ac:dyDescent="0.25">
      <c r="A1442" s="224">
        <v>1438</v>
      </c>
      <c r="B1442" s="62" t="s">
        <v>2643</v>
      </c>
      <c r="C1442" s="13" t="s">
        <v>2360</v>
      </c>
      <c r="D1442" s="18">
        <v>0.80692307692307697</v>
      </c>
      <c r="E1442" s="122"/>
      <c r="F1442" s="17"/>
      <c r="G1442" s="18">
        <v>80.692307692307693</v>
      </c>
      <c r="H1442" s="17"/>
      <c r="I1442" s="19"/>
      <c r="J1442" s="18">
        <v>0</v>
      </c>
      <c r="K1442" s="17"/>
      <c r="L1442" s="19"/>
      <c r="M1442" s="19"/>
      <c r="N1442" s="18">
        <v>0</v>
      </c>
      <c r="O1442" s="19"/>
      <c r="P1442" s="19"/>
      <c r="Q1442" s="19"/>
      <c r="R1442" s="19"/>
      <c r="S1442" s="18">
        <v>0</v>
      </c>
      <c r="T1442" s="20">
        <v>1</v>
      </c>
      <c r="U1442" s="17"/>
      <c r="V1442" s="17"/>
      <c r="W1442" s="17">
        <v>5</v>
      </c>
      <c r="X1442" s="17">
        <v>0.5</v>
      </c>
      <c r="Y1442" s="17"/>
      <c r="Z1442" s="18">
        <v>6.5</v>
      </c>
      <c r="AA1442" s="17"/>
      <c r="AB1442" s="17"/>
      <c r="AC1442" s="41">
        <v>87.192307692307693</v>
      </c>
    </row>
    <row r="1443" spans="1:29" x14ac:dyDescent="0.25">
      <c r="A1443" s="225">
        <v>1439</v>
      </c>
      <c r="B1443" s="81" t="s">
        <v>4394</v>
      </c>
      <c r="C1443" s="8" t="s">
        <v>4042</v>
      </c>
      <c r="D1443" s="18">
        <v>0.87172413793103454</v>
      </c>
      <c r="E1443" s="124"/>
      <c r="F1443" s="17"/>
      <c r="G1443" s="18">
        <f>SUM(D1443*100,E1443:F1443)</f>
        <v>87.172413793103459</v>
      </c>
      <c r="H1443" s="17"/>
      <c r="I1443" s="19"/>
      <c r="J1443" s="18">
        <f>SUM(H1443:I1443)</f>
        <v>0</v>
      </c>
      <c r="K1443" s="17"/>
      <c r="L1443" s="19"/>
      <c r="M1443" s="19"/>
      <c r="N1443" s="18">
        <f>SUM(K1443:M1443)</f>
        <v>0</v>
      </c>
      <c r="O1443" s="19"/>
      <c r="P1443" s="19"/>
      <c r="Q1443" s="19"/>
      <c r="R1443" s="19"/>
      <c r="S1443" s="18">
        <f>SUM(O1443:R1443)</f>
        <v>0</v>
      </c>
      <c r="T1443" s="20"/>
      <c r="U1443" s="17"/>
      <c r="V1443" s="17"/>
      <c r="W1443" s="17"/>
      <c r="X1443" s="17"/>
      <c r="Y1443" s="17"/>
      <c r="Z1443" s="18">
        <f>SUM(T1443:Y1443)</f>
        <v>0</v>
      </c>
      <c r="AA1443" s="17"/>
      <c r="AB1443" s="17"/>
      <c r="AC1443" s="41">
        <f>G1443+J1443+N1443+S1443+Z1443+AA1443-AB1443</f>
        <v>87.172413793103459</v>
      </c>
    </row>
    <row r="1444" spans="1:29" x14ac:dyDescent="0.25">
      <c r="A1444" s="224">
        <v>1440</v>
      </c>
      <c r="B1444" s="109">
        <v>194517</v>
      </c>
      <c r="C1444" s="36" t="s">
        <v>5457</v>
      </c>
      <c r="D1444" s="39">
        <v>0.8716666666666667</v>
      </c>
      <c r="E1444" s="123"/>
      <c r="F1444" s="33"/>
      <c r="G1444" s="34">
        <v>87.166666666666671</v>
      </c>
      <c r="H1444" s="33"/>
      <c r="I1444" s="32"/>
      <c r="J1444" s="34">
        <v>0</v>
      </c>
      <c r="K1444" s="33"/>
      <c r="L1444" s="32"/>
      <c r="M1444" s="32"/>
      <c r="N1444" s="34">
        <v>0</v>
      </c>
      <c r="O1444" s="32"/>
      <c r="P1444" s="32"/>
      <c r="Q1444" s="32"/>
      <c r="R1444" s="32"/>
      <c r="S1444" s="34">
        <v>0</v>
      </c>
      <c r="T1444" s="35"/>
      <c r="U1444" s="33"/>
      <c r="V1444" s="33"/>
      <c r="W1444" s="33"/>
      <c r="X1444" s="33"/>
      <c r="Y1444" s="33"/>
      <c r="Z1444" s="34">
        <v>0</v>
      </c>
      <c r="AA1444" s="33"/>
      <c r="AB1444" s="33"/>
      <c r="AC1444" s="42">
        <v>87.166666666666671</v>
      </c>
    </row>
    <row r="1445" spans="1:29" x14ac:dyDescent="0.25">
      <c r="A1445" s="224">
        <v>1441</v>
      </c>
      <c r="B1445" s="62" t="s">
        <v>4761</v>
      </c>
      <c r="C1445" s="8" t="s">
        <v>4042</v>
      </c>
      <c r="D1445" s="18">
        <v>0.86166666666666669</v>
      </c>
      <c r="E1445" s="124"/>
      <c r="F1445" s="17"/>
      <c r="G1445" s="18">
        <f>SUM(D1445*100,E1445:F1445)</f>
        <v>86.166666666666671</v>
      </c>
      <c r="H1445" s="17"/>
      <c r="I1445" s="19"/>
      <c r="J1445" s="18">
        <f>SUM(H1445:I1445)</f>
        <v>0</v>
      </c>
      <c r="K1445" s="17"/>
      <c r="L1445" s="19"/>
      <c r="M1445" s="19"/>
      <c r="N1445" s="18">
        <f>SUM(K1445:M1445)</f>
        <v>0</v>
      </c>
      <c r="O1445" s="19"/>
      <c r="P1445" s="19"/>
      <c r="Q1445" s="19"/>
      <c r="R1445" s="19"/>
      <c r="S1445" s="18">
        <f>SUM(O1445:R1445)</f>
        <v>0</v>
      </c>
      <c r="T1445" s="20"/>
      <c r="U1445" s="17">
        <v>0.8</v>
      </c>
      <c r="V1445" s="17"/>
      <c r="W1445" s="17"/>
      <c r="X1445" s="17">
        <v>0.2</v>
      </c>
      <c r="Y1445" s="17"/>
      <c r="Z1445" s="18">
        <f>SUM(T1445:Y1445)</f>
        <v>1</v>
      </c>
      <c r="AA1445" s="17"/>
      <c r="AB1445" s="17"/>
      <c r="AC1445" s="41">
        <f>G1445+J1445+N1445+S1445+Z1445+AA1445-AB1445</f>
        <v>87.166666666666671</v>
      </c>
    </row>
    <row r="1446" spans="1:29" x14ac:dyDescent="0.25">
      <c r="A1446" s="224">
        <v>1442</v>
      </c>
      <c r="B1446" s="101" t="s">
        <v>1529</v>
      </c>
      <c r="C1446" s="8" t="s">
        <v>1369</v>
      </c>
      <c r="D1446" s="18">
        <v>0.84062666666666674</v>
      </c>
      <c r="E1446" s="122"/>
      <c r="F1446" s="17"/>
      <c r="G1446" s="18">
        <f>SUM(D1446*100,E1446:F1446)</f>
        <v>84.062666666666672</v>
      </c>
      <c r="H1446" s="17"/>
      <c r="I1446" s="19"/>
      <c r="J1446" s="18">
        <f>SUM(H1446:I1446)</f>
        <v>0</v>
      </c>
      <c r="K1446" s="17"/>
      <c r="L1446" s="19"/>
      <c r="M1446" s="19"/>
      <c r="N1446" s="18">
        <f>SUM(K1446:M1446)</f>
        <v>0</v>
      </c>
      <c r="O1446" s="19"/>
      <c r="P1446" s="19"/>
      <c r="Q1446" s="19"/>
      <c r="R1446" s="19"/>
      <c r="S1446" s="18">
        <f>SUM(O1446:R1446)</f>
        <v>0</v>
      </c>
      <c r="T1446" s="20"/>
      <c r="U1446" s="17"/>
      <c r="V1446" s="17"/>
      <c r="W1446" s="17">
        <v>0.6</v>
      </c>
      <c r="X1446" s="17"/>
      <c r="Y1446" s="17">
        <v>2.5</v>
      </c>
      <c r="Z1446" s="18">
        <f>SUM(T1446:Y1446)</f>
        <v>3.1</v>
      </c>
      <c r="AA1446" s="17"/>
      <c r="AB1446" s="17"/>
      <c r="AC1446" s="41">
        <f>G1446+J1446+N1446+S1446+Z1446+AA1446-AB1446</f>
        <v>87.162666666666667</v>
      </c>
    </row>
    <row r="1447" spans="1:29" x14ac:dyDescent="0.25">
      <c r="A1447" s="225">
        <v>1443</v>
      </c>
      <c r="B1447" s="62" t="s">
        <v>2644</v>
      </c>
      <c r="C1447" s="13" t="s">
        <v>2360</v>
      </c>
      <c r="D1447" s="18">
        <v>0.8715384615384616</v>
      </c>
      <c r="E1447" s="122"/>
      <c r="F1447" s="17"/>
      <c r="G1447" s="18">
        <v>87.15384615384616</v>
      </c>
      <c r="H1447" s="17"/>
      <c r="I1447" s="19"/>
      <c r="J1447" s="18">
        <v>0</v>
      </c>
      <c r="K1447" s="17"/>
      <c r="L1447" s="19"/>
      <c r="M1447" s="19"/>
      <c r="N1447" s="18">
        <v>0</v>
      </c>
      <c r="O1447" s="19"/>
      <c r="P1447" s="19"/>
      <c r="Q1447" s="19"/>
      <c r="R1447" s="19"/>
      <c r="S1447" s="18">
        <v>0</v>
      </c>
      <c r="T1447" s="20"/>
      <c r="U1447" s="17"/>
      <c r="V1447" s="17"/>
      <c r="W1447" s="17"/>
      <c r="X1447" s="17"/>
      <c r="Y1447" s="17"/>
      <c r="Z1447" s="18">
        <v>0</v>
      </c>
      <c r="AA1447" s="17"/>
      <c r="AB1447" s="17"/>
      <c r="AC1447" s="41">
        <v>87.15384615384616</v>
      </c>
    </row>
    <row r="1448" spans="1:29" x14ac:dyDescent="0.25">
      <c r="A1448" s="224">
        <v>1444</v>
      </c>
      <c r="B1448" s="62" t="s">
        <v>5262</v>
      </c>
      <c r="C1448" s="9" t="s">
        <v>4042</v>
      </c>
      <c r="D1448" s="18">
        <v>0.87141212121212119</v>
      </c>
      <c r="E1448" s="124"/>
      <c r="F1448" s="17"/>
      <c r="G1448" s="18">
        <f>SUM(D1448*100,E1448:F1448)</f>
        <v>87.141212121212121</v>
      </c>
      <c r="H1448" s="17"/>
      <c r="I1448" s="19"/>
      <c r="J1448" s="18">
        <f>SUM(H1448:I1448)</f>
        <v>0</v>
      </c>
      <c r="K1448" s="17"/>
      <c r="L1448" s="19"/>
      <c r="M1448" s="19"/>
      <c r="N1448" s="18">
        <f>SUM(K1448:M1448)</f>
        <v>0</v>
      </c>
      <c r="O1448" s="19"/>
      <c r="P1448" s="19"/>
      <c r="Q1448" s="19"/>
      <c r="R1448" s="19"/>
      <c r="S1448" s="18">
        <f>SUM(O1448:R1448)</f>
        <v>0</v>
      </c>
      <c r="T1448" s="20"/>
      <c r="U1448" s="17"/>
      <c r="V1448" s="17"/>
      <c r="W1448" s="17"/>
      <c r="X1448" s="17"/>
      <c r="Y1448" s="17"/>
      <c r="Z1448" s="18">
        <f>SUM(T1448:Y1448)</f>
        <v>0</v>
      </c>
      <c r="AA1448" s="17"/>
      <c r="AB1448" s="17"/>
      <c r="AC1448" s="41">
        <f>G1448+J1448+N1448+S1448+Z1448+AA1448-AB1448</f>
        <v>87.141212121212121</v>
      </c>
    </row>
    <row r="1449" spans="1:29" x14ac:dyDescent="0.25">
      <c r="A1449" s="224">
        <v>1445</v>
      </c>
      <c r="B1449" s="109">
        <v>184008</v>
      </c>
      <c r="C1449" s="36" t="s">
        <v>5457</v>
      </c>
      <c r="D1449" s="39">
        <v>0.87138888888888888</v>
      </c>
      <c r="E1449" s="123"/>
      <c r="F1449" s="33"/>
      <c r="G1449" s="34">
        <v>87.138888888888886</v>
      </c>
      <c r="H1449" s="33"/>
      <c r="I1449" s="32"/>
      <c r="J1449" s="34">
        <v>0</v>
      </c>
      <c r="K1449" s="33"/>
      <c r="L1449" s="32"/>
      <c r="M1449" s="32"/>
      <c r="N1449" s="34">
        <v>0</v>
      </c>
      <c r="O1449" s="32"/>
      <c r="P1449" s="32"/>
      <c r="Q1449" s="32"/>
      <c r="R1449" s="32"/>
      <c r="S1449" s="34">
        <v>0</v>
      </c>
      <c r="T1449" s="35"/>
      <c r="U1449" s="33"/>
      <c r="V1449" s="33"/>
      <c r="W1449" s="33"/>
      <c r="X1449" s="33"/>
      <c r="Y1449" s="33"/>
      <c r="Z1449" s="34">
        <v>0</v>
      </c>
      <c r="AA1449" s="33"/>
      <c r="AB1449" s="33"/>
      <c r="AC1449" s="42">
        <v>87.138888888888886</v>
      </c>
    </row>
    <row r="1450" spans="1:29" x14ac:dyDescent="0.25">
      <c r="A1450" s="224">
        <v>1446</v>
      </c>
      <c r="B1450" s="64" t="s">
        <v>391</v>
      </c>
      <c r="C1450" s="8" t="s">
        <v>5456</v>
      </c>
      <c r="D1450" s="6">
        <v>0.87133333333333329</v>
      </c>
      <c r="E1450" s="121"/>
      <c r="F1450" s="5"/>
      <c r="G1450" s="6">
        <f>SUM(D1450*100,E1450:F1450)</f>
        <v>87.133333333333326</v>
      </c>
      <c r="H1450" s="5"/>
      <c r="I1450" s="4"/>
      <c r="J1450" s="6">
        <f>SUM(H1450:I1450)</f>
        <v>0</v>
      </c>
      <c r="K1450" s="5"/>
      <c r="L1450" s="4"/>
      <c r="M1450" s="4"/>
      <c r="N1450" s="6">
        <f>SUM(K1450:M1450)</f>
        <v>0</v>
      </c>
      <c r="O1450" s="4"/>
      <c r="P1450" s="4"/>
      <c r="Q1450" s="4"/>
      <c r="R1450" s="4"/>
      <c r="S1450" s="6">
        <f>SUM(O1450:R1450)</f>
        <v>0</v>
      </c>
      <c r="T1450" s="7"/>
      <c r="U1450" s="5"/>
      <c r="V1450" s="5"/>
      <c r="W1450" s="5"/>
      <c r="X1450" s="5"/>
      <c r="Y1450" s="5"/>
      <c r="Z1450" s="6">
        <f>SUM(T1450:Y1450)</f>
        <v>0</v>
      </c>
      <c r="AA1450" s="5"/>
      <c r="AB1450" s="5"/>
      <c r="AC1450" s="40">
        <f>G1450+J1450+N1450+S1450+Z1450+AA1450-AB1450</f>
        <v>87.133333333333326</v>
      </c>
    </row>
    <row r="1451" spans="1:29" x14ac:dyDescent="0.25">
      <c r="A1451" s="225">
        <v>1447</v>
      </c>
      <c r="B1451" s="75" t="s">
        <v>1530</v>
      </c>
      <c r="C1451" s="8" t="s">
        <v>1369</v>
      </c>
      <c r="D1451" s="18">
        <v>0.87133333333333329</v>
      </c>
      <c r="E1451" s="122"/>
      <c r="F1451" s="17"/>
      <c r="G1451" s="18">
        <f>SUM(D1451*100,E1451:F1451)</f>
        <v>87.133333333333326</v>
      </c>
      <c r="H1451" s="17"/>
      <c r="I1451" s="19"/>
      <c r="J1451" s="18">
        <f>SUM(H1451:I1451)</f>
        <v>0</v>
      </c>
      <c r="K1451" s="17"/>
      <c r="L1451" s="19"/>
      <c r="M1451" s="19"/>
      <c r="N1451" s="18">
        <f>SUM(K1451:M1451)</f>
        <v>0</v>
      </c>
      <c r="O1451" s="19"/>
      <c r="P1451" s="19"/>
      <c r="Q1451" s="19"/>
      <c r="R1451" s="19"/>
      <c r="S1451" s="18">
        <f>SUM(O1451:R1451)</f>
        <v>0</v>
      </c>
      <c r="T1451" s="20"/>
      <c r="U1451" s="17"/>
      <c r="V1451" s="17"/>
      <c r="W1451" s="17"/>
      <c r="X1451" s="17"/>
      <c r="Y1451" s="17"/>
      <c r="Z1451" s="18">
        <f>SUM(T1451:Y1451)</f>
        <v>0</v>
      </c>
      <c r="AA1451" s="17"/>
      <c r="AB1451" s="17"/>
      <c r="AC1451" s="41">
        <f>G1451+J1451+N1451+S1451+Z1451+AA1451-AB1451</f>
        <v>87.133333333333326</v>
      </c>
    </row>
    <row r="1452" spans="1:29" x14ac:dyDescent="0.25">
      <c r="A1452" s="224">
        <v>1448</v>
      </c>
      <c r="B1452" s="62" t="s">
        <v>3495</v>
      </c>
      <c r="C1452" s="13" t="s">
        <v>3340</v>
      </c>
      <c r="D1452" s="18">
        <v>0.87131578947368427</v>
      </c>
      <c r="E1452" s="122"/>
      <c r="F1452" s="17"/>
      <c r="G1452" s="18">
        <v>87.131578947368425</v>
      </c>
      <c r="H1452" s="17"/>
      <c r="I1452" s="19"/>
      <c r="J1452" s="18">
        <v>0</v>
      </c>
      <c r="K1452" s="17"/>
      <c r="L1452" s="19"/>
      <c r="M1452" s="19"/>
      <c r="N1452" s="18">
        <v>0</v>
      </c>
      <c r="O1452" s="19"/>
      <c r="P1452" s="19"/>
      <c r="Q1452" s="19"/>
      <c r="R1452" s="19"/>
      <c r="S1452" s="18">
        <v>0</v>
      </c>
      <c r="T1452" s="20"/>
      <c r="U1452" s="17"/>
      <c r="V1452" s="17"/>
      <c r="W1452" s="17"/>
      <c r="X1452" s="17"/>
      <c r="Y1452" s="17"/>
      <c r="Z1452" s="18">
        <v>0</v>
      </c>
      <c r="AA1452" s="17"/>
      <c r="AB1452" s="17"/>
      <c r="AC1452" s="41">
        <v>87.131578947368425</v>
      </c>
    </row>
    <row r="1453" spans="1:29" x14ac:dyDescent="0.25">
      <c r="A1453" s="224">
        <v>1449</v>
      </c>
      <c r="B1453" s="62" t="s">
        <v>2645</v>
      </c>
      <c r="C1453" s="13" t="s">
        <v>2360</v>
      </c>
      <c r="D1453" s="18">
        <v>0.86916666666666675</v>
      </c>
      <c r="E1453" s="122"/>
      <c r="F1453" s="17"/>
      <c r="G1453" s="18">
        <v>86.916666666666671</v>
      </c>
      <c r="H1453" s="17"/>
      <c r="I1453" s="19"/>
      <c r="J1453" s="18">
        <v>0</v>
      </c>
      <c r="K1453" s="17"/>
      <c r="L1453" s="19"/>
      <c r="M1453" s="19"/>
      <c r="N1453" s="18">
        <v>0</v>
      </c>
      <c r="O1453" s="19"/>
      <c r="P1453" s="19"/>
      <c r="Q1453" s="19"/>
      <c r="R1453" s="19"/>
      <c r="S1453" s="18">
        <v>0</v>
      </c>
      <c r="T1453" s="20"/>
      <c r="U1453" s="17"/>
      <c r="V1453" s="17"/>
      <c r="W1453" s="17">
        <v>0.2</v>
      </c>
      <c r="X1453" s="17"/>
      <c r="Y1453" s="17"/>
      <c r="Z1453" s="18">
        <v>0.2</v>
      </c>
      <c r="AA1453" s="17"/>
      <c r="AB1453" s="17"/>
      <c r="AC1453" s="41">
        <v>87.116666666666674</v>
      </c>
    </row>
    <row r="1454" spans="1:29" x14ac:dyDescent="0.25">
      <c r="A1454" s="224">
        <v>1450</v>
      </c>
      <c r="B1454" s="59" t="s">
        <v>392</v>
      </c>
      <c r="C1454" s="8" t="s">
        <v>5456</v>
      </c>
      <c r="D1454" s="6">
        <v>0.87103448275862072</v>
      </c>
      <c r="E1454" s="121"/>
      <c r="F1454" s="5"/>
      <c r="G1454" s="6">
        <f>SUM(D1454*100,E1454:F1454)</f>
        <v>87.103448275862078</v>
      </c>
      <c r="H1454" s="5"/>
      <c r="I1454" s="4"/>
      <c r="J1454" s="6">
        <f>SUM(H1454:I1454)</f>
        <v>0</v>
      </c>
      <c r="K1454" s="5"/>
      <c r="L1454" s="4"/>
      <c r="M1454" s="4"/>
      <c r="N1454" s="6">
        <f>SUM(K1454:M1454)</f>
        <v>0</v>
      </c>
      <c r="O1454" s="4"/>
      <c r="P1454" s="4"/>
      <c r="Q1454" s="4"/>
      <c r="R1454" s="4"/>
      <c r="S1454" s="6">
        <f>SUM(O1454:R1454)</f>
        <v>0</v>
      </c>
      <c r="T1454" s="7"/>
      <c r="U1454" s="5"/>
      <c r="V1454" s="5"/>
      <c r="W1454" s="5"/>
      <c r="X1454" s="5"/>
      <c r="Y1454" s="5"/>
      <c r="Z1454" s="6">
        <f>SUM(T1454:Y1454)</f>
        <v>0</v>
      </c>
      <c r="AA1454" s="5"/>
      <c r="AB1454" s="5"/>
      <c r="AC1454" s="40">
        <f>G1454+J1454+N1454+S1454+Z1454+AA1454-AB1454</f>
        <v>87.103448275862078</v>
      </c>
    </row>
    <row r="1455" spans="1:29" x14ac:dyDescent="0.25">
      <c r="A1455" s="225">
        <v>1451</v>
      </c>
      <c r="B1455" s="58" t="s">
        <v>393</v>
      </c>
      <c r="C1455" s="8" t="s">
        <v>5456</v>
      </c>
      <c r="D1455" s="6">
        <v>0.871</v>
      </c>
      <c r="E1455" s="121"/>
      <c r="F1455" s="5"/>
      <c r="G1455" s="6">
        <f>SUM(D1455*100,E1455:F1455)</f>
        <v>87.1</v>
      </c>
      <c r="H1455" s="5"/>
      <c r="I1455" s="4"/>
      <c r="J1455" s="6">
        <f>SUM(H1455:I1455)</f>
        <v>0</v>
      </c>
      <c r="K1455" s="5"/>
      <c r="L1455" s="4"/>
      <c r="M1455" s="4"/>
      <c r="N1455" s="6">
        <f>SUM(K1455:M1455)</f>
        <v>0</v>
      </c>
      <c r="O1455" s="4"/>
      <c r="P1455" s="4"/>
      <c r="Q1455" s="4"/>
      <c r="R1455" s="4"/>
      <c r="S1455" s="6">
        <f>SUM(O1455:R1455)</f>
        <v>0</v>
      </c>
      <c r="T1455" s="7"/>
      <c r="U1455" s="5"/>
      <c r="V1455" s="5"/>
      <c r="W1455" s="5"/>
      <c r="X1455" s="5"/>
      <c r="Y1455" s="5"/>
      <c r="Z1455" s="6">
        <f>SUM(T1455:Y1455)</f>
        <v>0</v>
      </c>
      <c r="AA1455" s="5"/>
      <c r="AB1455" s="5"/>
      <c r="AC1455" s="40">
        <f>G1455+J1455+N1455+S1455+Z1455+AA1455-AB1455</f>
        <v>87.1</v>
      </c>
    </row>
    <row r="1456" spans="1:29" x14ac:dyDescent="0.25">
      <c r="A1456" s="224">
        <v>1452</v>
      </c>
      <c r="B1456" s="62" t="s">
        <v>3496</v>
      </c>
      <c r="C1456" s="13" t="s">
        <v>3340</v>
      </c>
      <c r="D1456" s="18">
        <v>0.871</v>
      </c>
      <c r="E1456" s="122"/>
      <c r="F1456" s="17"/>
      <c r="G1456" s="18">
        <v>87.1</v>
      </c>
      <c r="H1456" s="17"/>
      <c r="I1456" s="19"/>
      <c r="J1456" s="18">
        <v>0</v>
      </c>
      <c r="K1456" s="17"/>
      <c r="L1456" s="19"/>
      <c r="M1456" s="19"/>
      <c r="N1456" s="18">
        <v>0</v>
      </c>
      <c r="O1456" s="19"/>
      <c r="P1456" s="19"/>
      <c r="Q1456" s="19"/>
      <c r="R1456" s="19"/>
      <c r="S1456" s="18">
        <v>0</v>
      </c>
      <c r="T1456" s="20"/>
      <c r="U1456" s="17"/>
      <c r="V1456" s="17"/>
      <c r="W1456" s="17"/>
      <c r="X1456" s="17"/>
      <c r="Y1456" s="17"/>
      <c r="Z1456" s="18">
        <v>0</v>
      </c>
      <c r="AA1456" s="17"/>
      <c r="AB1456" s="17"/>
      <c r="AC1456" s="41">
        <v>87.1</v>
      </c>
    </row>
    <row r="1457" spans="1:29" x14ac:dyDescent="0.25">
      <c r="A1457" s="224">
        <v>1453</v>
      </c>
      <c r="B1457" s="81" t="s">
        <v>4478</v>
      </c>
      <c r="C1457" s="8" t="s">
        <v>4042</v>
      </c>
      <c r="D1457" s="18">
        <v>0.87096774193548387</v>
      </c>
      <c r="E1457" s="124"/>
      <c r="F1457" s="17"/>
      <c r="G1457" s="18">
        <f>SUM(D1457*100,E1457:F1457)</f>
        <v>87.096774193548384</v>
      </c>
      <c r="H1457" s="17"/>
      <c r="I1457" s="19"/>
      <c r="J1457" s="18">
        <f>SUM(H1457:I1457)</f>
        <v>0</v>
      </c>
      <c r="K1457" s="17"/>
      <c r="L1457" s="19"/>
      <c r="M1457" s="19"/>
      <c r="N1457" s="18">
        <f>SUM(K1457:M1457)</f>
        <v>0</v>
      </c>
      <c r="O1457" s="19"/>
      <c r="P1457" s="19"/>
      <c r="Q1457" s="19"/>
      <c r="R1457" s="19"/>
      <c r="S1457" s="18">
        <f>SUM(O1457:R1457)</f>
        <v>0</v>
      </c>
      <c r="T1457" s="20"/>
      <c r="U1457" s="17"/>
      <c r="V1457" s="17"/>
      <c r="W1457" s="17"/>
      <c r="X1457" s="17"/>
      <c r="Y1457" s="17"/>
      <c r="Z1457" s="18">
        <f>SUM(T1457:Y1457)</f>
        <v>0</v>
      </c>
      <c r="AA1457" s="17"/>
      <c r="AB1457" s="17"/>
      <c r="AC1457" s="41">
        <f>G1457+J1457+N1457+S1457+Z1457+AA1457-AB1457</f>
        <v>87.096774193548384</v>
      </c>
    </row>
    <row r="1458" spans="1:29" x14ac:dyDescent="0.25">
      <c r="A1458" s="224">
        <v>1454</v>
      </c>
      <c r="B1458" s="109">
        <v>204242</v>
      </c>
      <c r="C1458" s="36" t="s">
        <v>5457</v>
      </c>
      <c r="D1458" s="38">
        <v>0.87093750000000003</v>
      </c>
      <c r="E1458" s="123"/>
      <c r="F1458" s="33"/>
      <c r="G1458" s="34">
        <v>87.09375</v>
      </c>
      <c r="H1458" s="33"/>
      <c r="I1458" s="32"/>
      <c r="J1458" s="34">
        <v>0</v>
      </c>
      <c r="K1458" s="33"/>
      <c r="L1458" s="32"/>
      <c r="M1458" s="32"/>
      <c r="N1458" s="34">
        <v>0</v>
      </c>
      <c r="O1458" s="32"/>
      <c r="P1458" s="32"/>
      <c r="Q1458" s="32"/>
      <c r="R1458" s="32"/>
      <c r="S1458" s="34">
        <v>0</v>
      </c>
      <c r="T1458" s="35"/>
      <c r="U1458" s="33"/>
      <c r="V1458" s="33"/>
      <c r="W1458" s="33"/>
      <c r="X1458" s="33"/>
      <c r="Y1458" s="33"/>
      <c r="Z1458" s="34">
        <v>0</v>
      </c>
      <c r="AA1458" s="33"/>
      <c r="AB1458" s="33"/>
      <c r="AC1458" s="42">
        <v>87.09375</v>
      </c>
    </row>
    <row r="1459" spans="1:29" x14ac:dyDescent="0.25">
      <c r="A1459" s="225">
        <v>1455</v>
      </c>
      <c r="B1459" s="62" t="s">
        <v>2646</v>
      </c>
      <c r="C1459" s="13" t="s">
        <v>2360</v>
      </c>
      <c r="D1459" s="18">
        <v>0.87076923076923085</v>
      </c>
      <c r="E1459" s="122"/>
      <c r="F1459" s="17"/>
      <c r="G1459" s="18">
        <v>87.07692307692308</v>
      </c>
      <c r="H1459" s="17"/>
      <c r="I1459" s="19"/>
      <c r="J1459" s="18">
        <v>0</v>
      </c>
      <c r="K1459" s="17"/>
      <c r="L1459" s="19"/>
      <c r="M1459" s="19"/>
      <c r="N1459" s="18">
        <v>0</v>
      </c>
      <c r="O1459" s="19"/>
      <c r="P1459" s="19"/>
      <c r="Q1459" s="19"/>
      <c r="R1459" s="19"/>
      <c r="S1459" s="18">
        <v>0</v>
      </c>
      <c r="T1459" s="20"/>
      <c r="U1459" s="17"/>
      <c r="V1459" s="17"/>
      <c r="W1459" s="17"/>
      <c r="X1459" s="17"/>
      <c r="Y1459" s="17"/>
      <c r="Z1459" s="18">
        <v>0</v>
      </c>
      <c r="AA1459" s="17"/>
      <c r="AB1459" s="17"/>
      <c r="AC1459" s="41">
        <v>87.07692307692308</v>
      </c>
    </row>
    <row r="1460" spans="1:29" x14ac:dyDescent="0.25">
      <c r="A1460" s="224">
        <v>1456</v>
      </c>
      <c r="B1460" s="62" t="s">
        <v>4895</v>
      </c>
      <c r="C1460" s="8" t="s">
        <v>4042</v>
      </c>
      <c r="D1460" s="18">
        <v>0.83675675675675676</v>
      </c>
      <c r="E1460" s="124"/>
      <c r="F1460" s="17"/>
      <c r="G1460" s="18">
        <f>SUM(D1460*100,E1460:F1460)</f>
        <v>83.675675675675677</v>
      </c>
      <c r="H1460" s="17"/>
      <c r="I1460" s="19"/>
      <c r="J1460" s="18">
        <f>SUM(H1460:I1460)</f>
        <v>0</v>
      </c>
      <c r="K1460" s="17"/>
      <c r="L1460" s="19"/>
      <c r="M1460" s="19"/>
      <c r="N1460" s="18">
        <f>SUM(K1460:M1460)</f>
        <v>0</v>
      </c>
      <c r="O1460" s="19"/>
      <c r="P1460" s="19"/>
      <c r="Q1460" s="19"/>
      <c r="R1460" s="19"/>
      <c r="S1460" s="18">
        <f>SUM(O1460:R1460)</f>
        <v>0</v>
      </c>
      <c r="T1460" s="20">
        <v>1</v>
      </c>
      <c r="U1460" s="17">
        <v>0.8</v>
      </c>
      <c r="V1460" s="17">
        <v>1.6</v>
      </c>
      <c r="W1460" s="17"/>
      <c r="X1460" s="17"/>
      <c r="Y1460" s="17"/>
      <c r="Z1460" s="18">
        <f>SUM(T1460:Y1460)</f>
        <v>3.4000000000000004</v>
      </c>
      <c r="AA1460" s="17"/>
      <c r="AB1460" s="17"/>
      <c r="AC1460" s="41">
        <f>G1460+J1460+N1460+S1460+Z1460+AA1460-AB1460</f>
        <v>87.075675675675683</v>
      </c>
    </row>
    <row r="1461" spans="1:29" x14ac:dyDescent="0.25">
      <c r="A1461" s="224">
        <v>1457</v>
      </c>
      <c r="B1461" s="62" t="s">
        <v>2647</v>
      </c>
      <c r="C1461" s="13" t="s">
        <v>2360</v>
      </c>
      <c r="D1461" s="18">
        <v>0.81538461538461537</v>
      </c>
      <c r="E1461" s="122"/>
      <c r="F1461" s="17"/>
      <c r="G1461" s="18">
        <v>81.538461538461533</v>
      </c>
      <c r="H1461" s="17"/>
      <c r="I1461" s="19"/>
      <c r="J1461" s="18">
        <v>0</v>
      </c>
      <c r="K1461" s="17"/>
      <c r="L1461" s="19"/>
      <c r="M1461" s="19">
        <v>3</v>
      </c>
      <c r="N1461" s="18">
        <v>3</v>
      </c>
      <c r="O1461" s="19">
        <v>2.5</v>
      </c>
      <c r="P1461" s="19"/>
      <c r="Q1461" s="19"/>
      <c r="R1461" s="19"/>
      <c r="S1461" s="18">
        <v>2.5</v>
      </c>
      <c r="T1461" s="20"/>
      <c r="U1461" s="17"/>
      <c r="V1461" s="17"/>
      <c r="W1461" s="17"/>
      <c r="X1461" s="17"/>
      <c r="Y1461" s="17"/>
      <c r="Z1461" s="18">
        <v>0</v>
      </c>
      <c r="AA1461" s="17"/>
      <c r="AB1461" s="17"/>
      <c r="AC1461" s="41">
        <v>87.038461538461533</v>
      </c>
    </row>
    <row r="1462" spans="1:29" x14ac:dyDescent="0.25">
      <c r="A1462" s="224">
        <v>1458</v>
      </c>
      <c r="B1462" s="62" t="s">
        <v>5002</v>
      </c>
      <c r="C1462" s="8" t="s">
        <v>4042</v>
      </c>
      <c r="D1462" s="18">
        <v>0.65622377622377626</v>
      </c>
      <c r="E1462" s="124"/>
      <c r="F1462" s="17"/>
      <c r="G1462" s="18">
        <f>SUM(D1462*100,E1462:F1462)</f>
        <v>65.622377622377627</v>
      </c>
      <c r="H1462" s="17"/>
      <c r="I1462" s="19"/>
      <c r="J1462" s="18">
        <f>SUM(H1462:I1462)</f>
        <v>0</v>
      </c>
      <c r="K1462" s="17">
        <v>2</v>
      </c>
      <c r="L1462" s="19">
        <f>1.2+2</f>
        <v>3.2</v>
      </c>
      <c r="M1462" s="19">
        <v>1</v>
      </c>
      <c r="N1462" s="18">
        <f>SUM(K1462:M1462)</f>
        <v>6.2</v>
      </c>
      <c r="O1462" s="19"/>
      <c r="P1462" s="19"/>
      <c r="Q1462" s="19"/>
      <c r="R1462" s="19"/>
      <c r="S1462" s="18">
        <f>SUM(O1462:R1462)</f>
        <v>0</v>
      </c>
      <c r="T1462" s="20">
        <f>1+1</f>
        <v>2</v>
      </c>
      <c r="U1462" s="17"/>
      <c r="V1462" s="17">
        <v>2.5</v>
      </c>
      <c r="W1462" s="17"/>
      <c r="X1462" s="17">
        <f>10+0.2+0.5</f>
        <v>10.7</v>
      </c>
      <c r="Y1462" s="17"/>
      <c r="Z1462" s="18">
        <f>SUM(T1462:Y1462)</f>
        <v>15.2</v>
      </c>
      <c r="AA1462" s="17"/>
      <c r="AB1462" s="17"/>
      <c r="AC1462" s="41">
        <f>G1462+J1462+N1462+S1462+Z1462+AA1462-AB1462</f>
        <v>87.022377622377633</v>
      </c>
    </row>
    <row r="1463" spans="1:29" x14ac:dyDescent="0.25">
      <c r="A1463" s="225">
        <v>1459</v>
      </c>
      <c r="B1463" s="58" t="s">
        <v>394</v>
      </c>
      <c r="C1463" s="8" t="s">
        <v>5456</v>
      </c>
      <c r="D1463" s="6">
        <v>0.77419354838709675</v>
      </c>
      <c r="E1463" s="121"/>
      <c r="F1463" s="5"/>
      <c r="G1463" s="6">
        <f>SUM(D1463*100,E1463:F1463)</f>
        <v>77.41935483870968</v>
      </c>
      <c r="H1463" s="5"/>
      <c r="I1463" s="4"/>
      <c r="J1463" s="6">
        <f>SUM(H1463:I1463)</f>
        <v>0</v>
      </c>
      <c r="K1463" s="5"/>
      <c r="L1463" s="4"/>
      <c r="M1463" s="4"/>
      <c r="N1463" s="6">
        <f>SUM(K1463:M1463)</f>
        <v>0</v>
      </c>
      <c r="O1463" s="4"/>
      <c r="P1463" s="4"/>
      <c r="Q1463" s="4"/>
      <c r="R1463" s="4"/>
      <c r="S1463" s="6">
        <f>SUM(O1463:R1463)</f>
        <v>0</v>
      </c>
      <c r="T1463" s="7">
        <v>2</v>
      </c>
      <c r="U1463" s="5"/>
      <c r="V1463" s="5"/>
      <c r="W1463" s="5"/>
      <c r="X1463" s="5">
        <v>2.6</v>
      </c>
      <c r="Y1463" s="5">
        <v>5</v>
      </c>
      <c r="Z1463" s="6">
        <f>SUM(T1463:Y1463)</f>
        <v>9.6</v>
      </c>
      <c r="AA1463" s="5"/>
      <c r="AB1463" s="5"/>
      <c r="AC1463" s="40">
        <f>G1463+J1463+N1463+S1463+Z1463+AA1463-AB1463</f>
        <v>87.019354838709674</v>
      </c>
    </row>
    <row r="1464" spans="1:29" x14ac:dyDescent="0.25">
      <c r="A1464" s="224">
        <v>1460</v>
      </c>
      <c r="B1464" s="62" t="s">
        <v>2648</v>
      </c>
      <c r="C1464" s="13" t="s">
        <v>2360</v>
      </c>
      <c r="D1464" s="18">
        <v>0.84307692307692306</v>
      </c>
      <c r="E1464" s="122"/>
      <c r="F1464" s="17"/>
      <c r="G1464" s="18">
        <v>84.307692307692307</v>
      </c>
      <c r="H1464" s="17"/>
      <c r="I1464" s="19"/>
      <c r="J1464" s="18">
        <v>0</v>
      </c>
      <c r="K1464" s="17">
        <v>2</v>
      </c>
      <c r="L1464" s="19"/>
      <c r="M1464" s="19"/>
      <c r="N1464" s="18">
        <v>2</v>
      </c>
      <c r="O1464" s="19"/>
      <c r="P1464" s="19"/>
      <c r="Q1464" s="19"/>
      <c r="R1464" s="19"/>
      <c r="S1464" s="18">
        <v>0</v>
      </c>
      <c r="T1464" s="20"/>
      <c r="U1464" s="17"/>
      <c r="V1464" s="17">
        <v>0.5</v>
      </c>
      <c r="W1464" s="17">
        <v>0.2</v>
      </c>
      <c r="X1464" s="17"/>
      <c r="Y1464" s="17"/>
      <c r="Z1464" s="18">
        <v>0.7</v>
      </c>
      <c r="AA1464" s="17"/>
      <c r="AB1464" s="17"/>
      <c r="AC1464" s="41">
        <v>87.007692307692309</v>
      </c>
    </row>
    <row r="1465" spans="1:29" x14ac:dyDescent="0.25">
      <c r="A1465" s="224">
        <v>1461</v>
      </c>
      <c r="B1465" s="62" t="s">
        <v>395</v>
      </c>
      <c r="C1465" s="8" t="s">
        <v>5456</v>
      </c>
      <c r="D1465" s="6">
        <v>0.87</v>
      </c>
      <c r="E1465" s="121"/>
      <c r="F1465" s="5"/>
      <c r="G1465" s="6">
        <f>SUM(D1465*100,E1465:F1465)</f>
        <v>87</v>
      </c>
      <c r="H1465" s="5"/>
      <c r="I1465" s="4"/>
      <c r="J1465" s="6">
        <f>SUM(H1465:I1465)</f>
        <v>0</v>
      </c>
      <c r="K1465" s="5"/>
      <c r="L1465" s="4"/>
      <c r="M1465" s="4"/>
      <c r="N1465" s="6">
        <f>SUM(K1465:M1465)</f>
        <v>0</v>
      </c>
      <c r="O1465" s="4"/>
      <c r="P1465" s="4"/>
      <c r="Q1465" s="4"/>
      <c r="R1465" s="4"/>
      <c r="S1465" s="6">
        <f>SUM(O1465:R1465)</f>
        <v>0</v>
      </c>
      <c r="T1465" s="7"/>
      <c r="U1465" s="5"/>
      <c r="V1465" s="5"/>
      <c r="W1465" s="5"/>
      <c r="X1465" s="5"/>
      <c r="Y1465" s="5"/>
      <c r="Z1465" s="6">
        <f>SUM(T1465:Y1465)</f>
        <v>0</v>
      </c>
      <c r="AA1465" s="5"/>
      <c r="AB1465" s="5"/>
      <c r="AC1465" s="40">
        <f>G1465+J1465+N1465+S1465+Z1465+AA1465-AB1465</f>
        <v>87</v>
      </c>
    </row>
    <row r="1466" spans="1:29" x14ac:dyDescent="0.25">
      <c r="A1466" s="224">
        <v>1462</v>
      </c>
      <c r="B1466" s="62" t="s">
        <v>396</v>
      </c>
      <c r="C1466" s="8" t="s">
        <v>5456</v>
      </c>
      <c r="D1466" s="6">
        <v>0.87</v>
      </c>
      <c r="E1466" s="121"/>
      <c r="F1466" s="5"/>
      <c r="G1466" s="6">
        <f>SUM(D1466*100,E1466:F1466)</f>
        <v>87</v>
      </c>
      <c r="H1466" s="5"/>
      <c r="I1466" s="4"/>
      <c r="J1466" s="6">
        <f>SUM(H1466:I1466)</f>
        <v>0</v>
      </c>
      <c r="K1466" s="5"/>
      <c r="L1466" s="4"/>
      <c r="M1466" s="4"/>
      <c r="N1466" s="6">
        <f>SUM(K1466:M1466)</f>
        <v>0</v>
      </c>
      <c r="O1466" s="4"/>
      <c r="P1466" s="4"/>
      <c r="Q1466" s="4"/>
      <c r="R1466" s="4"/>
      <c r="S1466" s="6">
        <f>SUM(O1466:R1466)</f>
        <v>0</v>
      </c>
      <c r="T1466" s="7"/>
      <c r="U1466" s="5"/>
      <c r="V1466" s="5"/>
      <c r="W1466" s="5"/>
      <c r="X1466" s="5"/>
      <c r="Y1466" s="5"/>
      <c r="Z1466" s="6">
        <f>SUM(T1466:Y1466)</f>
        <v>0</v>
      </c>
      <c r="AA1466" s="5"/>
      <c r="AB1466" s="5"/>
      <c r="AC1466" s="40">
        <f>G1466+J1466+N1466+S1466+Z1466+AA1466-AB1466</f>
        <v>87</v>
      </c>
    </row>
    <row r="1467" spans="1:29" x14ac:dyDescent="0.25">
      <c r="A1467" s="225">
        <v>1463</v>
      </c>
      <c r="B1467" s="62" t="s">
        <v>2424</v>
      </c>
      <c r="C1467" s="13" t="s">
        <v>2360</v>
      </c>
      <c r="D1467" s="18">
        <v>0.87</v>
      </c>
      <c r="E1467" s="122"/>
      <c r="F1467" s="17"/>
      <c r="G1467" s="18">
        <v>87</v>
      </c>
      <c r="H1467" s="17"/>
      <c r="I1467" s="19"/>
      <c r="J1467" s="18">
        <v>0</v>
      </c>
      <c r="K1467" s="17"/>
      <c r="L1467" s="19"/>
      <c r="M1467" s="19"/>
      <c r="N1467" s="18">
        <v>0</v>
      </c>
      <c r="O1467" s="19"/>
      <c r="P1467" s="19"/>
      <c r="Q1467" s="19"/>
      <c r="R1467" s="19"/>
      <c r="S1467" s="18">
        <v>0</v>
      </c>
      <c r="T1467" s="20"/>
      <c r="U1467" s="17"/>
      <c r="V1467" s="17"/>
      <c r="W1467" s="17"/>
      <c r="X1467" s="17"/>
      <c r="Y1467" s="17"/>
      <c r="Z1467" s="18">
        <v>0</v>
      </c>
      <c r="AA1467" s="17"/>
      <c r="AB1467" s="17"/>
      <c r="AC1467" s="41">
        <v>87</v>
      </c>
    </row>
    <row r="1468" spans="1:29" x14ac:dyDescent="0.25">
      <c r="A1468" s="224">
        <v>1464</v>
      </c>
      <c r="B1468" s="62" t="s">
        <v>2507</v>
      </c>
      <c r="C1468" s="13" t="s">
        <v>2360</v>
      </c>
      <c r="D1468" s="18">
        <v>0.87</v>
      </c>
      <c r="E1468" s="122"/>
      <c r="F1468" s="17"/>
      <c r="G1468" s="18">
        <v>87</v>
      </c>
      <c r="H1468" s="17"/>
      <c r="I1468" s="19"/>
      <c r="J1468" s="18">
        <v>0</v>
      </c>
      <c r="K1468" s="17"/>
      <c r="L1468" s="19"/>
      <c r="M1468" s="19"/>
      <c r="N1468" s="18">
        <v>0</v>
      </c>
      <c r="O1468" s="19"/>
      <c r="P1468" s="19"/>
      <c r="Q1468" s="19"/>
      <c r="R1468" s="19"/>
      <c r="S1468" s="18">
        <v>0</v>
      </c>
      <c r="T1468" s="20"/>
      <c r="U1468" s="17"/>
      <c r="V1468" s="17"/>
      <c r="W1468" s="17"/>
      <c r="X1468" s="17"/>
      <c r="Y1468" s="17"/>
      <c r="Z1468" s="18">
        <v>0</v>
      </c>
      <c r="AA1468" s="17"/>
      <c r="AB1468" s="17"/>
      <c r="AC1468" s="41">
        <v>87</v>
      </c>
    </row>
    <row r="1469" spans="1:29" x14ac:dyDescent="0.25">
      <c r="A1469" s="224">
        <v>1465</v>
      </c>
      <c r="B1469" s="62" t="s">
        <v>2649</v>
      </c>
      <c r="C1469" s="13" t="s">
        <v>2360</v>
      </c>
      <c r="D1469" s="18">
        <v>0.87</v>
      </c>
      <c r="E1469" s="122"/>
      <c r="F1469" s="17"/>
      <c r="G1469" s="18">
        <v>87</v>
      </c>
      <c r="H1469" s="17"/>
      <c r="I1469" s="19"/>
      <c r="J1469" s="18">
        <v>0</v>
      </c>
      <c r="K1469" s="17"/>
      <c r="L1469" s="19"/>
      <c r="M1469" s="19"/>
      <c r="N1469" s="18">
        <v>0</v>
      </c>
      <c r="O1469" s="19"/>
      <c r="P1469" s="19"/>
      <c r="Q1469" s="19"/>
      <c r="R1469" s="19"/>
      <c r="S1469" s="18">
        <v>0</v>
      </c>
      <c r="T1469" s="20"/>
      <c r="U1469" s="17"/>
      <c r="V1469" s="17"/>
      <c r="W1469" s="17"/>
      <c r="X1469" s="17"/>
      <c r="Y1469" s="17"/>
      <c r="Z1469" s="18">
        <v>0</v>
      </c>
      <c r="AA1469" s="17"/>
      <c r="AB1469" s="17"/>
      <c r="AC1469" s="41">
        <v>87</v>
      </c>
    </row>
    <row r="1470" spans="1:29" x14ac:dyDescent="0.25">
      <c r="A1470" s="224">
        <v>1466</v>
      </c>
      <c r="B1470" s="62" t="s">
        <v>2650</v>
      </c>
      <c r="C1470" s="13" t="s">
        <v>2360</v>
      </c>
      <c r="D1470" s="18">
        <v>0.86</v>
      </c>
      <c r="E1470" s="122"/>
      <c r="F1470" s="17"/>
      <c r="G1470" s="18">
        <v>86</v>
      </c>
      <c r="H1470" s="17">
        <v>1</v>
      </c>
      <c r="I1470" s="19"/>
      <c r="J1470" s="18">
        <v>1</v>
      </c>
      <c r="K1470" s="17"/>
      <c r="L1470" s="19"/>
      <c r="M1470" s="19"/>
      <c r="N1470" s="18">
        <v>0</v>
      </c>
      <c r="O1470" s="19"/>
      <c r="P1470" s="19"/>
      <c r="Q1470" s="19"/>
      <c r="R1470" s="19"/>
      <c r="S1470" s="18">
        <v>0</v>
      </c>
      <c r="T1470" s="20"/>
      <c r="U1470" s="17"/>
      <c r="V1470" s="17"/>
      <c r="W1470" s="17"/>
      <c r="X1470" s="17"/>
      <c r="Y1470" s="17"/>
      <c r="Z1470" s="18">
        <v>0</v>
      </c>
      <c r="AA1470" s="17"/>
      <c r="AB1470" s="17"/>
      <c r="AC1470" s="41">
        <v>87</v>
      </c>
    </row>
    <row r="1471" spans="1:29" x14ac:dyDescent="0.25">
      <c r="A1471" s="225">
        <v>1467</v>
      </c>
      <c r="B1471" s="109">
        <v>184013</v>
      </c>
      <c r="C1471" s="36" t="s">
        <v>5457</v>
      </c>
      <c r="D1471" s="39">
        <v>0.85</v>
      </c>
      <c r="E1471" s="123"/>
      <c r="F1471" s="33"/>
      <c r="G1471" s="34">
        <v>85</v>
      </c>
      <c r="H1471" s="33"/>
      <c r="I1471" s="32"/>
      <c r="J1471" s="34">
        <v>0</v>
      </c>
      <c r="K1471" s="33"/>
      <c r="L1471" s="32"/>
      <c r="M1471" s="32"/>
      <c r="N1471" s="34">
        <v>0</v>
      </c>
      <c r="O1471" s="32"/>
      <c r="P1471" s="32"/>
      <c r="Q1471" s="32"/>
      <c r="R1471" s="32"/>
      <c r="S1471" s="34">
        <v>0</v>
      </c>
      <c r="T1471" s="35">
        <v>2</v>
      </c>
      <c r="U1471" s="33"/>
      <c r="V1471" s="33"/>
      <c r="W1471" s="33"/>
      <c r="X1471" s="33"/>
      <c r="Y1471" s="33"/>
      <c r="Z1471" s="34">
        <v>2</v>
      </c>
      <c r="AA1471" s="33"/>
      <c r="AB1471" s="33"/>
      <c r="AC1471" s="42">
        <v>87</v>
      </c>
    </row>
    <row r="1472" spans="1:29" x14ac:dyDescent="0.25">
      <c r="A1472" s="224">
        <v>1468</v>
      </c>
      <c r="B1472" s="109">
        <v>214048</v>
      </c>
      <c r="C1472" s="36" t="s">
        <v>5457</v>
      </c>
      <c r="D1472" s="39">
        <v>0.7669259259259259</v>
      </c>
      <c r="E1472" s="123"/>
      <c r="F1472" s="33"/>
      <c r="G1472" s="34">
        <v>76.69259259259259</v>
      </c>
      <c r="H1472" s="33"/>
      <c r="I1472" s="32"/>
      <c r="J1472" s="34">
        <v>0</v>
      </c>
      <c r="K1472" s="33"/>
      <c r="L1472" s="32"/>
      <c r="M1472" s="32"/>
      <c r="N1472" s="34">
        <v>0</v>
      </c>
      <c r="O1472" s="32"/>
      <c r="P1472" s="32"/>
      <c r="Q1472" s="32"/>
      <c r="R1472" s="32"/>
      <c r="S1472" s="34">
        <v>0</v>
      </c>
      <c r="T1472" s="35"/>
      <c r="U1472" s="33">
        <v>8.3000000000000007</v>
      </c>
      <c r="V1472" s="33"/>
      <c r="W1472" s="33"/>
      <c r="X1472" s="33"/>
      <c r="Y1472" s="33"/>
      <c r="Z1472" s="34">
        <v>8.3000000000000007</v>
      </c>
      <c r="AA1472" s="33">
        <v>2</v>
      </c>
      <c r="AB1472" s="33"/>
      <c r="AC1472" s="42">
        <v>86.992592592592587</v>
      </c>
    </row>
    <row r="1473" spans="1:29" x14ac:dyDescent="0.25">
      <c r="A1473" s="224">
        <v>1469</v>
      </c>
      <c r="B1473" s="59" t="s">
        <v>397</v>
      </c>
      <c r="C1473" s="8" t="s">
        <v>5456</v>
      </c>
      <c r="D1473" s="43">
        <v>0.86951333333333336</v>
      </c>
      <c r="E1473" s="121"/>
      <c r="F1473" s="5"/>
      <c r="G1473" s="6">
        <f>SUM(D1473*100,E1473:F1473)</f>
        <v>86.951333333333338</v>
      </c>
      <c r="H1473" s="5"/>
      <c r="I1473" s="4"/>
      <c r="J1473" s="6">
        <f>SUM(H1473:I1473)</f>
        <v>0</v>
      </c>
      <c r="K1473" s="5"/>
      <c r="L1473" s="4"/>
      <c r="M1473" s="4"/>
      <c r="N1473" s="6">
        <f>SUM(K1473:M1473)</f>
        <v>0</v>
      </c>
      <c r="O1473" s="4"/>
      <c r="P1473" s="4"/>
      <c r="Q1473" s="4"/>
      <c r="R1473" s="4"/>
      <c r="S1473" s="6">
        <f>SUM(O1473:R1473)</f>
        <v>0</v>
      </c>
      <c r="T1473" s="7"/>
      <c r="U1473" s="5"/>
      <c r="V1473" s="5"/>
      <c r="W1473" s="5"/>
      <c r="X1473" s="5"/>
      <c r="Y1473" s="5"/>
      <c r="Z1473" s="6">
        <f>SUM(T1473:Y1473)</f>
        <v>0</v>
      </c>
      <c r="AA1473" s="5"/>
      <c r="AB1473" s="5"/>
      <c r="AC1473" s="40">
        <f>G1473+J1473+N1473+S1473+Z1473+AA1473-AB1473</f>
        <v>86.951333333333338</v>
      </c>
    </row>
    <row r="1474" spans="1:29" x14ac:dyDescent="0.25">
      <c r="A1474" s="224">
        <v>1470</v>
      </c>
      <c r="B1474" s="109">
        <v>184185</v>
      </c>
      <c r="C1474" s="36" t="s">
        <v>5457</v>
      </c>
      <c r="D1474" s="39">
        <v>0.86944444444444446</v>
      </c>
      <c r="E1474" s="123"/>
      <c r="F1474" s="33"/>
      <c r="G1474" s="34">
        <v>86.944444444444443</v>
      </c>
      <c r="H1474" s="33"/>
      <c r="I1474" s="32"/>
      <c r="J1474" s="34">
        <v>0</v>
      </c>
      <c r="K1474" s="33"/>
      <c r="L1474" s="32"/>
      <c r="M1474" s="32"/>
      <c r="N1474" s="34">
        <v>0</v>
      </c>
      <c r="O1474" s="32"/>
      <c r="P1474" s="32"/>
      <c r="Q1474" s="32"/>
      <c r="R1474" s="32"/>
      <c r="S1474" s="34">
        <v>0</v>
      </c>
      <c r="T1474" s="35"/>
      <c r="U1474" s="33"/>
      <c r="V1474" s="33"/>
      <c r="W1474" s="33"/>
      <c r="X1474" s="33"/>
      <c r="Y1474" s="33"/>
      <c r="Z1474" s="34">
        <v>0</v>
      </c>
      <c r="AA1474" s="33"/>
      <c r="AB1474" s="33"/>
      <c r="AC1474" s="42">
        <v>86.944444444444443</v>
      </c>
    </row>
    <row r="1475" spans="1:29" x14ac:dyDescent="0.25">
      <c r="A1475" s="225">
        <v>1471</v>
      </c>
      <c r="B1475" s="81" t="s">
        <v>4435</v>
      </c>
      <c r="C1475" s="8" t="s">
        <v>4042</v>
      </c>
      <c r="D1475" s="18">
        <v>0.86935483870967745</v>
      </c>
      <c r="E1475" s="124"/>
      <c r="F1475" s="17"/>
      <c r="G1475" s="18">
        <f>SUM(D1475*100,E1475:F1475)</f>
        <v>86.935483870967744</v>
      </c>
      <c r="H1475" s="17"/>
      <c r="I1475" s="19"/>
      <c r="J1475" s="18">
        <f>SUM(H1475:I1475)</f>
        <v>0</v>
      </c>
      <c r="K1475" s="17"/>
      <c r="L1475" s="19"/>
      <c r="M1475" s="19"/>
      <c r="N1475" s="18">
        <f>SUM(K1475:M1475)</f>
        <v>0</v>
      </c>
      <c r="O1475" s="19"/>
      <c r="P1475" s="19"/>
      <c r="Q1475" s="19"/>
      <c r="R1475" s="19"/>
      <c r="S1475" s="18">
        <f>SUM(O1475:R1475)</f>
        <v>0</v>
      </c>
      <c r="T1475" s="20"/>
      <c r="U1475" s="17"/>
      <c r="V1475" s="17"/>
      <c r="W1475" s="17"/>
      <c r="X1475" s="17"/>
      <c r="Y1475" s="17"/>
      <c r="Z1475" s="18">
        <f>SUM(T1475:Y1475)</f>
        <v>0</v>
      </c>
      <c r="AA1475" s="17"/>
      <c r="AB1475" s="17"/>
      <c r="AC1475" s="41">
        <f>G1475+J1475+N1475+S1475+Z1475+AA1475-AB1475</f>
        <v>86.935483870967744</v>
      </c>
    </row>
    <row r="1476" spans="1:29" x14ac:dyDescent="0.25">
      <c r="A1476" s="224">
        <v>1472</v>
      </c>
      <c r="B1476" s="62" t="s">
        <v>5159</v>
      </c>
      <c r="C1476" s="24" t="s">
        <v>4042</v>
      </c>
      <c r="D1476" s="18">
        <v>0.76935483870967747</v>
      </c>
      <c r="E1476" s="124"/>
      <c r="F1476" s="17"/>
      <c r="G1476" s="18">
        <f>SUM(D1476*100,E1476:F1476)</f>
        <v>76.935483870967744</v>
      </c>
      <c r="H1476" s="17"/>
      <c r="I1476" s="19"/>
      <c r="J1476" s="18">
        <f>SUM(H1476:I1476)</f>
        <v>0</v>
      </c>
      <c r="K1476" s="17"/>
      <c r="L1476" s="19"/>
      <c r="M1476" s="19"/>
      <c r="N1476" s="18">
        <f>SUM(K1476:M1476)</f>
        <v>0</v>
      </c>
      <c r="O1476" s="19"/>
      <c r="P1476" s="19"/>
      <c r="Q1476" s="19"/>
      <c r="R1476" s="19"/>
      <c r="S1476" s="18">
        <f>SUM(O1476:R1476)</f>
        <v>0</v>
      </c>
      <c r="T1476" s="20"/>
      <c r="U1476" s="17"/>
      <c r="V1476" s="17"/>
      <c r="W1476" s="17"/>
      <c r="X1476" s="17">
        <v>10</v>
      </c>
      <c r="Y1476" s="17"/>
      <c r="Z1476" s="18">
        <f>SUM(T1476:Y1476)</f>
        <v>10</v>
      </c>
      <c r="AA1476" s="17"/>
      <c r="AB1476" s="17"/>
      <c r="AC1476" s="41">
        <f>G1476+J1476+N1476+S1476+Z1476+AA1476-AB1476</f>
        <v>86.935483870967744</v>
      </c>
    </row>
    <row r="1477" spans="1:29" x14ac:dyDescent="0.25">
      <c r="A1477" s="224">
        <v>1473</v>
      </c>
      <c r="B1477" s="62" t="s">
        <v>4960</v>
      </c>
      <c r="C1477" s="8" t="s">
        <v>4042</v>
      </c>
      <c r="D1477" s="18">
        <v>0.86934210526315792</v>
      </c>
      <c r="E1477" s="124"/>
      <c r="F1477" s="17"/>
      <c r="G1477" s="18">
        <f>SUM(D1477*100,E1477:F1477)</f>
        <v>86.934210526315795</v>
      </c>
      <c r="H1477" s="17"/>
      <c r="I1477" s="19"/>
      <c r="J1477" s="18">
        <f>SUM(H1477:I1477)</f>
        <v>0</v>
      </c>
      <c r="K1477" s="17"/>
      <c r="L1477" s="19"/>
      <c r="M1477" s="19"/>
      <c r="N1477" s="18">
        <f>SUM(K1477:M1477)</f>
        <v>0</v>
      </c>
      <c r="O1477" s="19"/>
      <c r="P1477" s="19"/>
      <c r="Q1477" s="19"/>
      <c r="R1477" s="19"/>
      <c r="S1477" s="18">
        <f>SUM(O1477:R1477)</f>
        <v>0</v>
      </c>
      <c r="T1477" s="20"/>
      <c r="U1477" s="17"/>
      <c r="V1477" s="17"/>
      <c r="W1477" s="17"/>
      <c r="X1477" s="17"/>
      <c r="Y1477" s="17"/>
      <c r="Z1477" s="18">
        <f>SUM(T1477:Y1477)</f>
        <v>0</v>
      </c>
      <c r="AA1477" s="17"/>
      <c r="AB1477" s="17"/>
      <c r="AC1477" s="41">
        <f>G1477+J1477+N1477+S1477+Z1477+AA1477-AB1477</f>
        <v>86.934210526315795</v>
      </c>
    </row>
    <row r="1478" spans="1:29" x14ac:dyDescent="0.25">
      <c r="A1478" s="224">
        <v>1474</v>
      </c>
      <c r="B1478" s="62" t="s">
        <v>2652</v>
      </c>
      <c r="C1478" s="13" t="s">
        <v>2360</v>
      </c>
      <c r="D1478" s="18">
        <v>0.86923076923076925</v>
      </c>
      <c r="E1478" s="122"/>
      <c r="F1478" s="17"/>
      <c r="G1478" s="18">
        <v>86.92307692307692</v>
      </c>
      <c r="H1478" s="17"/>
      <c r="I1478" s="19"/>
      <c r="J1478" s="18">
        <v>0</v>
      </c>
      <c r="K1478" s="17"/>
      <c r="L1478" s="19"/>
      <c r="M1478" s="19"/>
      <c r="N1478" s="18">
        <v>0</v>
      </c>
      <c r="O1478" s="19"/>
      <c r="P1478" s="19"/>
      <c r="Q1478" s="19"/>
      <c r="R1478" s="19"/>
      <c r="S1478" s="18">
        <v>0</v>
      </c>
      <c r="T1478" s="20"/>
      <c r="U1478" s="17"/>
      <c r="V1478" s="17"/>
      <c r="W1478" s="17"/>
      <c r="X1478" s="17"/>
      <c r="Y1478" s="17"/>
      <c r="Z1478" s="18">
        <v>0</v>
      </c>
      <c r="AA1478" s="17"/>
      <c r="AB1478" s="17"/>
      <c r="AC1478" s="41">
        <v>86.92307692307692</v>
      </c>
    </row>
    <row r="1479" spans="1:29" x14ac:dyDescent="0.25">
      <c r="A1479" s="225">
        <v>1475</v>
      </c>
      <c r="B1479" s="62" t="s">
        <v>2653</v>
      </c>
      <c r="C1479" s="13" t="s">
        <v>2360</v>
      </c>
      <c r="D1479" s="18">
        <v>0.86916666666666675</v>
      </c>
      <c r="E1479" s="122"/>
      <c r="F1479" s="17"/>
      <c r="G1479" s="18">
        <v>86.916666666666671</v>
      </c>
      <c r="H1479" s="17"/>
      <c r="I1479" s="19"/>
      <c r="J1479" s="18">
        <v>0</v>
      </c>
      <c r="K1479" s="17"/>
      <c r="L1479" s="19"/>
      <c r="M1479" s="19"/>
      <c r="N1479" s="18">
        <v>0</v>
      </c>
      <c r="O1479" s="19"/>
      <c r="P1479" s="19"/>
      <c r="Q1479" s="19"/>
      <c r="R1479" s="19"/>
      <c r="S1479" s="18">
        <v>0</v>
      </c>
      <c r="T1479" s="20"/>
      <c r="U1479" s="17"/>
      <c r="V1479" s="17"/>
      <c r="W1479" s="17"/>
      <c r="X1479" s="17"/>
      <c r="Y1479" s="17"/>
      <c r="Z1479" s="18">
        <v>0</v>
      </c>
      <c r="AA1479" s="17"/>
      <c r="AB1479" s="17"/>
      <c r="AC1479" s="41">
        <v>86.916666666666671</v>
      </c>
    </row>
    <row r="1480" spans="1:29" x14ac:dyDescent="0.25">
      <c r="A1480" s="224">
        <v>1476</v>
      </c>
      <c r="B1480" s="62" t="s">
        <v>2654</v>
      </c>
      <c r="C1480" s="13" t="s">
        <v>2360</v>
      </c>
      <c r="D1480" s="18">
        <v>0.86916666666666675</v>
      </c>
      <c r="E1480" s="122"/>
      <c r="F1480" s="17"/>
      <c r="G1480" s="18">
        <v>86.916666666666671</v>
      </c>
      <c r="H1480" s="17"/>
      <c r="I1480" s="19"/>
      <c r="J1480" s="18">
        <v>0</v>
      </c>
      <c r="K1480" s="17"/>
      <c r="L1480" s="19"/>
      <c r="M1480" s="19"/>
      <c r="N1480" s="18">
        <v>0</v>
      </c>
      <c r="O1480" s="19"/>
      <c r="P1480" s="19"/>
      <c r="Q1480" s="19"/>
      <c r="R1480" s="19"/>
      <c r="S1480" s="18">
        <v>0</v>
      </c>
      <c r="T1480" s="20"/>
      <c r="U1480" s="17"/>
      <c r="V1480" s="17"/>
      <c r="W1480" s="17"/>
      <c r="X1480" s="17"/>
      <c r="Y1480" s="17"/>
      <c r="Z1480" s="18">
        <v>0</v>
      </c>
      <c r="AA1480" s="17"/>
      <c r="AB1480" s="17"/>
      <c r="AC1480" s="41">
        <v>86.916666666666671</v>
      </c>
    </row>
    <row r="1481" spans="1:29" x14ac:dyDescent="0.25">
      <c r="A1481" s="224">
        <v>1477</v>
      </c>
      <c r="B1481" s="109">
        <v>204141</v>
      </c>
      <c r="C1481" s="36" t="s">
        <v>5457</v>
      </c>
      <c r="D1481" s="38">
        <v>0.86906249999999996</v>
      </c>
      <c r="E1481" s="123"/>
      <c r="F1481" s="33"/>
      <c r="G1481" s="34">
        <v>86.90625</v>
      </c>
      <c r="H1481" s="33"/>
      <c r="I1481" s="32"/>
      <c r="J1481" s="34">
        <v>0</v>
      </c>
      <c r="K1481" s="33"/>
      <c r="L1481" s="32"/>
      <c r="M1481" s="32"/>
      <c r="N1481" s="34">
        <v>0</v>
      </c>
      <c r="O1481" s="32"/>
      <c r="P1481" s="32"/>
      <c r="Q1481" s="32"/>
      <c r="R1481" s="32"/>
      <c r="S1481" s="34">
        <v>0</v>
      </c>
      <c r="T1481" s="35"/>
      <c r="U1481" s="33"/>
      <c r="V1481" s="33"/>
      <c r="W1481" s="33"/>
      <c r="X1481" s="33"/>
      <c r="Y1481" s="33"/>
      <c r="Z1481" s="34">
        <v>0</v>
      </c>
      <c r="AA1481" s="33"/>
      <c r="AB1481" s="33"/>
      <c r="AC1481" s="42">
        <v>86.90625</v>
      </c>
    </row>
    <row r="1482" spans="1:29" x14ac:dyDescent="0.25">
      <c r="A1482" s="224">
        <v>1478</v>
      </c>
      <c r="B1482" s="89" t="s">
        <v>1531</v>
      </c>
      <c r="C1482" s="8" t="s">
        <v>1369</v>
      </c>
      <c r="D1482" s="18">
        <v>0.82982580645161297</v>
      </c>
      <c r="E1482" s="122"/>
      <c r="F1482" s="17"/>
      <c r="G1482" s="18">
        <f>SUM(D1482*100,E1482:F1482)</f>
        <v>82.982580645161292</v>
      </c>
      <c r="H1482" s="17"/>
      <c r="I1482" s="19"/>
      <c r="J1482" s="18">
        <f>SUM(H1482:I1482)</f>
        <v>0</v>
      </c>
      <c r="K1482" s="17"/>
      <c r="L1482" s="19"/>
      <c r="M1482" s="19"/>
      <c r="N1482" s="18">
        <f>SUM(K1482:M1482)</f>
        <v>0</v>
      </c>
      <c r="O1482" s="19">
        <v>2.5</v>
      </c>
      <c r="P1482" s="19"/>
      <c r="Q1482" s="19"/>
      <c r="R1482" s="19"/>
      <c r="S1482" s="18">
        <f>SUM(O1482:R1482)</f>
        <v>2.5</v>
      </c>
      <c r="T1482" s="20"/>
      <c r="U1482" s="17">
        <v>0.5</v>
      </c>
      <c r="V1482" s="17"/>
      <c r="W1482" s="17">
        <f>0.2+0.7</f>
        <v>0.89999999999999991</v>
      </c>
      <c r="X1482" s="17"/>
      <c r="Y1482" s="17"/>
      <c r="Z1482" s="18">
        <f>SUM(T1482:Y1482)</f>
        <v>1.4</v>
      </c>
      <c r="AA1482" s="17"/>
      <c r="AB1482" s="17"/>
      <c r="AC1482" s="41">
        <f>G1482+J1482+N1482+S1482+Z1482+AA1482-AB1482</f>
        <v>86.882580645161298</v>
      </c>
    </row>
    <row r="1483" spans="1:29" x14ac:dyDescent="0.25">
      <c r="A1483" s="225">
        <v>1479</v>
      </c>
      <c r="B1483" s="58" t="s">
        <v>398</v>
      </c>
      <c r="C1483" s="8" t="s">
        <v>5456</v>
      </c>
      <c r="D1483" s="6">
        <v>0.78677419354838707</v>
      </c>
      <c r="E1483" s="121"/>
      <c r="F1483" s="5"/>
      <c r="G1483" s="6">
        <f>SUM(D1483*100,E1483:F1483)</f>
        <v>78.677419354838705</v>
      </c>
      <c r="H1483" s="5"/>
      <c r="I1483" s="4"/>
      <c r="J1483" s="6">
        <f>SUM(H1483:I1483)</f>
        <v>0</v>
      </c>
      <c r="K1483" s="5"/>
      <c r="L1483" s="4"/>
      <c r="M1483" s="4"/>
      <c r="N1483" s="6">
        <f>SUM(K1483:M1483)</f>
        <v>0</v>
      </c>
      <c r="O1483" s="4"/>
      <c r="P1483" s="4"/>
      <c r="Q1483" s="4"/>
      <c r="R1483" s="4"/>
      <c r="S1483" s="6">
        <f>SUM(O1483:R1483)</f>
        <v>0</v>
      </c>
      <c r="T1483" s="7">
        <f>1+1</f>
        <v>2</v>
      </c>
      <c r="U1483" s="5"/>
      <c r="V1483" s="5"/>
      <c r="W1483" s="5">
        <v>6.2</v>
      </c>
      <c r="X1483" s="5"/>
      <c r="Y1483" s="5"/>
      <c r="Z1483" s="6">
        <f>SUM(T1483:Y1483)</f>
        <v>8.1999999999999993</v>
      </c>
      <c r="AA1483" s="5"/>
      <c r="AB1483" s="5"/>
      <c r="AC1483" s="40">
        <f>G1483+J1483+N1483+S1483+Z1483+AA1483-AB1483</f>
        <v>86.877419354838707</v>
      </c>
    </row>
    <row r="1484" spans="1:29" x14ac:dyDescent="0.25">
      <c r="A1484" s="224">
        <v>1480</v>
      </c>
      <c r="B1484" s="62" t="s">
        <v>5129</v>
      </c>
      <c r="C1484" s="24" t="s">
        <v>4042</v>
      </c>
      <c r="D1484" s="18">
        <v>0.86870967741935479</v>
      </c>
      <c r="E1484" s="124"/>
      <c r="F1484" s="17"/>
      <c r="G1484" s="18">
        <f>SUM(D1484*100,E1484:F1484)</f>
        <v>86.870967741935473</v>
      </c>
      <c r="H1484" s="17"/>
      <c r="I1484" s="19"/>
      <c r="J1484" s="18">
        <f>SUM(H1484:I1484)</f>
        <v>0</v>
      </c>
      <c r="K1484" s="17"/>
      <c r="L1484" s="19"/>
      <c r="M1484" s="19"/>
      <c r="N1484" s="18">
        <f>SUM(K1484:M1484)</f>
        <v>0</v>
      </c>
      <c r="O1484" s="19"/>
      <c r="P1484" s="19"/>
      <c r="Q1484" s="19"/>
      <c r="R1484" s="19"/>
      <c r="S1484" s="18">
        <f>SUM(O1484:R1484)</f>
        <v>0</v>
      </c>
      <c r="T1484" s="20"/>
      <c r="U1484" s="17"/>
      <c r="V1484" s="17"/>
      <c r="W1484" s="17"/>
      <c r="X1484" s="17"/>
      <c r="Y1484" s="17"/>
      <c r="Z1484" s="18">
        <f>SUM(T1484:Y1484)</f>
        <v>0</v>
      </c>
      <c r="AA1484" s="17"/>
      <c r="AB1484" s="17"/>
      <c r="AC1484" s="41">
        <f>G1484+J1484+N1484+S1484+Z1484+AA1484-AB1484</f>
        <v>86.870967741935473</v>
      </c>
    </row>
    <row r="1485" spans="1:29" x14ac:dyDescent="0.25">
      <c r="A1485" s="224">
        <v>1481</v>
      </c>
      <c r="B1485" s="62" t="s">
        <v>3497</v>
      </c>
      <c r="C1485" s="13" t="s">
        <v>3340</v>
      </c>
      <c r="D1485" s="18">
        <v>0.8686666666666667</v>
      </c>
      <c r="E1485" s="122"/>
      <c r="F1485" s="17"/>
      <c r="G1485" s="18">
        <v>86.866666666666674</v>
      </c>
      <c r="H1485" s="17"/>
      <c r="I1485" s="19"/>
      <c r="J1485" s="18">
        <v>0</v>
      </c>
      <c r="K1485" s="17"/>
      <c r="L1485" s="19"/>
      <c r="M1485" s="19"/>
      <c r="N1485" s="18">
        <v>0</v>
      </c>
      <c r="O1485" s="19"/>
      <c r="P1485" s="19"/>
      <c r="Q1485" s="19"/>
      <c r="R1485" s="19"/>
      <c r="S1485" s="18">
        <v>0</v>
      </c>
      <c r="T1485" s="20"/>
      <c r="U1485" s="17"/>
      <c r="V1485" s="17"/>
      <c r="W1485" s="17"/>
      <c r="X1485" s="17"/>
      <c r="Y1485" s="17"/>
      <c r="Z1485" s="18">
        <v>0</v>
      </c>
      <c r="AA1485" s="17"/>
      <c r="AB1485" s="17"/>
      <c r="AC1485" s="41">
        <v>86.866666666666674</v>
      </c>
    </row>
    <row r="1486" spans="1:29" x14ac:dyDescent="0.25">
      <c r="A1486" s="224">
        <v>1482</v>
      </c>
      <c r="B1486" s="62" t="s">
        <v>5024</v>
      </c>
      <c r="C1486" s="8" t="s">
        <v>4042</v>
      </c>
      <c r="D1486" s="18">
        <v>0.86863636363636365</v>
      </c>
      <c r="E1486" s="124"/>
      <c r="F1486" s="17"/>
      <c r="G1486" s="18">
        <f>SUM(D1486*100,E1486:F1486)</f>
        <v>86.86363636363636</v>
      </c>
      <c r="H1486" s="17"/>
      <c r="I1486" s="19"/>
      <c r="J1486" s="18">
        <f>SUM(H1486:I1486)</f>
        <v>0</v>
      </c>
      <c r="K1486" s="17"/>
      <c r="L1486" s="19"/>
      <c r="M1486" s="19"/>
      <c r="N1486" s="18">
        <f>SUM(K1486:M1486)</f>
        <v>0</v>
      </c>
      <c r="O1486" s="19"/>
      <c r="P1486" s="19"/>
      <c r="Q1486" s="19"/>
      <c r="R1486" s="19"/>
      <c r="S1486" s="18">
        <f>SUM(O1486:R1486)</f>
        <v>0</v>
      </c>
      <c r="T1486" s="20"/>
      <c r="U1486" s="17"/>
      <c r="V1486" s="17"/>
      <c r="W1486" s="17"/>
      <c r="X1486" s="17"/>
      <c r="Y1486" s="17"/>
      <c r="Z1486" s="18">
        <f>SUM(T1486:Y1486)</f>
        <v>0</v>
      </c>
      <c r="AA1486" s="17"/>
      <c r="AB1486" s="17"/>
      <c r="AC1486" s="41">
        <f>G1486+J1486+N1486+S1486+Z1486+AA1486-AB1486</f>
        <v>86.86363636363636</v>
      </c>
    </row>
    <row r="1487" spans="1:29" x14ac:dyDescent="0.25">
      <c r="A1487" s="225">
        <v>1483</v>
      </c>
      <c r="B1487" s="62" t="s">
        <v>2655</v>
      </c>
      <c r="C1487" s="13" t="s">
        <v>2360</v>
      </c>
      <c r="D1487" s="18">
        <v>0.8684615384615384</v>
      </c>
      <c r="E1487" s="122"/>
      <c r="F1487" s="17"/>
      <c r="G1487" s="18">
        <v>86.84615384615384</v>
      </c>
      <c r="H1487" s="17"/>
      <c r="I1487" s="19"/>
      <c r="J1487" s="18">
        <v>0</v>
      </c>
      <c r="K1487" s="17"/>
      <c r="L1487" s="19"/>
      <c r="M1487" s="19"/>
      <c r="N1487" s="18">
        <v>0</v>
      </c>
      <c r="O1487" s="19"/>
      <c r="P1487" s="19"/>
      <c r="Q1487" s="19"/>
      <c r="R1487" s="19"/>
      <c r="S1487" s="18">
        <v>0</v>
      </c>
      <c r="T1487" s="20"/>
      <c r="U1487" s="17"/>
      <c r="V1487" s="17"/>
      <c r="W1487" s="17"/>
      <c r="X1487" s="17"/>
      <c r="Y1487" s="17"/>
      <c r="Z1487" s="18">
        <v>0</v>
      </c>
      <c r="AA1487" s="17"/>
      <c r="AB1487" s="17"/>
      <c r="AC1487" s="41">
        <v>86.84615384615384</v>
      </c>
    </row>
    <row r="1488" spans="1:29" x14ac:dyDescent="0.25">
      <c r="A1488" s="224">
        <v>1484</v>
      </c>
      <c r="B1488" s="59" t="s">
        <v>399</v>
      </c>
      <c r="C1488" s="8" t="s">
        <v>5456</v>
      </c>
      <c r="D1488" s="43">
        <v>0.86036000000000001</v>
      </c>
      <c r="E1488" s="121"/>
      <c r="F1488" s="5"/>
      <c r="G1488" s="6">
        <f>SUM(D1488*100,E1488:F1488)</f>
        <v>86.036000000000001</v>
      </c>
      <c r="H1488" s="5"/>
      <c r="I1488" s="4"/>
      <c r="J1488" s="6">
        <f>SUM(H1488:I1488)</f>
        <v>0</v>
      </c>
      <c r="K1488" s="5"/>
      <c r="L1488" s="4"/>
      <c r="M1488" s="4"/>
      <c r="N1488" s="6">
        <f>SUM(K1488:M1488)</f>
        <v>0</v>
      </c>
      <c r="O1488" s="4"/>
      <c r="P1488" s="4"/>
      <c r="Q1488" s="4"/>
      <c r="R1488" s="4"/>
      <c r="S1488" s="6">
        <f>SUM(O1488:R1488)</f>
        <v>0</v>
      </c>
      <c r="T1488" s="7">
        <v>0.8</v>
      </c>
      <c r="U1488" s="5"/>
      <c r="V1488" s="5"/>
      <c r="W1488" s="5"/>
      <c r="X1488" s="5"/>
      <c r="Y1488" s="5"/>
      <c r="Z1488" s="6">
        <f>SUM(T1488:Y1488)</f>
        <v>0.8</v>
      </c>
      <c r="AA1488" s="5"/>
      <c r="AB1488" s="5"/>
      <c r="AC1488" s="40">
        <f>G1488+J1488+N1488+S1488+Z1488+AA1488-AB1488</f>
        <v>86.835999999999999</v>
      </c>
    </row>
    <row r="1489" spans="1:29" x14ac:dyDescent="0.25">
      <c r="A1489" s="224">
        <v>1485</v>
      </c>
      <c r="B1489" s="62" t="s">
        <v>3498</v>
      </c>
      <c r="C1489" s="13" t="s">
        <v>3340</v>
      </c>
      <c r="D1489" s="18">
        <v>0.85333333333333339</v>
      </c>
      <c r="E1489" s="122">
        <v>1</v>
      </c>
      <c r="F1489" s="17"/>
      <c r="G1489" s="18">
        <v>86.333333333333343</v>
      </c>
      <c r="H1489" s="17"/>
      <c r="I1489" s="19"/>
      <c r="J1489" s="18">
        <v>0</v>
      </c>
      <c r="K1489" s="17"/>
      <c r="L1489" s="19"/>
      <c r="M1489" s="19"/>
      <c r="N1489" s="18">
        <v>0</v>
      </c>
      <c r="O1489" s="19"/>
      <c r="P1489" s="19"/>
      <c r="Q1489" s="19"/>
      <c r="R1489" s="19"/>
      <c r="S1489" s="18">
        <v>0</v>
      </c>
      <c r="T1489" s="20"/>
      <c r="U1489" s="17"/>
      <c r="V1489" s="17">
        <v>0.5</v>
      </c>
      <c r="W1489" s="17"/>
      <c r="X1489" s="17"/>
      <c r="Y1489" s="17"/>
      <c r="Z1489" s="18">
        <v>0.5</v>
      </c>
      <c r="AA1489" s="17"/>
      <c r="AB1489" s="17"/>
      <c r="AC1489" s="41">
        <v>86.833333333333343</v>
      </c>
    </row>
    <row r="1490" spans="1:29" x14ac:dyDescent="0.25">
      <c r="A1490" s="224">
        <v>1486</v>
      </c>
      <c r="B1490" s="62" t="s">
        <v>2656</v>
      </c>
      <c r="C1490" s="13" t="s">
        <v>2360</v>
      </c>
      <c r="D1490" s="18">
        <v>0.85833333333333328</v>
      </c>
      <c r="E1490" s="122"/>
      <c r="F1490" s="17"/>
      <c r="G1490" s="18">
        <v>85.833333333333329</v>
      </c>
      <c r="H1490" s="17"/>
      <c r="I1490" s="19"/>
      <c r="J1490" s="18">
        <v>0</v>
      </c>
      <c r="K1490" s="17"/>
      <c r="L1490" s="19"/>
      <c r="M1490" s="19"/>
      <c r="N1490" s="18">
        <v>0</v>
      </c>
      <c r="O1490" s="19"/>
      <c r="P1490" s="19"/>
      <c r="Q1490" s="19"/>
      <c r="R1490" s="19"/>
      <c r="S1490" s="18">
        <v>0</v>
      </c>
      <c r="T1490" s="20">
        <v>1</v>
      </c>
      <c r="U1490" s="17"/>
      <c r="V1490" s="17"/>
      <c r="W1490" s="17"/>
      <c r="X1490" s="17"/>
      <c r="Y1490" s="17"/>
      <c r="Z1490" s="18">
        <v>1</v>
      </c>
      <c r="AA1490" s="17"/>
      <c r="AB1490" s="17"/>
      <c r="AC1490" s="41">
        <v>86.833333333333329</v>
      </c>
    </row>
    <row r="1491" spans="1:29" x14ac:dyDescent="0.25">
      <c r="A1491" s="225">
        <v>1487</v>
      </c>
      <c r="B1491" s="109">
        <v>214207</v>
      </c>
      <c r="C1491" s="36" t="s">
        <v>5457</v>
      </c>
      <c r="D1491" s="39">
        <v>0.80428148148148149</v>
      </c>
      <c r="E1491" s="123"/>
      <c r="F1491" s="33"/>
      <c r="G1491" s="34">
        <v>80.428148148148153</v>
      </c>
      <c r="H1491" s="33"/>
      <c r="I1491" s="32"/>
      <c r="J1491" s="34">
        <v>0</v>
      </c>
      <c r="K1491" s="33"/>
      <c r="L1491" s="32"/>
      <c r="M1491" s="32"/>
      <c r="N1491" s="34">
        <v>0</v>
      </c>
      <c r="O1491" s="32"/>
      <c r="P1491" s="32"/>
      <c r="Q1491" s="32"/>
      <c r="R1491" s="32"/>
      <c r="S1491" s="34">
        <v>0</v>
      </c>
      <c r="T1491" s="35">
        <v>1</v>
      </c>
      <c r="U1491" s="33">
        <v>5.4</v>
      </c>
      <c r="V1491" s="33"/>
      <c r="W1491" s="33"/>
      <c r="X1491" s="33"/>
      <c r="Y1491" s="33"/>
      <c r="Z1491" s="34">
        <v>6.4</v>
      </c>
      <c r="AA1491" s="33"/>
      <c r="AB1491" s="33"/>
      <c r="AC1491" s="42">
        <v>86.828148148148159</v>
      </c>
    </row>
    <row r="1492" spans="1:29" x14ac:dyDescent="0.25">
      <c r="A1492" s="224">
        <v>1488</v>
      </c>
      <c r="B1492" s="58" t="s">
        <v>400</v>
      </c>
      <c r="C1492" s="8" t="s">
        <v>5456</v>
      </c>
      <c r="D1492" s="6">
        <v>0.86827586206896556</v>
      </c>
      <c r="E1492" s="121"/>
      <c r="F1492" s="5"/>
      <c r="G1492" s="6">
        <f>SUM(D1492*100,E1492:F1492)</f>
        <v>86.827586206896555</v>
      </c>
      <c r="H1492" s="5"/>
      <c r="I1492" s="4"/>
      <c r="J1492" s="6">
        <f>SUM(H1492:I1492)</f>
        <v>0</v>
      </c>
      <c r="K1492" s="5"/>
      <c r="L1492" s="4"/>
      <c r="M1492" s="4"/>
      <c r="N1492" s="6">
        <f>SUM(K1492:M1492)</f>
        <v>0</v>
      </c>
      <c r="O1492" s="4"/>
      <c r="P1492" s="4"/>
      <c r="Q1492" s="4"/>
      <c r="R1492" s="4"/>
      <c r="S1492" s="6">
        <f>SUM(O1492:R1492)</f>
        <v>0</v>
      </c>
      <c r="T1492" s="7"/>
      <c r="U1492" s="5"/>
      <c r="V1492" s="5"/>
      <c r="W1492" s="5"/>
      <c r="X1492" s="5"/>
      <c r="Y1492" s="5"/>
      <c r="Z1492" s="6">
        <f>SUM(T1492:Y1492)</f>
        <v>0</v>
      </c>
      <c r="AA1492" s="5"/>
      <c r="AB1492" s="5"/>
      <c r="AC1492" s="40">
        <f>G1492+J1492+N1492+S1492+Z1492+AA1492-AB1492</f>
        <v>86.827586206896555</v>
      </c>
    </row>
    <row r="1493" spans="1:29" ht="25.5" x14ac:dyDescent="0.25">
      <c r="A1493" s="224">
        <v>1489</v>
      </c>
      <c r="B1493" s="64" t="s">
        <v>401</v>
      </c>
      <c r="C1493" s="8" t="s">
        <v>5456</v>
      </c>
      <c r="D1493" s="6">
        <v>0.86818181818181817</v>
      </c>
      <c r="E1493" s="121"/>
      <c r="F1493" s="5"/>
      <c r="G1493" s="6">
        <f>SUM(D1493*100,E1493:F1493)</f>
        <v>86.818181818181813</v>
      </c>
      <c r="H1493" s="5"/>
      <c r="I1493" s="4"/>
      <c r="J1493" s="6">
        <f>SUM(H1493:I1493)</f>
        <v>0</v>
      </c>
      <c r="K1493" s="5"/>
      <c r="L1493" s="4"/>
      <c r="M1493" s="4"/>
      <c r="N1493" s="6">
        <f>SUM(K1493:M1493)</f>
        <v>0</v>
      </c>
      <c r="O1493" s="4"/>
      <c r="P1493" s="4"/>
      <c r="Q1493" s="4"/>
      <c r="R1493" s="4"/>
      <c r="S1493" s="6">
        <f>SUM(O1493:R1493)</f>
        <v>0</v>
      </c>
      <c r="T1493" s="7"/>
      <c r="U1493" s="5"/>
      <c r="V1493" s="5"/>
      <c r="W1493" s="5"/>
      <c r="X1493" s="5"/>
      <c r="Y1493" s="5"/>
      <c r="Z1493" s="6">
        <f>SUM(T1493:Y1493)</f>
        <v>0</v>
      </c>
      <c r="AA1493" s="5"/>
      <c r="AB1493" s="5"/>
      <c r="AC1493" s="40">
        <f>G1493+J1493+N1493+S1493+Z1493+AA1493-AB1493</f>
        <v>86.818181818181813</v>
      </c>
    </row>
    <row r="1494" spans="1:29" x14ac:dyDescent="0.25">
      <c r="A1494" s="224">
        <v>1490</v>
      </c>
      <c r="B1494" s="62" t="s">
        <v>2657</v>
      </c>
      <c r="C1494" s="13" t="s">
        <v>2360</v>
      </c>
      <c r="D1494" s="18">
        <v>0.86816666666666664</v>
      </c>
      <c r="E1494" s="122"/>
      <c r="F1494" s="17"/>
      <c r="G1494" s="18">
        <v>86.816666666666663</v>
      </c>
      <c r="H1494" s="17"/>
      <c r="I1494" s="19"/>
      <c r="J1494" s="18">
        <v>0</v>
      </c>
      <c r="K1494" s="17"/>
      <c r="L1494" s="19"/>
      <c r="M1494" s="19"/>
      <c r="N1494" s="18">
        <v>0</v>
      </c>
      <c r="O1494" s="19"/>
      <c r="P1494" s="19"/>
      <c r="Q1494" s="19"/>
      <c r="R1494" s="19"/>
      <c r="S1494" s="18">
        <v>0</v>
      </c>
      <c r="T1494" s="20"/>
      <c r="U1494" s="17"/>
      <c r="V1494" s="17"/>
      <c r="W1494" s="17"/>
      <c r="X1494" s="17"/>
      <c r="Y1494" s="17"/>
      <c r="Z1494" s="18">
        <v>0</v>
      </c>
      <c r="AA1494" s="17"/>
      <c r="AB1494" s="17"/>
      <c r="AC1494" s="41">
        <v>86.816666666666663</v>
      </c>
    </row>
    <row r="1495" spans="1:29" x14ac:dyDescent="0.25">
      <c r="A1495" s="225">
        <v>1491</v>
      </c>
      <c r="B1495" s="109">
        <v>214055</v>
      </c>
      <c r="C1495" s="36" t="s">
        <v>5457</v>
      </c>
      <c r="D1495" s="39">
        <v>0.81412592592592592</v>
      </c>
      <c r="E1495" s="123"/>
      <c r="F1495" s="33"/>
      <c r="G1495" s="34">
        <v>81.412592592592588</v>
      </c>
      <c r="H1495" s="33">
        <v>2</v>
      </c>
      <c r="I1495" s="32"/>
      <c r="J1495" s="34">
        <v>2</v>
      </c>
      <c r="K1495" s="33"/>
      <c r="L1495" s="32"/>
      <c r="M1495" s="32"/>
      <c r="N1495" s="34">
        <v>0</v>
      </c>
      <c r="O1495" s="32"/>
      <c r="P1495" s="32"/>
      <c r="Q1495" s="32"/>
      <c r="R1495" s="32"/>
      <c r="S1495" s="34">
        <v>0</v>
      </c>
      <c r="T1495" s="35"/>
      <c r="U1495" s="33">
        <v>3.4</v>
      </c>
      <c r="V1495" s="33"/>
      <c r="W1495" s="33"/>
      <c r="X1495" s="33"/>
      <c r="Y1495" s="33"/>
      <c r="Z1495" s="34">
        <v>3.4</v>
      </c>
      <c r="AA1495" s="33"/>
      <c r="AB1495" s="33"/>
      <c r="AC1495" s="42">
        <v>86.812592592592594</v>
      </c>
    </row>
    <row r="1496" spans="1:29" x14ac:dyDescent="0.25">
      <c r="A1496" s="224">
        <v>1492</v>
      </c>
      <c r="B1496" s="111" t="s">
        <v>4130</v>
      </c>
      <c r="C1496" s="8" t="s">
        <v>4042</v>
      </c>
      <c r="D1496" s="18">
        <v>0.8359375</v>
      </c>
      <c r="E1496" s="124"/>
      <c r="F1496" s="17"/>
      <c r="G1496" s="18">
        <f>SUM(D1496*100,E1496:F1496)</f>
        <v>83.59375</v>
      </c>
      <c r="H1496" s="17"/>
      <c r="I1496" s="19"/>
      <c r="J1496" s="18">
        <f>SUM(H1496:I1496)</f>
        <v>0</v>
      </c>
      <c r="K1496" s="17"/>
      <c r="L1496" s="19"/>
      <c r="M1496" s="19"/>
      <c r="N1496" s="18">
        <f>SUM(K1496:M1496)</f>
        <v>0</v>
      </c>
      <c r="O1496" s="19"/>
      <c r="P1496" s="19"/>
      <c r="Q1496" s="19"/>
      <c r="R1496" s="19"/>
      <c r="S1496" s="18">
        <f>SUM(O1496:R1496)</f>
        <v>0</v>
      </c>
      <c r="T1496" s="20">
        <v>2</v>
      </c>
      <c r="U1496" s="17">
        <v>1</v>
      </c>
      <c r="V1496" s="17"/>
      <c r="W1496" s="17">
        <v>0.2</v>
      </c>
      <c r="X1496" s="17"/>
      <c r="Y1496" s="17"/>
      <c r="Z1496" s="18">
        <f>SUM(T1496:Y1496)</f>
        <v>3.2</v>
      </c>
      <c r="AA1496" s="17"/>
      <c r="AB1496" s="17"/>
      <c r="AC1496" s="41">
        <f>G1496+J1496+N1496+S1496+Z1496+AA1496-AB1496</f>
        <v>86.793750000000003</v>
      </c>
    </row>
    <row r="1497" spans="1:29" x14ac:dyDescent="0.25">
      <c r="A1497" s="224">
        <v>1493</v>
      </c>
      <c r="B1497" s="62" t="s">
        <v>5411</v>
      </c>
      <c r="C1497" s="9" t="s">
        <v>4042</v>
      </c>
      <c r="D1497" s="18">
        <v>0.85788484848484847</v>
      </c>
      <c r="E1497" s="124"/>
      <c r="F1497" s="17"/>
      <c r="G1497" s="18">
        <f>SUM(D1497*100,E1497:F1497)</f>
        <v>85.788484848484842</v>
      </c>
      <c r="H1497" s="17"/>
      <c r="I1497" s="19"/>
      <c r="J1497" s="18">
        <f>SUM(H1497:I1497)</f>
        <v>0</v>
      </c>
      <c r="K1497" s="17"/>
      <c r="L1497" s="19"/>
      <c r="M1497" s="19"/>
      <c r="N1497" s="18">
        <f>SUM(K1497:M1497)</f>
        <v>0</v>
      </c>
      <c r="O1497" s="19"/>
      <c r="P1497" s="19"/>
      <c r="Q1497" s="19"/>
      <c r="R1497" s="19"/>
      <c r="S1497" s="18">
        <f>SUM(O1497:R1497)</f>
        <v>0</v>
      </c>
      <c r="T1497" s="20"/>
      <c r="U1497" s="17">
        <v>1</v>
      </c>
      <c r="V1497" s="17"/>
      <c r="W1497" s="17"/>
      <c r="X1497" s="17"/>
      <c r="Y1497" s="17"/>
      <c r="Z1497" s="18">
        <f>SUM(T1497:Y1497)</f>
        <v>1</v>
      </c>
      <c r="AA1497" s="17"/>
      <c r="AB1497" s="17"/>
      <c r="AC1497" s="41">
        <f>G1497+J1497+N1497+S1497+Z1497+AA1497-AB1497</f>
        <v>86.788484848484842</v>
      </c>
    </row>
    <row r="1498" spans="1:29" x14ac:dyDescent="0.25">
      <c r="A1498" s="224">
        <v>1494</v>
      </c>
      <c r="B1498" s="111" t="s">
        <v>4213</v>
      </c>
      <c r="C1498" s="8" t="s">
        <v>4042</v>
      </c>
      <c r="D1498" s="18">
        <v>0.85187500000000005</v>
      </c>
      <c r="E1498" s="124"/>
      <c r="F1498" s="17"/>
      <c r="G1498" s="18">
        <f>SUM(D1498*100,E1498:F1498)</f>
        <v>85.1875</v>
      </c>
      <c r="H1498" s="17"/>
      <c r="I1498" s="19"/>
      <c r="J1498" s="18">
        <f>SUM(H1498:I1498)</f>
        <v>0</v>
      </c>
      <c r="K1498" s="17"/>
      <c r="L1498" s="19"/>
      <c r="M1498" s="19"/>
      <c r="N1498" s="18">
        <f>SUM(K1498:M1498)</f>
        <v>0</v>
      </c>
      <c r="O1498" s="19"/>
      <c r="P1498" s="19">
        <v>0.6</v>
      </c>
      <c r="Q1498" s="19"/>
      <c r="R1498" s="19"/>
      <c r="S1498" s="18">
        <f>SUM(O1498:R1498)</f>
        <v>0.6</v>
      </c>
      <c r="T1498" s="20">
        <v>1</v>
      </c>
      <c r="U1498" s="17"/>
      <c r="V1498" s="17"/>
      <c r="W1498" s="17"/>
      <c r="X1498" s="17"/>
      <c r="Y1498" s="17"/>
      <c r="Z1498" s="18">
        <f>SUM(T1498:Y1498)</f>
        <v>1</v>
      </c>
      <c r="AA1498" s="17"/>
      <c r="AB1498" s="17"/>
      <c r="AC1498" s="41">
        <f>G1498+J1498+N1498+S1498+Z1498+AA1498-AB1498</f>
        <v>86.787499999999994</v>
      </c>
    </row>
    <row r="1499" spans="1:29" x14ac:dyDescent="0.25">
      <c r="A1499" s="225">
        <v>1495</v>
      </c>
      <c r="B1499" s="62" t="s">
        <v>5293</v>
      </c>
      <c r="C1499" s="9" t="s">
        <v>4042</v>
      </c>
      <c r="D1499" s="18">
        <v>0.74786060606060611</v>
      </c>
      <c r="E1499" s="124"/>
      <c r="F1499" s="17"/>
      <c r="G1499" s="18">
        <f>SUM(D1499*100,E1499:F1499)</f>
        <v>74.786060606060616</v>
      </c>
      <c r="H1499" s="17"/>
      <c r="I1499" s="19"/>
      <c r="J1499" s="18">
        <f>SUM(H1499:I1499)</f>
        <v>0</v>
      </c>
      <c r="K1499" s="17">
        <v>2</v>
      </c>
      <c r="L1499" s="19">
        <v>0.5</v>
      </c>
      <c r="M1499" s="19">
        <v>7</v>
      </c>
      <c r="N1499" s="18">
        <f>SUM(K1499:M1499)</f>
        <v>9.5</v>
      </c>
      <c r="O1499" s="19">
        <v>2.5</v>
      </c>
      <c r="P1499" s="19"/>
      <c r="Q1499" s="19"/>
      <c r="R1499" s="19"/>
      <c r="S1499" s="18">
        <f>SUM(O1499:R1499)</f>
        <v>2.5</v>
      </c>
      <c r="T1499" s="20"/>
      <c r="U1499" s="17"/>
      <c r="V1499" s="17"/>
      <c r="W1499" s="17"/>
      <c r="X1499" s="17"/>
      <c r="Y1499" s="17"/>
      <c r="Z1499" s="18">
        <f>SUM(T1499:Y1499)</f>
        <v>0</v>
      </c>
      <c r="AA1499" s="17"/>
      <c r="AB1499" s="17"/>
      <c r="AC1499" s="41">
        <f>G1499+J1499+N1499+S1499+Z1499+AA1499-AB1499</f>
        <v>86.786060606060616</v>
      </c>
    </row>
    <row r="1500" spans="1:29" x14ac:dyDescent="0.25">
      <c r="A1500" s="224">
        <v>1496</v>
      </c>
      <c r="B1500" s="62" t="s">
        <v>2659</v>
      </c>
      <c r="C1500" s="13" t="s">
        <v>2360</v>
      </c>
      <c r="D1500" s="18">
        <v>0.86769230769230776</v>
      </c>
      <c r="E1500" s="122"/>
      <c r="F1500" s="17"/>
      <c r="G1500" s="18">
        <v>86.769230769230774</v>
      </c>
      <c r="H1500" s="17"/>
      <c r="I1500" s="19"/>
      <c r="J1500" s="18">
        <v>0</v>
      </c>
      <c r="K1500" s="17"/>
      <c r="L1500" s="19"/>
      <c r="M1500" s="19"/>
      <c r="N1500" s="18">
        <v>0</v>
      </c>
      <c r="O1500" s="19"/>
      <c r="P1500" s="19"/>
      <c r="Q1500" s="19"/>
      <c r="R1500" s="19"/>
      <c r="S1500" s="18">
        <v>0</v>
      </c>
      <c r="T1500" s="20"/>
      <c r="U1500" s="17"/>
      <c r="V1500" s="17"/>
      <c r="W1500" s="17"/>
      <c r="X1500" s="17"/>
      <c r="Y1500" s="17"/>
      <c r="Z1500" s="18">
        <v>0</v>
      </c>
      <c r="AA1500" s="17"/>
      <c r="AB1500" s="17"/>
      <c r="AC1500" s="41">
        <v>86.769230769230774</v>
      </c>
    </row>
    <row r="1501" spans="1:29" x14ac:dyDescent="0.25">
      <c r="A1501" s="224">
        <v>1497</v>
      </c>
      <c r="B1501" s="62" t="s">
        <v>2660</v>
      </c>
      <c r="C1501" s="13" t="s">
        <v>2360</v>
      </c>
      <c r="D1501" s="18">
        <v>0.86769230769230776</v>
      </c>
      <c r="E1501" s="122"/>
      <c r="F1501" s="17"/>
      <c r="G1501" s="18">
        <v>86.769230769230774</v>
      </c>
      <c r="H1501" s="17"/>
      <c r="I1501" s="19"/>
      <c r="J1501" s="18">
        <v>0</v>
      </c>
      <c r="K1501" s="17"/>
      <c r="L1501" s="19"/>
      <c r="M1501" s="19"/>
      <c r="N1501" s="18">
        <v>0</v>
      </c>
      <c r="O1501" s="19"/>
      <c r="P1501" s="19"/>
      <c r="Q1501" s="19"/>
      <c r="R1501" s="19"/>
      <c r="S1501" s="18">
        <v>0</v>
      </c>
      <c r="T1501" s="20"/>
      <c r="U1501" s="17"/>
      <c r="V1501" s="17"/>
      <c r="W1501" s="17"/>
      <c r="X1501" s="17"/>
      <c r="Y1501" s="17"/>
      <c r="Z1501" s="18">
        <v>0</v>
      </c>
      <c r="AA1501" s="17"/>
      <c r="AB1501" s="17"/>
      <c r="AC1501" s="41">
        <v>86.769230769230774</v>
      </c>
    </row>
    <row r="1502" spans="1:29" x14ac:dyDescent="0.25">
      <c r="A1502" s="224">
        <v>1498</v>
      </c>
      <c r="B1502" s="62" t="s">
        <v>5300</v>
      </c>
      <c r="C1502" s="9" t="s">
        <v>4042</v>
      </c>
      <c r="D1502" s="18">
        <v>0.82869090909090914</v>
      </c>
      <c r="E1502" s="124"/>
      <c r="F1502" s="17"/>
      <c r="G1502" s="18">
        <f>SUM(D1502*100,E1502:F1502)</f>
        <v>82.869090909090914</v>
      </c>
      <c r="H1502" s="17"/>
      <c r="I1502" s="19"/>
      <c r="J1502" s="18">
        <f>SUM(H1502:I1502)</f>
        <v>0</v>
      </c>
      <c r="K1502" s="17"/>
      <c r="L1502" s="19"/>
      <c r="M1502" s="19"/>
      <c r="N1502" s="18">
        <f>SUM(K1502:M1502)</f>
        <v>0</v>
      </c>
      <c r="O1502" s="19"/>
      <c r="P1502" s="19"/>
      <c r="Q1502" s="19"/>
      <c r="R1502" s="19"/>
      <c r="S1502" s="18">
        <f>SUM(O1502:R1502)</f>
        <v>0</v>
      </c>
      <c r="T1502" s="20"/>
      <c r="U1502" s="17">
        <v>3.9</v>
      </c>
      <c r="V1502" s="17"/>
      <c r="W1502" s="17"/>
      <c r="X1502" s="17"/>
      <c r="Y1502" s="17"/>
      <c r="Z1502" s="18">
        <f>SUM(T1502:Y1502)</f>
        <v>3.9</v>
      </c>
      <c r="AA1502" s="17"/>
      <c r="AB1502" s="17"/>
      <c r="AC1502" s="41">
        <f>G1502+J1502+N1502+S1502+Z1502+AA1502-AB1502</f>
        <v>86.76909090909092</v>
      </c>
    </row>
    <row r="1503" spans="1:29" x14ac:dyDescent="0.25">
      <c r="A1503" s="225">
        <v>1499</v>
      </c>
      <c r="B1503" s="62" t="s">
        <v>5256</v>
      </c>
      <c r="C1503" s="9" t="s">
        <v>4042</v>
      </c>
      <c r="D1503" s="18">
        <v>0.85966666666666669</v>
      </c>
      <c r="E1503" s="124"/>
      <c r="F1503" s="17"/>
      <c r="G1503" s="18">
        <f>SUM(D1503*100,E1503:F1503)</f>
        <v>85.966666666666669</v>
      </c>
      <c r="H1503" s="17"/>
      <c r="I1503" s="19"/>
      <c r="J1503" s="18">
        <f>SUM(H1503:I1503)</f>
        <v>0</v>
      </c>
      <c r="K1503" s="17"/>
      <c r="L1503" s="19"/>
      <c r="M1503" s="19"/>
      <c r="N1503" s="18">
        <f>SUM(K1503:M1503)</f>
        <v>0</v>
      </c>
      <c r="O1503" s="19"/>
      <c r="P1503" s="19"/>
      <c r="Q1503" s="19"/>
      <c r="R1503" s="19"/>
      <c r="S1503" s="18">
        <f>SUM(O1503:R1503)</f>
        <v>0</v>
      </c>
      <c r="T1503" s="20"/>
      <c r="U1503" s="17">
        <v>0.8</v>
      </c>
      <c r="V1503" s="17"/>
      <c r="W1503" s="17"/>
      <c r="X1503" s="17"/>
      <c r="Y1503" s="17"/>
      <c r="Z1503" s="18">
        <f>SUM(T1503:Y1503)</f>
        <v>0.8</v>
      </c>
      <c r="AA1503" s="17"/>
      <c r="AB1503" s="17"/>
      <c r="AC1503" s="41">
        <f>G1503+J1503+N1503+S1503+Z1503+AA1503-AB1503</f>
        <v>86.766666666666666</v>
      </c>
    </row>
    <row r="1504" spans="1:29" x14ac:dyDescent="0.25">
      <c r="A1504" s="224">
        <v>1500</v>
      </c>
      <c r="B1504" s="81" t="s">
        <v>4341</v>
      </c>
      <c r="C1504" s="8" t="s">
        <v>4042</v>
      </c>
      <c r="D1504" s="18">
        <v>0.86258064516129029</v>
      </c>
      <c r="E1504" s="124"/>
      <c r="F1504" s="17"/>
      <c r="G1504" s="18">
        <f>SUM(D1504*100,E1504:F1504)</f>
        <v>86.258064516129025</v>
      </c>
      <c r="H1504" s="17"/>
      <c r="I1504" s="19"/>
      <c r="J1504" s="18">
        <f>SUM(H1504:I1504)</f>
        <v>0</v>
      </c>
      <c r="K1504" s="17"/>
      <c r="L1504" s="19"/>
      <c r="M1504" s="19"/>
      <c r="N1504" s="18">
        <f>SUM(K1504:M1504)</f>
        <v>0</v>
      </c>
      <c r="O1504" s="19"/>
      <c r="P1504" s="19"/>
      <c r="Q1504" s="19"/>
      <c r="R1504" s="19"/>
      <c r="S1504" s="18">
        <f>SUM(O1504:R1504)</f>
        <v>0</v>
      </c>
      <c r="T1504" s="20">
        <v>0.5</v>
      </c>
      <c r="U1504" s="17"/>
      <c r="V1504" s="17"/>
      <c r="W1504" s="17"/>
      <c r="X1504" s="17"/>
      <c r="Y1504" s="17"/>
      <c r="Z1504" s="18">
        <f>SUM(T1504:Y1504)</f>
        <v>0.5</v>
      </c>
      <c r="AA1504" s="17"/>
      <c r="AB1504" s="17"/>
      <c r="AC1504" s="41">
        <f>G1504+J1504+N1504+S1504+Z1504+AA1504-AB1504</f>
        <v>86.758064516129025</v>
      </c>
    </row>
    <row r="1505" spans="1:29" x14ac:dyDescent="0.25">
      <c r="A1505" s="224">
        <v>1501</v>
      </c>
      <c r="B1505" s="62" t="s">
        <v>2661</v>
      </c>
      <c r="C1505" s="13" t="s">
        <v>2360</v>
      </c>
      <c r="D1505" s="18">
        <v>0.8175</v>
      </c>
      <c r="E1505" s="122"/>
      <c r="F1505" s="17"/>
      <c r="G1505" s="18">
        <v>81.75</v>
      </c>
      <c r="H1505" s="17"/>
      <c r="I1505" s="19"/>
      <c r="J1505" s="18">
        <v>0</v>
      </c>
      <c r="K1505" s="17"/>
      <c r="L1505" s="19"/>
      <c r="M1505" s="19">
        <v>3</v>
      </c>
      <c r="N1505" s="18">
        <v>3</v>
      </c>
      <c r="O1505" s="19"/>
      <c r="P1505" s="19"/>
      <c r="Q1505" s="19"/>
      <c r="R1505" s="19"/>
      <c r="S1505" s="18">
        <v>0</v>
      </c>
      <c r="T1505" s="20">
        <v>0.5</v>
      </c>
      <c r="U1505" s="17"/>
      <c r="V1505" s="17"/>
      <c r="W1505" s="17">
        <v>1.5</v>
      </c>
      <c r="X1505" s="17"/>
      <c r="Y1505" s="17"/>
      <c r="Z1505" s="18">
        <v>2</v>
      </c>
      <c r="AA1505" s="17"/>
      <c r="AB1505" s="17"/>
      <c r="AC1505" s="41">
        <v>86.75</v>
      </c>
    </row>
    <row r="1506" spans="1:29" x14ac:dyDescent="0.25">
      <c r="A1506" s="224">
        <v>1502</v>
      </c>
      <c r="B1506" s="62" t="s">
        <v>2662</v>
      </c>
      <c r="C1506" s="13" t="s">
        <v>2360</v>
      </c>
      <c r="D1506" s="18">
        <v>0.86750000000000005</v>
      </c>
      <c r="E1506" s="122"/>
      <c r="F1506" s="17"/>
      <c r="G1506" s="18">
        <v>86.75</v>
      </c>
      <c r="H1506" s="17"/>
      <c r="I1506" s="19"/>
      <c r="J1506" s="18">
        <v>0</v>
      </c>
      <c r="K1506" s="17"/>
      <c r="L1506" s="19"/>
      <c r="M1506" s="19"/>
      <c r="N1506" s="18">
        <v>0</v>
      </c>
      <c r="O1506" s="19"/>
      <c r="P1506" s="19"/>
      <c r="Q1506" s="19"/>
      <c r="R1506" s="19"/>
      <c r="S1506" s="18">
        <v>0</v>
      </c>
      <c r="T1506" s="20"/>
      <c r="U1506" s="17"/>
      <c r="V1506" s="17"/>
      <c r="W1506" s="17"/>
      <c r="X1506" s="17"/>
      <c r="Y1506" s="17"/>
      <c r="Z1506" s="18">
        <v>0</v>
      </c>
      <c r="AA1506" s="17"/>
      <c r="AB1506" s="17"/>
      <c r="AC1506" s="41">
        <v>86.75</v>
      </c>
    </row>
    <row r="1507" spans="1:29" x14ac:dyDescent="0.25">
      <c r="A1507" s="225">
        <v>1503</v>
      </c>
      <c r="B1507" s="62" t="s">
        <v>2663</v>
      </c>
      <c r="C1507" s="13" t="s">
        <v>2360</v>
      </c>
      <c r="D1507" s="18">
        <v>0.86750000000000005</v>
      </c>
      <c r="E1507" s="122"/>
      <c r="F1507" s="17"/>
      <c r="G1507" s="18">
        <v>86.75</v>
      </c>
      <c r="H1507" s="17"/>
      <c r="I1507" s="19"/>
      <c r="J1507" s="18">
        <v>0</v>
      </c>
      <c r="K1507" s="17"/>
      <c r="L1507" s="19"/>
      <c r="M1507" s="19"/>
      <c r="N1507" s="18">
        <v>0</v>
      </c>
      <c r="O1507" s="19"/>
      <c r="P1507" s="19"/>
      <c r="Q1507" s="19"/>
      <c r="R1507" s="19"/>
      <c r="S1507" s="18">
        <v>0</v>
      </c>
      <c r="T1507" s="20"/>
      <c r="U1507" s="17"/>
      <c r="V1507" s="17"/>
      <c r="W1507" s="17"/>
      <c r="X1507" s="17"/>
      <c r="Y1507" s="17"/>
      <c r="Z1507" s="18">
        <v>0</v>
      </c>
      <c r="AA1507" s="17"/>
      <c r="AB1507" s="17"/>
      <c r="AC1507" s="41">
        <v>86.75</v>
      </c>
    </row>
    <row r="1508" spans="1:29" x14ac:dyDescent="0.25">
      <c r="A1508" s="224">
        <v>1504</v>
      </c>
      <c r="B1508" s="81" t="s">
        <v>1532</v>
      </c>
      <c r="C1508" s="8" t="s">
        <v>1369</v>
      </c>
      <c r="D1508" s="18">
        <v>0.86737373737373735</v>
      </c>
      <c r="E1508" s="122"/>
      <c r="F1508" s="17"/>
      <c r="G1508" s="18">
        <f>SUM(D1508*100,E1508:F1508)</f>
        <v>86.73737373737373</v>
      </c>
      <c r="H1508" s="17"/>
      <c r="I1508" s="19"/>
      <c r="J1508" s="18">
        <f>SUM(H1508:I1508)</f>
        <v>0</v>
      </c>
      <c r="K1508" s="17"/>
      <c r="L1508" s="19"/>
      <c r="M1508" s="19"/>
      <c r="N1508" s="18">
        <f>SUM(K1508:M1508)</f>
        <v>0</v>
      </c>
      <c r="O1508" s="19"/>
      <c r="P1508" s="19"/>
      <c r="Q1508" s="19"/>
      <c r="R1508" s="19"/>
      <c r="S1508" s="18">
        <f>SUM(O1508:R1508)</f>
        <v>0</v>
      </c>
      <c r="T1508" s="20"/>
      <c r="U1508" s="17"/>
      <c r="V1508" s="17"/>
      <c r="W1508" s="17"/>
      <c r="X1508" s="17"/>
      <c r="Y1508" s="17"/>
      <c r="Z1508" s="18">
        <f>SUM(T1508:Y1508)</f>
        <v>0</v>
      </c>
      <c r="AA1508" s="17"/>
      <c r="AB1508" s="17"/>
      <c r="AC1508" s="41">
        <f>G1508+J1508+N1508+S1508+Z1508+AA1508-AB1508</f>
        <v>86.73737373737373</v>
      </c>
    </row>
    <row r="1509" spans="1:29" x14ac:dyDescent="0.25">
      <c r="A1509" s="224">
        <v>1505</v>
      </c>
      <c r="B1509" s="62" t="s">
        <v>3499</v>
      </c>
      <c r="C1509" s="13" t="s">
        <v>3340</v>
      </c>
      <c r="D1509" s="18">
        <v>0.85212121212121217</v>
      </c>
      <c r="E1509" s="122">
        <v>1</v>
      </c>
      <c r="F1509" s="17"/>
      <c r="G1509" s="18">
        <v>86.212121212121218</v>
      </c>
      <c r="H1509" s="17"/>
      <c r="I1509" s="19"/>
      <c r="J1509" s="18">
        <v>0</v>
      </c>
      <c r="K1509" s="17"/>
      <c r="L1509" s="19"/>
      <c r="M1509" s="19"/>
      <c r="N1509" s="18">
        <v>0</v>
      </c>
      <c r="O1509" s="19"/>
      <c r="P1509" s="19"/>
      <c r="Q1509" s="19"/>
      <c r="R1509" s="19"/>
      <c r="S1509" s="18">
        <v>0</v>
      </c>
      <c r="T1509" s="20"/>
      <c r="U1509" s="17">
        <v>0.5</v>
      </c>
      <c r="V1509" s="17"/>
      <c r="W1509" s="17"/>
      <c r="X1509" s="17"/>
      <c r="Y1509" s="17"/>
      <c r="Z1509" s="18">
        <v>0.5</v>
      </c>
      <c r="AA1509" s="17"/>
      <c r="AB1509" s="17"/>
      <c r="AC1509" s="41">
        <v>86.712121212121218</v>
      </c>
    </row>
    <row r="1510" spans="1:29" x14ac:dyDescent="0.25">
      <c r="A1510" s="224">
        <v>1506</v>
      </c>
      <c r="B1510" s="81" t="s">
        <v>4319</v>
      </c>
      <c r="C1510" s="8" t="s">
        <v>4042</v>
      </c>
      <c r="D1510" s="18">
        <v>0.8</v>
      </c>
      <c r="E1510" s="124"/>
      <c r="F1510" s="17"/>
      <c r="G1510" s="18">
        <f>SUM(D1510*100,E1510:F1510)</f>
        <v>80</v>
      </c>
      <c r="H1510" s="17"/>
      <c r="I1510" s="19"/>
      <c r="J1510" s="18">
        <f>SUM(H1510:I1510)</f>
        <v>0</v>
      </c>
      <c r="K1510" s="17"/>
      <c r="L1510" s="19"/>
      <c r="M1510" s="19"/>
      <c r="N1510" s="18">
        <f>SUM(K1510:M1510)</f>
        <v>0</v>
      </c>
      <c r="O1510" s="19"/>
      <c r="P1510" s="19"/>
      <c r="Q1510" s="19"/>
      <c r="R1510" s="19"/>
      <c r="S1510" s="18">
        <f>SUM(O1510:R1510)</f>
        <v>0</v>
      </c>
      <c r="T1510" s="20">
        <v>2</v>
      </c>
      <c r="U1510" s="17">
        <v>2</v>
      </c>
      <c r="V1510" s="17"/>
      <c r="W1510" s="17">
        <v>2.5</v>
      </c>
      <c r="X1510" s="17">
        <v>0.2</v>
      </c>
      <c r="Y1510" s="17"/>
      <c r="Z1510" s="18">
        <f>SUM(T1510:Y1510)</f>
        <v>6.7</v>
      </c>
      <c r="AA1510" s="17"/>
      <c r="AB1510" s="17"/>
      <c r="AC1510" s="41">
        <f>G1510+J1510+N1510+S1510+Z1510+AA1510-AB1510</f>
        <v>86.7</v>
      </c>
    </row>
    <row r="1511" spans="1:29" x14ac:dyDescent="0.25">
      <c r="A1511" s="225">
        <v>1507</v>
      </c>
      <c r="B1511" s="62" t="s">
        <v>2664</v>
      </c>
      <c r="C1511" s="13" t="s">
        <v>2360</v>
      </c>
      <c r="D1511" s="18">
        <v>0.86692307692307691</v>
      </c>
      <c r="E1511" s="122"/>
      <c r="F1511" s="17"/>
      <c r="G1511" s="18">
        <v>86.692307692307693</v>
      </c>
      <c r="H1511" s="17"/>
      <c r="I1511" s="19"/>
      <c r="J1511" s="18">
        <v>0</v>
      </c>
      <c r="K1511" s="17"/>
      <c r="L1511" s="19"/>
      <c r="M1511" s="19"/>
      <c r="N1511" s="18">
        <v>0</v>
      </c>
      <c r="O1511" s="19"/>
      <c r="P1511" s="19"/>
      <c r="Q1511" s="19"/>
      <c r="R1511" s="19"/>
      <c r="S1511" s="18">
        <v>0</v>
      </c>
      <c r="T1511" s="20"/>
      <c r="U1511" s="17"/>
      <c r="V1511" s="17"/>
      <c r="W1511" s="17"/>
      <c r="X1511" s="17"/>
      <c r="Y1511" s="17"/>
      <c r="Z1511" s="18">
        <v>0</v>
      </c>
      <c r="AA1511" s="17"/>
      <c r="AB1511" s="17"/>
      <c r="AC1511" s="41">
        <v>86.692307692307693</v>
      </c>
    </row>
    <row r="1512" spans="1:29" x14ac:dyDescent="0.25">
      <c r="A1512" s="224">
        <v>1508</v>
      </c>
      <c r="B1512" s="109">
        <v>214050</v>
      </c>
      <c r="C1512" s="36" t="s">
        <v>5457</v>
      </c>
      <c r="D1512" s="39">
        <v>0.86682962962962962</v>
      </c>
      <c r="E1512" s="123"/>
      <c r="F1512" s="33"/>
      <c r="G1512" s="34">
        <v>86.682962962962961</v>
      </c>
      <c r="H1512" s="33"/>
      <c r="I1512" s="32"/>
      <c r="J1512" s="34">
        <v>0</v>
      </c>
      <c r="K1512" s="33"/>
      <c r="L1512" s="32"/>
      <c r="M1512" s="32"/>
      <c r="N1512" s="34">
        <v>0</v>
      </c>
      <c r="O1512" s="32"/>
      <c r="P1512" s="32"/>
      <c r="Q1512" s="32"/>
      <c r="R1512" s="32"/>
      <c r="S1512" s="34">
        <v>0</v>
      </c>
      <c r="T1512" s="35"/>
      <c r="U1512" s="33"/>
      <c r="V1512" s="33"/>
      <c r="W1512" s="33"/>
      <c r="X1512" s="33"/>
      <c r="Y1512" s="33"/>
      <c r="Z1512" s="34">
        <v>0</v>
      </c>
      <c r="AA1512" s="33"/>
      <c r="AB1512" s="33"/>
      <c r="AC1512" s="42">
        <v>86.682962962962961</v>
      </c>
    </row>
    <row r="1513" spans="1:29" x14ac:dyDescent="0.25">
      <c r="A1513" s="224">
        <v>1509</v>
      </c>
      <c r="B1513" s="62" t="s">
        <v>2665</v>
      </c>
      <c r="C1513" s="13" t="s">
        <v>2360</v>
      </c>
      <c r="D1513" s="18">
        <v>0.8666666666666667</v>
      </c>
      <c r="E1513" s="122"/>
      <c r="F1513" s="17"/>
      <c r="G1513" s="18">
        <v>86.666666666666671</v>
      </c>
      <c r="H1513" s="17"/>
      <c r="I1513" s="19"/>
      <c r="J1513" s="18">
        <v>0</v>
      </c>
      <c r="K1513" s="17"/>
      <c r="L1513" s="19"/>
      <c r="M1513" s="19"/>
      <c r="N1513" s="18">
        <v>0</v>
      </c>
      <c r="O1513" s="19"/>
      <c r="P1513" s="19"/>
      <c r="Q1513" s="19"/>
      <c r="R1513" s="19"/>
      <c r="S1513" s="18">
        <v>0</v>
      </c>
      <c r="T1513" s="20"/>
      <c r="U1513" s="17"/>
      <c r="V1513" s="17"/>
      <c r="W1513" s="17"/>
      <c r="X1513" s="17"/>
      <c r="Y1513" s="17"/>
      <c r="Z1513" s="18">
        <v>0</v>
      </c>
      <c r="AA1513" s="17"/>
      <c r="AB1513" s="17"/>
      <c r="AC1513" s="41">
        <v>86.666666666666671</v>
      </c>
    </row>
    <row r="1514" spans="1:29" x14ac:dyDescent="0.25">
      <c r="A1514" s="224">
        <v>1510</v>
      </c>
      <c r="B1514" s="109">
        <v>194107</v>
      </c>
      <c r="C1514" s="36" t="s">
        <v>5457</v>
      </c>
      <c r="D1514" s="39">
        <v>0.8666666666666667</v>
      </c>
      <c r="E1514" s="123"/>
      <c r="F1514" s="33"/>
      <c r="G1514" s="34">
        <v>86.666666666666671</v>
      </c>
      <c r="H1514" s="33"/>
      <c r="I1514" s="32"/>
      <c r="J1514" s="34">
        <v>0</v>
      </c>
      <c r="K1514" s="33"/>
      <c r="L1514" s="32"/>
      <c r="M1514" s="32"/>
      <c r="N1514" s="34">
        <v>0</v>
      </c>
      <c r="O1514" s="32"/>
      <c r="P1514" s="32"/>
      <c r="Q1514" s="32"/>
      <c r="R1514" s="32"/>
      <c r="S1514" s="34">
        <v>0</v>
      </c>
      <c r="T1514" s="35"/>
      <c r="U1514" s="33"/>
      <c r="V1514" s="33"/>
      <c r="W1514" s="33"/>
      <c r="X1514" s="33"/>
      <c r="Y1514" s="33"/>
      <c r="Z1514" s="34">
        <v>0</v>
      </c>
      <c r="AA1514" s="33"/>
      <c r="AB1514" s="33"/>
      <c r="AC1514" s="42">
        <v>86.666666666666671</v>
      </c>
    </row>
    <row r="1515" spans="1:29" x14ac:dyDescent="0.25">
      <c r="A1515" s="225">
        <v>1511</v>
      </c>
      <c r="B1515" s="109">
        <v>194779</v>
      </c>
      <c r="C1515" s="36" t="s">
        <v>5457</v>
      </c>
      <c r="D1515" s="39">
        <v>0.8666666666666667</v>
      </c>
      <c r="E1515" s="123"/>
      <c r="F1515" s="33"/>
      <c r="G1515" s="34">
        <v>86.666666666666671</v>
      </c>
      <c r="H1515" s="33"/>
      <c r="I1515" s="32"/>
      <c r="J1515" s="34">
        <v>0</v>
      </c>
      <c r="K1515" s="33"/>
      <c r="L1515" s="32"/>
      <c r="M1515" s="32"/>
      <c r="N1515" s="34">
        <v>0</v>
      </c>
      <c r="O1515" s="32"/>
      <c r="P1515" s="32"/>
      <c r="Q1515" s="32"/>
      <c r="R1515" s="32"/>
      <c r="S1515" s="34">
        <v>0</v>
      </c>
      <c r="T1515" s="35"/>
      <c r="U1515" s="33"/>
      <c r="V1515" s="33"/>
      <c r="W1515" s="33"/>
      <c r="X1515" s="33"/>
      <c r="Y1515" s="33"/>
      <c r="Z1515" s="34">
        <v>0</v>
      </c>
      <c r="AA1515" s="33"/>
      <c r="AB1515" s="33"/>
      <c r="AC1515" s="42">
        <v>86.666666666666671</v>
      </c>
    </row>
    <row r="1516" spans="1:29" x14ac:dyDescent="0.25">
      <c r="A1516" s="224">
        <v>1512</v>
      </c>
      <c r="B1516" s="62" t="s">
        <v>4891</v>
      </c>
      <c r="C1516" s="8" t="s">
        <v>4042</v>
      </c>
      <c r="D1516" s="18">
        <v>0.79162162162162164</v>
      </c>
      <c r="E1516" s="124"/>
      <c r="F1516" s="17"/>
      <c r="G1516" s="18">
        <f>SUM(D1516*100,E1516:F1516)</f>
        <v>79.162162162162161</v>
      </c>
      <c r="H1516" s="17"/>
      <c r="I1516" s="19"/>
      <c r="J1516" s="18">
        <f>SUM(H1516:I1516)</f>
        <v>0</v>
      </c>
      <c r="K1516" s="17"/>
      <c r="L1516" s="19"/>
      <c r="M1516" s="19"/>
      <c r="N1516" s="18">
        <f>SUM(K1516:M1516)</f>
        <v>0</v>
      </c>
      <c r="O1516" s="19"/>
      <c r="P1516" s="19"/>
      <c r="Q1516" s="19"/>
      <c r="R1516" s="19"/>
      <c r="S1516" s="18">
        <f>SUM(O1516:R1516)</f>
        <v>0</v>
      </c>
      <c r="T1516" s="20"/>
      <c r="U1516" s="17">
        <f>SUM(1.7+3.1)</f>
        <v>4.8</v>
      </c>
      <c r="V1516" s="17"/>
      <c r="W1516" s="17">
        <v>2</v>
      </c>
      <c r="X1516" s="17">
        <f>0.5+0.2</f>
        <v>0.7</v>
      </c>
      <c r="Y1516" s="17"/>
      <c r="Z1516" s="18">
        <f>SUM(T1516:Y1516)</f>
        <v>7.5</v>
      </c>
      <c r="AA1516" s="17"/>
      <c r="AB1516" s="17"/>
      <c r="AC1516" s="41">
        <f>G1516+J1516+N1516+S1516+Z1516+AA1516-AB1516</f>
        <v>86.662162162162161</v>
      </c>
    </row>
    <row r="1517" spans="1:29" x14ac:dyDescent="0.25">
      <c r="A1517" s="224">
        <v>1513</v>
      </c>
      <c r="B1517" s="109">
        <v>214061</v>
      </c>
      <c r="C1517" s="36" t="s">
        <v>5457</v>
      </c>
      <c r="D1517" s="39">
        <v>0.75357777777777768</v>
      </c>
      <c r="E1517" s="123"/>
      <c r="F1517" s="33"/>
      <c r="G1517" s="34">
        <v>75.35777777777777</v>
      </c>
      <c r="H1517" s="33"/>
      <c r="I1517" s="32"/>
      <c r="J1517" s="34">
        <v>0</v>
      </c>
      <c r="K1517" s="33">
        <v>2.5</v>
      </c>
      <c r="L1517" s="32"/>
      <c r="M1517" s="32">
        <v>3</v>
      </c>
      <c r="N1517" s="34">
        <v>5.5</v>
      </c>
      <c r="O1517" s="32"/>
      <c r="P1517" s="32"/>
      <c r="Q1517" s="32"/>
      <c r="R1517" s="32"/>
      <c r="S1517" s="34">
        <v>0</v>
      </c>
      <c r="T1517" s="35"/>
      <c r="U1517" s="33">
        <v>5.8</v>
      </c>
      <c r="V1517" s="33"/>
      <c r="W1517" s="33"/>
      <c r="X1517" s="33"/>
      <c r="Y1517" s="33"/>
      <c r="Z1517" s="34">
        <v>5.8</v>
      </c>
      <c r="AA1517" s="33"/>
      <c r="AB1517" s="33"/>
      <c r="AC1517" s="42">
        <v>86.657777777777767</v>
      </c>
    </row>
    <row r="1518" spans="1:29" x14ac:dyDescent="0.25">
      <c r="A1518" s="224">
        <v>1514</v>
      </c>
      <c r="B1518" s="62" t="s">
        <v>3500</v>
      </c>
      <c r="C1518" s="13" t="s">
        <v>3340</v>
      </c>
      <c r="D1518" s="18">
        <v>0.84151515151515155</v>
      </c>
      <c r="E1518" s="122">
        <v>1</v>
      </c>
      <c r="F1518" s="17"/>
      <c r="G1518" s="18">
        <v>85.151515151515156</v>
      </c>
      <c r="H1518" s="17"/>
      <c r="I1518" s="19"/>
      <c r="J1518" s="18">
        <v>0</v>
      </c>
      <c r="K1518" s="17"/>
      <c r="L1518" s="19"/>
      <c r="M1518" s="19"/>
      <c r="N1518" s="18">
        <v>0</v>
      </c>
      <c r="O1518" s="19"/>
      <c r="P1518" s="19"/>
      <c r="Q1518" s="19"/>
      <c r="R1518" s="19"/>
      <c r="S1518" s="18">
        <v>0</v>
      </c>
      <c r="T1518" s="20">
        <v>1</v>
      </c>
      <c r="U1518" s="17"/>
      <c r="V1518" s="17"/>
      <c r="W1518" s="17">
        <v>0.5</v>
      </c>
      <c r="X1518" s="17"/>
      <c r="Y1518" s="17"/>
      <c r="Z1518" s="18">
        <v>1.5</v>
      </c>
      <c r="AA1518" s="17"/>
      <c r="AB1518" s="17"/>
      <c r="AC1518" s="41">
        <v>86.651515151515156</v>
      </c>
    </row>
    <row r="1519" spans="1:29" x14ac:dyDescent="0.25">
      <c r="A1519" s="225">
        <v>1515</v>
      </c>
      <c r="B1519" s="59" t="s">
        <v>402</v>
      </c>
      <c r="C1519" s="8" t="s">
        <v>5456</v>
      </c>
      <c r="D1519" s="6">
        <v>0.86645161290322581</v>
      </c>
      <c r="E1519" s="121"/>
      <c r="F1519" s="5"/>
      <c r="G1519" s="6">
        <f>SUM(D1519*100,E1519:F1519)</f>
        <v>86.645161290322577</v>
      </c>
      <c r="H1519" s="5"/>
      <c r="I1519" s="4"/>
      <c r="J1519" s="6">
        <f>SUM(H1519:I1519)</f>
        <v>0</v>
      </c>
      <c r="K1519" s="5"/>
      <c r="L1519" s="4"/>
      <c r="M1519" s="4"/>
      <c r="N1519" s="6">
        <f>SUM(K1519:M1519)</f>
        <v>0</v>
      </c>
      <c r="O1519" s="4"/>
      <c r="P1519" s="4"/>
      <c r="Q1519" s="4"/>
      <c r="R1519" s="4"/>
      <c r="S1519" s="6">
        <f>SUM(O1519:R1519)</f>
        <v>0</v>
      </c>
      <c r="T1519" s="7"/>
      <c r="U1519" s="5"/>
      <c r="V1519" s="5"/>
      <c r="W1519" s="5"/>
      <c r="X1519" s="5"/>
      <c r="Y1519" s="5"/>
      <c r="Z1519" s="6">
        <f>SUM(T1519:Y1519)</f>
        <v>0</v>
      </c>
      <c r="AA1519" s="5"/>
      <c r="AB1519" s="5"/>
      <c r="AC1519" s="40">
        <f>G1519+J1519+N1519+S1519+Z1519+AA1519-AB1519</f>
        <v>86.645161290322577</v>
      </c>
    </row>
    <row r="1520" spans="1:29" x14ac:dyDescent="0.25">
      <c r="A1520" s="224">
        <v>1516</v>
      </c>
      <c r="B1520" s="58" t="s">
        <v>403</v>
      </c>
      <c r="C1520" s="8" t="s">
        <v>5456</v>
      </c>
      <c r="D1520" s="6">
        <v>0.76741935483870971</v>
      </c>
      <c r="E1520" s="121"/>
      <c r="F1520" s="5"/>
      <c r="G1520" s="6">
        <f>SUM(D1520*100,E1520:F1520)</f>
        <v>76.741935483870975</v>
      </c>
      <c r="H1520" s="5"/>
      <c r="I1520" s="4"/>
      <c r="J1520" s="6">
        <f>SUM(H1520:I1520)</f>
        <v>0</v>
      </c>
      <c r="K1520" s="5"/>
      <c r="L1520" s="4"/>
      <c r="M1520" s="4"/>
      <c r="N1520" s="6">
        <f>SUM(K1520:M1520)</f>
        <v>0</v>
      </c>
      <c r="O1520" s="4"/>
      <c r="P1520" s="4"/>
      <c r="Q1520" s="4"/>
      <c r="R1520" s="4"/>
      <c r="S1520" s="6">
        <f>SUM(O1520:R1520)</f>
        <v>0</v>
      </c>
      <c r="T1520" s="7">
        <v>1</v>
      </c>
      <c r="U1520" s="5"/>
      <c r="V1520" s="5"/>
      <c r="W1520" s="5">
        <v>8.9</v>
      </c>
      <c r="X1520" s="5"/>
      <c r="Y1520" s="5"/>
      <c r="Z1520" s="6">
        <f>SUM(T1520:Y1520)</f>
        <v>9.9</v>
      </c>
      <c r="AA1520" s="5"/>
      <c r="AB1520" s="5"/>
      <c r="AC1520" s="40">
        <f>G1520+J1520+N1520+S1520+Z1520+AA1520-AB1520</f>
        <v>86.641935483870981</v>
      </c>
    </row>
    <row r="1521" spans="1:29" x14ac:dyDescent="0.25">
      <c r="A1521" s="224">
        <v>1517</v>
      </c>
      <c r="B1521" s="60" t="s">
        <v>404</v>
      </c>
      <c r="C1521" s="8" t="s">
        <v>5456</v>
      </c>
      <c r="D1521" s="6">
        <v>0.86636363636363634</v>
      </c>
      <c r="E1521" s="121"/>
      <c r="F1521" s="5"/>
      <c r="G1521" s="6">
        <f>SUM(D1521*100,E1521:F1521)</f>
        <v>86.63636363636364</v>
      </c>
      <c r="H1521" s="5"/>
      <c r="I1521" s="4"/>
      <c r="J1521" s="6">
        <f>SUM(H1521:I1521)</f>
        <v>0</v>
      </c>
      <c r="K1521" s="5"/>
      <c r="L1521" s="4"/>
      <c r="M1521" s="4"/>
      <c r="N1521" s="6">
        <f>SUM(K1521:M1521)</f>
        <v>0</v>
      </c>
      <c r="O1521" s="4"/>
      <c r="P1521" s="4"/>
      <c r="Q1521" s="4"/>
      <c r="R1521" s="4"/>
      <c r="S1521" s="6">
        <f>SUM(O1521:R1521)</f>
        <v>0</v>
      </c>
      <c r="T1521" s="7"/>
      <c r="U1521" s="5"/>
      <c r="V1521" s="5"/>
      <c r="W1521" s="5"/>
      <c r="X1521" s="5"/>
      <c r="Y1521" s="5"/>
      <c r="Z1521" s="6">
        <f>SUM(T1521:Y1521)</f>
        <v>0</v>
      </c>
      <c r="AA1521" s="5"/>
      <c r="AB1521" s="5"/>
      <c r="AC1521" s="40">
        <f>G1521+J1521+N1521+S1521+Z1521+AA1521-AB1521</f>
        <v>86.63636363636364</v>
      </c>
    </row>
    <row r="1522" spans="1:29" x14ac:dyDescent="0.25">
      <c r="A1522" s="224">
        <v>1518</v>
      </c>
      <c r="B1522" s="60" t="s">
        <v>405</v>
      </c>
      <c r="C1522" s="8" t="s">
        <v>5456</v>
      </c>
      <c r="D1522" s="6">
        <v>0.84030303030303033</v>
      </c>
      <c r="E1522" s="121"/>
      <c r="F1522" s="5"/>
      <c r="G1522" s="6">
        <f>SUM(D1522*100,E1522:F1522)</f>
        <v>84.030303030303031</v>
      </c>
      <c r="H1522" s="5"/>
      <c r="I1522" s="4"/>
      <c r="J1522" s="6">
        <f>SUM(H1522:I1522)</f>
        <v>0</v>
      </c>
      <c r="K1522" s="5"/>
      <c r="L1522" s="4"/>
      <c r="M1522" s="4"/>
      <c r="N1522" s="6">
        <f>SUM(K1522:M1522)</f>
        <v>0</v>
      </c>
      <c r="O1522" s="4"/>
      <c r="P1522" s="4"/>
      <c r="Q1522" s="4"/>
      <c r="R1522" s="4"/>
      <c r="S1522" s="6">
        <f>SUM(O1522:R1522)</f>
        <v>0</v>
      </c>
      <c r="T1522" s="7"/>
      <c r="U1522" s="5">
        <v>2.6</v>
      </c>
      <c r="V1522" s="5"/>
      <c r="W1522" s="5"/>
      <c r="X1522" s="5"/>
      <c r="Y1522" s="5"/>
      <c r="Z1522" s="6">
        <f>SUM(T1522:Y1522)</f>
        <v>2.6</v>
      </c>
      <c r="AA1522" s="5"/>
      <c r="AB1522" s="5"/>
      <c r="AC1522" s="40">
        <f>G1522+J1522+N1522+S1522+Z1522+AA1522-AB1522</f>
        <v>86.630303030303025</v>
      </c>
    </row>
    <row r="1523" spans="1:29" x14ac:dyDescent="0.25">
      <c r="A1523" s="225">
        <v>1519</v>
      </c>
      <c r="B1523" s="62" t="s">
        <v>5212</v>
      </c>
      <c r="C1523" s="9" t="s">
        <v>4042</v>
      </c>
      <c r="D1523" s="18">
        <v>0.86029696969696967</v>
      </c>
      <c r="E1523" s="124"/>
      <c r="F1523" s="17"/>
      <c r="G1523" s="18">
        <f>SUM(D1523*100,E1523:F1523)</f>
        <v>86.029696969696971</v>
      </c>
      <c r="H1523" s="17"/>
      <c r="I1523" s="19"/>
      <c r="J1523" s="18">
        <f>SUM(H1523:I1523)</f>
        <v>0</v>
      </c>
      <c r="K1523" s="17"/>
      <c r="L1523" s="19"/>
      <c r="M1523" s="19"/>
      <c r="N1523" s="18">
        <f>SUM(K1523:M1523)</f>
        <v>0</v>
      </c>
      <c r="O1523" s="19"/>
      <c r="P1523" s="19"/>
      <c r="Q1523" s="19"/>
      <c r="R1523" s="19"/>
      <c r="S1523" s="18">
        <f>SUM(O1523:R1523)</f>
        <v>0</v>
      </c>
      <c r="T1523" s="20"/>
      <c r="U1523" s="17"/>
      <c r="V1523" s="17"/>
      <c r="W1523" s="17">
        <v>0.6</v>
      </c>
      <c r="X1523" s="17"/>
      <c r="Y1523" s="17"/>
      <c r="Z1523" s="18">
        <f>SUM(T1523:Y1523)</f>
        <v>0.6</v>
      </c>
      <c r="AA1523" s="17"/>
      <c r="AB1523" s="17"/>
      <c r="AC1523" s="41">
        <f>G1523+J1523+N1523+S1523+Z1523+AA1523-AB1523</f>
        <v>86.629696969696965</v>
      </c>
    </row>
    <row r="1524" spans="1:29" x14ac:dyDescent="0.25">
      <c r="A1524" s="224">
        <v>1520</v>
      </c>
      <c r="B1524" s="62" t="s">
        <v>3501</v>
      </c>
      <c r="C1524" s="13" t="s">
        <v>3340</v>
      </c>
      <c r="D1524" s="18">
        <v>0.8612903225806452</v>
      </c>
      <c r="E1524" s="122"/>
      <c r="F1524" s="17"/>
      <c r="G1524" s="18">
        <v>86.129032258064512</v>
      </c>
      <c r="H1524" s="17"/>
      <c r="I1524" s="19"/>
      <c r="J1524" s="18">
        <v>0</v>
      </c>
      <c r="K1524" s="17"/>
      <c r="L1524" s="19"/>
      <c r="M1524" s="19"/>
      <c r="N1524" s="18">
        <v>0</v>
      </c>
      <c r="O1524" s="19"/>
      <c r="P1524" s="19"/>
      <c r="Q1524" s="19"/>
      <c r="R1524" s="19"/>
      <c r="S1524" s="18">
        <v>0</v>
      </c>
      <c r="T1524" s="20">
        <v>0.5</v>
      </c>
      <c r="U1524" s="17"/>
      <c r="V1524" s="17"/>
      <c r="W1524" s="17"/>
      <c r="X1524" s="17"/>
      <c r="Y1524" s="17"/>
      <c r="Z1524" s="18">
        <v>0.5</v>
      </c>
      <c r="AA1524" s="17"/>
      <c r="AB1524" s="17"/>
      <c r="AC1524" s="41">
        <v>86.629032258064512</v>
      </c>
    </row>
    <row r="1525" spans="1:29" x14ac:dyDescent="0.25">
      <c r="A1525" s="224">
        <v>1521</v>
      </c>
      <c r="B1525" s="62" t="s">
        <v>2666</v>
      </c>
      <c r="C1525" s="13" t="s">
        <v>2360</v>
      </c>
      <c r="D1525" s="18">
        <v>0.82923076923076922</v>
      </c>
      <c r="E1525" s="122"/>
      <c r="F1525" s="17"/>
      <c r="G1525" s="18">
        <v>82.92307692307692</v>
      </c>
      <c r="H1525" s="17"/>
      <c r="I1525" s="19"/>
      <c r="J1525" s="18">
        <v>0</v>
      </c>
      <c r="K1525" s="17">
        <v>2</v>
      </c>
      <c r="L1525" s="19"/>
      <c r="M1525" s="19">
        <v>1</v>
      </c>
      <c r="N1525" s="18">
        <v>3</v>
      </c>
      <c r="O1525" s="19"/>
      <c r="P1525" s="19"/>
      <c r="Q1525" s="19"/>
      <c r="R1525" s="19"/>
      <c r="S1525" s="18">
        <v>0</v>
      </c>
      <c r="T1525" s="20"/>
      <c r="U1525" s="17"/>
      <c r="V1525" s="17"/>
      <c r="W1525" s="17">
        <v>0.7</v>
      </c>
      <c r="X1525" s="17"/>
      <c r="Y1525" s="17"/>
      <c r="Z1525" s="18">
        <v>0.7</v>
      </c>
      <c r="AA1525" s="17"/>
      <c r="AB1525" s="17"/>
      <c r="AC1525" s="41">
        <v>86.623076923076923</v>
      </c>
    </row>
    <row r="1526" spans="1:29" x14ac:dyDescent="0.25">
      <c r="A1526" s="224">
        <v>1522</v>
      </c>
      <c r="B1526" s="62" t="s">
        <v>5232</v>
      </c>
      <c r="C1526" s="9" t="s">
        <v>4042</v>
      </c>
      <c r="D1526" s="18">
        <v>0.86421818181818189</v>
      </c>
      <c r="E1526" s="124"/>
      <c r="F1526" s="17"/>
      <c r="G1526" s="18">
        <f>SUM(D1526*100,E1526:F1526)</f>
        <v>86.421818181818182</v>
      </c>
      <c r="H1526" s="17"/>
      <c r="I1526" s="19"/>
      <c r="J1526" s="18">
        <f>SUM(H1526:I1526)</f>
        <v>0</v>
      </c>
      <c r="K1526" s="17"/>
      <c r="L1526" s="19"/>
      <c r="M1526" s="19"/>
      <c r="N1526" s="18">
        <f>SUM(K1526:M1526)</f>
        <v>0</v>
      </c>
      <c r="O1526" s="19"/>
      <c r="P1526" s="19"/>
      <c r="Q1526" s="19"/>
      <c r="R1526" s="19"/>
      <c r="S1526" s="18">
        <f>SUM(O1526:R1526)</f>
        <v>0</v>
      </c>
      <c r="T1526" s="20"/>
      <c r="U1526" s="17">
        <v>0.2</v>
      </c>
      <c r="V1526" s="17"/>
      <c r="W1526" s="17"/>
      <c r="X1526" s="17"/>
      <c r="Y1526" s="17"/>
      <c r="Z1526" s="18">
        <f>SUM(T1526:Y1526)</f>
        <v>0.2</v>
      </c>
      <c r="AA1526" s="17"/>
      <c r="AB1526" s="17"/>
      <c r="AC1526" s="41">
        <f>G1526+J1526+N1526+S1526+Z1526+AA1526-AB1526</f>
        <v>86.621818181818185</v>
      </c>
    </row>
    <row r="1527" spans="1:29" x14ac:dyDescent="0.25">
      <c r="A1527" s="225">
        <v>1523</v>
      </c>
      <c r="B1527" s="62" t="s">
        <v>2667</v>
      </c>
      <c r="C1527" s="13" t="s">
        <v>2360</v>
      </c>
      <c r="D1527" s="18">
        <v>0.86615384615384616</v>
      </c>
      <c r="E1527" s="122"/>
      <c r="F1527" s="17"/>
      <c r="G1527" s="18">
        <v>86.615384615384613</v>
      </c>
      <c r="H1527" s="17"/>
      <c r="I1527" s="19"/>
      <c r="J1527" s="18">
        <v>0</v>
      </c>
      <c r="K1527" s="17"/>
      <c r="L1527" s="19"/>
      <c r="M1527" s="19"/>
      <c r="N1527" s="18">
        <v>0</v>
      </c>
      <c r="O1527" s="19"/>
      <c r="P1527" s="19"/>
      <c r="Q1527" s="19"/>
      <c r="R1527" s="19"/>
      <c r="S1527" s="18">
        <v>0</v>
      </c>
      <c r="T1527" s="20"/>
      <c r="U1527" s="17"/>
      <c r="V1527" s="17"/>
      <c r="W1527" s="17"/>
      <c r="X1527" s="17"/>
      <c r="Y1527" s="17"/>
      <c r="Z1527" s="18">
        <v>0</v>
      </c>
      <c r="AA1527" s="17"/>
      <c r="AB1527" s="17"/>
      <c r="AC1527" s="41">
        <v>86.615384615384613</v>
      </c>
    </row>
    <row r="1528" spans="1:29" x14ac:dyDescent="0.25">
      <c r="A1528" s="224">
        <v>1524</v>
      </c>
      <c r="B1528" s="109">
        <v>184190</v>
      </c>
      <c r="C1528" s="36" t="s">
        <v>5457</v>
      </c>
      <c r="D1528" s="39">
        <v>0.86611111111111116</v>
      </c>
      <c r="E1528" s="123"/>
      <c r="F1528" s="33"/>
      <c r="G1528" s="34">
        <v>86.611111111111114</v>
      </c>
      <c r="H1528" s="33"/>
      <c r="I1528" s="32"/>
      <c r="J1528" s="34">
        <v>0</v>
      </c>
      <c r="K1528" s="33"/>
      <c r="L1528" s="32"/>
      <c r="M1528" s="32"/>
      <c r="N1528" s="34">
        <v>0</v>
      </c>
      <c r="O1528" s="32"/>
      <c r="P1528" s="32"/>
      <c r="Q1528" s="32"/>
      <c r="R1528" s="32"/>
      <c r="S1528" s="34">
        <v>0</v>
      </c>
      <c r="T1528" s="35"/>
      <c r="U1528" s="33"/>
      <c r="V1528" s="33"/>
      <c r="W1528" s="33"/>
      <c r="X1528" s="33"/>
      <c r="Y1528" s="33"/>
      <c r="Z1528" s="34">
        <v>0</v>
      </c>
      <c r="AA1528" s="33"/>
      <c r="AB1528" s="33"/>
      <c r="AC1528" s="42">
        <v>86.611111111111114</v>
      </c>
    </row>
    <row r="1529" spans="1:29" x14ac:dyDescent="0.25">
      <c r="A1529" s="224">
        <v>1525</v>
      </c>
      <c r="B1529" s="58" t="s">
        <v>406</v>
      </c>
      <c r="C1529" s="8" t="s">
        <v>5456</v>
      </c>
      <c r="D1529" s="6">
        <v>0.86599999999999999</v>
      </c>
      <c r="E1529" s="121"/>
      <c r="F1529" s="5"/>
      <c r="G1529" s="6">
        <f>SUM(D1529*100,E1529:F1529)</f>
        <v>86.6</v>
      </c>
      <c r="H1529" s="5"/>
      <c r="I1529" s="4"/>
      <c r="J1529" s="6">
        <f>SUM(H1529:I1529)</f>
        <v>0</v>
      </c>
      <c r="K1529" s="5"/>
      <c r="L1529" s="4"/>
      <c r="M1529" s="4"/>
      <c r="N1529" s="6">
        <f>SUM(K1529:M1529)</f>
        <v>0</v>
      </c>
      <c r="O1529" s="4"/>
      <c r="P1529" s="4"/>
      <c r="Q1529" s="4"/>
      <c r="R1529" s="4"/>
      <c r="S1529" s="6">
        <f>SUM(O1529:R1529)</f>
        <v>0</v>
      </c>
      <c r="T1529" s="7"/>
      <c r="U1529" s="5"/>
      <c r="V1529" s="5"/>
      <c r="W1529" s="5"/>
      <c r="X1529" s="5"/>
      <c r="Y1529" s="5"/>
      <c r="Z1529" s="6">
        <f>SUM(T1529:Y1529)</f>
        <v>0</v>
      </c>
      <c r="AA1529" s="5"/>
      <c r="AB1529" s="5"/>
      <c r="AC1529" s="40">
        <f>G1529+J1529+N1529+S1529+Z1529+AA1529-AB1529</f>
        <v>86.6</v>
      </c>
    </row>
    <row r="1530" spans="1:29" x14ac:dyDescent="0.25">
      <c r="A1530" s="224">
        <v>1526</v>
      </c>
      <c r="B1530" s="109">
        <v>194118</v>
      </c>
      <c r="C1530" s="36" t="s">
        <v>5457</v>
      </c>
      <c r="D1530" s="39">
        <v>0.86599999999999999</v>
      </c>
      <c r="E1530" s="123"/>
      <c r="F1530" s="33"/>
      <c r="G1530" s="34">
        <v>86.6</v>
      </c>
      <c r="H1530" s="33"/>
      <c r="I1530" s="32"/>
      <c r="J1530" s="34">
        <v>0</v>
      </c>
      <c r="K1530" s="33"/>
      <c r="L1530" s="32"/>
      <c r="M1530" s="32"/>
      <c r="N1530" s="34">
        <v>0</v>
      </c>
      <c r="O1530" s="32"/>
      <c r="P1530" s="32"/>
      <c r="Q1530" s="32"/>
      <c r="R1530" s="32"/>
      <c r="S1530" s="34">
        <v>0</v>
      </c>
      <c r="T1530" s="35"/>
      <c r="U1530" s="33"/>
      <c r="V1530" s="33"/>
      <c r="W1530" s="33"/>
      <c r="X1530" s="33"/>
      <c r="Y1530" s="33"/>
      <c r="Z1530" s="34">
        <v>0</v>
      </c>
      <c r="AA1530" s="33"/>
      <c r="AB1530" s="33"/>
      <c r="AC1530" s="42">
        <v>86.6</v>
      </c>
    </row>
    <row r="1531" spans="1:29" x14ac:dyDescent="0.25">
      <c r="A1531" s="225">
        <v>1527</v>
      </c>
      <c r="B1531" s="62" t="s">
        <v>2668</v>
      </c>
      <c r="C1531" s="13" t="s">
        <v>2360</v>
      </c>
      <c r="D1531" s="18">
        <v>0.8569230769230769</v>
      </c>
      <c r="E1531" s="122"/>
      <c r="F1531" s="17"/>
      <c r="G1531" s="18">
        <v>85.692307692307693</v>
      </c>
      <c r="H1531" s="17"/>
      <c r="I1531" s="19"/>
      <c r="J1531" s="18">
        <v>0</v>
      </c>
      <c r="K1531" s="17"/>
      <c r="L1531" s="19"/>
      <c r="M1531" s="19"/>
      <c r="N1531" s="18">
        <v>0</v>
      </c>
      <c r="O1531" s="19"/>
      <c r="P1531" s="19"/>
      <c r="Q1531" s="19"/>
      <c r="R1531" s="19"/>
      <c r="S1531" s="18">
        <v>0</v>
      </c>
      <c r="T1531" s="20"/>
      <c r="U1531" s="17">
        <v>0.9</v>
      </c>
      <c r="V1531" s="17"/>
      <c r="W1531" s="17"/>
      <c r="X1531" s="17"/>
      <c r="Y1531" s="17"/>
      <c r="Z1531" s="18">
        <v>0.9</v>
      </c>
      <c r="AA1531" s="17"/>
      <c r="AB1531" s="17"/>
      <c r="AC1531" s="41">
        <v>86.592307692307699</v>
      </c>
    </row>
    <row r="1532" spans="1:29" x14ac:dyDescent="0.25">
      <c r="A1532" s="224">
        <v>1528</v>
      </c>
      <c r="B1532" s="62" t="s">
        <v>5220</v>
      </c>
      <c r="C1532" s="9" t="s">
        <v>4042</v>
      </c>
      <c r="D1532" s="18">
        <v>0.85788484848484847</v>
      </c>
      <c r="E1532" s="124"/>
      <c r="F1532" s="17"/>
      <c r="G1532" s="18">
        <f>SUM(D1532*100,E1532:F1532)</f>
        <v>85.788484848484842</v>
      </c>
      <c r="H1532" s="17"/>
      <c r="I1532" s="19"/>
      <c r="J1532" s="18">
        <f>SUM(H1532:I1532)</f>
        <v>0</v>
      </c>
      <c r="K1532" s="17"/>
      <c r="L1532" s="19"/>
      <c r="M1532" s="19"/>
      <c r="N1532" s="18">
        <f>SUM(K1532:M1532)</f>
        <v>0</v>
      </c>
      <c r="O1532" s="19"/>
      <c r="P1532" s="19"/>
      <c r="Q1532" s="19"/>
      <c r="R1532" s="19"/>
      <c r="S1532" s="18">
        <f>SUM(O1532:R1532)</f>
        <v>0</v>
      </c>
      <c r="T1532" s="20"/>
      <c r="U1532" s="17">
        <v>0.8</v>
      </c>
      <c r="V1532" s="17"/>
      <c r="W1532" s="17"/>
      <c r="X1532" s="17"/>
      <c r="Y1532" s="17"/>
      <c r="Z1532" s="18">
        <f>SUM(T1532:Y1532)</f>
        <v>0.8</v>
      </c>
      <c r="AA1532" s="17"/>
      <c r="AB1532" s="17"/>
      <c r="AC1532" s="41">
        <f>G1532+J1532+N1532+S1532+Z1532+AA1532-AB1532</f>
        <v>86.588484848484839</v>
      </c>
    </row>
    <row r="1533" spans="1:29" x14ac:dyDescent="0.25">
      <c r="A1533" s="224">
        <v>1529</v>
      </c>
      <c r="B1533" s="62" t="s">
        <v>2669</v>
      </c>
      <c r="C1533" s="13" t="s">
        <v>2360</v>
      </c>
      <c r="D1533" s="18">
        <v>0.86583333333333323</v>
      </c>
      <c r="E1533" s="122"/>
      <c r="F1533" s="17"/>
      <c r="G1533" s="18">
        <v>86.583333333333329</v>
      </c>
      <c r="H1533" s="17"/>
      <c r="I1533" s="19"/>
      <c r="J1533" s="18">
        <v>0</v>
      </c>
      <c r="K1533" s="17"/>
      <c r="L1533" s="19"/>
      <c r="M1533" s="19"/>
      <c r="N1533" s="18">
        <v>0</v>
      </c>
      <c r="O1533" s="19"/>
      <c r="P1533" s="19"/>
      <c r="Q1533" s="19"/>
      <c r="R1533" s="19"/>
      <c r="S1533" s="18">
        <v>0</v>
      </c>
      <c r="T1533" s="20"/>
      <c r="U1533" s="17"/>
      <c r="V1533" s="17"/>
      <c r="W1533" s="17"/>
      <c r="X1533" s="17"/>
      <c r="Y1533" s="17"/>
      <c r="Z1533" s="18">
        <v>0</v>
      </c>
      <c r="AA1533" s="17"/>
      <c r="AB1533" s="17"/>
      <c r="AC1533" s="41">
        <v>86.583333333333329</v>
      </c>
    </row>
    <row r="1534" spans="1:29" x14ac:dyDescent="0.25">
      <c r="A1534" s="224">
        <v>1530</v>
      </c>
      <c r="B1534" s="59" t="s">
        <v>407</v>
      </c>
      <c r="C1534" s="8" t="s">
        <v>5456</v>
      </c>
      <c r="D1534" s="6">
        <v>0.86580645161290326</v>
      </c>
      <c r="E1534" s="121"/>
      <c r="F1534" s="5"/>
      <c r="G1534" s="6">
        <f>SUM(D1534*100,E1534:F1534)</f>
        <v>86.58064516129032</v>
      </c>
      <c r="H1534" s="5"/>
      <c r="I1534" s="4"/>
      <c r="J1534" s="6">
        <f>SUM(H1534:I1534)</f>
        <v>0</v>
      </c>
      <c r="K1534" s="5"/>
      <c r="L1534" s="4"/>
      <c r="M1534" s="4"/>
      <c r="N1534" s="6">
        <f>SUM(K1534:M1534)</f>
        <v>0</v>
      </c>
      <c r="O1534" s="4"/>
      <c r="P1534" s="4"/>
      <c r="Q1534" s="4"/>
      <c r="R1534" s="4"/>
      <c r="S1534" s="6">
        <f>SUM(O1534:R1534)</f>
        <v>0</v>
      </c>
      <c r="T1534" s="7"/>
      <c r="U1534" s="5"/>
      <c r="V1534" s="5"/>
      <c r="W1534" s="5"/>
      <c r="X1534" s="5"/>
      <c r="Y1534" s="5"/>
      <c r="Z1534" s="6">
        <f>SUM(T1534:Y1534)</f>
        <v>0</v>
      </c>
      <c r="AA1534" s="5"/>
      <c r="AB1534" s="5"/>
      <c r="AC1534" s="40">
        <f>G1534+J1534+N1534+S1534+Z1534+AA1534-AB1534</f>
        <v>86.58064516129032</v>
      </c>
    </row>
    <row r="1535" spans="1:29" x14ac:dyDescent="0.25">
      <c r="A1535" s="225">
        <v>1531</v>
      </c>
      <c r="B1535" s="62" t="s">
        <v>3502</v>
      </c>
      <c r="C1535" s="13" t="s">
        <v>3340</v>
      </c>
      <c r="D1535" s="18">
        <v>0.85575757575757572</v>
      </c>
      <c r="E1535" s="122">
        <v>1</v>
      </c>
      <c r="F1535" s="17"/>
      <c r="G1535" s="18">
        <v>86.575757575757578</v>
      </c>
      <c r="H1535" s="17"/>
      <c r="I1535" s="19"/>
      <c r="J1535" s="18">
        <v>0</v>
      </c>
      <c r="K1535" s="17"/>
      <c r="L1535" s="19"/>
      <c r="M1535" s="19"/>
      <c r="N1535" s="18">
        <v>0</v>
      </c>
      <c r="O1535" s="19"/>
      <c r="P1535" s="19"/>
      <c r="Q1535" s="19"/>
      <c r="R1535" s="19"/>
      <c r="S1535" s="18">
        <v>0</v>
      </c>
      <c r="T1535" s="20"/>
      <c r="U1535" s="17"/>
      <c r="V1535" s="17"/>
      <c r="W1535" s="17"/>
      <c r="X1535" s="17"/>
      <c r="Y1535" s="17"/>
      <c r="Z1535" s="18">
        <v>0</v>
      </c>
      <c r="AA1535" s="17"/>
      <c r="AB1535" s="17"/>
      <c r="AC1535" s="41">
        <v>86.575757575757578</v>
      </c>
    </row>
    <row r="1536" spans="1:29" x14ac:dyDescent="0.25">
      <c r="A1536" s="224">
        <v>1532</v>
      </c>
      <c r="B1536" s="81" t="s">
        <v>1533</v>
      </c>
      <c r="C1536" s="8" t="s">
        <v>1369</v>
      </c>
      <c r="D1536" s="18">
        <v>0.8656928838951311</v>
      </c>
      <c r="E1536" s="122"/>
      <c r="F1536" s="17"/>
      <c r="G1536" s="18">
        <f>SUM(D1536*100,E1536:F1536)</f>
        <v>86.569288389513105</v>
      </c>
      <c r="H1536" s="17"/>
      <c r="I1536" s="19"/>
      <c r="J1536" s="18">
        <f>SUM(H1536:I1536)</f>
        <v>0</v>
      </c>
      <c r="K1536" s="17"/>
      <c r="L1536" s="19"/>
      <c r="M1536" s="19"/>
      <c r="N1536" s="18">
        <f>SUM(K1536:M1536)</f>
        <v>0</v>
      </c>
      <c r="O1536" s="19"/>
      <c r="P1536" s="19"/>
      <c r="Q1536" s="19"/>
      <c r="R1536" s="19"/>
      <c r="S1536" s="18">
        <f>SUM(O1536:R1536)</f>
        <v>0</v>
      </c>
      <c r="T1536" s="20"/>
      <c r="U1536" s="17"/>
      <c r="V1536" s="17"/>
      <c r="W1536" s="17"/>
      <c r="X1536" s="17"/>
      <c r="Y1536" s="17"/>
      <c r="Z1536" s="18">
        <f>SUM(T1536:Y1536)</f>
        <v>0</v>
      </c>
      <c r="AA1536" s="17"/>
      <c r="AB1536" s="17"/>
      <c r="AC1536" s="41">
        <f>G1536+J1536+N1536+S1536+Z1536+AA1536-AB1536</f>
        <v>86.569288389513105</v>
      </c>
    </row>
    <row r="1537" spans="1:29" x14ac:dyDescent="0.25">
      <c r="A1537" s="224">
        <v>1533</v>
      </c>
      <c r="B1537" s="62" t="s">
        <v>3503</v>
      </c>
      <c r="C1537" s="13" t="s">
        <v>3340</v>
      </c>
      <c r="D1537" s="18">
        <v>0.8656666666666667</v>
      </c>
      <c r="E1537" s="122"/>
      <c r="F1537" s="17"/>
      <c r="G1537" s="18">
        <v>86.566666666666663</v>
      </c>
      <c r="H1537" s="17"/>
      <c r="I1537" s="19"/>
      <c r="J1537" s="18">
        <v>0</v>
      </c>
      <c r="K1537" s="17"/>
      <c r="L1537" s="19"/>
      <c r="M1537" s="19"/>
      <c r="N1537" s="18">
        <v>0</v>
      </c>
      <c r="O1537" s="19"/>
      <c r="P1537" s="19"/>
      <c r="Q1537" s="19"/>
      <c r="R1537" s="19"/>
      <c r="S1537" s="18">
        <v>0</v>
      </c>
      <c r="T1537" s="20"/>
      <c r="U1537" s="17"/>
      <c r="V1537" s="17"/>
      <c r="W1537" s="17"/>
      <c r="X1537" s="17"/>
      <c r="Y1537" s="17"/>
      <c r="Z1537" s="18">
        <v>0</v>
      </c>
      <c r="AA1537" s="17"/>
      <c r="AB1537" s="17"/>
      <c r="AC1537" s="41">
        <v>86.566666666666663</v>
      </c>
    </row>
    <row r="1538" spans="1:29" x14ac:dyDescent="0.25">
      <c r="A1538" s="224">
        <v>1534</v>
      </c>
      <c r="B1538" s="109">
        <v>194031</v>
      </c>
      <c r="C1538" s="36" t="s">
        <v>5457</v>
      </c>
      <c r="D1538" s="39">
        <v>0.85566666666666669</v>
      </c>
      <c r="E1538" s="123"/>
      <c r="F1538" s="33"/>
      <c r="G1538" s="34">
        <v>85.566666666666663</v>
      </c>
      <c r="H1538" s="33"/>
      <c r="I1538" s="32"/>
      <c r="J1538" s="34">
        <v>0</v>
      </c>
      <c r="K1538" s="33"/>
      <c r="L1538" s="32"/>
      <c r="M1538" s="32"/>
      <c r="N1538" s="34">
        <v>0</v>
      </c>
      <c r="O1538" s="32"/>
      <c r="P1538" s="32"/>
      <c r="Q1538" s="32"/>
      <c r="R1538" s="32"/>
      <c r="S1538" s="34">
        <v>0</v>
      </c>
      <c r="T1538" s="35">
        <v>1</v>
      </c>
      <c r="U1538" s="33"/>
      <c r="V1538" s="33"/>
      <c r="W1538" s="33"/>
      <c r="X1538" s="33"/>
      <c r="Y1538" s="33"/>
      <c r="Z1538" s="34">
        <v>1</v>
      </c>
      <c r="AA1538" s="33"/>
      <c r="AB1538" s="33"/>
      <c r="AC1538" s="42">
        <v>86.566666666666663</v>
      </c>
    </row>
    <row r="1539" spans="1:29" x14ac:dyDescent="0.25">
      <c r="A1539" s="225">
        <v>1535</v>
      </c>
      <c r="B1539" s="58" t="s">
        <v>408</v>
      </c>
      <c r="C1539" s="8" t="s">
        <v>5456</v>
      </c>
      <c r="D1539" s="43">
        <v>0.80366000000000004</v>
      </c>
      <c r="E1539" s="121"/>
      <c r="F1539" s="5"/>
      <c r="G1539" s="6">
        <f>SUM(D1539*100,E1539:F1539)</f>
        <v>80.366</v>
      </c>
      <c r="H1539" s="5"/>
      <c r="I1539" s="4"/>
      <c r="J1539" s="6">
        <f>SUM(H1539:I1539)</f>
        <v>0</v>
      </c>
      <c r="K1539" s="5"/>
      <c r="L1539" s="4"/>
      <c r="M1539" s="4"/>
      <c r="N1539" s="6">
        <f>SUM(K1539:M1539)</f>
        <v>0</v>
      </c>
      <c r="O1539" s="4"/>
      <c r="P1539" s="4"/>
      <c r="Q1539" s="4"/>
      <c r="R1539" s="4"/>
      <c r="S1539" s="6">
        <f>SUM(O1539:R1539)</f>
        <v>0</v>
      </c>
      <c r="T1539" s="7">
        <v>1</v>
      </c>
      <c r="U1539" s="5"/>
      <c r="V1539" s="5"/>
      <c r="W1539" s="5">
        <v>2</v>
      </c>
      <c r="X1539" s="5">
        <v>3.2</v>
      </c>
      <c r="Y1539" s="5"/>
      <c r="Z1539" s="6">
        <f>SUM(T1539:Y1539)</f>
        <v>6.2</v>
      </c>
      <c r="AA1539" s="5"/>
      <c r="AB1539" s="5"/>
      <c r="AC1539" s="40">
        <f>G1539+J1539+N1539+S1539+Z1539+AA1539-AB1539</f>
        <v>86.566000000000003</v>
      </c>
    </row>
    <row r="1540" spans="1:29" x14ac:dyDescent="0.25">
      <c r="A1540" s="224">
        <v>1536</v>
      </c>
      <c r="B1540" s="111" t="s">
        <v>4049</v>
      </c>
      <c r="C1540" s="8" t="s">
        <v>4042</v>
      </c>
      <c r="D1540" s="18">
        <v>0.81562500000000004</v>
      </c>
      <c r="E1540" s="124">
        <v>1</v>
      </c>
      <c r="F1540" s="17">
        <v>4</v>
      </c>
      <c r="G1540" s="18">
        <f>SUM(D1540*100,E1540:F1540)</f>
        <v>86.5625</v>
      </c>
      <c r="H1540" s="17"/>
      <c r="I1540" s="19"/>
      <c r="J1540" s="18">
        <f>SUM(H1540:I1540)</f>
        <v>0</v>
      </c>
      <c r="K1540" s="17"/>
      <c r="L1540" s="19"/>
      <c r="M1540" s="19"/>
      <c r="N1540" s="18">
        <f>SUM(K1540:M1540)</f>
        <v>0</v>
      </c>
      <c r="O1540" s="19"/>
      <c r="P1540" s="19"/>
      <c r="Q1540" s="19"/>
      <c r="R1540" s="19"/>
      <c r="S1540" s="18">
        <f>SUM(O1540:R1540)</f>
        <v>0</v>
      </c>
      <c r="T1540" s="20"/>
      <c r="U1540" s="17"/>
      <c r="V1540" s="17"/>
      <c r="W1540" s="17"/>
      <c r="X1540" s="17"/>
      <c r="Y1540" s="17"/>
      <c r="Z1540" s="18">
        <f>SUM(T1540:Y1540)</f>
        <v>0</v>
      </c>
      <c r="AA1540" s="17"/>
      <c r="AB1540" s="17"/>
      <c r="AC1540" s="41">
        <f>G1540+J1540+N1540+S1540+Z1540+AA1540-AB1540</f>
        <v>86.5625</v>
      </c>
    </row>
    <row r="1541" spans="1:29" x14ac:dyDescent="0.25">
      <c r="A1541" s="224">
        <v>1537</v>
      </c>
      <c r="B1541" s="62" t="s">
        <v>2670</v>
      </c>
      <c r="C1541" s="13" t="s">
        <v>2360</v>
      </c>
      <c r="D1541" s="18">
        <v>0.86538461538461531</v>
      </c>
      <c r="E1541" s="122"/>
      <c r="F1541" s="17"/>
      <c r="G1541" s="18">
        <v>86.538461538461533</v>
      </c>
      <c r="H1541" s="17"/>
      <c r="I1541" s="19"/>
      <c r="J1541" s="18">
        <v>0</v>
      </c>
      <c r="K1541" s="17"/>
      <c r="L1541" s="19"/>
      <c r="M1541" s="19"/>
      <c r="N1541" s="18">
        <v>0</v>
      </c>
      <c r="O1541" s="19"/>
      <c r="P1541" s="19"/>
      <c r="Q1541" s="19"/>
      <c r="R1541" s="19"/>
      <c r="S1541" s="18">
        <v>0</v>
      </c>
      <c r="T1541" s="20"/>
      <c r="U1541" s="17"/>
      <c r="V1541" s="17"/>
      <c r="W1541" s="17"/>
      <c r="X1541" s="17"/>
      <c r="Y1541" s="17"/>
      <c r="Z1541" s="18">
        <v>0</v>
      </c>
      <c r="AA1541" s="17"/>
      <c r="AB1541" s="17"/>
      <c r="AC1541" s="41">
        <v>86.538461538461533</v>
      </c>
    </row>
    <row r="1542" spans="1:29" x14ac:dyDescent="0.25">
      <c r="A1542" s="224">
        <v>1538</v>
      </c>
      <c r="B1542" s="63" t="s">
        <v>409</v>
      </c>
      <c r="C1542" s="8" t="s">
        <v>5456</v>
      </c>
      <c r="D1542" s="6">
        <v>0.86533333333333329</v>
      </c>
      <c r="E1542" s="121"/>
      <c r="F1542" s="5"/>
      <c r="G1542" s="6">
        <f>SUM(D1542*100,E1542:F1542)</f>
        <v>86.533333333333331</v>
      </c>
      <c r="H1542" s="5"/>
      <c r="I1542" s="4"/>
      <c r="J1542" s="6">
        <f>SUM(H1542:I1542)</f>
        <v>0</v>
      </c>
      <c r="K1542" s="5"/>
      <c r="L1542" s="4"/>
      <c r="M1542" s="4"/>
      <c r="N1542" s="6">
        <f>SUM(K1542:M1542)</f>
        <v>0</v>
      </c>
      <c r="O1542" s="4"/>
      <c r="P1542" s="4"/>
      <c r="Q1542" s="4"/>
      <c r="R1542" s="4"/>
      <c r="S1542" s="6">
        <f>SUM(O1542:R1542)</f>
        <v>0</v>
      </c>
      <c r="T1542" s="7"/>
      <c r="U1542" s="5"/>
      <c r="V1542" s="5"/>
      <c r="W1542" s="5"/>
      <c r="X1542" s="5"/>
      <c r="Y1542" s="5"/>
      <c r="Z1542" s="6">
        <f>SUM(T1542:Y1542)</f>
        <v>0</v>
      </c>
      <c r="AA1542" s="5"/>
      <c r="AB1542" s="5"/>
      <c r="AC1542" s="40">
        <f>G1542+J1542+N1542+S1542+Z1542+AA1542-AB1542</f>
        <v>86.533333333333331</v>
      </c>
    </row>
    <row r="1543" spans="1:29" x14ac:dyDescent="0.25">
      <c r="A1543" s="225">
        <v>1539</v>
      </c>
      <c r="B1543" s="62" t="s">
        <v>5096</v>
      </c>
      <c r="C1543" s="24" t="s">
        <v>4042</v>
      </c>
      <c r="D1543" s="18">
        <v>0.85532258064516131</v>
      </c>
      <c r="E1543" s="124"/>
      <c r="F1543" s="17"/>
      <c r="G1543" s="18">
        <f>SUM(D1543*100,E1543:F1543)</f>
        <v>85.532258064516128</v>
      </c>
      <c r="H1543" s="17"/>
      <c r="I1543" s="19"/>
      <c r="J1543" s="18">
        <f>SUM(H1543:I1543)</f>
        <v>0</v>
      </c>
      <c r="K1543" s="17"/>
      <c r="L1543" s="19"/>
      <c r="M1543" s="19"/>
      <c r="N1543" s="18">
        <f>SUM(K1543:M1543)</f>
        <v>0</v>
      </c>
      <c r="O1543" s="19"/>
      <c r="P1543" s="19"/>
      <c r="Q1543" s="19"/>
      <c r="R1543" s="19"/>
      <c r="S1543" s="18">
        <f>SUM(O1543:R1543)</f>
        <v>0</v>
      </c>
      <c r="T1543" s="20">
        <v>1</v>
      </c>
      <c r="U1543" s="17"/>
      <c r="V1543" s="17"/>
      <c r="W1543" s="17"/>
      <c r="X1543" s="17"/>
      <c r="Y1543" s="17"/>
      <c r="Z1543" s="18">
        <f>SUM(T1543:Y1543)</f>
        <v>1</v>
      </c>
      <c r="AA1543" s="17"/>
      <c r="AB1543" s="17"/>
      <c r="AC1543" s="41">
        <f>G1543+J1543+N1543+S1543+Z1543+AA1543-AB1543</f>
        <v>86.532258064516128</v>
      </c>
    </row>
    <row r="1544" spans="1:29" x14ac:dyDescent="0.25">
      <c r="A1544" s="224">
        <v>1540</v>
      </c>
      <c r="B1544" s="62" t="s">
        <v>5172</v>
      </c>
      <c r="C1544" s="24" t="s">
        <v>4042</v>
      </c>
      <c r="D1544" s="18">
        <v>0.81516129032258067</v>
      </c>
      <c r="E1544" s="124"/>
      <c r="F1544" s="17"/>
      <c r="G1544" s="18">
        <f>SUM(D1544*100,E1544:F1544)</f>
        <v>81.516129032258064</v>
      </c>
      <c r="H1544" s="17"/>
      <c r="I1544" s="19"/>
      <c r="J1544" s="18">
        <f>SUM(H1544:I1544)</f>
        <v>0</v>
      </c>
      <c r="K1544" s="17"/>
      <c r="L1544" s="19"/>
      <c r="M1544" s="19"/>
      <c r="N1544" s="18">
        <f>SUM(K1544:M1544)</f>
        <v>0</v>
      </c>
      <c r="O1544" s="19"/>
      <c r="P1544" s="19"/>
      <c r="Q1544" s="19"/>
      <c r="R1544" s="19"/>
      <c r="S1544" s="18">
        <f>SUM(O1544:R1544)</f>
        <v>0</v>
      </c>
      <c r="T1544" s="20">
        <f>3+1.5</f>
        <v>4.5</v>
      </c>
      <c r="U1544" s="17">
        <v>0.5</v>
      </c>
      <c r="V1544" s="17"/>
      <c r="W1544" s="17"/>
      <c r="X1544" s="17"/>
      <c r="Y1544" s="17"/>
      <c r="Z1544" s="18">
        <f>SUM(T1544:Y1544)</f>
        <v>5</v>
      </c>
      <c r="AA1544" s="17"/>
      <c r="AB1544" s="17"/>
      <c r="AC1544" s="41">
        <f>G1544+J1544+N1544+S1544+Z1544+AA1544-AB1544</f>
        <v>86.516129032258064</v>
      </c>
    </row>
    <row r="1545" spans="1:29" x14ac:dyDescent="0.25">
      <c r="A1545" s="224">
        <v>1541</v>
      </c>
      <c r="B1545" s="62" t="s">
        <v>5338</v>
      </c>
      <c r="C1545" s="9" t="s">
        <v>4042</v>
      </c>
      <c r="D1545" s="18">
        <v>0.84205454545454539</v>
      </c>
      <c r="E1545" s="124"/>
      <c r="F1545" s="17"/>
      <c r="G1545" s="18">
        <f>SUM(D1545*100,E1545:F1545)</f>
        <v>84.205454545454543</v>
      </c>
      <c r="H1545" s="17"/>
      <c r="I1545" s="19"/>
      <c r="J1545" s="18">
        <f>SUM(H1545:I1545)</f>
        <v>0</v>
      </c>
      <c r="K1545" s="17"/>
      <c r="L1545" s="19"/>
      <c r="M1545" s="19"/>
      <c r="N1545" s="18">
        <f>SUM(K1545:M1545)</f>
        <v>0</v>
      </c>
      <c r="O1545" s="19"/>
      <c r="P1545" s="19"/>
      <c r="Q1545" s="19"/>
      <c r="R1545" s="19"/>
      <c r="S1545" s="18">
        <f>SUM(O1545:R1545)</f>
        <v>0</v>
      </c>
      <c r="T1545" s="20"/>
      <c r="U1545" s="17">
        <f>SUM(0.4+0.4)</f>
        <v>0.8</v>
      </c>
      <c r="V1545" s="17"/>
      <c r="W1545" s="17"/>
      <c r="X1545" s="17">
        <v>1.5</v>
      </c>
      <c r="Y1545" s="17"/>
      <c r="Z1545" s="18">
        <f>SUM(T1545:Y1545)</f>
        <v>2.2999999999999998</v>
      </c>
      <c r="AA1545" s="17"/>
      <c r="AB1545" s="17"/>
      <c r="AC1545" s="41">
        <f>G1545+J1545+N1545+S1545+Z1545+AA1545-AB1545</f>
        <v>86.50545454545454</v>
      </c>
    </row>
    <row r="1546" spans="1:29" x14ac:dyDescent="0.25">
      <c r="A1546" s="224">
        <v>1542</v>
      </c>
      <c r="B1546" s="58" t="s">
        <v>410</v>
      </c>
      <c r="C1546" s="8" t="s">
        <v>5456</v>
      </c>
      <c r="D1546" s="6">
        <v>0.86499999999999999</v>
      </c>
      <c r="E1546" s="121"/>
      <c r="F1546" s="5"/>
      <c r="G1546" s="6">
        <f>SUM(D1546*100,E1546:F1546)</f>
        <v>86.5</v>
      </c>
      <c r="H1546" s="5"/>
      <c r="I1546" s="4"/>
      <c r="J1546" s="6">
        <f>SUM(H1546:I1546)</f>
        <v>0</v>
      </c>
      <c r="K1546" s="5"/>
      <c r="L1546" s="4"/>
      <c r="M1546" s="4"/>
      <c r="N1546" s="6">
        <f>SUM(K1546:M1546)</f>
        <v>0</v>
      </c>
      <c r="O1546" s="4"/>
      <c r="P1546" s="4"/>
      <c r="Q1546" s="4"/>
      <c r="R1546" s="4"/>
      <c r="S1546" s="6">
        <f>SUM(O1546:R1546)</f>
        <v>0</v>
      </c>
      <c r="T1546" s="7"/>
      <c r="U1546" s="5"/>
      <c r="V1546" s="5"/>
      <c r="W1546" s="5"/>
      <c r="X1546" s="5"/>
      <c r="Y1546" s="5"/>
      <c r="Z1546" s="6">
        <f>SUM(T1546:Y1546)</f>
        <v>0</v>
      </c>
      <c r="AA1546" s="5"/>
      <c r="AB1546" s="5"/>
      <c r="AC1546" s="40">
        <f>G1546+J1546+N1546+S1546+Z1546+AA1546-AB1546</f>
        <v>86.5</v>
      </c>
    </row>
    <row r="1547" spans="1:29" x14ac:dyDescent="0.25">
      <c r="A1547" s="225">
        <v>1543</v>
      </c>
      <c r="B1547" s="58" t="s">
        <v>411</v>
      </c>
      <c r="C1547" s="8" t="s">
        <v>5456</v>
      </c>
      <c r="D1547" s="6">
        <v>0.86499999999999999</v>
      </c>
      <c r="E1547" s="121"/>
      <c r="F1547" s="5"/>
      <c r="G1547" s="6">
        <f>SUM(D1547*100,E1547:F1547)</f>
        <v>86.5</v>
      </c>
      <c r="H1547" s="5"/>
      <c r="I1547" s="4"/>
      <c r="J1547" s="6">
        <f>SUM(H1547:I1547)</f>
        <v>0</v>
      </c>
      <c r="K1547" s="5"/>
      <c r="L1547" s="4"/>
      <c r="M1547" s="4"/>
      <c r="N1547" s="6">
        <f>SUM(K1547:M1547)</f>
        <v>0</v>
      </c>
      <c r="O1547" s="4"/>
      <c r="P1547" s="4"/>
      <c r="Q1547" s="4"/>
      <c r="R1547" s="4"/>
      <c r="S1547" s="6">
        <f>SUM(O1547:R1547)</f>
        <v>0</v>
      </c>
      <c r="T1547" s="7"/>
      <c r="U1547" s="5"/>
      <c r="V1547" s="5"/>
      <c r="W1547" s="5"/>
      <c r="X1547" s="5"/>
      <c r="Y1547" s="5"/>
      <c r="Z1547" s="6">
        <f>SUM(T1547:Y1547)</f>
        <v>0</v>
      </c>
      <c r="AA1547" s="5"/>
      <c r="AB1547" s="5"/>
      <c r="AC1547" s="40">
        <f>G1547+J1547+N1547+S1547+Z1547+AA1547-AB1547</f>
        <v>86.5</v>
      </c>
    </row>
    <row r="1548" spans="1:29" x14ac:dyDescent="0.25">
      <c r="A1548" s="224">
        <v>1544</v>
      </c>
      <c r="B1548" s="109">
        <v>214038</v>
      </c>
      <c r="C1548" s="36" t="s">
        <v>5457</v>
      </c>
      <c r="D1548" s="39">
        <v>0.78098518518518512</v>
      </c>
      <c r="E1548" s="123"/>
      <c r="F1548" s="33"/>
      <c r="G1548" s="34">
        <v>78.098518518518517</v>
      </c>
      <c r="H1548" s="33"/>
      <c r="I1548" s="32"/>
      <c r="J1548" s="34">
        <v>0</v>
      </c>
      <c r="K1548" s="33"/>
      <c r="L1548" s="32"/>
      <c r="M1548" s="32"/>
      <c r="N1548" s="34">
        <v>0</v>
      </c>
      <c r="O1548" s="32"/>
      <c r="P1548" s="32"/>
      <c r="Q1548" s="32"/>
      <c r="R1548" s="32"/>
      <c r="S1548" s="34">
        <v>0</v>
      </c>
      <c r="T1548" s="35"/>
      <c r="U1548" s="33">
        <v>8.4</v>
      </c>
      <c r="V1548" s="33"/>
      <c r="W1548" s="33"/>
      <c r="X1548" s="33"/>
      <c r="Y1548" s="33"/>
      <c r="Z1548" s="34">
        <v>8.4</v>
      </c>
      <c r="AA1548" s="33"/>
      <c r="AB1548" s="33"/>
      <c r="AC1548" s="42">
        <v>86.498518518518523</v>
      </c>
    </row>
    <row r="1549" spans="1:29" x14ac:dyDescent="0.25">
      <c r="A1549" s="224">
        <v>1545</v>
      </c>
      <c r="B1549" s="62" t="s">
        <v>5140</v>
      </c>
      <c r="C1549" s="24" t="s">
        <v>4042</v>
      </c>
      <c r="D1549" s="18">
        <v>0.86290322580645162</v>
      </c>
      <c r="E1549" s="124"/>
      <c r="F1549" s="17"/>
      <c r="G1549" s="18">
        <f>SUM(D1549*100,E1549:F1549)</f>
        <v>86.290322580645167</v>
      </c>
      <c r="H1549" s="17"/>
      <c r="I1549" s="19"/>
      <c r="J1549" s="18">
        <f>SUM(H1549:I1549)</f>
        <v>0</v>
      </c>
      <c r="K1549" s="17"/>
      <c r="L1549" s="19"/>
      <c r="M1549" s="19"/>
      <c r="N1549" s="18">
        <f>SUM(K1549:M1549)</f>
        <v>0</v>
      </c>
      <c r="O1549" s="19"/>
      <c r="P1549" s="19"/>
      <c r="Q1549" s="19"/>
      <c r="R1549" s="19"/>
      <c r="S1549" s="18">
        <f>SUM(O1549:R1549)</f>
        <v>0</v>
      </c>
      <c r="T1549" s="20"/>
      <c r="U1549" s="17">
        <v>0.2</v>
      </c>
      <c r="V1549" s="17"/>
      <c r="W1549" s="17"/>
      <c r="X1549" s="17"/>
      <c r="Y1549" s="17"/>
      <c r="Z1549" s="18">
        <f>SUM(T1549:Y1549)</f>
        <v>0.2</v>
      </c>
      <c r="AA1549" s="17"/>
      <c r="AB1549" s="17"/>
      <c r="AC1549" s="41">
        <f>G1549+J1549+N1549+S1549+Z1549+AA1549-AB1549</f>
        <v>86.49032258064517</v>
      </c>
    </row>
    <row r="1550" spans="1:29" x14ac:dyDescent="0.25">
      <c r="A1550" s="224">
        <v>1546</v>
      </c>
      <c r="B1550" s="99" t="s">
        <v>1534</v>
      </c>
      <c r="C1550" s="8" t="s">
        <v>1369</v>
      </c>
      <c r="D1550" s="18">
        <v>0.86476000000000008</v>
      </c>
      <c r="E1550" s="122"/>
      <c r="F1550" s="17"/>
      <c r="G1550" s="18">
        <f>SUM(D1550*100,E1550:F1550)</f>
        <v>86.476000000000013</v>
      </c>
      <c r="H1550" s="17"/>
      <c r="I1550" s="19"/>
      <c r="J1550" s="18">
        <f>SUM(H1550:I1550)</f>
        <v>0</v>
      </c>
      <c r="K1550" s="17"/>
      <c r="L1550" s="19"/>
      <c r="M1550" s="19"/>
      <c r="N1550" s="18">
        <f>SUM(K1550:M1550)</f>
        <v>0</v>
      </c>
      <c r="O1550" s="19"/>
      <c r="P1550" s="19"/>
      <c r="Q1550" s="19"/>
      <c r="R1550" s="19"/>
      <c r="S1550" s="18">
        <f>SUM(O1550:R1550)</f>
        <v>0</v>
      </c>
      <c r="T1550" s="20"/>
      <c r="U1550" s="17"/>
      <c r="V1550" s="17"/>
      <c r="W1550" s="17"/>
      <c r="X1550" s="17"/>
      <c r="Y1550" s="17"/>
      <c r="Z1550" s="18">
        <f>SUM(T1550:Y1550)</f>
        <v>0</v>
      </c>
      <c r="AA1550" s="17"/>
      <c r="AB1550" s="17"/>
      <c r="AC1550" s="41">
        <f>G1550+J1550+N1550+S1550+Z1550+AA1550-AB1550</f>
        <v>86.476000000000013</v>
      </c>
    </row>
    <row r="1551" spans="1:29" x14ac:dyDescent="0.25">
      <c r="A1551" s="225">
        <v>1547</v>
      </c>
      <c r="B1551" s="62" t="s">
        <v>412</v>
      </c>
      <c r="C1551" s="8" t="s">
        <v>5456</v>
      </c>
      <c r="D1551" s="6">
        <v>0.85172413793103452</v>
      </c>
      <c r="E1551" s="121"/>
      <c r="F1551" s="5"/>
      <c r="G1551" s="6">
        <f>SUM(D1551*100,E1551:F1551)</f>
        <v>85.172413793103459</v>
      </c>
      <c r="H1551" s="5"/>
      <c r="I1551" s="4"/>
      <c r="J1551" s="6">
        <f>SUM(H1551:I1551)</f>
        <v>0</v>
      </c>
      <c r="K1551" s="5"/>
      <c r="L1551" s="4"/>
      <c r="M1551" s="4"/>
      <c r="N1551" s="6">
        <f>SUM(K1551:M1551)</f>
        <v>0</v>
      </c>
      <c r="O1551" s="4"/>
      <c r="P1551" s="4"/>
      <c r="Q1551" s="4"/>
      <c r="R1551" s="4"/>
      <c r="S1551" s="6">
        <f>SUM(O1551:R1551)</f>
        <v>0</v>
      </c>
      <c r="T1551" s="7"/>
      <c r="U1551" s="5"/>
      <c r="V1551" s="5"/>
      <c r="W1551" s="5"/>
      <c r="X1551" s="5">
        <v>1.3</v>
      </c>
      <c r="Y1551" s="5"/>
      <c r="Z1551" s="6">
        <f>SUM(T1551:Y1551)</f>
        <v>1.3</v>
      </c>
      <c r="AA1551" s="5"/>
      <c r="AB1551" s="5"/>
      <c r="AC1551" s="40">
        <f>G1551+J1551+N1551+S1551+Z1551+AA1551-AB1551</f>
        <v>86.472413793103456</v>
      </c>
    </row>
    <row r="1552" spans="1:29" x14ac:dyDescent="0.25">
      <c r="A1552" s="224">
        <v>1548</v>
      </c>
      <c r="B1552" s="81" t="s">
        <v>1535</v>
      </c>
      <c r="C1552" s="8" t="s">
        <v>1369</v>
      </c>
      <c r="D1552" s="18">
        <v>0.64868913857677901</v>
      </c>
      <c r="E1552" s="122"/>
      <c r="F1552" s="17"/>
      <c r="G1552" s="18">
        <f>SUM(D1552*100,E1552:F1552)</f>
        <v>64.868913857677896</v>
      </c>
      <c r="H1552" s="17"/>
      <c r="I1552" s="19"/>
      <c r="J1552" s="18">
        <f>SUM(H1552:I1552)</f>
        <v>0</v>
      </c>
      <c r="K1552" s="17"/>
      <c r="L1552" s="19"/>
      <c r="M1552" s="19"/>
      <c r="N1552" s="18">
        <f>SUM(K1552:M1552)</f>
        <v>0</v>
      </c>
      <c r="O1552" s="19">
        <v>2.5</v>
      </c>
      <c r="P1552" s="19">
        <v>9.5</v>
      </c>
      <c r="Q1552" s="19">
        <v>9.6</v>
      </c>
      <c r="R1552" s="19"/>
      <c r="S1552" s="18">
        <f>SUM(O1552:R1552)</f>
        <v>21.6</v>
      </c>
      <c r="T1552" s="20"/>
      <c r="U1552" s="17"/>
      <c r="V1552" s="17"/>
      <c r="W1552" s="17"/>
      <c r="X1552" s="17"/>
      <c r="Y1552" s="17"/>
      <c r="Z1552" s="18">
        <f>SUM(T1552:Y1552)</f>
        <v>0</v>
      </c>
      <c r="AA1552" s="17"/>
      <c r="AB1552" s="17"/>
      <c r="AC1552" s="41">
        <f>G1552+J1552+N1552+S1552+Z1552+AA1552-AB1552</f>
        <v>86.468913857677904</v>
      </c>
    </row>
    <row r="1553" spans="1:29" x14ac:dyDescent="0.25">
      <c r="A1553" s="224">
        <v>1549</v>
      </c>
      <c r="B1553" s="88" t="s">
        <v>1536</v>
      </c>
      <c r="C1553" s="8" t="s">
        <v>1369</v>
      </c>
      <c r="D1553" s="18">
        <v>0.86466666666666669</v>
      </c>
      <c r="E1553" s="122"/>
      <c r="F1553" s="17"/>
      <c r="G1553" s="18">
        <f>SUM(D1553*100,E1553:F1553)</f>
        <v>86.466666666666669</v>
      </c>
      <c r="H1553" s="17"/>
      <c r="I1553" s="19"/>
      <c r="J1553" s="18">
        <f>SUM(H1553:I1553)</f>
        <v>0</v>
      </c>
      <c r="K1553" s="17"/>
      <c r="L1553" s="19"/>
      <c r="M1553" s="19"/>
      <c r="N1553" s="18">
        <f>SUM(K1553:M1553)</f>
        <v>0</v>
      </c>
      <c r="O1553" s="19"/>
      <c r="P1553" s="19"/>
      <c r="Q1553" s="19"/>
      <c r="R1553" s="19"/>
      <c r="S1553" s="18">
        <f>SUM(O1553:R1553)</f>
        <v>0</v>
      </c>
      <c r="T1553" s="20"/>
      <c r="U1553" s="17"/>
      <c r="V1553" s="17"/>
      <c r="W1553" s="17"/>
      <c r="X1553" s="17"/>
      <c r="Y1553" s="17"/>
      <c r="Z1553" s="18">
        <f>SUM(T1553:Y1553)</f>
        <v>0</v>
      </c>
      <c r="AA1553" s="17"/>
      <c r="AB1553" s="17"/>
      <c r="AC1553" s="41">
        <f>G1553+J1553+N1553+S1553+Z1553+AA1553-AB1553</f>
        <v>86.466666666666669</v>
      </c>
    </row>
    <row r="1554" spans="1:29" x14ac:dyDescent="0.25">
      <c r="A1554" s="224">
        <v>1550</v>
      </c>
      <c r="B1554" s="62" t="s">
        <v>2671</v>
      </c>
      <c r="C1554" s="13" t="s">
        <v>2360</v>
      </c>
      <c r="D1554" s="18">
        <v>0.86461538461538467</v>
      </c>
      <c r="E1554" s="122"/>
      <c r="F1554" s="17"/>
      <c r="G1554" s="18">
        <v>86.461538461538467</v>
      </c>
      <c r="H1554" s="17"/>
      <c r="I1554" s="19"/>
      <c r="J1554" s="18">
        <v>0</v>
      </c>
      <c r="K1554" s="17"/>
      <c r="L1554" s="19"/>
      <c r="M1554" s="19"/>
      <c r="N1554" s="18">
        <v>0</v>
      </c>
      <c r="O1554" s="19"/>
      <c r="P1554" s="19"/>
      <c r="Q1554" s="19"/>
      <c r="R1554" s="19"/>
      <c r="S1554" s="18">
        <v>0</v>
      </c>
      <c r="T1554" s="20"/>
      <c r="U1554" s="17"/>
      <c r="V1554" s="17"/>
      <c r="W1554" s="17"/>
      <c r="X1554" s="17"/>
      <c r="Y1554" s="17"/>
      <c r="Z1554" s="18">
        <v>0</v>
      </c>
      <c r="AA1554" s="17"/>
      <c r="AB1554" s="17"/>
      <c r="AC1554" s="41">
        <v>86.461538461538467</v>
      </c>
    </row>
    <row r="1555" spans="1:29" x14ac:dyDescent="0.25">
      <c r="A1555" s="225">
        <v>1551</v>
      </c>
      <c r="B1555" s="62" t="s">
        <v>4962</v>
      </c>
      <c r="C1555" s="8" t="s">
        <v>4042</v>
      </c>
      <c r="D1555" s="18">
        <v>0.86460526315789477</v>
      </c>
      <c r="E1555" s="124"/>
      <c r="F1555" s="17"/>
      <c r="G1555" s="18">
        <f>SUM(D1555*100,E1555:F1555)</f>
        <v>86.46052631578948</v>
      </c>
      <c r="H1555" s="17"/>
      <c r="I1555" s="19"/>
      <c r="J1555" s="18">
        <f>SUM(H1555:I1555)</f>
        <v>0</v>
      </c>
      <c r="K1555" s="17"/>
      <c r="L1555" s="19"/>
      <c r="M1555" s="19"/>
      <c r="N1555" s="18">
        <f>SUM(K1555:M1555)</f>
        <v>0</v>
      </c>
      <c r="O1555" s="19"/>
      <c r="P1555" s="19"/>
      <c r="Q1555" s="19"/>
      <c r="R1555" s="19"/>
      <c r="S1555" s="18">
        <f>SUM(O1555:R1555)</f>
        <v>0</v>
      </c>
      <c r="T1555" s="20"/>
      <c r="U1555" s="17"/>
      <c r="V1555" s="17"/>
      <c r="W1555" s="17"/>
      <c r="X1555" s="17"/>
      <c r="Y1555" s="17"/>
      <c r="Z1555" s="18">
        <f>SUM(T1555:Y1555)</f>
        <v>0</v>
      </c>
      <c r="AA1555" s="17"/>
      <c r="AB1555" s="17"/>
      <c r="AC1555" s="41">
        <f>G1555+J1555+N1555+S1555+Z1555+AA1555-AB1555</f>
        <v>86.46052631578948</v>
      </c>
    </row>
    <row r="1556" spans="1:29" x14ac:dyDescent="0.25">
      <c r="A1556" s="224">
        <v>1552</v>
      </c>
      <c r="B1556" s="62" t="s">
        <v>5301</v>
      </c>
      <c r="C1556" s="9" t="s">
        <v>4042</v>
      </c>
      <c r="D1556" s="18">
        <v>0.80259393939393942</v>
      </c>
      <c r="E1556" s="124"/>
      <c r="F1556" s="17"/>
      <c r="G1556" s="18">
        <f>SUM(D1556*100,E1556:F1556)</f>
        <v>80.259393939393945</v>
      </c>
      <c r="H1556" s="17"/>
      <c r="I1556" s="19"/>
      <c r="J1556" s="18">
        <f>SUM(H1556:I1556)</f>
        <v>0</v>
      </c>
      <c r="K1556" s="17"/>
      <c r="L1556" s="19"/>
      <c r="M1556" s="19"/>
      <c r="N1556" s="18">
        <f>SUM(K1556:M1556)</f>
        <v>0</v>
      </c>
      <c r="O1556" s="19"/>
      <c r="P1556" s="19"/>
      <c r="Q1556" s="19"/>
      <c r="R1556" s="19"/>
      <c r="S1556" s="18">
        <f>SUM(O1556:R1556)</f>
        <v>0</v>
      </c>
      <c r="T1556" s="20">
        <v>1</v>
      </c>
      <c r="U1556" s="17">
        <v>5</v>
      </c>
      <c r="V1556" s="17"/>
      <c r="W1556" s="17">
        <v>0.2</v>
      </c>
      <c r="X1556" s="17"/>
      <c r="Y1556" s="17"/>
      <c r="Z1556" s="18">
        <f>SUM(T1556:Y1556)</f>
        <v>6.2</v>
      </c>
      <c r="AA1556" s="17"/>
      <c r="AB1556" s="17"/>
      <c r="AC1556" s="41">
        <f>G1556+J1556+N1556+S1556+Z1556+AA1556-AB1556</f>
        <v>86.459393939393948</v>
      </c>
    </row>
    <row r="1557" spans="1:29" x14ac:dyDescent="0.25">
      <c r="A1557" s="224">
        <v>1553</v>
      </c>
      <c r="B1557" s="78" t="s">
        <v>1537</v>
      </c>
      <c r="C1557" s="8" t="s">
        <v>1369</v>
      </c>
      <c r="D1557" s="18">
        <v>0.86451851851851846</v>
      </c>
      <c r="E1557" s="122"/>
      <c r="F1557" s="17"/>
      <c r="G1557" s="18">
        <f>SUM(D1557*100,E1557:F1557)</f>
        <v>86.451851851851842</v>
      </c>
      <c r="H1557" s="17"/>
      <c r="I1557" s="19"/>
      <c r="J1557" s="18">
        <f>SUM(H1557:I1557)</f>
        <v>0</v>
      </c>
      <c r="K1557" s="17"/>
      <c r="L1557" s="19"/>
      <c r="M1557" s="19"/>
      <c r="N1557" s="18">
        <f>SUM(K1557:M1557)</f>
        <v>0</v>
      </c>
      <c r="O1557" s="19"/>
      <c r="P1557" s="19"/>
      <c r="Q1557" s="19"/>
      <c r="R1557" s="19"/>
      <c r="S1557" s="18">
        <f>SUM(O1557:R1557)</f>
        <v>0</v>
      </c>
      <c r="T1557" s="20"/>
      <c r="U1557" s="17"/>
      <c r="V1557" s="17"/>
      <c r="W1557" s="17"/>
      <c r="X1557" s="17"/>
      <c r="Y1557" s="17"/>
      <c r="Z1557" s="18">
        <f>SUM(T1557:Y1557)</f>
        <v>0</v>
      </c>
      <c r="AA1557" s="17"/>
      <c r="AB1557" s="17"/>
      <c r="AC1557" s="41">
        <f>G1557+J1557+N1557+S1557+Z1557+AA1557-AB1557</f>
        <v>86.451851851851842</v>
      </c>
    </row>
    <row r="1558" spans="1:29" x14ac:dyDescent="0.25">
      <c r="A1558" s="224">
        <v>1554</v>
      </c>
      <c r="B1558" s="59" t="s">
        <v>413</v>
      </c>
      <c r="C1558" s="8" t="s">
        <v>5456</v>
      </c>
      <c r="D1558" s="6">
        <v>0.86451612903225805</v>
      </c>
      <c r="E1558" s="121"/>
      <c r="F1558" s="5"/>
      <c r="G1558" s="6">
        <f>SUM(D1558*100,E1558:F1558)</f>
        <v>86.451612903225808</v>
      </c>
      <c r="H1558" s="5"/>
      <c r="I1558" s="4"/>
      <c r="J1558" s="6">
        <f>SUM(H1558:I1558)</f>
        <v>0</v>
      </c>
      <c r="K1558" s="5"/>
      <c r="L1558" s="4"/>
      <c r="M1558" s="4"/>
      <c r="N1558" s="6">
        <f>SUM(K1558:M1558)</f>
        <v>0</v>
      </c>
      <c r="O1558" s="4"/>
      <c r="P1558" s="4"/>
      <c r="Q1558" s="4"/>
      <c r="R1558" s="4"/>
      <c r="S1558" s="6">
        <f>SUM(O1558:R1558)</f>
        <v>0</v>
      </c>
      <c r="T1558" s="7"/>
      <c r="U1558" s="5"/>
      <c r="V1558" s="5"/>
      <c r="W1558" s="5"/>
      <c r="X1558" s="5"/>
      <c r="Y1558" s="5"/>
      <c r="Z1558" s="6">
        <f>SUM(T1558:Y1558)</f>
        <v>0</v>
      </c>
      <c r="AA1558" s="5"/>
      <c r="AB1558" s="5"/>
      <c r="AC1558" s="40">
        <f>G1558+J1558+N1558+S1558+Z1558+AA1558-AB1558</f>
        <v>86.451612903225808</v>
      </c>
    </row>
    <row r="1559" spans="1:29" x14ac:dyDescent="0.25">
      <c r="A1559" s="225">
        <v>1555</v>
      </c>
      <c r="B1559" s="58" t="s">
        <v>414</v>
      </c>
      <c r="C1559" s="8" t="s">
        <v>5456</v>
      </c>
      <c r="D1559" s="6">
        <v>0.86441176470588232</v>
      </c>
      <c r="E1559" s="121"/>
      <c r="F1559" s="5"/>
      <c r="G1559" s="6">
        <f>SUM(D1559*100,E1559:F1559)</f>
        <v>86.441176470588232</v>
      </c>
      <c r="H1559" s="5"/>
      <c r="I1559" s="4"/>
      <c r="J1559" s="6">
        <f>SUM(H1559:I1559)</f>
        <v>0</v>
      </c>
      <c r="K1559" s="5"/>
      <c r="L1559" s="4"/>
      <c r="M1559" s="4"/>
      <c r="N1559" s="6">
        <f>SUM(K1559:M1559)</f>
        <v>0</v>
      </c>
      <c r="O1559" s="4"/>
      <c r="P1559" s="4"/>
      <c r="Q1559" s="4"/>
      <c r="R1559" s="4"/>
      <c r="S1559" s="6">
        <f>SUM(O1559:R1559)</f>
        <v>0</v>
      </c>
      <c r="T1559" s="7"/>
      <c r="U1559" s="5"/>
      <c r="V1559" s="5"/>
      <c r="W1559" s="5"/>
      <c r="X1559" s="5"/>
      <c r="Y1559" s="5"/>
      <c r="Z1559" s="6">
        <f>SUM(T1559:Y1559)</f>
        <v>0</v>
      </c>
      <c r="AA1559" s="5"/>
      <c r="AB1559" s="5"/>
      <c r="AC1559" s="40">
        <f>G1559+J1559+N1559+S1559+Z1559+AA1559-AB1559</f>
        <v>86.441176470588232</v>
      </c>
    </row>
    <row r="1560" spans="1:29" x14ac:dyDescent="0.25">
      <c r="A1560" s="224">
        <v>1556</v>
      </c>
      <c r="B1560" s="62" t="s">
        <v>3504</v>
      </c>
      <c r="C1560" s="13" t="s">
        <v>3340</v>
      </c>
      <c r="D1560" s="18">
        <v>0.76439999999999997</v>
      </c>
      <c r="E1560" s="122"/>
      <c r="F1560" s="17"/>
      <c r="G1560" s="18">
        <v>76.44</v>
      </c>
      <c r="H1560" s="17"/>
      <c r="I1560" s="19"/>
      <c r="J1560" s="18">
        <v>0</v>
      </c>
      <c r="K1560" s="17"/>
      <c r="L1560" s="19"/>
      <c r="M1560" s="19"/>
      <c r="N1560" s="18">
        <v>0</v>
      </c>
      <c r="O1560" s="19"/>
      <c r="P1560" s="19"/>
      <c r="Q1560" s="19"/>
      <c r="R1560" s="19"/>
      <c r="S1560" s="18">
        <v>0</v>
      </c>
      <c r="T1560" s="20"/>
      <c r="U1560" s="17"/>
      <c r="V1560" s="17"/>
      <c r="W1560" s="17"/>
      <c r="X1560" s="17">
        <v>10</v>
      </c>
      <c r="Y1560" s="17"/>
      <c r="Z1560" s="18">
        <v>10</v>
      </c>
      <c r="AA1560" s="17"/>
      <c r="AB1560" s="17"/>
      <c r="AC1560" s="41">
        <v>86.44</v>
      </c>
    </row>
    <row r="1561" spans="1:29" x14ac:dyDescent="0.25">
      <c r="A1561" s="224">
        <v>1557</v>
      </c>
      <c r="B1561" s="62" t="s">
        <v>2672</v>
      </c>
      <c r="C1561" s="13" t="s">
        <v>2360</v>
      </c>
      <c r="D1561" s="18">
        <v>0.8553846153846153</v>
      </c>
      <c r="E1561" s="122"/>
      <c r="F1561" s="17"/>
      <c r="G1561" s="18">
        <v>85.538461538461533</v>
      </c>
      <c r="H1561" s="17"/>
      <c r="I1561" s="19"/>
      <c r="J1561" s="18">
        <v>0</v>
      </c>
      <c r="K1561" s="17"/>
      <c r="L1561" s="19"/>
      <c r="M1561" s="19"/>
      <c r="N1561" s="18">
        <v>0</v>
      </c>
      <c r="O1561" s="19"/>
      <c r="P1561" s="19"/>
      <c r="Q1561" s="19"/>
      <c r="R1561" s="19"/>
      <c r="S1561" s="18">
        <v>0</v>
      </c>
      <c r="T1561" s="20"/>
      <c r="U1561" s="17">
        <v>0.9</v>
      </c>
      <c r="V1561" s="17"/>
      <c r="W1561" s="17"/>
      <c r="X1561" s="17"/>
      <c r="Y1561" s="17"/>
      <c r="Z1561" s="18">
        <v>0.9</v>
      </c>
      <c r="AA1561" s="17"/>
      <c r="AB1561" s="17"/>
      <c r="AC1561" s="41">
        <v>86.438461538461539</v>
      </c>
    </row>
    <row r="1562" spans="1:29" x14ac:dyDescent="0.25">
      <c r="A1562" s="224">
        <v>1558</v>
      </c>
      <c r="B1562" s="62" t="s">
        <v>5326</v>
      </c>
      <c r="C1562" s="9" t="s">
        <v>4042</v>
      </c>
      <c r="D1562" s="18">
        <v>0.85434545454545463</v>
      </c>
      <c r="E1562" s="124"/>
      <c r="F1562" s="17"/>
      <c r="G1562" s="18">
        <f>SUM(D1562*100,E1562:F1562)</f>
        <v>85.434545454545457</v>
      </c>
      <c r="H1562" s="17"/>
      <c r="I1562" s="19"/>
      <c r="J1562" s="18">
        <f>SUM(H1562:I1562)</f>
        <v>0</v>
      </c>
      <c r="K1562" s="17"/>
      <c r="L1562" s="19"/>
      <c r="M1562" s="19"/>
      <c r="N1562" s="18">
        <f>SUM(K1562:M1562)</f>
        <v>0</v>
      </c>
      <c r="O1562" s="19"/>
      <c r="P1562" s="19"/>
      <c r="Q1562" s="19"/>
      <c r="R1562" s="19"/>
      <c r="S1562" s="18">
        <f>SUM(O1562:R1562)</f>
        <v>0</v>
      </c>
      <c r="T1562" s="20"/>
      <c r="U1562" s="17">
        <v>1</v>
      </c>
      <c r="V1562" s="17"/>
      <c r="W1562" s="17"/>
      <c r="X1562" s="17"/>
      <c r="Y1562" s="17"/>
      <c r="Z1562" s="18">
        <f>SUM(T1562:Y1562)</f>
        <v>1</v>
      </c>
      <c r="AA1562" s="17"/>
      <c r="AB1562" s="17"/>
      <c r="AC1562" s="41">
        <f>G1562+J1562+N1562+S1562+Z1562+AA1562-AB1562</f>
        <v>86.434545454545457</v>
      </c>
    </row>
    <row r="1563" spans="1:29" x14ac:dyDescent="0.25">
      <c r="A1563" s="225">
        <v>1559</v>
      </c>
      <c r="B1563" s="109">
        <v>194010</v>
      </c>
      <c r="C1563" s="36" t="s">
        <v>5457</v>
      </c>
      <c r="D1563" s="39">
        <v>0.86433333333333329</v>
      </c>
      <c r="E1563" s="123"/>
      <c r="F1563" s="33"/>
      <c r="G1563" s="34">
        <v>86.433333333333323</v>
      </c>
      <c r="H1563" s="33"/>
      <c r="I1563" s="32"/>
      <c r="J1563" s="34">
        <v>0</v>
      </c>
      <c r="K1563" s="33"/>
      <c r="L1563" s="32"/>
      <c r="M1563" s="32"/>
      <c r="N1563" s="34">
        <v>0</v>
      </c>
      <c r="O1563" s="32"/>
      <c r="P1563" s="32"/>
      <c r="Q1563" s="32"/>
      <c r="R1563" s="32"/>
      <c r="S1563" s="34">
        <v>0</v>
      </c>
      <c r="T1563" s="35"/>
      <c r="U1563" s="33"/>
      <c r="V1563" s="33"/>
      <c r="W1563" s="33"/>
      <c r="X1563" s="33"/>
      <c r="Y1563" s="33"/>
      <c r="Z1563" s="34">
        <v>0</v>
      </c>
      <c r="AA1563" s="33"/>
      <c r="AB1563" s="33"/>
      <c r="AC1563" s="42">
        <v>86.433333333333323</v>
      </c>
    </row>
    <row r="1564" spans="1:29" x14ac:dyDescent="0.25">
      <c r="A1564" s="224">
        <v>1560</v>
      </c>
      <c r="B1564" s="90" t="s">
        <v>1538</v>
      </c>
      <c r="C1564" s="21" t="s">
        <v>1369</v>
      </c>
      <c r="D1564" s="18">
        <v>0.85425076452599391</v>
      </c>
      <c r="E1564" s="122"/>
      <c r="F1564" s="17"/>
      <c r="G1564" s="18">
        <f>SUM(D1564*100,E1564:F1564)</f>
        <v>85.425076452599384</v>
      </c>
      <c r="H1564" s="17"/>
      <c r="I1564" s="19"/>
      <c r="J1564" s="18">
        <f>SUM(H1564:I1564)</f>
        <v>0</v>
      </c>
      <c r="K1564" s="17"/>
      <c r="L1564" s="19"/>
      <c r="M1564" s="19"/>
      <c r="N1564" s="18">
        <f>SUM(K1564:M1564)</f>
        <v>0</v>
      </c>
      <c r="O1564" s="19"/>
      <c r="P1564" s="19"/>
      <c r="Q1564" s="19"/>
      <c r="R1564" s="19"/>
      <c r="S1564" s="18">
        <f>SUM(O1564:R1564)</f>
        <v>0</v>
      </c>
      <c r="T1564" s="20">
        <v>1</v>
      </c>
      <c r="U1564" s="17"/>
      <c r="V1564" s="17"/>
      <c r="W1564" s="17"/>
      <c r="X1564" s="17"/>
      <c r="Y1564" s="17"/>
      <c r="Z1564" s="18">
        <f>SUM(T1564:Y1564)</f>
        <v>1</v>
      </c>
      <c r="AA1564" s="17"/>
      <c r="AB1564" s="17"/>
      <c r="AC1564" s="41">
        <f>G1564+J1564+N1564+S1564+Z1564+AA1564-AB1564</f>
        <v>86.425076452599384</v>
      </c>
    </row>
    <row r="1565" spans="1:29" x14ac:dyDescent="0.25">
      <c r="A1565" s="224">
        <v>1561</v>
      </c>
      <c r="B1565" s="62" t="s">
        <v>5040</v>
      </c>
      <c r="C1565" s="24" t="s">
        <v>4042</v>
      </c>
      <c r="D1565" s="18">
        <v>0.86419354838709672</v>
      </c>
      <c r="E1565" s="124"/>
      <c r="F1565" s="17"/>
      <c r="G1565" s="18">
        <f>SUM(D1565*100,E1565:F1565)</f>
        <v>86.419354838709666</v>
      </c>
      <c r="H1565" s="17"/>
      <c r="I1565" s="19"/>
      <c r="J1565" s="18">
        <f>SUM(H1565:I1565)</f>
        <v>0</v>
      </c>
      <c r="K1565" s="17"/>
      <c r="L1565" s="19"/>
      <c r="M1565" s="19"/>
      <c r="N1565" s="18">
        <f>SUM(K1565:M1565)</f>
        <v>0</v>
      </c>
      <c r="O1565" s="19"/>
      <c r="P1565" s="19"/>
      <c r="Q1565" s="19"/>
      <c r="R1565" s="19"/>
      <c r="S1565" s="18">
        <f>SUM(O1565:R1565)</f>
        <v>0</v>
      </c>
      <c r="T1565" s="20"/>
      <c r="U1565" s="17"/>
      <c r="V1565" s="17"/>
      <c r="W1565" s="17"/>
      <c r="X1565" s="17"/>
      <c r="Y1565" s="17"/>
      <c r="Z1565" s="18">
        <f>SUM(T1565:Y1565)</f>
        <v>0</v>
      </c>
      <c r="AA1565" s="17"/>
      <c r="AB1565" s="17"/>
      <c r="AC1565" s="41">
        <f>G1565+J1565+N1565+S1565+Z1565+AA1565-AB1565</f>
        <v>86.419354838709666</v>
      </c>
    </row>
    <row r="1566" spans="1:29" x14ac:dyDescent="0.25">
      <c r="A1566" s="224">
        <v>1562</v>
      </c>
      <c r="B1566" s="62" t="s">
        <v>2673</v>
      </c>
      <c r="C1566" s="13" t="s">
        <v>2360</v>
      </c>
      <c r="D1566" s="18">
        <v>0.86416666666666675</v>
      </c>
      <c r="E1566" s="122"/>
      <c r="F1566" s="17"/>
      <c r="G1566" s="18">
        <v>86.416666666666671</v>
      </c>
      <c r="H1566" s="17"/>
      <c r="I1566" s="19"/>
      <c r="J1566" s="18">
        <v>0</v>
      </c>
      <c r="K1566" s="17"/>
      <c r="L1566" s="19"/>
      <c r="M1566" s="19"/>
      <c r="N1566" s="18">
        <v>0</v>
      </c>
      <c r="O1566" s="19"/>
      <c r="P1566" s="19"/>
      <c r="Q1566" s="19"/>
      <c r="R1566" s="19"/>
      <c r="S1566" s="18">
        <v>0</v>
      </c>
      <c r="T1566" s="20"/>
      <c r="U1566" s="17"/>
      <c r="V1566" s="17"/>
      <c r="W1566" s="17"/>
      <c r="X1566" s="17"/>
      <c r="Y1566" s="17"/>
      <c r="Z1566" s="18">
        <v>0</v>
      </c>
      <c r="AA1566" s="17"/>
      <c r="AB1566" s="17"/>
      <c r="AC1566" s="41">
        <v>86.416666666666671</v>
      </c>
    </row>
    <row r="1567" spans="1:29" x14ac:dyDescent="0.25">
      <c r="A1567" s="225">
        <v>1563</v>
      </c>
      <c r="B1567" s="58" t="s">
        <v>415</v>
      </c>
      <c r="C1567" s="8" t="s">
        <v>5456</v>
      </c>
      <c r="D1567" s="6">
        <v>0.86413793103448278</v>
      </c>
      <c r="E1567" s="121"/>
      <c r="F1567" s="5"/>
      <c r="G1567" s="6">
        <f>SUM(D1567*100,E1567:F1567)</f>
        <v>86.413793103448285</v>
      </c>
      <c r="H1567" s="5"/>
      <c r="I1567" s="4"/>
      <c r="J1567" s="6">
        <f>SUM(H1567:I1567)</f>
        <v>0</v>
      </c>
      <c r="K1567" s="5"/>
      <c r="L1567" s="4"/>
      <c r="M1567" s="4"/>
      <c r="N1567" s="6">
        <f>SUM(K1567:M1567)</f>
        <v>0</v>
      </c>
      <c r="O1567" s="4"/>
      <c r="P1567" s="4"/>
      <c r="Q1567" s="4"/>
      <c r="R1567" s="4"/>
      <c r="S1567" s="6">
        <f>SUM(O1567:R1567)</f>
        <v>0</v>
      </c>
      <c r="T1567" s="7"/>
      <c r="U1567" s="5"/>
      <c r="V1567" s="5"/>
      <c r="W1567" s="5"/>
      <c r="X1567" s="5"/>
      <c r="Y1567" s="5"/>
      <c r="Z1567" s="6">
        <f>SUM(T1567:Y1567)</f>
        <v>0</v>
      </c>
      <c r="AA1567" s="5"/>
      <c r="AB1567" s="5"/>
      <c r="AC1567" s="40">
        <f>G1567+J1567+N1567+S1567+Z1567+AA1567-AB1567</f>
        <v>86.413793103448285</v>
      </c>
    </row>
    <row r="1568" spans="1:29" x14ac:dyDescent="0.25">
      <c r="A1568" s="224">
        <v>1564</v>
      </c>
      <c r="B1568" s="81" t="s">
        <v>4399</v>
      </c>
      <c r="C1568" s="8" t="s">
        <v>4042</v>
      </c>
      <c r="D1568" s="18">
        <v>0.86413793103448278</v>
      </c>
      <c r="E1568" s="124"/>
      <c r="F1568" s="17"/>
      <c r="G1568" s="18">
        <f>SUM(D1568*100,E1568:F1568)</f>
        <v>86.413793103448285</v>
      </c>
      <c r="H1568" s="17"/>
      <c r="I1568" s="19"/>
      <c r="J1568" s="18">
        <f>SUM(H1568:I1568)</f>
        <v>0</v>
      </c>
      <c r="K1568" s="17"/>
      <c r="L1568" s="19"/>
      <c r="M1568" s="19"/>
      <c r="N1568" s="18">
        <f>SUM(K1568:M1568)</f>
        <v>0</v>
      </c>
      <c r="O1568" s="19"/>
      <c r="P1568" s="19"/>
      <c r="Q1568" s="19"/>
      <c r="R1568" s="19"/>
      <c r="S1568" s="18">
        <f>SUM(O1568:R1568)</f>
        <v>0</v>
      </c>
      <c r="T1568" s="20"/>
      <c r="U1568" s="17"/>
      <c r="V1568" s="17"/>
      <c r="W1568" s="17"/>
      <c r="X1568" s="17"/>
      <c r="Y1568" s="17"/>
      <c r="Z1568" s="18">
        <f>SUM(T1568:Y1568)</f>
        <v>0</v>
      </c>
      <c r="AA1568" s="17"/>
      <c r="AB1568" s="17"/>
      <c r="AC1568" s="41">
        <f>G1568+J1568+N1568+S1568+Z1568+AA1568-AB1568</f>
        <v>86.413793103448285</v>
      </c>
    </row>
    <row r="1569" spans="1:29" x14ac:dyDescent="0.25">
      <c r="A1569" s="224">
        <v>1565</v>
      </c>
      <c r="B1569" s="62" t="s">
        <v>416</v>
      </c>
      <c r="C1569" s="8" t="s">
        <v>5456</v>
      </c>
      <c r="D1569" s="6">
        <v>0.85413793103448277</v>
      </c>
      <c r="E1569" s="121"/>
      <c r="F1569" s="5"/>
      <c r="G1569" s="6">
        <f>SUM(D1569*100,E1569:F1569)</f>
        <v>85.41379310344827</v>
      </c>
      <c r="H1569" s="5"/>
      <c r="I1569" s="4"/>
      <c r="J1569" s="6">
        <f>SUM(H1569:I1569)</f>
        <v>0</v>
      </c>
      <c r="K1569" s="5"/>
      <c r="L1569" s="4"/>
      <c r="M1569" s="4"/>
      <c r="N1569" s="6">
        <f>SUM(K1569:M1569)</f>
        <v>0</v>
      </c>
      <c r="O1569" s="4"/>
      <c r="P1569" s="4"/>
      <c r="Q1569" s="4"/>
      <c r="R1569" s="4"/>
      <c r="S1569" s="6">
        <f>SUM(O1569:R1569)</f>
        <v>0</v>
      </c>
      <c r="T1569" s="7">
        <v>1</v>
      </c>
      <c r="U1569" s="5"/>
      <c r="V1569" s="5"/>
      <c r="W1569" s="5"/>
      <c r="X1569" s="5"/>
      <c r="Y1569" s="5"/>
      <c r="Z1569" s="6">
        <f>SUM(T1569:Y1569)</f>
        <v>1</v>
      </c>
      <c r="AA1569" s="5"/>
      <c r="AB1569" s="5"/>
      <c r="AC1569" s="40">
        <f>G1569+J1569+N1569+S1569+Z1569+AA1569-AB1569</f>
        <v>86.41379310344827</v>
      </c>
    </row>
    <row r="1570" spans="1:29" x14ac:dyDescent="0.25">
      <c r="A1570" s="224">
        <v>1566</v>
      </c>
      <c r="B1570" s="58" t="s">
        <v>417</v>
      </c>
      <c r="C1570" s="8" t="s">
        <v>5456</v>
      </c>
      <c r="D1570" s="6">
        <v>0.86399999999999999</v>
      </c>
      <c r="E1570" s="121"/>
      <c r="F1570" s="5"/>
      <c r="G1570" s="6">
        <f>SUM(D1570*100,E1570:F1570)</f>
        <v>86.4</v>
      </c>
      <c r="H1570" s="5"/>
      <c r="I1570" s="4"/>
      <c r="J1570" s="6">
        <f>SUM(H1570:I1570)</f>
        <v>0</v>
      </c>
      <c r="K1570" s="5"/>
      <c r="L1570" s="4"/>
      <c r="M1570" s="4"/>
      <c r="N1570" s="6">
        <f>SUM(K1570:M1570)</f>
        <v>0</v>
      </c>
      <c r="O1570" s="4"/>
      <c r="P1570" s="4"/>
      <c r="Q1570" s="4"/>
      <c r="R1570" s="4"/>
      <c r="S1570" s="6">
        <f>SUM(O1570:R1570)</f>
        <v>0</v>
      </c>
      <c r="T1570" s="7"/>
      <c r="U1570" s="5"/>
      <c r="V1570" s="5"/>
      <c r="W1570" s="5"/>
      <c r="X1570" s="5"/>
      <c r="Y1570" s="5"/>
      <c r="Z1570" s="6">
        <f>SUM(T1570:Y1570)</f>
        <v>0</v>
      </c>
      <c r="AA1570" s="5"/>
      <c r="AB1570" s="5"/>
      <c r="AC1570" s="40">
        <f>G1570+J1570+N1570+S1570+Z1570+AA1570-AB1570</f>
        <v>86.4</v>
      </c>
    </row>
    <row r="1571" spans="1:29" x14ac:dyDescent="0.25">
      <c r="A1571" s="225">
        <v>1567</v>
      </c>
      <c r="B1571" s="62" t="s">
        <v>418</v>
      </c>
      <c r="C1571" s="8" t="s">
        <v>5456</v>
      </c>
      <c r="D1571" s="6">
        <v>0.80600000000000005</v>
      </c>
      <c r="E1571" s="121"/>
      <c r="F1571" s="5"/>
      <c r="G1571" s="6">
        <f>SUM(D1571*100,E1571:F1571)</f>
        <v>80.600000000000009</v>
      </c>
      <c r="H1571" s="5"/>
      <c r="I1571" s="4"/>
      <c r="J1571" s="6">
        <f>SUM(H1571:I1571)</f>
        <v>0</v>
      </c>
      <c r="K1571" s="5"/>
      <c r="L1571" s="4"/>
      <c r="M1571" s="4"/>
      <c r="N1571" s="6">
        <f>SUM(K1571:M1571)</f>
        <v>0</v>
      </c>
      <c r="O1571" s="4">
        <v>2.5</v>
      </c>
      <c r="P1571" s="4">
        <v>2</v>
      </c>
      <c r="Q1571" s="4"/>
      <c r="R1571" s="4"/>
      <c r="S1571" s="6">
        <f>SUM(O1571:R1571)</f>
        <v>4.5</v>
      </c>
      <c r="T1571" s="7"/>
      <c r="U1571" s="5"/>
      <c r="V1571" s="5"/>
      <c r="W1571" s="5"/>
      <c r="X1571" s="5">
        <v>1.3</v>
      </c>
      <c r="Y1571" s="5"/>
      <c r="Z1571" s="6">
        <f>SUM(T1571:Y1571)</f>
        <v>1.3</v>
      </c>
      <c r="AA1571" s="5"/>
      <c r="AB1571" s="5"/>
      <c r="AC1571" s="40">
        <f>G1571+J1571+N1571+S1571+Z1571+AA1571-AB1571</f>
        <v>86.4</v>
      </c>
    </row>
    <row r="1572" spans="1:29" x14ac:dyDescent="0.25">
      <c r="A1572" s="224">
        <v>1568</v>
      </c>
      <c r="B1572" s="62" t="s">
        <v>3505</v>
      </c>
      <c r="C1572" s="13" t="s">
        <v>3340</v>
      </c>
      <c r="D1572" s="18">
        <v>0.86399999999999999</v>
      </c>
      <c r="E1572" s="122"/>
      <c r="F1572" s="17"/>
      <c r="G1572" s="18">
        <v>86.4</v>
      </c>
      <c r="H1572" s="17"/>
      <c r="I1572" s="19"/>
      <c r="J1572" s="18">
        <v>0</v>
      </c>
      <c r="K1572" s="17"/>
      <c r="L1572" s="19"/>
      <c r="M1572" s="19"/>
      <c r="N1572" s="18">
        <v>0</v>
      </c>
      <c r="O1572" s="19"/>
      <c r="P1572" s="19"/>
      <c r="Q1572" s="19"/>
      <c r="R1572" s="19"/>
      <c r="S1572" s="18">
        <v>0</v>
      </c>
      <c r="T1572" s="20"/>
      <c r="U1572" s="17"/>
      <c r="V1572" s="17"/>
      <c r="W1572" s="17"/>
      <c r="X1572" s="17"/>
      <c r="Y1572" s="17"/>
      <c r="Z1572" s="18">
        <v>0</v>
      </c>
      <c r="AA1572" s="17"/>
      <c r="AB1572" s="17"/>
      <c r="AC1572" s="41">
        <v>86.4</v>
      </c>
    </row>
    <row r="1573" spans="1:29" x14ac:dyDescent="0.25">
      <c r="A1573" s="224">
        <v>1569</v>
      </c>
      <c r="B1573" s="62" t="s">
        <v>5056</v>
      </c>
      <c r="C1573" s="24" t="s">
        <v>4042</v>
      </c>
      <c r="D1573" s="18">
        <v>0.86193548387096774</v>
      </c>
      <c r="E1573" s="124"/>
      <c r="F1573" s="17"/>
      <c r="G1573" s="18">
        <f>SUM(D1573*100,E1573:F1573)</f>
        <v>86.193548387096769</v>
      </c>
      <c r="H1573" s="17"/>
      <c r="I1573" s="19"/>
      <c r="J1573" s="18">
        <f>SUM(H1573:I1573)</f>
        <v>0</v>
      </c>
      <c r="K1573" s="17"/>
      <c r="L1573" s="19"/>
      <c r="M1573" s="19"/>
      <c r="N1573" s="18">
        <f>SUM(K1573:M1573)</f>
        <v>0</v>
      </c>
      <c r="O1573" s="19"/>
      <c r="P1573" s="19"/>
      <c r="Q1573" s="19"/>
      <c r="R1573" s="19"/>
      <c r="S1573" s="18">
        <f>SUM(O1573:R1573)</f>
        <v>0</v>
      </c>
      <c r="T1573" s="20"/>
      <c r="U1573" s="17">
        <v>0.2</v>
      </c>
      <c r="V1573" s="17"/>
      <c r="W1573" s="17"/>
      <c r="X1573" s="17"/>
      <c r="Y1573" s="17"/>
      <c r="Z1573" s="18">
        <f>SUM(T1573:Y1573)</f>
        <v>0.2</v>
      </c>
      <c r="AA1573" s="17"/>
      <c r="AB1573" s="17"/>
      <c r="AC1573" s="41">
        <f>G1573+J1573+N1573+S1573+Z1573+AA1573-AB1573</f>
        <v>86.393548387096772</v>
      </c>
    </row>
    <row r="1574" spans="1:29" x14ac:dyDescent="0.25">
      <c r="A1574" s="224">
        <v>1570</v>
      </c>
      <c r="B1574" s="62" t="s">
        <v>419</v>
      </c>
      <c r="C1574" s="8" t="s">
        <v>5456</v>
      </c>
      <c r="D1574" s="6">
        <v>0.76586206896551723</v>
      </c>
      <c r="E1574" s="121"/>
      <c r="F1574" s="5"/>
      <c r="G1574" s="6">
        <f>SUM(D1574*100,E1574:F1574)</f>
        <v>76.58620689655173</v>
      </c>
      <c r="H1574" s="5"/>
      <c r="I1574" s="4"/>
      <c r="J1574" s="6">
        <f>SUM(H1574:I1574)</f>
        <v>0</v>
      </c>
      <c r="K1574" s="5"/>
      <c r="L1574" s="4"/>
      <c r="M1574" s="4"/>
      <c r="N1574" s="6">
        <f>SUM(K1574:M1574)</f>
        <v>0</v>
      </c>
      <c r="O1574" s="4">
        <v>2.5</v>
      </c>
      <c r="P1574" s="4"/>
      <c r="Q1574" s="4"/>
      <c r="R1574" s="4"/>
      <c r="S1574" s="6">
        <f>SUM(O1574:R1574)</f>
        <v>2.5</v>
      </c>
      <c r="T1574" s="7">
        <v>1</v>
      </c>
      <c r="U1574" s="5"/>
      <c r="V1574" s="15">
        <v>0.8</v>
      </c>
      <c r="W1574" s="5">
        <v>5.5</v>
      </c>
      <c r="X1574" s="5"/>
      <c r="Y1574" s="5"/>
      <c r="Z1574" s="6">
        <f>SUM(T1574:Y1574)</f>
        <v>7.3</v>
      </c>
      <c r="AA1574" s="5"/>
      <c r="AB1574" s="5"/>
      <c r="AC1574" s="40">
        <f>G1574+J1574+N1574+S1574+Z1574+AA1574-AB1574</f>
        <v>86.386206896551727</v>
      </c>
    </row>
    <row r="1575" spans="1:29" x14ac:dyDescent="0.25">
      <c r="A1575" s="225">
        <v>1571</v>
      </c>
      <c r="B1575" s="62" t="s">
        <v>2674</v>
      </c>
      <c r="C1575" s="13" t="s">
        <v>2360</v>
      </c>
      <c r="D1575" s="18">
        <v>0.76384615384615384</v>
      </c>
      <c r="E1575" s="122"/>
      <c r="F1575" s="17"/>
      <c r="G1575" s="18">
        <v>76.384615384615387</v>
      </c>
      <c r="H1575" s="17"/>
      <c r="I1575" s="19"/>
      <c r="J1575" s="18">
        <v>0</v>
      </c>
      <c r="K1575" s="17"/>
      <c r="L1575" s="19"/>
      <c r="M1575" s="19"/>
      <c r="N1575" s="18">
        <v>0</v>
      </c>
      <c r="O1575" s="19"/>
      <c r="P1575" s="19"/>
      <c r="Q1575" s="19"/>
      <c r="R1575" s="19"/>
      <c r="S1575" s="18">
        <v>0</v>
      </c>
      <c r="T1575" s="20"/>
      <c r="U1575" s="17"/>
      <c r="V1575" s="17"/>
      <c r="W1575" s="17"/>
      <c r="X1575" s="17">
        <v>10</v>
      </c>
      <c r="Y1575" s="17"/>
      <c r="Z1575" s="18">
        <v>10</v>
      </c>
      <c r="AA1575" s="17"/>
      <c r="AB1575" s="17"/>
      <c r="AC1575" s="41">
        <v>86.384615384615387</v>
      </c>
    </row>
    <row r="1576" spans="1:29" x14ac:dyDescent="0.25">
      <c r="A1576" s="224">
        <v>1572</v>
      </c>
      <c r="B1576" s="62" t="s">
        <v>3506</v>
      </c>
      <c r="C1576" s="13" t="s">
        <v>3340</v>
      </c>
      <c r="D1576" s="18">
        <v>0.86384615384615382</v>
      </c>
      <c r="E1576" s="122"/>
      <c r="F1576" s="17"/>
      <c r="G1576" s="18">
        <v>86.384615384615387</v>
      </c>
      <c r="H1576" s="17"/>
      <c r="I1576" s="19"/>
      <c r="J1576" s="18">
        <v>0</v>
      </c>
      <c r="K1576" s="17"/>
      <c r="L1576" s="19"/>
      <c r="M1576" s="19"/>
      <c r="N1576" s="18">
        <v>0</v>
      </c>
      <c r="O1576" s="19"/>
      <c r="P1576" s="19"/>
      <c r="Q1576" s="19"/>
      <c r="R1576" s="19"/>
      <c r="S1576" s="18">
        <v>0</v>
      </c>
      <c r="T1576" s="20"/>
      <c r="U1576" s="17"/>
      <c r="V1576" s="17"/>
      <c r="W1576" s="17"/>
      <c r="X1576" s="17"/>
      <c r="Y1576" s="17"/>
      <c r="Z1576" s="18">
        <v>0</v>
      </c>
      <c r="AA1576" s="17"/>
      <c r="AB1576" s="17"/>
      <c r="AC1576" s="41">
        <v>86.384615384615387</v>
      </c>
    </row>
    <row r="1577" spans="1:29" x14ac:dyDescent="0.25">
      <c r="A1577" s="224">
        <v>1573</v>
      </c>
      <c r="B1577" s="62" t="s">
        <v>5118</v>
      </c>
      <c r="C1577" s="24" t="s">
        <v>4042</v>
      </c>
      <c r="D1577" s="18">
        <v>0.82967741935483874</v>
      </c>
      <c r="E1577" s="124"/>
      <c r="F1577" s="17"/>
      <c r="G1577" s="18">
        <f>SUM(D1577*100,E1577:F1577)</f>
        <v>82.967741935483872</v>
      </c>
      <c r="H1577" s="17">
        <v>2</v>
      </c>
      <c r="I1577" s="19"/>
      <c r="J1577" s="18">
        <f>SUM(H1577:I1577)</f>
        <v>2</v>
      </c>
      <c r="K1577" s="17"/>
      <c r="L1577" s="19"/>
      <c r="M1577" s="19"/>
      <c r="N1577" s="18">
        <f>SUM(K1577:M1577)</f>
        <v>0</v>
      </c>
      <c r="O1577" s="19"/>
      <c r="P1577" s="19"/>
      <c r="Q1577" s="19"/>
      <c r="R1577" s="19"/>
      <c r="S1577" s="18">
        <f>SUM(O1577:R1577)</f>
        <v>0</v>
      </c>
      <c r="T1577" s="20"/>
      <c r="U1577" s="17"/>
      <c r="V1577" s="17"/>
      <c r="W1577" s="17"/>
      <c r="X1577" s="17">
        <f>0.2+0.5+0.5+0.2</f>
        <v>1.4</v>
      </c>
      <c r="Y1577" s="17"/>
      <c r="Z1577" s="18">
        <f>SUM(T1577:Y1577)</f>
        <v>1.4</v>
      </c>
      <c r="AA1577" s="17"/>
      <c r="AB1577" s="17"/>
      <c r="AC1577" s="41">
        <f>G1577+J1577+N1577+S1577+Z1577+AA1577-AB1577</f>
        <v>86.367741935483878</v>
      </c>
    </row>
    <row r="1578" spans="1:29" x14ac:dyDescent="0.25">
      <c r="A1578" s="224">
        <v>1574</v>
      </c>
      <c r="B1578" s="62" t="s">
        <v>420</v>
      </c>
      <c r="C1578" s="8" t="s">
        <v>5456</v>
      </c>
      <c r="D1578" s="6">
        <v>0.86366666666666669</v>
      </c>
      <c r="E1578" s="121"/>
      <c r="F1578" s="5"/>
      <c r="G1578" s="6">
        <f>SUM(D1578*100,E1578:F1578)</f>
        <v>86.366666666666674</v>
      </c>
      <c r="H1578" s="5"/>
      <c r="I1578" s="4"/>
      <c r="J1578" s="6">
        <f>SUM(H1578:I1578)</f>
        <v>0</v>
      </c>
      <c r="K1578" s="5"/>
      <c r="L1578" s="4"/>
      <c r="M1578" s="4"/>
      <c r="N1578" s="6">
        <f>SUM(K1578:M1578)</f>
        <v>0</v>
      </c>
      <c r="O1578" s="4"/>
      <c r="P1578" s="4"/>
      <c r="Q1578" s="4"/>
      <c r="R1578" s="4"/>
      <c r="S1578" s="6">
        <f>SUM(O1578:R1578)</f>
        <v>0</v>
      </c>
      <c r="T1578" s="7"/>
      <c r="U1578" s="5"/>
      <c r="V1578" s="5"/>
      <c r="W1578" s="5"/>
      <c r="X1578" s="5"/>
      <c r="Y1578" s="5"/>
      <c r="Z1578" s="6">
        <f>SUM(T1578:Y1578)</f>
        <v>0</v>
      </c>
      <c r="AA1578" s="5"/>
      <c r="AB1578" s="5"/>
      <c r="AC1578" s="40">
        <f>G1578+J1578+N1578+S1578+Z1578+AA1578-AB1578</f>
        <v>86.366666666666674</v>
      </c>
    </row>
    <row r="1579" spans="1:29" x14ac:dyDescent="0.25">
      <c r="A1579" s="225">
        <v>1575</v>
      </c>
      <c r="B1579" s="62" t="s">
        <v>5351</v>
      </c>
      <c r="C1579" s="9" t="s">
        <v>4042</v>
      </c>
      <c r="D1579" s="18">
        <v>0.85561212121212116</v>
      </c>
      <c r="E1579" s="124"/>
      <c r="F1579" s="17"/>
      <c r="G1579" s="18">
        <f>SUM(D1579*100,E1579:F1579)</f>
        <v>85.561212121212122</v>
      </c>
      <c r="H1579" s="17"/>
      <c r="I1579" s="19"/>
      <c r="J1579" s="18">
        <f>SUM(H1579:I1579)</f>
        <v>0</v>
      </c>
      <c r="K1579" s="17"/>
      <c r="L1579" s="19"/>
      <c r="M1579" s="19"/>
      <c r="N1579" s="18">
        <f>SUM(K1579:M1579)</f>
        <v>0</v>
      </c>
      <c r="O1579" s="19"/>
      <c r="P1579" s="19"/>
      <c r="Q1579" s="19"/>
      <c r="R1579" s="19"/>
      <c r="S1579" s="18">
        <f>SUM(O1579:R1579)</f>
        <v>0</v>
      </c>
      <c r="T1579" s="20"/>
      <c r="U1579" s="17">
        <v>0.8</v>
      </c>
      <c r="V1579" s="17"/>
      <c r="W1579" s="17"/>
      <c r="X1579" s="17"/>
      <c r="Y1579" s="17"/>
      <c r="Z1579" s="18">
        <f>SUM(T1579:Y1579)</f>
        <v>0.8</v>
      </c>
      <c r="AA1579" s="17"/>
      <c r="AB1579" s="17"/>
      <c r="AC1579" s="41">
        <f>G1579+J1579+N1579+S1579+Z1579+AA1579-AB1579</f>
        <v>86.36121212121212</v>
      </c>
    </row>
    <row r="1580" spans="1:29" x14ac:dyDescent="0.25">
      <c r="A1580" s="224">
        <v>1576</v>
      </c>
      <c r="B1580" s="109">
        <v>194794</v>
      </c>
      <c r="C1580" s="36" t="s">
        <v>5457</v>
      </c>
      <c r="D1580" s="39">
        <v>0.86361111111111111</v>
      </c>
      <c r="E1580" s="123"/>
      <c r="F1580" s="33"/>
      <c r="G1580" s="34">
        <v>86.361111111111114</v>
      </c>
      <c r="H1580" s="33"/>
      <c r="I1580" s="32"/>
      <c r="J1580" s="34">
        <v>0</v>
      </c>
      <c r="K1580" s="33"/>
      <c r="L1580" s="32"/>
      <c r="M1580" s="32"/>
      <c r="N1580" s="34">
        <v>0</v>
      </c>
      <c r="O1580" s="32"/>
      <c r="P1580" s="32"/>
      <c r="Q1580" s="32"/>
      <c r="R1580" s="32"/>
      <c r="S1580" s="34">
        <v>0</v>
      </c>
      <c r="T1580" s="35"/>
      <c r="U1580" s="33"/>
      <c r="V1580" s="33"/>
      <c r="W1580" s="33"/>
      <c r="X1580" s="33"/>
      <c r="Y1580" s="33"/>
      <c r="Z1580" s="34">
        <v>0</v>
      </c>
      <c r="AA1580" s="33"/>
      <c r="AB1580" s="33"/>
      <c r="AC1580" s="42">
        <v>86.361111111111114</v>
      </c>
    </row>
    <row r="1581" spans="1:29" x14ac:dyDescent="0.25">
      <c r="A1581" s="224">
        <v>1577</v>
      </c>
      <c r="B1581" s="58" t="s">
        <v>421</v>
      </c>
      <c r="C1581" s="8" t="s">
        <v>5456</v>
      </c>
      <c r="D1581" s="6">
        <v>0.86354838709677417</v>
      </c>
      <c r="E1581" s="121"/>
      <c r="F1581" s="5"/>
      <c r="G1581" s="6">
        <f>SUM(D1581*100,E1581:F1581)</f>
        <v>86.354838709677423</v>
      </c>
      <c r="H1581" s="5"/>
      <c r="I1581" s="4"/>
      <c r="J1581" s="6">
        <f>SUM(H1581:I1581)</f>
        <v>0</v>
      </c>
      <c r="K1581" s="5"/>
      <c r="L1581" s="4"/>
      <c r="M1581" s="4"/>
      <c r="N1581" s="6">
        <f>SUM(K1581:M1581)</f>
        <v>0</v>
      </c>
      <c r="O1581" s="4"/>
      <c r="P1581" s="4"/>
      <c r="Q1581" s="4"/>
      <c r="R1581" s="4"/>
      <c r="S1581" s="6">
        <f>SUM(O1581:R1581)</f>
        <v>0</v>
      </c>
      <c r="T1581" s="7"/>
      <c r="U1581" s="5"/>
      <c r="V1581" s="5"/>
      <c r="W1581" s="5"/>
      <c r="X1581" s="5"/>
      <c r="Y1581" s="5"/>
      <c r="Z1581" s="6">
        <f>SUM(T1581:Y1581)</f>
        <v>0</v>
      </c>
      <c r="AA1581" s="5"/>
      <c r="AB1581" s="5"/>
      <c r="AC1581" s="40">
        <f>G1581+J1581+N1581+S1581+Z1581+AA1581-AB1581</f>
        <v>86.354838709677423</v>
      </c>
    </row>
    <row r="1582" spans="1:29" x14ac:dyDescent="0.25">
      <c r="A1582" s="224">
        <v>1578</v>
      </c>
      <c r="B1582" s="58" t="s">
        <v>422</v>
      </c>
      <c r="C1582" s="8" t="s">
        <v>5456</v>
      </c>
      <c r="D1582" s="43">
        <v>0.86341333333333325</v>
      </c>
      <c r="E1582" s="121"/>
      <c r="F1582" s="5"/>
      <c r="G1582" s="6">
        <f>SUM(D1582*100,E1582:F1582)</f>
        <v>86.341333333333324</v>
      </c>
      <c r="H1582" s="5"/>
      <c r="I1582" s="4"/>
      <c r="J1582" s="6">
        <f>SUM(H1582:I1582)</f>
        <v>0</v>
      </c>
      <c r="K1582" s="5"/>
      <c r="L1582" s="4"/>
      <c r="M1582" s="4"/>
      <c r="N1582" s="6">
        <f>SUM(K1582:M1582)</f>
        <v>0</v>
      </c>
      <c r="O1582" s="4"/>
      <c r="P1582" s="4"/>
      <c r="Q1582" s="4"/>
      <c r="R1582" s="4"/>
      <c r="S1582" s="6">
        <f>SUM(O1582:R1582)</f>
        <v>0</v>
      </c>
      <c r="T1582" s="7"/>
      <c r="U1582" s="5"/>
      <c r="V1582" s="5"/>
      <c r="W1582" s="5"/>
      <c r="X1582" s="5"/>
      <c r="Y1582" s="5"/>
      <c r="Z1582" s="6">
        <f>SUM(T1582:Y1582)</f>
        <v>0</v>
      </c>
      <c r="AA1582" s="5"/>
      <c r="AB1582" s="5"/>
      <c r="AC1582" s="40">
        <f>G1582+J1582+N1582+S1582+Z1582+AA1582-AB1582</f>
        <v>86.341333333333324</v>
      </c>
    </row>
    <row r="1583" spans="1:29" x14ac:dyDescent="0.25">
      <c r="A1583" s="225">
        <v>1579</v>
      </c>
      <c r="B1583" s="109">
        <v>194156</v>
      </c>
      <c r="C1583" s="36" t="s">
        <v>5457</v>
      </c>
      <c r="D1583" s="39">
        <v>0.86333333333333329</v>
      </c>
      <c r="E1583" s="123"/>
      <c r="F1583" s="33"/>
      <c r="G1583" s="34">
        <v>86.333333333333329</v>
      </c>
      <c r="H1583" s="33"/>
      <c r="I1583" s="32"/>
      <c r="J1583" s="34">
        <v>0</v>
      </c>
      <c r="K1583" s="33"/>
      <c r="L1583" s="32"/>
      <c r="M1583" s="32"/>
      <c r="N1583" s="34">
        <v>0</v>
      </c>
      <c r="O1583" s="32"/>
      <c r="P1583" s="32"/>
      <c r="Q1583" s="32"/>
      <c r="R1583" s="32"/>
      <c r="S1583" s="34">
        <v>0</v>
      </c>
      <c r="T1583" s="35"/>
      <c r="U1583" s="33"/>
      <c r="V1583" s="33"/>
      <c r="W1583" s="33"/>
      <c r="X1583" s="33"/>
      <c r="Y1583" s="33"/>
      <c r="Z1583" s="34">
        <v>0</v>
      </c>
      <c r="AA1583" s="33"/>
      <c r="AB1583" s="33"/>
      <c r="AC1583" s="42">
        <v>86.333333333333329</v>
      </c>
    </row>
    <row r="1584" spans="1:29" x14ac:dyDescent="0.25">
      <c r="A1584" s="224">
        <v>1580</v>
      </c>
      <c r="B1584" s="62" t="s">
        <v>2675</v>
      </c>
      <c r="C1584" s="13" t="s">
        <v>2360</v>
      </c>
      <c r="D1584" s="18">
        <v>0.86307692307692307</v>
      </c>
      <c r="E1584" s="122"/>
      <c r="F1584" s="17"/>
      <c r="G1584" s="18">
        <v>86.307692307692307</v>
      </c>
      <c r="H1584" s="17"/>
      <c r="I1584" s="19"/>
      <c r="J1584" s="18">
        <v>0</v>
      </c>
      <c r="K1584" s="17"/>
      <c r="L1584" s="19"/>
      <c r="M1584" s="19"/>
      <c r="N1584" s="18">
        <v>0</v>
      </c>
      <c r="O1584" s="19"/>
      <c r="P1584" s="19"/>
      <c r="Q1584" s="19"/>
      <c r="R1584" s="19"/>
      <c r="S1584" s="18">
        <v>0</v>
      </c>
      <c r="T1584" s="20"/>
      <c r="U1584" s="17"/>
      <c r="V1584" s="17"/>
      <c r="W1584" s="17"/>
      <c r="X1584" s="17"/>
      <c r="Y1584" s="17"/>
      <c r="Z1584" s="18">
        <v>0</v>
      </c>
      <c r="AA1584" s="17"/>
      <c r="AB1584" s="17"/>
      <c r="AC1584" s="41">
        <v>86.307692307692307</v>
      </c>
    </row>
    <row r="1585" spans="1:29" x14ac:dyDescent="0.25">
      <c r="A1585" s="224">
        <v>1581</v>
      </c>
      <c r="B1585" s="62" t="s">
        <v>2676</v>
      </c>
      <c r="C1585" s="13" t="s">
        <v>2360</v>
      </c>
      <c r="D1585" s="18">
        <v>0.81307692307692303</v>
      </c>
      <c r="E1585" s="122"/>
      <c r="F1585" s="17"/>
      <c r="G1585" s="18">
        <v>81.307692307692307</v>
      </c>
      <c r="H1585" s="17"/>
      <c r="I1585" s="19"/>
      <c r="J1585" s="18">
        <v>0</v>
      </c>
      <c r="K1585" s="17"/>
      <c r="L1585" s="19"/>
      <c r="M1585" s="19"/>
      <c r="N1585" s="18">
        <v>0</v>
      </c>
      <c r="O1585" s="19"/>
      <c r="P1585" s="19"/>
      <c r="Q1585" s="19"/>
      <c r="R1585" s="19"/>
      <c r="S1585" s="18">
        <v>0</v>
      </c>
      <c r="T1585" s="20">
        <v>1</v>
      </c>
      <c r="U1585" s="17"/>
      <c r="V1585" s="17"/>
      <c r="W1585" s="17">
        <v>4</v>
      </c>
      <c r="X1585" s="17"/>
      <c r="Y1585" s="17"/>
      <c r="Z1585" s="18">
        <v>5</v>
      </c>
      <c r="AA1585" s="17"/>
      <c r="AB1585" s="17"/>
      <c r="AC1585" s="41">
        <v>86.307692307692307</v>
      </c>
    </row>
    <row r="1586" spans="1:29" x14ac:dyDescent="0.25">
      <c r="A1586" s="224">
        <v>1582</v>
      </c>
      <c r="B1586" s="62" t="s">
        <v>2677</v>
      </c>
      <c r="C1586" s="13" t="s">
        <v>2360</v>
      </c>
      <c r="D1586" s="18">
        <v>0.86307692307692307</v>
      </c>
      <c r="E1586" s="122"/>
      <c r="F1586" s="17"/>
      <c r="G1586" s="18">
        <v>86.307692307692307</v>
      </c>
      <c r="H1586" s="17"/>
      <c r="I1586" s="19"/>
      <c r="J1586" s="18">
        <v>0</v>
      </c>
      <c r="K1586" s="17"/>
      <c r="L1586" s="19"/>
      <c r="M1586" s="19"/>
      <c r="N1586" s="18">
        <v>0</v>
      </c>
      <c r="O1586" s="19"/>
      <c r="P1586" s="19"/>
      <c r="Q1586" s="19"/>
      <c r="R1586" s="19"/>
      <c r="S1586" s="18">
        <v>0</v>
      </c>
      <c r="T1586" s="20"/>
      <c r="U1586" s="17"/>
      <c r="V1586" s="17"/>
      <c r="W1586" s="17"/>
      <c r="X1586" s="17"/>
      <c r="Y1586" s="17"/>
      <c r="Z1586" s="18">
        <v>0</v>
      </c>
      <c r="AA1586" s="17"/>
      <c r="AB1586" s="17"/>
      <c r="AC1586" s="41">
        <v>86.307692307692307</v>
      </c>
    </row>
    <row r="1587" spans="1:29" x14ac:dyDescent="0.25">
      <c r="A1587" s="225">
        <v>1583</v>
      </c>
      <c r="B1587" s="111" t="s">
        <v>4242</v>
      </c>
      <c r="C1587" s="8" t="s">
        <v>4042</v>
      </c>
      <c r="D1587" s="18">
        <v>0.85499999999999998</v>
      </c>
      <c r="E1587" s="124"/>
      <c r="F1587" s="17"/>
      <c r="G1587" s="18">
        <f>SUM(D1587*100,E1587:F1587)</f>
        <v>85.5</v>
      </c>
      <c r="H1587" s="17"/>
      <c r="I1587" s="19"/>
      <c r="J1587" s="18">
        <f>SUM(H1587:I1587)</f>
        <v>0</v>
      </c>
      <c r="K1587" s="17"/>
      <c r="L1587" s="19"/>
      <c r="M1587" s="19"/>
      <c r="N1587" s="18">
        <f>SUM(K1587:M1587)</f>
        <v>0</v>
      </c>
      <c r="O1587" s="19"/>
      <c r="P1587" s="19"/>
      <c r="Q1587" s="19"/>
      <c r="R1587" s="19"/>
      <c r="S1587" s="18">
        <f>SUM(O1587:R1587)</f>
        <v>0</v>
      </c>
      <c r="T1587" s="20"/>
      <c r="U1587" s="17">
        <v>0.8</v>
      </c>
      <c r="V1587" s="17"/>
      <c r="W1587" s="17"/>
      <c r="X1587" s="17"/>
      <c r="Y1587" s="17"/>
      <c r="Z1587" s="18">
        <f>SUM(T1587:Y1587)</f>
        <v>0.8</v>
      </c>
      <c r="AA1587" s="17"/>
      <c r="AB1587" s="17"/>
      <c r="AC1587" s="41">
        <f>G1587+J1587+N1587+S1587+Z1587+AA1587-AB1587</f>
        <v>86.3</v>
      </c>
    </row>
    <row r="1588" spans="1:29" x14ac:dyDescent="0.25">
      <c r="A1588" s="224">
        <v>1584</v>
      </c>
      <c r="B1588" s="62" t="s">
        <v>423</v>
      </c>
      <c r="C1588" s="8" t="s">
        <v>5456</v>
      </c>
      <c r="D1588" s="6">
        <v>0.75793103448275867</v>
      </c>
      <c r="E1588" s="121"/>
      <c r="F1588" s="5"/>
      <c r="G1588" s="6">
        <f>SUM(D1588*100,E1588:F1588)</f>
        <v>75.793103448275872</v>
      </c>
      <c r="H1588" s="5"/>
      <c r="I1588" s="4"/>
      <c r="J1588" s="6">
        <f>SUM(H1588:I1588)</f>
        <v>0</v>
      </c>
      <c r="K1588" s="5"/>
      <c r="L1588" s="4"/>
      <c r="M1588" s="4"/>
      <c r="N1588" s="6">
        <f>SUM(K1588:M1588)</f>
        <v>0</v>
      </c>
      <c r="O1588" s="4"/>
      <c r="P1588" s="4"/>
      <c r="Q1588" s="4"/>
      <c r="R1588" s="4"/>
      <c r="S1588" s="6">
        <f>SUM(O1588:R1588)</f>
        <v>0</v>
      </c>
      <c r="T1588" s="7">
        <v>10</v>
      </c>
      <c r="U1588" s="5">
        <v>0.5</v>
      </c>
      <c r="V1588" s="5"/>
      <c r="W1588" s="5"/>
      <c r="X1588" s="5"/>
      <c r="Y1588" s="5"/>
      <c r="Z1588" s="6">
        <f>SUM(T1588:Y1588)</f>
        <v>10.5</v>
      </c>
      <c r="AA1588" s="5"/>
      <c r="AB1588" s="5"/>
      <c r="AC1588" s="40">
        <f>G1588+J1588+N1588+S1588+Z1588+AA1588-AB1588</f>
        <v>86.293103448275872</v>
      </c>
    </row>
    <row r="1589" spans="1:29" x14ac:dyDescent="0.25">
      <c r="A1589" s="224">
        <v>1585</v>
      </c>
      <c r="B1589" s="62" t="s">
        <v>3507</v>
      </c>
      <c r="C1589" s="13" t="s">
        <v>3340</v>
      </c>
      <c r="D1589" s="18">
        <v>0.83090909090909093</v>
      </c>
      <c r="E1589" s="122">
        <v>1</v>
      </c>
      <c r="F1589" s="17"/>
      <c r="G1589" s="18">
        <v>84.090909090909093</v>
      </c>
      <c r="H1589" s="17"/>
      <c r="I1589" s="19"/>
      <c r="J1589" s="18">
        <v>0</v>
      </c>
      <c r="K1589" s="17"/>
      <c r="L1589" s="19"/>
      <c r="M1589" s="19"/>
      <c r="N1589" s="18">
        <v>0</v>
      </c>
      <c r="O1589" s="19"/>
      <c r="P1589" s="19"/>
      <c r="Q1589" s="19"/>
      <c r="R1589" s="19"/>
      <c r="S1589" s="18">
        <v>0</v>
      </c>
      <c r="T1589" s="20"/>
      <c r="U1589" s="17">
        <v>0.5</v>
      </c>
      <c r="V1589" s="17">
        <v>0.5</v>
      </c>
      <c r="W1589" s="17">
        <v>1.2</v>
      </c>
      <c r="X1589" s="17"/>
      <c r="Y1589" s="17"/>
      <c r="Z1589" s="18">
        <v>2.2000000000000002</v>
      </c>
      <c r="AA1589" s="17"/>
      <c r="AB1589" s="17"/>
      <c r="AC1589" s="41">
        <v>86.290909090909096</v>
      </c>
    </row>
    <row r="1590" spans="1:29" x14ac:dyDescent="0.25">
      <c r="A1590" s="224">
        <v>1586</v>
      </c>
      <c r="B1590" s="62" t="s">
        <v>3508</v>
      </c>
      <c r="C1590" s="13" t="s">
        <v>3340</v>
      </c>
      <c r="D1590" s="18">
        <v>0.86289473684210527</v>
      </c>
      <c r="E1590" s="122"/>
      <c r="F1590" s="17"/>
      <c r="G1590" s="18">
        <v>86.28947368421052</v>
      </c>
      <c r="H1590" s="17"/>
      <c r="I1590" s="19"/>
      <c r="J1590" s="18">
        <v>0</v>
      </c>
      <c r="K1590" s="17"/>
      <c r="L1590" s="19"/>
      <c r="M1590" s="19"/>
      <c r="N1590" s="18">
        <v>0</v>
      </c>
      <c r="O1590" s="19"/>
      <c r="P1590" s="19"/>
      <c r="Q1590" s="19"/>
      <c r="R1590" s="19"/>
      <c r="S1590" s="18">
        <v>0</v>
      </c>
      <c r="T1590" s="20"/>
      <c r="U1590" s="17"/>
      <c r="V1590" s="17"/>
      <c r="W1590" s="17"/>
      <c r="X1590" s="17"/>
      <c r="Y1590" s="17"/>
      <c r="Z1590" s="18">
        <v>0</v>
      </c>
      <c r="AA1590" s="17"/>
      <c r="AB1590" s="17"/>
      <c r="AC1590" s="41">
        <v>86.28947368421052</v>
      </c>
    </row>
    <row r="1591" spans="1:29" x14ac:dyDescent="0.25">
      <c r="A1591" s="225">
        <v>1587</v>
      </c>
      <c r="B1591" s="109">
        <v>204129</v>
      </c>
      <c r="C1591" s="36" t="s">
        <v>5457</v>
      </c>
      <c r="D1591" s="38">
        <v>0.86281249999999998</v>
      </c>
      <c r="E1591" s="123"/>
      <c r="F1591" s="33"/>
      <c r="G1591" s="34">
        <v>86.28125</v>
      </c>
      <c r="H1591" s="33"/>
      <c r="I1591" s="32"/>
      <c r="J1591" s="34">
        <v>0</v>
      </c>
      <c r="K1591" s="33"/>
      <c r="L1591" s="32"/>
      <c r="M1591" s="32"/>
      <c r="N1591" s="34">
        <v>0</v>
      </c>
      <c r="O1591" s="32"/>
      <c r="P1591" s="32"/>
      <c r="Q1591" s="32"/>
      <c r="R1591" s="32"/>
      <c r="S1591" s="34">
        <v>0</v>
      </c>
      <c r="T1591" s="35"/>
      <c r="U1591" s="33"/>
      <c r="V1591" s="33"/>
      <c r="W1591" s="33"/>
      <c r="X1591" s="33"/>
      <c r="Y1591" s="33"/>
      <c r="Z1591" s="34">
        <v>0</v>
      </c>
      <c r="AA1591" s="33"/>
      <c r="AB1591" s="33"/>
      <c r="AC1591" s="42">
        <v>86.28125</v>
      </c>
    </row>
    <row r="1592" spans="1:29" x14ac:dyDescent="0.25">
      <c r="A1592" s="224">
        <v>1588</v>
      </c>
      <c r="B1592" s="109">
        <v>204157</v>
      </c>
      <c r="C1592" s="36" t="s">
        <v>5457</v>
      </c>
      <c r="D1592" s="38">
        <v>0.86281249999999998</v>
      </c>
      <c r="E1592" s="123"/>
      <c r="F1592" s="33"/>
      <c r="G1592" s="34">
        <v>86.28125</v>
      </c>
      <c r="H1592" s="33"/>
      <c r="I1592" s="32"/>
      <c r="J1592" s="34">
        <v>0</v>
      </c>
      <c r="K1592" s="33"/>
      <c r="L1592" s="32"/>
      <c r="M1592" s="32"/>
      <c r="N1592" s="34">
        <v>0</v>
      </c>
      <c r="O1592" s="32"/>
      <c r="P1592" s="32"/>
      <c r="Q1592" s="32"/>
      <c r="R1592" s="32"/>
      <c r="S1592" s="34">
        <v>0</v>
      </c>
      <c r="T1592" s="35"/>
      <c r="U1592" s="33"/>
      <c r="V1592" s="33"/>
      <c r="W1592" s="33"/>
      <c r="X1592" s="33"/>
      <c r="Y1592" s="33"/>
      <c r="Z1592" s="34">
        <v>0</v>
      </c>
      <c r="AA1592" s="33"/>
      <c r="AB1592" s="33"/>
      <c r="AC1592" s="42">
        <v>86.28125</v>
      </c>
    </row>
    <row r="1593" spans="1:29" x14ac:dyDescent="0.25">
      <c r="A1593" s="224">
        <v>1589</v>
      </c>
      <c r="B1593" s="58" t="s">
        <v>424</v>
      </c>
      <c r="C1593" s="8" t="s">
        <v>5456</v>
      </c>
      <c r="D1593" s="6">
        <v>0.86266666666666669</v>
      </c>
      <c r="E1593" s="121"/>
      <c r="F1593" s="5"/>
      <c r="G1593" s="6">
        <f>SUM(D1593*100,E1593:F1593)</f>
        <v>86.266666666666666</v>
      </c>
      <c r="H1593" s="5"/>
      <c r="I1593" s="4"/>
      <c r="J1593" s="6">
        <f>SUM(H1593:I1593)</f>
        <v>0</v>
      </c>
      <c r="K1593" s="5"/>
      <c r="L1593" s="4"/>
      <c r="M1593" s="4"/>
      <c r="N1593" s="6">
        <f>SUM(K1593:M1593)</f>
        <v>0</v>
      </c>
      <c r="O1593" s="4"/>
      <c r="P1593" s="4"/>
      <c r="Q1593" s="4"/>
      <c r="R1593" s="4"/>
      <c r="S1593" s="6">
        <f>SUM(O1593:R1593)</f>
        <v>0</v>
      </c>
      <c r="T1593" s="7"/>
      <c r="U1593" s="5"/>
      <c r="V1593" s="5"/>
      <c r="W1593" s="5"/>
      <c r="X1593" s="5"/>
      <c r="Y1593" s="5"/>
      <c r="Z1593" s="6">
        <f>SUM(T1593:Y1593)</f>
        <v>0</v>
      </c>
      <c r="AA1593" s="5"/>
      <c r="AB1593" s="5"/>
      <c r="AC1593" s="40">
        <f>G1593+J1593+N1593+S1593+Z1593+AA1593-AB1593</f>
        <v>86.266666666666666</v>
      </c>
    </row>
    <row r="1594" spans="1:29" x14ac:dyDescent="0.25">
      <c r="A1594" s="224">
        <v>1590</v>
      </c>
      <c r="B1594" s="62" t="s">
        <v>2678</v>
      </c>
      <c r="C1594" s="13" t="s">
        <v>2360</v>
      </c>
      <c r="D1594" s="18">
        <v>0.82250000000000001</v>
      </c>
      <c r="E1594" s="122"/>
      <c r="F1594" s="17"/>
      <c r="G1594" s="18">
        <v>82.25</v>
      </c>
      <c r="H1594" s="17"/>
      <c r="I1594" s="19"/>
      <c r="J1594" s="18">
        <v>0</v>
      </c>
      <c r="K1594" s="17"/>
      <c r="L1594" s="19"/>
      <c r="M1594" s="19">
        <v>3</v>
      </c>
      <c r="N1594" s="18">
        <v>3</v>
      </c>
      <c r="O1594" s="19"/>
      <c r="P1594" s="19"/>
      <c r="Q1594" s="19"/>
      <c r="R1594" s="19"/>
      <c r="S1594" s="18">
        <v>0</v>
      </c>
      <c r="T1594" s="20">
        <v>1</v>
      </c>
      <c r="U1594" s="17"/>
      <c r="V1594" s="17"/>
      <c r="W1594" s="17"/>
      <c r="X1594" s="17"/>
      <c r="Y1594" s="17"/>
      <c r="Z1594" s="18">
        <v>1</v>
      </c>
      <c r="AA1594" s="17"/>
      <c r="AB1594" s="17"/>
      <c r="AC1594" s="41">
        <v>86.25</v>
      </c>
    </row>
    <row r="1595" spans="1:29" x14ac:dyDescent="0.25">
      <c r="A1595" s="225">
        <v>1591</v>
      </c>
      <c r="B1595" s="60" t="s">
        <v>425</v>
      </c>
      <c r="C1595" s="8" t="s">
        <v>5456</v>
      </c>
      <c r="D1595" s="6">
        <v>0.86242424242424243</v>
      </c>
      <c r="E1595" s="121"/>
      <c r="F1595" s="5"/>
      <c r="G1595" s="6">
        <f>SUM(D1595*100,E1595:F1595)</f>
        <v>86.242424242424249</v>
      </c>
      <c r="H1595" s="5"/>
      <c r="I1595" s="4"/>
      <c r="J1595" s="6">
        <f>SUM(H1595:I1595)</f>
        <v>0</v>
      </c>
      <c r="K1595" s="5"/>
      <c r="L1595" s="4"/>
      <c r="M1595" s="4"/>
      <c r="N1595" s="6">
        <f>SUM(K1595:M1595)</f>
        <v>0</v>
      </c>
      <c r="O1595" s="4"/>
      <c r="P1595" s="4"/>
      <c r="Q1595" s="4"/>
      <c r="R1595" s="4"/>
      <c r="S1595" s="6">
        <f>SUM(O1595:R1595)</f>
        <v>0</v>
      </c>
      <c r="T1595" s="7"/>
      <c r="U1595" s="5"/>
      <c r="V1595" s="5"/>
      <c r="W1595" s="5"/>
      <c r="X1595" s="5"/>
      <c r="Y1595" s="5"/>
      <c r="Z1595" s="6">
        <f>SUM(T1595:Y1595)</f>
        <v>0</v>
      </c>
      <c r="AA1595" s="5"/>
      <c r="AB1595" s="5"/>
      <c r="AC1595" s="40">
        <f>G1595+J1595+N1595+S1595+Z1595+AA1595-AB1595</f>
        <v>86.242424242424249</v>
      </c>
    </row>
    <row r="1596" spans="1:29" x14ac:dyDescent="0.25">
      <c r="A1596" s="224">
        <v>1592</v>
      </c>
      <c r="B1596" s="58" t="s">
        <v>426</v>
      </c>
      <c r="C1596" s="8" t="s">
        <v>5456</v>
      </c>
      <c r="D1596" s="6">
        <v>0.86241379310344823</v>
      </c>
      <c r="E1596" s="121"/>
      <c r="F1596" s="5"/>
      <c r="G1596" s="6">
        <f>SUM(D1596*100,E1596:F1596)</f>
        <v>86.241379310344826</v>
      </c>
      <c r="H1596" s="5"/>
      <c r="I1596" s="4"/>
      <c r="J1596" s="6">
        <f>SUM(H1596:I1596)</f>
        <v>0</v>
      </c>
      <c r="K1596" s="5"/>
      <c r="L1596" s="4"/>
      <c r="M1596" s="4"/>
      <c r="N1596" s="6">
        <f>SUM(K1596:M1596)</f>
        <v>0</v>
      </c>
      <c r="O1596" s="4"/>
      <c r="P1596" s="4"/>
      <c r="Q1596" s="4"/>
      <c r="R1596" s="4"/>
      <c r="S1596" s="6">
        <f>SUM(O1596:R1596)</f>
        <v>0</v>
      </c>
      <c r="T1596" s="7"/>
      <c r="U1596" s="5"/>
      <c r="V1596" s="5"/>
      <c r="W1596" s="5"/>
      <c r="X1596" s="5"/>
      <c r="Y1596" s="5"/>
      <c r="Z1596" s="6">
        <f>SUM(T1596:Y1596)</f>
        <v>0</v>
      </c>
      <c r="AA1596" s="5"/>
      <c r="AB1596" s="5"/>
      <c r="AC1596" s="40">
        <f>G1596+J1596+N1596+S1596+Z1596+AA1596-AB1596</f>
        <v>86.241379310344826</v>
      </c>
    </row>
    <row r="1597" spans="1:29" x14ac:dyDescent="0.25">
      <c r="A1597" s="224">
        <v>1593</v>
      </c>
      <c r="B1597" s="62" t="s">
        <v>427</v>
      </c>
      <c r="C1597" s="8" t="s">
        <v>5456</v>
      </c>
      <c r="D1597" s="6">
        <v>0.86241379310344823</v>
      </c>
      <c r="E1597" s="121"/>
      <c r="F1597" s="5"/>
      <c r="G1597" s="6">
        <f>SUM(D1597*100,E1597:F1597)</f>
        <v>86.241379310344826</v>
      </c>
      <c r="H1597" s="5"/>
      <c r="I1597" s="4"/>
      <c r="J1597" s="6">
        <f>SUM(H1597:I1597)</f>
        <v>0</v>
      </c>
      <c r="K1597" s="5"/>
      <c r="L1597" s="4"/>
      <c r="M1597" s="4"/>
      <c r="N1597" s="6">
        <f>SUM(K1597:M1597)</f>
        <v>0</v>
      </c>
      <c r="O1597" s="4"/>
      <c r="P1597" s="4"/>
      <c r="Q1597" s="4"/>
      <c r="R1597" s="4"/>
      <c r="S1597" s="6">
        <f>SUM(O1597:R1597)</f>
        <v>0</v>
      </c>
      <c r="T1597" s="7"/>
      <c r="U1597" s="5"/>
      <c r="V1597" s="5"/>
      <c r="W1597" s="5"/>
      <c r="X1597" s="5"/>
      <c r="Y1597" s="5"/>
      <c r="Z1597" s="6">
        <f>SUM(T1597:Y1597)</f>
        <v>0</v>
      </c>
      <c r="AA1597" s="5"/>
      <c r="AB1597" s="5"/>
      <c r="AC1597" s="40">
        <f>G1597+J1597+N1597+S1597+Z1597+AA1597-AB1597</f>
        <v>86.241379310344826</v>
      </c>
    </row>
    <row r="1598" spans="1:29" x14ac:dyDescent="0.25">
      <c r="A1598" s="224">
        <v>1594</v>
      </c>
      <c r="B1598" s="109">
        <v>214223</v>
      </c>
      <c r="C1598" s="36" t="s">
        <v>5457</v>
      </c>
      <c r="D1598" s="39">
        <v>0.74338518518518515</v>
      </c>
      <c r="E1598" s="123"/>
      <c r="F1598" s="33"/>
      <c r="G1598" s="34">
        <v>74.338518518518512</v>
      </c>
      <c r="H1598" s="33"/>
      <c r="I1598" s="32"/>
      <c r="J1598" s="34">
        <v>0</v>
      </c>
      <c r="K1598" s="33"/>
      <c r="L1598" s="32"/>
      <c r="M1598" s="32"/>
      <c r="N1598" s="34">
        <v>0</v>
      </c>
      <c r="O1598" s="32"/>
      <c r="P1598" s="32"/>
      <c r="Q1598" s="32"/>
      <c r="R1598" s="32"/>
      <c r="S1598" s="34">
        <v>0</v>
      </c>
      <c r="T1598" s="35"/>
      <c r="U1598" s="33">
        <v>11.9</v>
      </c>
      <c r="V1598" s="33"/>
      <c r="W1598" s="33"/>
      <c r="X1598" s="33"/>
      <c r="Y1598" s="33"/>
      <c r="Z1598" s="34">
        <v>11.9</v>
      </c>
      <c r="AA1598" s="33"/>
      <c r="AB1598" s="33"/>
      <c r="AC1598" s="42">
        <v>86.238518518518518</v>
      </c>
    </row>
    <row r="1599" spans="1:29" x14ac:dyDescent="0.25">
      <c r="A1599" s="225">
        <v>1595</v>
      </c>
      <c r="B1599" s="62" t="s">
        <v>3509</v>
      </c>
      <c r="C1599" s="13" t="s">
        <v>3340</v>
      </c>
      <c r="D1599" s="18">
        <v>0.85733333333333328</v>
      </c>
      <c r="E1599" s="122"/>
      <c r="F1599" s="17"/>
      <c r="G1599" s="18">
        <v>85.733333333333334</v>
      </c>
      <c r="H1599" s="17"/>
      <c r="I1599" s="19"/>
      <c r="J1599" s="18">
        <v>0</v>
      </c>
      <c r="K1599" s="17"/>
      <c r="L1599" s="19"/>
      <c r="M1599" s="19"/>
      <c r="N1599" s="18">
        <v>0</v>
      </c>
      <c r="O1599" s="19"/>
      <c r="P1599" s="19"/>
      <c r="Q1599" s="19"/>
      <c r="R1599" s="19"/>
      <c r="S1599" s="18">
        <v>0</v>
      </c>
      <c r="T1599" s="20"/>
      <c r="U1599" s="17">
        <v>0.5</v>
      </c>
      <c r="V1599" s="17"/>
      <c r="W1599" s="17"/>
      <c r="X1599" s="17"/>
      <c r="Y1599" s="17"/>
      <c r="Z1599" s="18">
        <v>0.5</v>
      </c>
      <c r="AA1599" s="17"/>
      <c r="AB1599" s="17"/>
      <c r="AC1599" s="41">
        <v>86.233333333333334</v>
      </c>
    </row>
    <row r="1600" spans="1:29" x14ac:dyDescent="0.25">
      <c r="A1600" s="224">
        <v>1596</v>
      </c>
      <c r="B1600" s="109">
        <v>194237</v>
      </c>
      <c r="C1600" s="36" t="s">
        <v>5457</v>
      </c>
      <c r="D1600" s="39">
        <v>0.86233333333333329</v>
      </c>
      <c r="E1600" s="123"/>
      <c r="F1600" s="33"/>
      <c r="G1600" s="34">
        <v>86.233333333333334</v>
      </c>
      <c r="H1600" s="33"/>
      <c r="I1600" s="32"/>
      <c r="J1600" s="34">
        <v>0</v>
      </c>
      <c r="K1600" s="33"/>
      <c r="L1600" s="32"/>
      <c r="M1600" s="32"/>
      <c r="N1600" s="34">
        <v>0</v>
      </c>
      <c r="O1600" s="32"/>
      <c r="P1600" s="32"/>
      <c r="Q1600" s="32"/>
      <c r="R1600" s="32"/>
      <c r="S1600" s="34">
        <v>0</v>
      </c>
      <c r="T1600" s="35"/>
      <c r="U1600" s="33"/>
      <c r="V1600" s="33"/>
      <c r="W1600" s="33"/>
      <c r="X1600" s="33"/>
      <c r="Y1600" s="33"/>
      <c r="Z1600" s="34">
        <v>0</v>
      </c>
      <c r="AA1600" s="33"/>
      <c r="AB1600" s="33"/>
      <c r="AC1600" s="42">
        <v>86.233333333333334</v>
      </c>
    </row>
    <row r="1601" spans="1:29" x14ac:dyDescent="0.25">
      <c r="A1601" s="224">
        <v>1597</v>
      </c>
      <c r="B1601" s="62" t="s">
        <v>3510</v>
      </c>
      <c r="C1601" s="13" t="s">
        <v>3340</v>
      </c>
      <c r="D1601" s="18">
        <v>0.85218749999999999</v>
      </c>
      <c r="E1601" s="122">
        <v>1</v>
      </c>
      <c r="F1601" s="17"/>
      <c r="G1601" s="18">
        <v>86.21875</v>
      </c>
      <c r="H1601" s="17"/>
      <c r="I1601" s="19"/>
      <c r="J1601" s="18">
        <v>0</v>
      </c>
      <c r="K1601" s="17"/>
      <c r="L1601" s="19"/>
      <c r="M1601" s="19"/>
      <c r="N1601" s="18">
        <v>0</v>
      </c>
      <c r="O1601" s="19"/>
      <c r="P1601" s="19"/>
      <c r="Q1601" s="19"/>
      <c r="R1601" s="19"/>
      <c r="S1601" s="18">
        <v>0</v>
      </c>
      <c r="T1601" s="20"/>
      <c r="U1601" s="17"/>
      <c r="V1601" s="17"/>
      <c r="W1601" s="17"/>
      <c r="X1601" s="17"/>
      <c r="Y1601" s="17"/>
      <c r="Z1601" s="18">
        <v>0</v>
      </c>
      <c r="AA1601" s="17"/>
      <c r="AB1601" s="17"/>
      <c r="AC1601" s="41">
        <v>86.21875</v>
      </c>
    </row>
    <row r="1602" spans="1:29" x14ac:dyDescent="0.25">
      <c r="A1602" s="224">
        <v>1598</v>
      </c>
      <c r="B1602" s="62" t="s">
        <v>2679</v>
      </c>
      <c r="C1602" s="13" t="s">
        <v>2360</v>
      </c>
      <c r="D1602" s="18">
        <v>0.85307692307692307</v>
      </c>
      <c r="E1602" s="122"/>
      <c r="F1602" s="17"/>
      <c r="G1602" s="18">
        <v>85.307692307692307</v>
      </c>
      <c r="H1602" s="17"/>
      <c r="I1602" s="19"/>
      <c r="J1602" s="18">
        <v>0</v>
      </c>
      <c r="K1602" s="17"/>
      <c r="L1602" s="19"/>
      <c r="M1602" s="19"/>
      <c r="N1602" s="18">
        <v>0</v>
      </c>
      <c r="O1602" s="19"/>
      <c r="P1602" s="19"/>
      <c r="Q1602" s="19"/>
      <c r="R1602" s="19"/>
      <c r="S1602" s="18">
        <v>0</v>
      </c>
      <c r="T1602" s="20"/>
      <c r="U1602" s="17">
        <v>0.9</v>
      </c>
      <c r="V1602" s="17"/>
      <c r="W1602" s="17"/>
      <c r="X1602" s="17"/>
      <c r="Y1602" s="17"/>
      <c r="Z1602" s="18">
        <v>0.9</v>
      </c>
      <c r="AA1602" s="17"/>
      <c r="AB1602" s="17"/>
      <c r="AC1602" s="41">
        <v>86.207692307692312</v>
      </c>
    </row>
    <row r="1603" spans="1:29" x14ac:dyDescent="0.25">
      <c r="A1603" s="225">
        <v>1599</v>
      </c>
      <c r="B1603" s="62" t="s">
        <v>4906</v>
      </c>
      <c r="C1603" s="8" t="s">
        <v>4042</v>
      </c>
      <c r="D1603" s="18">
        <v>0.8540540540540541</v>
      </c>
      <c r="E1603" s="124"/>
      <c r="F1603" s="17"/>
      <c r="G1603" s="18">
        <f>SUM(D1603*100,E1603:F1603)</f>
        <v>85.405405405405403</v>
      </c>
      <c r="H1603" s="17"/>
      <c r="I1603" s="19"/>
      <c r="J1603" s="18">
        <f>SUM(H1603:I1603)</f>
        <v>0</v>
      </c>
      <c r="K1603" s="17"/>
      <c r="L1603" s="19"/>
      <c r="M1603" s="19"/>
      <c r="N1603" s="18">
        <f>SUM(K1603:M1603)</f>
        <v>0</v>
      </c>
      <c r="O1603" s="19"/>
      <c r="P1603" s="19"/>
      <c r="Q1603" s="19"/>
      <c r="R1603" s="19"/>
      <c r="S1603" s="18">
        <f>SUM(O1603:R1603)</f>
        <v>0</v>
      </c>
      <c r="T1603" s="20"/>
      <c r="U1603" s="17">
        <v>0.8</v>
      </c>
      <c r="V1603" s="17"/>
      <c r="W1603" s="17"/>
      <c r="X1603" s="17"/>
      <c r="Y1603" s="17"/>
      <c r="Z1603" s="18">
        <f>SUM(T1603:Y1603)</f>
        <v>0.8</v>
      </c>
      <c r="AA1603" s="17"/>
      <c r="AB1603" s="17"/>
      <c r="AC1603" s="41">
        <f>G1603+J1603+N1603+S1603+Z1603+AA1603-AB1603</f>
        <v>86.205405405405401</v>
      </c>
    </row>
    <row r="1604" spans="1:29" x14ac:dyDescent="0.25">
      <c r="A1604" s="224">
        <v>1600</v>
      </c>
      <c r="B1604" s="62" t="s">
        <v>3511</v>
      </c>
      <c r="C1604" s="13" t="s">
        <v>3340</v>
      </c>
      <c r="D1604" s="18">
        <v>0.86199999999999999</v>
      </c>
      <c r="E1604" s="122"/>
      <c r="F1604" s="17"/>
      <c r="G1604" s="18">
        <v>86.2</v>
      </c>
      <c r="H1604" s="17"/>
      <c r="I1604" s="19"/>
      <c r="J1604" s="18">
        <v>0</v>
      </c>
      <c r="K1604" s="17"/>
      <c r="L1604" s="19"/>
      <c r="M1604" s="19"/>
      <c r="N1604" s="18">
        <v>0</v>
      </c>
      <c r="O1604" s="19"/>
      <c r="P1604" s="19"/>
      <c r="Q1604" s="19"/>
      <c r="R1604" s="19"/>
      <c r="S1604" s="18">
        <v>0</v>
      </c>
      <c r="T1604" s="20"/>
      <c r="U1604" s="17"/>
      <c r="V1604" s="17"/>
      <c r="W1604" s="17"/>
      <c r="X1604" s="17"/>
      <c r="Y1604" s="17"/>
      <c r="Z1604" s="18">
        <v>0</v>
      </c>
      <c r="AA1604" s="17"/>
      <c r="AB1604" s="17"/>
      <c r="AC1604" s="41">
        <v>86.2</v>
      </c>
    </row>
    <row r="1605" spans="1:29" x14ac:dyDescent="0.25">
      <c r="A1605" s="224">
        <v>1601</v>
      </c>
      <c r="B1605" s="80" t="s">
        <v>1539</v>
      </c>
      <c r="C1605" s="22" t="s">
        <v>1369</v>
      </c>
      <c r="D1605" s="18">
        <v>0.82199999999999995</v>
      </c>
      <c r="E1605" s="122"/>
      <c r="F1605" s="17"/>
      <c r="G1605" s="18">
        <f>SUM(D1605*100,E1605:F1605)</f>
        <v>82.199999999999989</v>
      </c>
      <c r="H1605" s="17"/>
      <c r="I1605" s="19"/>
      <c r="J1605" s="18">
        <f>SUM(H1605:I1605)</f>
        <v>0</v>
      </c>
      <c r="K1605" s="17"/>
      <c r="L1605" s="19"/>
      <c r="M1605" s="19"/>
      <c r="N1605" s="18">
        <f>SUM(K1605:M1605)</f>
        <v>0</v>
      </c>
      <c r="O1605" s="19"/>
      <c r="P1605" s="19"/>
      <c r="Q1605" s="19"/>
      <c r="R1605" s="19"/>
      <c r="S1605" s="18">
        <f>SUM(O1605:R1605)</f>
        <v>0</v>
      </c>
      <c r="T1605" s="20">
        <v>1</v>
      </c>
      <c r="U1605" s="17"/>
      <c r="V1605" s="17"/>
      <c r="W1605" s="17">
        <v>3</v>
      </c>
      <c r="X1605" s="17"/>
      <c r="Y1605" s="17"/>
      <c r="Z1605" s="18">
        <f>SUM(T1605:Y1605)</f>
        <v>4</v>
      </c>
      <c r="AA1605" s="17"/>
      <c r="AB1605" s="17"/>
      <c r="AC1605" s="41">
        <f>G1605+J1605+N1605+S1605+Z1605+AA1605-AB1605</f>
        <v>86.199999999999989</v>
      </c>
    </row>
    <row r="1606" spans="1:29" x14ac:dyDescent="0.25">
      <c r="A1606" s="224">
        <v>1602</v>
      </c>
      <c r="B1606" s="109">
        <v>184036</v>
      </c>
      <c r="C1606" s="36" t="s">
        <v>5457</v>
      </c>
      <c r="D1606" s="39">
        <v>0.8619444444444444</v>
      </c>
      <c r="E1606" s="123"/>
      <c r="F1606" s="33"/>
      <c r="G1606" s="34">
        <v>86.194444444444443</v>
      </c>
      <c r="H1606" s="33"/>
      <c r="I1606" s="32"/>
      <c r="J1606" s="34">
        <v>0</v>
      </c>
      <c r="K1606" s="33"/>
      <c r="L1606" s="32"/>
      <c r="M1606" s="32"/>
      <c r="N1606" s="34">
        <v>0</v>
      </c>
      <c r="O1606" s="32"/>
      <c r="P1606" s="32"/>
      <c r="Q1606" s="32"/>
      <c r="R1606" s="32"/>
      <c r="S1606" s="34">
        <v>0</v>
      </c>
      <c r="T1606" s="35"/>
      <c r="U1606" s="33"/>
      <c r="V1606" s="33"/>
      <c r="W1606" s="33"/>
      <c r="X1606" s="33"/>
      <c r="Y1606" s="33"/>
      <c r="Z1606" s="34">
        <v>0</v>
      </c>
      <c r="AA1606" s="33"/>
      <c r="AB1606" s="33"/>
      <c r="AC1606" s="42">
        <v>86.194444444444443</v>
      </c>
    </row>
    <row r="1607" spans="1:29" x14ac:dyDescent="0.25">
      <c r="A1607" s="225">
        <v>1603</v>
      </c>
      <c r="B1607" s="58" t="s">
        <v>428</v>
      </c>
      <c r="C1607" s="8" t="s">
        <v>5456</v>
      </c>
      <c r="D1607" s="6">
        <v>0.86193548387096774</v>
      </c>
      <c r="E1607" s="121"/>
      <c r="F1607" s="5"/>
      <c r="G1607" s="6">
        <f>SUM(D1607*100,E1607:F1607)</f>
        <v>86.193548387096769</v>
      </c>
      <c r="H1607" s="5"/>
      <c r="I1607" s="4"/>
      <c r="J1607" s="6">
        <f>SUM(H1607:I1607)</f>
        <v>0</v>
      </c>
      <c r="K1607" s="5"/>
      <c r="L1607" s="4"/>
      <c r="M1607" s="4"/>
      <c r="N1607" s="6">
        <f>SUM(K1607:M1607)</f>
        <v>0</v>
      </c>
      <c r="O1607" s="4"/>
      <c r="P1607" s="4"/>
      <c r="Q1607" s="4"/>
      <c r="R1607" s="4"/>
      <c r="S1607" s="6">
        <f>SUM(O1607:R1607)</f>
        <v>0</v>
      </c>
      <c r="T1607" s="7"/>
      <c r="U1607" s="5"/>
      <c r="V1607" s="5"/>
      <c r="W1607" s="5"/>
      <c r="X1607" s="5"/>
      <c r="Y1607" s="5"/>
      <c r="Z1607" s="6">
        <f>SUM(T1607:Y1607)</f>
        <v>0</v>
      </c>
      <c r="AA1607" s="5"/>
      <c r="AB1607" s="5"/>
      <c r="AC1607" s="40">
        <f>G1607+J1607+N1607+S1607+Z1607+AA1607-AB1607</f>
        <v>86.193548387096769</v>
      </c>
    </row>
    <row r="1608" spans="1:29" x14ac:dyDescent="0.25">
      <c r="A1608" s="224">
        <v>1604</v>
      </c>
      <c r="B1608" s="62" t="s">
        <v>3512</v>
      </c>
      <c r="C1608" s="13" t="s">
        <v>3340</v>
      </c>
      <c r="D1608" s="18">
        <v>0.85193548387096774</v>
      </c>
      <c r="E1608" s="122">
        <v>1</v>
      </c>
      <c r="F1608" s="17"/>
      <c r="G1608" s="18">
        <v>86.193548387096769</v>
      </c>
      <c r="H1608" s="17"/>
      <c r="I1608" s="19"/>
      <c r="J1608" s="18">
        <v>0</v>
      </c>
      <c r="K1608" s="17"/>
      <c r="L1608" s="19"/>
      <c r="M1608" s="19"/>
      <c r="N1608" s="18">
        <v>0</v>
      </c>
      <c r="O1608" s="19"/>
      <c r="P1608" s="19"/>
      <c r="Q1608" s="19"/>
      <c r="R1608" s="19"/>
      <c r="S1608" s="18">
        <v>0</v>
      </c>
      <c r="T1608" s="20"/>
      <c r="U1608" s="17"/>
      <c r="V1608" s="17"/>
      <c r="W1608" s="17"/>
      <c r="X1608" s="17"/>
      <c r="Y1608" s="17"/>
      <c r="Z1608" s="18">
        <v>0</v>
      </c>
      <c r="AA1608" s="17"/>
      <c r="AB1608" s="17"/>
      <c r="AC1608" s="41">
        <v>86.193548387096769</v>
      </c>
    </row>
    <row r="1609" spans="1:29" x14ac:dyDescent="0.25">
      <c r="A1609" s="224">
        <v>1605</v>
      </c>
      <c r="B1609" s="62" t="s">
        <v>5097</v>
      </c>
      <c r="C1609" s="24" t="s">
        <v>4042</v>
      </c>
      <c r="D1609" s="18">
        <v>0.86193548387096774</v>
      </c>
      <c r="E1609" s="124"/>
      <c r="F1609" s="17"/>
      <c r="G1609" s="18">
        <f>SUM(D1609*100,E1609:F1609)</f>
        <v>86.193548387096769</v>
      </c>
      <c r="H1609" s="17"/>
      <c r="I1609" s="19"/>
      <c r="J1609" s="18">
        <f>SUM(H1609:I1609)</f>
        <v>0</v>
      </c>
      <c r="K1609" s="17"/>
      <c r="L1609" s="19"/>
      <c r="M1609" s="19"/>
      <c r="N1609" s="18">
        <f>SUM(K1609:M1609)</f>
        <v>0</v>
      </c>
      <c r="O1609" s="19"/>
      <c r="P1609" s="19"/>
      <c r="Q1609" s="19"/>
      <c r="R1609" s="19"/>
      <c r="S1609" s="18">
        <f>SUM(O1609:R1609)</f>
        <v>0</v>
      </c>
      <c r="T1609" s="20"/>
      <c r="U1609" s="17"/>
      <c r="V1609" s="17"/>
      <c r="W1609" s="17"/>
      <c r="X1609" s="17"/>
      <c r="Y1609" s="17"/>
      <c r="Z1609" s="18">
        <f>SUM(T1609:Y1609)</f>
        <v>0</v>
      </c>
      <c r="AA1609" s="17"/>
      <c r="AB1609" s="17"/>
      <c r="AC1609" s="41">
        <f>G1609+J1609+N1609+S1609+Z1609+AA1609-AB1609</f>
        <v>86.193548387096769</v>
      </c>
    </row>
    <row r="1610" spans="1:29" x14ac:dyDescent="0.25">
      <c r="A1610" s="224">
        <v>1606</v>
      </c>
      <c r="B1610" s="62" t="s">
        <v>5144</v>
      </c>
      <c r="C1610" s="24" t="s">
        <v>4042</v>
      </c>
      <c r="D1610" s="18">
        <v>0.86193548387096774</v>
      </c>
      <c r="E1610" s="124"/>
      <c r="F1610" s="17"/>
      <c r="G1610" s="18">
        <f>SUM(D1610*100,E1610:F1610)</f>
        <v>86.193548387096769</v>
      </c>
      <c r="H1610" s="17"/>
      <c r="I1610" s="19"/>
      <c r="J1610" s="18">
        <f>SUM(H1610:I1610)</f>
        <v>0</v>
      </c>
      <c r="K1610" s="17"/>
      <c r="L1610" s="19"/>
      <c r="M1610" s="19"/>
      <c r="N1610" s="18">
        <f>SUM(K1610:M1610)</f>
        <v>0</v>
      </c>
      <c r="O1610" s="19"/>
      <c r="P1610" s="19"/>
      <c r="Q1610" s="19"/>
      <c r="R1610" s="19"/>
      <c r="S1610" s="18">
        <f>SUM(O1610:R1610)</f>
        <v>0</v>
      </c>
      <c r="T1610" s="20"/>
      <c r="U1610" s="17"/>
      <c r="V1610" s="17"/>
      <c r="W1610" s="17"/>
      <c r="X1610" s="17"/>
      <c r="Y1610" s="17"/>
      <c r="Z1610" s="18">
        <f>SUM(T1610:Y1610)</f>
        <v>0</v>
      </c>
      <c r="AA1610" s="17"/>
      <c r="AB1610" s="17"/>
      <c r="AC1610" s="41">
        <f>G1610+J1610+N1610+S1610+Z1610+AA1610-AB1610</f>
        <v>86.193548387096769</v>
      </c>
    </row>
    <row r="1611" spans="1:29" x14ac:dyDescent="0.25">
      <c r="A1611" s="225">
        <v>1607</v>
      </c>
      <c r="B1611" s="109">
        <v>204192</v>
      </c>
      <c r="C1611" s="36" t="s">
        <v>5457</v>
      </c>
      <c r="D1611" s="38">
        <v>0.86187499999999995</v>
      </c>
      <c r="E1611" s="123"/>
      <c r="F1611" s="33"/>
      <c r="G1611" s="34">
        <v>86.1875</v>
      </c>
      <c r="H1611" s="33"/>
      <c r="I1611" s="32"/>
      <c r="J1611" s="34">
        <v>0</v>
      </c>
      <c r="K1611" s="33"/>
      <c r="L1611" s="32"/>
      <c r="M1611" s="32"/>
      <c r="N1611" s="34">
        <v>0</v>
      </c>
      <c r="O1611" s="32"/>
      <c r="P1611" s="32"/>
      <c r="Q1611" s="32"/>
      <c r="R1611" s="32"/>
      <c r="S1611" s="34">
        <v>0</v>
      </c>
      <c r="T1611" s="35"/>
      <c r="U1611" s="33"/>
      <c r="V1611" s="33"/>
      <c r="W1611" s="33"/>
      <c r="X1611" s="33"/>
      <c r="Y1611" s="33"/>
      <c r="Z1611" s="34">
        <v>0</v>
      </c>
      <c r="AA1611" s="33"/>
      <c r="AB1611" s="33"/>
      <c r="AC1611" s="42">
        <v>86.1875</v>
      </c>
    </row>
    <row r="1612" spans="1:29" x14ac:dyDescent="0.25">
      <c r="A1612" s="224">
        <v>1608</v>
      </c>
      <c r="B1612" s="109">
        <v>214017</v>
      </c>
      <c r="C1612" s="36" t="s">
        <v>5457</v>
      </c>
      <c r="D1612" s="39">
        <v>0.67080740740740741</v>
      </c>
      <c r="E1612" s="123"/>
      <c r="F1612" s="33"/>
      <c r="G1612" s="34">
        <v>67.080740740740737</v>
      </c>
      <c r="H1612" s="33"/>
      <c r="I1612" s="32"/>
      <c r="J1612" s="34">
        <v>0</v>
      </c>
      <c r="K1612" s="33"/>
      <c r="L1612" s="32"/>
      <c r="M1612" s="32"/>
      <c r="N1612" s="34">
        <v>0</v>
      </c>
      <c r="O1612" s="32"/>
      <c r="P1612" s="32"/>
      <c r="Q1612" s="32"/>
      <c r="R1612" s="32"/>
      <c r="S1612" s="34">
        <v>0</v>
      </c>
      <c r="T1612" s="35"/>
      <c r="U1612" s="33">
        <v>9.1</v>
      </c>
      <c r="V1612" s="33"/>
      <c r="W1612" s="33"/>
      <c r="X1612" s="33">
        <v>10</v>
      </c>
      <c r="Y1612" s="33"/>
      <c r="Z1612" s="34">
        <v>19.100000000000001</v>
      </c>
      <c r="AA1612" s="33"/>
      <c r="AB1612" s="33"/>
      <c r="AC1612" s="42">
        <v>86.180740740740731</v>
      </c>
    </row>
    <row r="1613" spans="1:29" x14ac:dyDescent="0.25">
      <c r="A1613" s="224">
        <v>1609</v>
      </c>
      <c r="B1613" s="62" t="s">
        <v>429</v>
      </c>
      <c r="C1613" s="8" t="s">
        <v>5456</v>
      </c>
      <c r="D1613" s="6">
        <v>0.83666666666666667</v>
      </c>
      <c r="E1613" s="121"/>
      <c r="F1613" s="5"/>
      <c r="G1613" s="6">
        <f>SUM(D1613*100,E1613:F1613)</f>
        <v>83.666666666666671</v>
      </c>
      <c r="H1613" s="5"/>
      <c r="I1613" s="4"/>
      <c r="J1613" s="6">
        <f>SUM(H1613:I1613)</f>
        <v>0</v>
      </c>
      <c r="K1613" s="5"/>
      <c r="L1613" s="4"/>
      <c r="M1613" s="4"/>
      <c r="N1613" s="6">
        <f>SUM(K1613:M1613)</f>
        <v>0</v>
      </c>
      <c r="O1613" s="4">
        <v>2.5</v>
      </c>
      <c r="P1613" s="4"/>
      <c r="Q1613" s="4"/>
      <c r="R1613" s="4"/>
      <c r="S1613" s="6">
        <f>SUM(O1613:R1613)</f>
        <v>2.5</v>
      </c>
      <c r="T1613" s="7"/>
      <c r="U1613" s="5"/>
      <c r="V1613" s="5"/>
      <c r="W1613" s="5"/>
      <c r="X1613" s="5"/>
      <c r="Y1613" s="5"/>
      <c r="Z1613" s="6">
        <f>SUM(T1613:Y1613)</f>
        <v>0</v>
      </c>
      <c r="AA1613" s="5"/>
      <c r="AB1613" s="5"/>
      <c r="AC1613" s="40">
        <f>G1613+J1613+N1613+S1613+Z1613+AA1613-AB1613</f>
        <v>86.166666666666671</v>
      </c>
    </row>
    <row r="1614" spans="1:29" x14ac:dyDescent="0.25">
      <c r="A1614" s="224">
        <v>1610</v>
      </c>
      <c r="B1614" s="62" t="s">
        <v>430</v>
      </c>
      <c r="C1614" s="8" t="s">
        <v>5456</v>
      </c>
      <c r="D1614" s="6">
        <v>0.86166666666666669</v>
      </c>
      <c r="E1614" s="121"/>
      <c r="F1614" s="5"/>
      <c r="G1614" s="6">
        <f>SUM(D1614*100,E1614:F1614)</f>
        <v>86.166666666666671</v>
      </c>
      <c r="H1614" s="5"/>
      <c r="I1614" s="4"/>
      <c r="J1614" s="6">
        <f>SUM(H1614:I1614)</f>
        <v>0</v>
      </c>
      <c r="K1614" s="5"/>
      <c r="L1614" s="4"/>
      <c r="M1614" s="4"/>
      <c r="N1614" s="6">
        <f>SUM(K1614:M1614)</f>
        <v>0</v>
      </c>
      <c r="O1614" s="4"/>
      <c r="P1614" s="4"/>
      <c r="Q1614" s="4"/>
      <c r="R1614" s="4"/>
      <c r="S1614" s="6">
        <f>SUM(O1614:R1614)</f>
        <v>0</v>
      </c>
      <c r="T1614" s="7"/>
      <c r="U1614" s="5"/>
      <c r="V1614" s="5"/>
      <c r="W1614" s="5"/>
      <c r="X1614" s="5"/>
      <c r="Y1614" s="5"/>
      <c r="Z1614" s="6">
        <f>SUM(T1614:Y1614)</f>
        <v>0</v>
      </c>
      <c r="AA1614" s="5"/>
      <c r="AB1614" s="5"/>
      <c r="AC1614" s="40">
        <f>G1614+J1614+N1614+S1614+Z1614+AA1614-AB1614</f>
        <v>86.166666666666671</v>
      </c>
    </row>
    <row r="1615" spans="1:29" x14ac:dyDescent="0.25">
      <c r="A1615" s="225">
        <v>1611</v>
      </c>
      <c r="B1615" s="104" t="s">
        <v>1540</v>
      </c>
      <c r="C1615" s="8" t="s">
        <v>1369</v>
      </c>
      <c r="D1615" s="18">
        <v>0.86166666666666669</v>
      </c>
      <c r="E1615" s="122"/>
      <c r="F1615" s="17"/>
      <c r="G1615" s="18">
        <f>SUM(D1615*100,E1615:F1615)</f>
        <v>86.166666666666671</v>
      </c>
      <c r="H1615" s="17"/>
      <c r="I1615" s="19"/>
      <c r="J1615" s="18">
        <f>SUM(H1615:I1615)</f>
        <v>0</v>
      </c>
      <c r="K1615" s="17"/>
      <c r="L1615" s="19"/>
      <c r="M1615" s="19"/>
      <c r="N1615" s="18">
        <f>SUM(K1615:M1615)</f>
        <v>0</v>
      </c>
      <c r="O1615" s="19"/>
      <c r="P1615" s="19"/>
      <c r="Q1615" s="19"/>
      <c r="R1615" s="19"/>
      <c r="S1615" s="18">
        <f>SUM(O1615:R1615)</f>
        <v>0</v>
      </c>
      <c r="T1615" s="20"/>
      <c r="U1615" s="17"/>
      <c r="V1615" s="17"/>
      <c r="W1615" s="17"/>
      <c r="X1615" s="17"/>
      <c r="Y1615" s="17"/>
      <c r="Z1615" s="18">
        <f>SUM(T1615:Y1615)</f>
        <v>0</v>
      </c>
      <c r="AA1615" s="17"/>
      <c r="AB1615" s="17"/>
      <c r="AC1615" s="41">
        <f>G1615+J1615+N1615+S1615+Z1615+AA1615-AB1615</f>
        <v>86.166666666666671</v>
      </c>
    </row>
    <row r="1616" spans="1:29" x14ac:dyDescent="0.25">
      <c r="A1616" s="224">
        <v>1612</v>
      </c>
      <c r="B1616" s="62" t="s">
        <v>2680</v>
      </c>
      <c r="C1616" s="13" t="s">
        <v>2360</v>
      </c>
      <c r="D1616" s="18">
        <v>0.86166666666666669</v>
      </c>
      <c r="E1616" s="122"/>
      <c r="F1616" s="17"/>
      <c r="G1616" s="18">
        <v>86.166666666666671</v>
      </c>
      <c r="H1616" s="17"/>
      <c r="I1616" s="19"/>
      <c r="J1616" s="18">
        <v>0</v>
      </c>
      <c r="K1616" s="17"/>
      <c r="L1616" s="19"/>
      <c r="M1616" s="19"/>
      <c r="N1616" s="18">
        <v>0</v>
      </c>
      <c r="O1616" s="19"/>
      <c r="P1616" s="19"/>
      <c r="Q1616" s="19"/>
      <c r="R1616" s="19"/>
      <c r="S1616" s="18">
        <v>0</v>
      </c>
      <c r="T1616" s="20"/>
      <c r="U1616" s="17"/>
      <c r="V1616" s="17"/>
      <c r="W1616" s="17"/>
      <c r="X1616" s="17"/>
      <c r="Y1616" s="17"/>
      <c r="Z1616" s="18">
        <v>0</v>
      </c>
      <c r="AA1616" s="17"/>
      <c r="AB1616" s="17"/>
      <c r="AC1616" s="41">
        <v>86.166666666666671</v>
      </c>
    </row>
    <row r="1617" spans="1:29" x14ac:dyDescent="0.25">
      <c r="A1617" s="224">
        <v>1613</v>
      </c>
      <c r="B1617" s="111" t="s">
        <v>4055</v>
      </c>
      <c r="C1617" s="8" t="s">
        <v>4042</v>
      </c>
      <c r="D1617" s="18">
        <v>0.83062499999999995</v>
      </c>
      <c r="E1617" s="124"/>
      <c r="F1617" s="17"/>
      <c r="G1617" s="18">
        <f>SUM(D1617*100,E1617:F1617)</f>
        <v>83.0625</v>
      </c>
      <c r="H1617" s="17"/>
      <c r="I1617" s="19"/>
      <c r="J1617" s="18">
        <f>SUM(H1617:I1617)</f>
        <v>0</v>
      </c>
      <c r="K1617" s="17"/>
      <c r="L1617" s="19"/>
      <c r="M1617" s="19"/>
      <c r="N1617" s="18">
        <f>SUM(K1617:M1617)</f>
        <v>0</v>
      </c>
      <c r="O1617" s="19"/>
      <c r="P1617" s="19"/>
      <c r="Q1617" s="19"/>
      <c r="R1617" s="19"/>
      <c r="S1617" s="18">
        <f>SUM(O1617:R1617)</f>
        <v>0</v>
      </c>
      <c r="T1617" s="20">
        <v>1</v>
      </c>
      <c r="U1617" s="17">
        <v>1.1000000000000001</v>
      </c>
      <c r="V1617" s="17"/>
      <c r="W1617" s="17">
        <v>1</v>
      </c>
      <c r="X1617" s="17"/>
      <c r="Y1617" s="17"/>
      <c r="Z1617" s="18">
        <f>SUM(T1617:Y1617)</f>
        <v>3.1</v>
      </c>
      <c r="AA1617" s="17"/>
      <c r="AB1617" s="17"/>
      <c r="AC1617" s="41">
        <f>G1617+J1617+N1617+S1617+Z1617+AA1617-AB1617</f>
        <v>86.162499999999994</v>
      </c>
    </row>
    <row r="1618" spans="1:29" x14ac:dyDescent="0.25">
      <c r="A1618" s="224">
        <v>1614</v>
      </c>
      <c r="B1618" s="62" t="s">
        <v>4654</v>
      </c>
      <c r="C1618" s="50" t="s">
        <v>4042</v>
      </c>
      <c r="D1618" s="18">
        <v>0.86161290322580641</v>
      </c>
      <c r="E1618" s="124"/>
      <c r="F1618" s="17"/>
      <c r="G1618" s="18">
        <f>SUM(D1618*100,E1618:F1618)</f>
        <v>86.161290322580641</v>
      </c>
      <c r="H1618" s="17"/>
      <c r="I1618" s="19"/>
      <c r="J1618" s="18">
        <f>SUM(H1618:I1618)</f>
        <v>0</v>
      </c>
      <c r="K1618" s="17"/>
      <c r="L1618" s="19"/>
      <c r="M1618" s="19"/>
      <c r="N1618" s="18">
        <f>SUM(K1618:M1618)</f>
        <v>0</v>
      </c>
      <c r="O1618" s="19"/>
      <c r="P1618" s="19"/>
      <c r="Q1618" s="19"/>
      <c r="R1618" s="19"/>
      <c r="S1618" s="18">
        <f>SUM(O1618:R1618)</f>
        <v>0</v>
      </c>
      <c r="T1618" s="20"/>
      <c r="U1618" s="17"/>
      <c r="V1618" s="17"/>
      <c r="W1618" s="17"/>
      <c r="X1618" s="17"/>
      <c r="Y1618" s="17"/>
      <c r="Z1618" s="18">
        <f>SUM(T1618:Y1618)</f>
        <v>0</v>
      </c>
      <c r="AA1618" s="17"/>
      <c r="AB1618" s="17"/>
      <c r="AC1618" s="41">
        <f>G1618+J1618+N1618+S1618+Z1618+AA1618-AB1618</f>
        <v>86.161290322580641</v>
      </c>
    </row>
    <row r="1619" spans="1:29" x14ac:dyDescent="0.25">
      <c r="A1619" s="225">
        <v>1615</v>
      </c>
      <c r="B1619" s="62" t="s">
        <v>3513</v>
      </c>
      <c r="C1619" s="13" t="s">
        <v>3340</v>
      </c>
      <c r="D1619" s="18">
        <v>0.86160000000000003</v>
      </c>
      <c r="E1619" s="122"/>
      <c r="F1619" s="17"/>
      <c r="G1619" s="18">
        <v>86.16</v>
      </c>
      <c r="H1619" s="17"/>
      <c r="I1619" s="19"/>
      <c r="J1619" s="18">
        <v>0</v>
      </c>
      <c r="K1619" s="17"/>
      <c r="L1619" s="19"/>
      <c r="M1619" s="19"/>
      <c r="N1619" s="18">
        <v>0</v>
      </c>
      <c r="O1619" s="19"/>
      <c r="P1619" s="19"/>
      <c r="Q1619" s="19"/>
      <c r="R1619" s="19"/>
      <c r="S1619" s="18">
        <v>0</v>
      </c>
      <c r="T1619" s="20"/>
      <c r="U1619" s="17"/>
      <c r="V1619" s="17"/>
      <c r="W1619" s="17"/>
      <c r="X1619" s="17"/>
      <c r="Y1619" s="17"/>
      <c r="Z1619" s="18">
        <v>0</v>
      </c>
      <c r="AA1619" s="17"/>
      <c r="AB1619" s="17"/>
      <c r="AC1619" s="41">
        <v>86.16</v>
      </c>
    </row>
    <row r="1620" spans="1:29" x14ac:dyDescent="0.25">
      <c r="A1620" s="224">
        <v>1616</v>
      </c>
      <c r="B1620" s="62" t="s">
        <v>2681</v>
      </c>
      <c r="C1620" s="13" t="s">
        <v>2360</v>
      </c>
      <c r="D1620" s="18">
        <v>0.86153846153846159</v>
      </c>
      <c r="E1620" s="122"/>
      <c r="F1620" s="17"/>
      <c r="G1620" s="18">
        <v>86.15384615384616</v>
      </c>
      <c r="H1620" s="17"/>
      <c r="I1620" s="19"/>
      <c r="J1620" s="18">
        <v>0</v>
      </c>
      <c r="K1620" s="17"/>
      <c r="L1620" s="19"/>
      <c r="M1620" s="19"/>
      <c r="N1620" s="18">
        <v>0</v>
      </c>
      <c r="O1620" s="19"/>
      <c r="P1620" s="19"/>
      <c r="Q1620" s="19"/>
      <c r="R1620" s="19"/>
      <c r="S1620" s="18">
        <v>0</v>
      </c>
      <c r="T1620" s="20"/>
      <c r="U1620" s="17"/>
      <c r="V1620" s="17"/>
      <c r="W1620" s="17"/>
      <c r="X1620" s="17"/>
      <c r="Y1620" s="17"/>
      <c r="Z1620" s="18">
        <v>0</v>
      </c>
      <c r="AA1620" s="17"/>
      <c r="AB1620" s="17"/>
      <c r="AC1620" s="41">
        <v>86.15384615384616</v>
      </c>
    </row>
    <row r="1621" spans="1:29" x14ac:dyDescent="0.25">
      <c r="A1621" s="224">
        <v>1617</v>
      </c>
      <c r="B1621" s="109">
        <v>214015</v>
      </c>
      <c r="C1621" s="36" t="s">
        <v>5457</v>
      </c>
      <c r="D1621" s="39">
        <v>0.76742962962962957</v>
      </c>
      <c r="E1621" s="123"/>
      <c r="F1621" s="33"/>
      <c r="G1621" s="34">
        <v>76.742962962962963</v>
      </c>
      <c r="H1621" s="33">
        <v>2.6</v>
      </c>
      <c r="I1621" s="32"/>
      <c r="J1621" s="34">
        <v>2.6</v>
      </c>
      <c r="K1621" s="33"/>
      <c r="L1621" s="32"/>
      <c r="M1621" s="32"/>
      <c r="N1621" s="34">
        <v>0</v>
      </c>
      <c r="O1621" s="32"/>
      <c r="P1621" s="32"/>
      <c r="Q1621" s="32"/>
      <c r="R1621" s="32"/>
      <c r="S1621" s="34">
        <v>0</v>
      </c>
      <c r="T1621" s="35"/>
      <c r="U1621" s="33">
        <v>4.7</v>
      </c>
      <c r="V1621" s="33">
        <v>2.1</v>
      </c>
      <c r="W1621" s="33"/>
      <c r="X1621" s="33"/>
      <c r="Y1621" s="33"/>
      <c r="Z1621" s="34">
        <v>6.8000000000000007</v>
      </c>
      <c r="AA1621" s="33"/>
      <c r="AB1621" s="33"/>
      <c r="AC1621" s="42">
        <v>86.142962962962955</v>
      </c>
    </row>
    <row r="1622" spans="1:29" x14ac:dyDescent="0.25">
      <c r="A1622" s="224">
        <v>1618</v>
      </c>
      <c r="B1622" s="62" t="s">
        <v>2682</v>
      </c>
      <c r="C1622" s="13" t="s">
        <v>2360</v>
      </c>
      <c r="D1622" s="18">
        <v>0.80538461538461537</v>
      </c>
      <c r="E1622" s="122"/>
      <c r="F1622" s="17"/>
      <c r="G1622" s="18">
        <v>80.538461538461533</v>
      </c>
      <c r="H1622" s="17"/>
      <c r="I1622" s="19"/>
      <c r="J1622" s="18">
        <v>0</v>
      </c>
      <c r="K1622" s="17"/>
      <c r="L1622" s="19"/>
      <c r="M1622" s="19"/>
      <c r="N1622" s="18">
        <v>0</v>
      </c>
      <c r="O1622" s="19"/>
      <c r="P1622" s="19"/>
      <c r="Q1622" s="19"/>
      <c r="R1622" s="19"/>
      <c r="S1622" s="18">
        <v>0</v>
      </c>
      <c r="T1622" s="20">
        <v>1</v>
      </c>
      <c r="U1622" s="17"/>
      <c r="V1622" s="17">
        <v>2.6</v>
      </c>
      <c r="W1622" s="17"/>
      <c r="X1622" s="17">
        <v>2</v>
      </c>
      <c r="Y1622" s="17"/>
      <c r="Z1622" s="18">
        <v>5.6</v>
      </c>
      <c r="AA1622" s="17"/>
      <c r="AB1622" s="17"/>
      <c r="AC1622" s="41">
        <v>86.138461538461527</v>
      </c>
    </row>
    <row r="1623" spans="1:29" x14ac:dyDescent="0.25">
      <c r="A1623" s="225">
        <v>1619</v>
      </c>
      <c r="B1623" s="62" t="s">
        <v>431</v>
      </c>
      <c r="C1623" s="8" t="s">
        <v>5456</v>
      </c>
      <c r="D1623" s="6">
        <v>0.85137931034482761</v>
      </c>
      <c r="E1623" s="121"/>
      <c r="F1623" s="5"/>
      <c r="G1623" s="6">
        <f>SUM(D1623*100,E1623:F1623)</f>
        <v>85.137931034482762</v>
      </c>
      <c r="H1623" s="5"/>
      <c r="I1623" s="4"/>
      <c r="J1623" s="6">
        <f>SUM(H1623:I1623)</f>
        <v>0</v>
      </c>
      <c r="K1623" s="5"/>
      <c r="L1623" s="4"/>
      <c r="M1623" s="4"/>
      <c r="N1623" s="6">
        <f>SUM(K1623:M1623)</f>
        <v>0</v>
      </c>
      <c r="O1623" s="4"/>
      <c r="P1623" s="4"/>
      <c r="Q1623" s="4"/>
      <c r="R1623" s="4"/>
      <c r="S1623" s="6">
        <f>SUM(O1623:R1623)</f>
        <v>0</v>
      </c>
      <c r="T1623" s="7">
        <v>1</v>
      </c>
      <c r="U1623" s="5"/>
      <c r="V1623" s="5"/>
      <c r="W1623" s="5"/>
      <c r="X1623" s="5"/>
      <c r="Y1623" s="5"/>
      <c r="Z1623" s="6">
        <f>SUM(T1623:Y1623)</f>
        <v>1</v>
      </c>
      <c r="AA1623" s="5"/>
      <c r="AB1623" s="5"/>
      <c r="AC1623" s="40">
        <f>G1623+J1623+N1623+S1623+Z1623+AA1623-AB1623</f>
        <v>86.137931034482762</v>
      </c>
    </row>
    <row r="1624" spans="1:29" x14ac:dyDescent="0.25">
      <c r="A1624" s="224">
        <v>1620</v>
      </c>
      <c r="B1624" s="81" t="s">
        <v>4383</v>
      </c>
      <c r="C1624" s="8" t="s">
        <v>4042</v>
      </c>
      <c r="D1624" s="18">
        <v>0.86137931034482762</v>
      </c>
      <c r="E1624" s="124"/>
      <c r="F1624" s="17"/>
      <c r="G1624" s="18">
        <f>SUM(D1624*100,E1624:F1624)</f>
        <v>86.137931034482762</v>
      </c>
      <c r="H1624" s="17"/>
      <c r="I1624" s="19"/>
      <c r="J1624" s="18">
        <f>SUM(H1624:I1624)</f>
        <v>0</v>
      </c>
      <c r="K1624" s="17"/>
      <c r="L1624" s="19"/>
      <c r="M1624" s="19"/>
      <c r="N1624" s="18">
        <f>SUM(K1624:M1624)</f>
        <v>0</v>
      </c>
      <c r="O1624" s="19"/>
      <c r="P1624" s="19"/>
      <c r="Q1624" s="19"/>
      <c r="R1624" s="19"/>
      <c r="S1624" s="18">
        <f>SUM(O1624:R1624)</f>
        <v>0</v>
      </c>
      <c r="T1624" s="20"/>
      <c r="U1624" s="17"/>
      <c r="V1624" s="17"/>
      <c r="W1624" s="17"/>
      <c r="X1624" s="17"/>
      <c r="Y1624" s="17"/>
      <c r="Z1624" s="18">
        <f>SUM(T1624:Y1624)</f>
        <v>0</v>
      </c>
      <c r="AA1624" s="17"/>
      <c r="AB1624" s="17"/>
      <c r="AC1624" s="41">
        <f>G1624+J1624+N1624+S1624+Z1624+AA1624-AB1624</f>
        <v>86.137931034482762</v>
      </c>
    </row>
    <row r="1625" spans="1:29" x14ac:dyDescent="0.25">
      <c r="A1625" s="224">
        <v>1621</v>
      </c>
      <c r="B1625" s="58" t="s">
        <v>432</v>
      </c>
      <c r="C1625" s="8" t="s">
        <v>5456</v>
      </c>
      <c r="D1625" s="6">
        <v>0.83322580645161293</v>
      </c>
      <c r="E1625" s="121"/>
      <c r="F1625" s="5"/>
      <c r="G1625" s="6">
        <f>SUM(D1625*100,E1625:F1625)</f>
        <v>83.322580645161295</v>
      </c>
      <c r="H1625" s="5"/>
      <c r="I1625" s="4"/>
      <c r="J1625" s="6">
        <f>SUM(H1625:I1625)</f>
        <v>0</v>
      </c>
      <c r="K1625" s="5"/>
      <c r="L1625" s="4"/>
      <c r="M1625" s="4"/>
      <c r="N1625" s="6">
        <f>SUM(K1625:M1625)</f>
        <v>0</v>
      </c>
      <c r="O1625" s="4"/>
      <c r="P1625" s="4"/>
      <c r="Q1625" s="4"/>
      <c r="R1625" s="4"/>
      <c r="S1625" s="6">
        <f>SUM(O1625:R1625)</f>
        <v>0</v>
      </c>
      <c r="T1625" s="7">
        <v>1</v>
      </c>
      <c r="U1625" s="5"/>
      <c r="V1625" s="5"/>
      <c r="W1625" s="5">
        <v>1.8</v>
      </c>
      <c r="X1625" s="5"/>
      <c r="Y1625" s="5"/>
      <c r="Z1625" s="6">
        <f>SUM(T1625:Y1625)</f>
        <v>2.8</v>
      </c>
      <c r="AA1625" s="5"/>
      <c r="AB1625" s="5"/>
      <c r="AC1625" s="40">
        <f>G1625+J1625+N1625+S1625+Z1625+AA1625-AB1625</f>
        <v>86.122580645161293</v>
      </c>
    </row>
    <row r="1626" spans="1:29" x14ac:dyDescent="0.25">
      <c r="A1626" s="224">
        <v>1622</v>
      </c>
      <c r="B1626" s="81" t="s">
        <v>1541</v>
      </c>
      <c r="C1626" s="21" t="s">
        <v>1369</v>
      </c>
      <c r="D1626" s="18">
        <v>0.86121212121212132</v>
      </c>
      <c r="E1626" s="122"/>
      <c r="F1626" s="17"/>
      <c r="G1626" s="18">
        <f>SUM(D1626*100,E1626:F1626)</f>
        <v>86.121212121212125</v>
      </c>
      <c r="H1626" s="17"/>
      <c r="I1626" s="19"/>
      <c r="J1626" s="18">
        <f>SUM(H1626:I1626)</f>
        <v>0</v>
      </c>
      <c r="K1626" s="17"/>
      <c r="L1626" s="19"/>
      <c r="M1626" s="19"/>
      <c r="N1626" s="18">
        <f>SUM(K1626:M1626)</f>
        <v>0</v>
      </c>
      <c r="O1626" s="19"/>
      <c r="P1626" s="19"/>
      <c r="Q1626" s="19"/>
      <c r="R1626" s="19"/>
      <c r="S1626" s="18">
        <f>SUM(O1626:R1626)</f>
        <v>0</v>
      </c>
      <c r="T1626" s="20"/>
      <c r="U1626" s="17"/>
      <c r="V1626" s="17"/>
      <c r="W1626" s="17"/>
      <c r="X1626" s="17"/>
      <c r="Y1626" s="17"/>
      <c r="Z1626" s="18">
        <f>SUM(T1626:Y1626)</f>
        <v>0</v>
      </c>
      <c r="AA1626" s="17"/>
      <c r="AB1626" s="17"/>
      <c r="AC1626" s="41">
        <f>G1626+J1626+N1626+S1626+Z1626+AA1626-AB1626</f>
        <v>86.121212121212125</v>
      </c>
    </row>
    <row r="1627" spans="1:29" x14ac:dyDescent="0.25">
      <c r="A1627" s="225">
        <v>1623</v>
      </c>
      <c r="B1627" s="61" t="s">
        <v>433</v>
      </c>
      <c r="C1627" s="8" t="s">
        <v>5456</v>
      </c>
      <c r="D1627" s="6">
        <v>0.86114360041623306</v>
      </c>
      <c r="E1627" s="121"/>
      <c r="F1627" s="5"/>
      <c r="G1627" s="6">
        <f>SUM(D1627*100,E1627:F1627)</f>
        <v>86.1143600416233</v>
      </c>
      <c r="H1627" s="5"/>
      <c r="I1627" s="4"/>
      <c r="J1627" s="6">
        <f>SUM(H1627:I1627)</f>
        <v>0</v>
      </c>
      <c r="K1627" s="5"/>
      <c r="L1627" s="4"/>
      <c r="M1627" s="4"/>
      <c r="N1627" s="6">
        <f>SUM(K1627:M1627)</f>
        <v>0</v>
      </c>
      <c r="O1627" s="4"/>
      <c r="P1627" s="4"/>
      <c r="Q1627" s="4"/>
      <c r="R1627" s="4"/>
      <c r="S1627" s="6">
        <f>SUM(O1627:R1627)</f>
        <v>0</v>
      </c>
      <c r="T1627" s="7"/>
      <c r="U1627" s="5"/>
      <c r="V1627" s="5"/>
      <c r="W1627" s="5"/>
      <c r="X1627" s="5"/>
      <c r="Y1627" s="5"/>
      <c r="Z1627" s="6">
        <f>SUM(T1627:Y1627)</f>
        <v>0</v>
      </c>
      <c r="AA1627" s="5"/>
      <c r="AB1627" s="5"/>
      <c r="AC1627" s="40">
        <f>G1627+J1627+N1627+S1627+Z1627+AA1627-AB1627</f>
        <v>86.1143600416233</v>
      </c>
    </row>
    <row r="1628" spans="1:29" x14ac:dyDescent="0.25">
      <c r="A1628" s="224">
        <v>1624</v>
      </c>
      <c r="B1628" s="109">
        <v>184161</v>
      </c>
      <c r="C1628" s="36" t="s">
        <v>5457</v>
      </c>
      <c r="D1628" s="39">
        <v>0.86111111111111116</v>
      </c>
      <c r="E1628" s="123"/>
      <c r="F1628" s="33"/>
      <c r="G1628" s="34">
        <v>86.111111111111114</v>
      </c>
      <c r="H1628" s="33"/>
      <c r="I1628" s="32"/>
      <c r="J1628" s="34">
        <v>0</v>
      </c>
      <c r="K1628" s="33"/>
      <c r="L1628" s="32"/>
      <c r="M1628" s="32"/>
      <c r="N1628" s="34">
        <v>0</v>
      </c>
      <c r="O1628" s="32"/>
      <c r="P1628" s="32"/>
      <c r="Q1628" s="32"/>
      <c r="R1628" s="32"/>
      <c r="S1628" s="34">
        <v>0</v>
      </c>
      <c r="T1628" s="35"/>
      <c r="U1628" s="33"/>
      <c r="V1628" s="33"/>
      <c r="W1628" s="33"/>
      <c r="X1628" s="33"/>
      <c r="Y1628" s="33"/>
      <c r="Z1628" s="34">
        <v>0</v>
      </c>
      <c r="AA1628" s="33"/>
      <c r="AB1628" s="33"/>
      <c r="AC1628" s="42">
        <v>86.111111111111114</v>
      </c>
    </row>
    <row r="1629" spans="1:29" x14ac:dyDescent="0.25">
      <c r="A1629" s="224">
        <v>1625</v>
      </c>
      <c r="B1629" s="91" t="s">
        <v>1542</v>
      </c>
      <c r="C1629" s="8" t="s">
        <v>1369</v>
      </c>
      <c r="D1629" s="18">
        <v>0.86100333333333345</v>
      </c>
      <c r="E1629" s="122"/>
      <c r="F1629" s="17"/>
      <c r="G1629" s="18">
        <f>SUM(D1629*100,E1629:F1629)</f>
        <v>86.100333333333339</v>
      </c>
      <c r="H1629" s="17"/>
      <c r="I1629" s="19"/>
      <c r="J1629" s="18">
        <f>SUM(H1629:I1629)</f>
        <v>0</v>
      </c>
      <c r="K1629" s="17"/>
      <c r="L1629" s="19"/>
      <c r="M1629" s="19"/>
      <c r="N1629" s="18">
        <f>SUM(K1629:M1629)</f>
        <v>0</v>
      </c>
      <c r="O1629" s="19"/>
      <c r="P1629" s="19"/>
      <c r="Q1629" s="19"/>
      <c r="R1629" s="19"/>
      <c r="S1629" s="18">
        <f>SUM(O1629:R1629)</f>
        <v>0</v>
      </c>
      <c r="T1629" s="20"/>
      <c r="U1629" s="17"/>
      <c r="V1629" s="17"/>
      <c r="W1629" s="17"/>
      <c r="X1629" s="17"/>
      <c r="Y1629" s="17"/>
      <c r="Z1629" s="18">
        <f>SUM(T1629:Y1629)</f>
        <v>0</v>
      </c>
      <c r="AA1629" s="17"/>
      <c r="AB1629" s="17"/>
      <c r="AC1629" s="41">
        <f>G1629+J1629+N1629+S1629+Z1629+AA1629-AB1629</f>
        <v>86.100333333333339</v>
      </c>
    </row>
    <row r="1630" spans="1:29" x14ac:dyDescent="0.25">
      <c r="A1630" s="224">
        <v>1626</v>
      </c>
      <c r="B1630" s="61" t="s">
        <v>434</v>
      </c>
      <c r="C1630" s="8" t="s">
        <v>5456</v>
      </c>
      <c r="D1630" s="6">
        <v>0.86099999999999999</v>
      </c>
      <c r="E1630" s="121"/>
      <c r="F1630" s="5"/>
      <c r="G1630" s="6">
        <f>SUM(D1630*100,E1630:F1630)</f>
        <v>86.1</v>
      </c>
      <c r="H1630" s="5"/>
      <c r="I1630" s="4"/>
      <c r="J1630" s="6">
        <f>SUM(H1630:I1630)</f>
        <v>0</v>
      </c>
      <c r="K1630" s="5"/>
      <c r="L1630" s="4"/>
      <c r="M1630" s="4"/>
      <c r="N1630" s="6">
        <f>SUM(K1630:M1630)</f>
        <v>0</v>
      </c>
      <c r="O1630" s="4"/>
      <c r="P1630" s="4"/>
      <c r="Q1630" s="4"/>
      <c r="R1630" s="4"/>
      <c r="S1630" s="6">
        <f>SUM(O1630:R1630)</f>
        <v>0</v>
      </c>
      <c r="T1630" s="7"/>
      <c r="U1630" s="5"/>
      <c r="V1630" s="5"/>
      <c r="W1630" s="5"/>
      <c r="X1630" s="5"/>
      <c r="Y1630" s="5"/>
      <c r="Z1630" s="6">
        <f>SUM(T1630:Y1630)</f>
        <v>0</v>
      </c>
      <c r="AA1630" s="5"/>
      <c r="AB1630" s="5"/>
      <c r="AC1630" s="40">
        <f>G1630+J1630+N1630+S1630+Z1630+AA1630-AB1630</f>
        <v>86.1</v>
      </c>
    </row>
    <row r="1631" spans="1:29" x14ac:dyDescent="0.25">
      <c r="A1631" s="225">
        <v>1627</v>
      </c>
      <c r="B1631" s="109">
        <v>194196</v>
      </c>
      <c r="C1631" s="36" t="s">
        <v>5457</v>
      </c>
      <c r="D1631" s="39">
        <v>0.86099999999999999</v>
      </c>
      <c r="E1631" s="123"/>
      <c r="F1631" s="33"/>
      <c r="G1631" s="34">
        <v>86.1</v>
      </c>
      <c r="H1631" s="33"/>
      <c r="I1631" s="32"/>
      <c r="J1631" s="34">
        <v>0</v>
      </c>
      <c r="K1631" s="33"/>
      <c r="L1631" s="32"/>
      <c r="M1631" s="32"/>
      <c r="N1631" s="34">
        <v>0</v>
      </c>
      <c r="O1631" s="32"/>
      <c r="P1631" s="32"/>
      <c r="Q1631" s="32"/>
      <c r="R1631" s="32"/>
      <c r="S1631" s="34">
        <v>0</v>
      </c>
      <c r="T1631" s="35"/>
      <c r="U1631" s="33"/>
      <c r="V1631" s="33"/>
      <c r="W1631" s="33"/>
      <c r="X1631" s="33"/>
      <c r="Y1631" s="33"/>
      <c r="Z1631" s="34">
        <v>0</v>
      </c>
      <c r="AA1631" s="33"/>
      <c r="AB1631" s="33"/>
      <c r="AC1631" s="42">
        <v>86.1</v>
      </c>
    </row>
    <row r="1632" spans="1:29" x14ac:dyDescent="0.25">
      <c r="A1632" s="224">
        <v>1628</v>
      </c>
      <c r="B1632" s="81" t="s">
        <v>4477</v>
      </c>
      <c r="C1632" s="8" t="s">
        <v>4042</v>
      </c>
      <c r="D1632" s="18">
        <v>0.86096774193548387</v>
      </c>
      <c r="E1632" s="124"/>
      <c r="F1632" s="17"/>
      <c r="G1632" s="18">
        <f>SUM(D1632*100,E1632:F1632)</f>
        <v>86.096774193548384</v>
      </c>
      <c r="H1632" s="17"/>
      <c r="I1632" s="19"/>
      <c r="J1632" s="18">
        <f>SUM(H1632:I1632)</f>
        <v>0</v>
      </c>
      <c r="K1632" s="17"/>
      <c r="L1632" s="19"/>
      <c r="M1632" s="19"/>
      <c r="N1632" s="18">
        <f>SUM(K1632:M1632)</f>
        <v>0</v>
      </c>
      <c r="O1632" s="19"/>
      <c r="P1632" s="19"/>
      <c r="Q1632" s="19"/>
      <c r="R1632" s="19"/>
      <c r="S1632" s="18">
        <f>SUM(O1632:R1632)</f>
        <v>0</v>
      </c>
      <c r="T1632" s="20"/>
      <c r="U1632" s="17"/>
      <c r="V1632" s="17"/>
      <c r="W1632" s="17"/>
      <c r="X1632" s="17"/>
      <c r="Y1632" s="17"/>
      <c r="Z1632" s="18">
        <f>SUM(T1632:Y1632)</f>
        <v>0</v>
      </c>
      <c r="AA1632" s="17"/>
      <c r="AB1632" s="17"/>
      <c r="AC1632" s="41">
        <f>G1632+J1632+N1632+S1632+Z1632+AA1632-AB1632</f>
        <v>86.096774193548384</v>
      </c>
    </row>
    <row r="1633" spans="1:29" x14ac:dyDescent="0.25">
      <c r="A1633" s="224">
        <v>1629</v>
      </c>
      <c r="B1633" s="110" t="s">
        <v>4590</v>
      </c>
      <c r="C1633" s="50" t="s">
        <v>4042</v>
      </c>
      <c r="D1633" s="18">
        <v>0.86096774193548387</v>
      </c>
      <c r="E1633" s="124"/>
      <c r="F1633" s="17"/>
      <c r="G1633" s="18">
        <f>SUM(D1633*100,E1633:F1633)</f>
        <v>86.096774193548384</v>
      </c>
      <c r="H1633" s="17"/>
      <c r="I1633" s="19"/>
      <c r="J1633" s="18">
        <f>SUM(H1633:I1633)</f>
        <v>0</v>
      </c>
      <c r="K1633" s="17"/>
      <c r="L1633" s="19"/>
      <c r="M1633" s="19"/>
      <c r="N1633" s="18">
        <f>SUM(K1633:M1633)</f>
        <v>0</v>
      </c>
      <c r="O1633" s="19"/>
      <c r="P1633" s="19"/>
      <c r="Q1633" s="19"/>
      <c r="R1633" s="19"/>
      <c r="S1633" s="18">
        <f>SUM(O1633:R1633)</f>
        <v>0</v>
      </c>
      <c r="T1633" s="20"/>
      <c r="U1633" s="17"/>
      <c r="V1633" s="17"/>
      <c r="W1633" s="17"/>
      <c r="X1633" s="17"/>
      <c r="Y1633" s="17"/>
      <c r="Z1633" s="18">
        <f>SUM(T1633:Y1633)</f>
        <v>0</v>
      </c>
      <c r="AA1633" s="17"/>
      <c r="AB1633" s="17"/>
      <c r="AC1633" s="41">
        <f>G1633+J1633+N1633+S1633+Z1633+AA1633-AB1633</f>
        <v>86.096774193548384</v>
      </c>
    </row>
    <row r="1634" spans="1:29" x14ac:dyDescent="0.25">
      <c r="A1634" s="224">
        <v>1630</v>
      </c>
      <c r="B1634" s="62" t="s">
        <v>3514</v>
      </c>
      <c r="C1634" s="13" t="s">
        <v>3340</v>
      </c>
      <c r="D1634" s="18">
        <v>0.85090909090909095</v>
      </c>
      <c r="E1634" s="122">
        <v>1</v>
      </c>
      <c r="F1634" s="17"/>
      <c r="G1634" s="18">
        <v>86.090909090909093</v>
      </c>
      <c r="H1634" s="17"/>
      <c r="I1634" s="19"/>
      <c r="J1634" s="18">
        <v>0</v>
      </c>
      <c r="K1634" s="17"/>
      <c r="L1634" s="19"/>
      <c r="M1634" s="19"/>
      <c r="N1634" s="18">
        <v>0</v>
      </c>
      <c r="O1634" s="19"/>
      <c r="P1634" s="19"/>
      <c r="Q1634" s="19"/>
      <c r="R1634" s="19"/>
      <c r="S1634" s="18">
        <v>0</v>
      </c>
      <c r="T1634" s="20"/>
      <c r="U1634" s="17"/>
      <c r="V1634" s="17"/>
      <c r="W1634" s="17"/>
      <c r="X1634" s="17"/>
      <c r="Y1634" s="17"/>
      <c r="Z1634" s="18">
        <v>0</v>
      </c>
      <c r="AA1634" s="17"/>
      <c r="AB1634" s="17"/>
      <c r="AC1634" s="41">
        <v>86.090909090909093</v>
      </c>
    </row>
    <row r="1635" spans="1:29" x14ac:dyDescent="0.25">
      <c r="A1635" s="225">
        <v>1631</v>
      </c>
      <c r="B1635" s="81" t="s">
        <v>4530</v>
      </c>
      <c r="C1635" s="8" t="s">
        <v>4042</v>
      </c>
      <c r="D1635" s="18">
        <v>0.86090909090909096</v>
      </c>
      <c r="E1635" s="124"/>
      <c r="F1635" s="17"/>
      <c r="G1635" s="18">
        <f>SUM(D1635*100,E1635:F1635)</f>
        <v>86.090909090909093</v>
      </c>
      <c r="H1635" s="17"/>
      <c r="I1635" s="19"/>
      <c r="J1635" s="18">
        <f>SUM(H1635:I1635)</f>
        <v>0</v>
      </c>
      <c r="K1635" s="17"/>
      <c r="L1635" s="19"/>
      <c r="M1635" s="19"/>
      <c r="N1635" s="18">
        <f>SUM(K1635:M1635)</f>
        <v>0</v>
      </c>
      <c r="O1635" s="19"/>
      <c r="P1635" s="19"/>
      <c r="Q1635" s="19"/>
      <c r="R1635" s="19"/>
      <c r="S1635" s="18">
        <f>SUM(O1635:R1635)</f>
        <v>0</v>
      </c>
      <c r="T1635" s="20"/>
      <c r="U1635" s="17"/>
      <c r="V1635" s="17"/>
      <c r="W1635" s="17"/>
      <c r="X1635" s="17"/>
      <c r="Y1635" s="17"/>
      <c r="Z1635" s="18">
        <f>SUM(T1635:Y1635)</f>
        <v>0</v>
      </c>
      <c r="AA1635" s="17"/>
      <c r="AB1635" s="17"/>
      <c r="AC1635" s="41">
        <f>G1635+J1635+N1635+S1635+Z1635+AA1635-AB1635</f>
        <v>86.090909090909093</v>
      </c>
    </row>
    <row r="1636" spans="1:29" x14ac:dyDescent="0.25">
      <c r="A1636" s="224">
        <v>1632</v>
      </c>
      <c r="B1636" s="109">
        <v>184014</v>
      </c>
      <c r="C1636" s="36" t="s">
        <v>5457</v>
      </c>
      <c r="D1636" s="39">
        <v>0.86083333333333334</v>
      </c>
      <c r="E1636" s="123"/>
      <c r="F1636" s="33"/>
      <c r="G1636" s="34">
        <v>86.083333333333329</v>
      </c>
      <c r="H1636" s="33"/>
      <c r="I1636" s="32"/>
      <c r="J1636" s="34">
        <v>0</v>
      </c>
      <c r="K1636" s="33"/>
      <c r="L1636" s="32"/>
      <c r="M1636" s="32"/>
      <c r="N1636" s="34">
        <v>0</v>
      </c>
      <c r="O1636" s="32"/>
      <c r="P1636" s="32"/>
      <c r="Q1636" s="32"/>
      <c r="R1636" s="32"/>
      <c r="S1636" s="34">
        <v>0</v>
      </c>
      <c r="T1636" s="35"/>
      <c r="U1636" s="33"/>
      <c r="V1636" s="33"/>
      <c r="W1636" s="33"/>
      <c r="X1636" s="33"/>
      <c r="Y1636" s="33"/>
      <c r="Z1636" s="34">
        <v>0</v>
      </c>
      <c r="AA1636" s="33"/>
      <c r="AB1636" s="33"/>
      <c r="AC1636" s="42">
        <v>86.083333333333329</v>
      </c>
    </row>
    <row r="1637" spans="1:29" x14ac:dyDescent="0.25">
      <c r="A1637" s="224">
        <v>1633</v>
      </c>
      <c r="B1637" s="62" t="s">
        <v>2683</v>
      </c>
      <c r="C1637" s="13" t="s">
        <v>2360</v>
      </c>
      <c r="D1637" s="18">
        <v>0.86076923076923084</v>
      </c>
      <c r="E1637" s="122"/>
      <c r="F1637" s="17"/>
      <c r="G1637" s="18">
        <v>86.07692307692308</v>
      </c>
      <c r="H1637" s="17"/>
      <c r="I1637" s="19"/>
      <c r="J1637" s="18">
        <v>0</v>
      </c>
      <c r="K1637" s="17"/>
      <c r="L1637" s="19"/>
      <c r="M1637" s="19"/>
      <c r="N1637" s="18">
        <v>0</v>
      </c>
      <c r="O1637" s="19"/>
      <c r="P1637" s="19"/>
      <c r="Q1637" s="19"/>
      <c r="R1637" s="19"/>
      <c r="S1637" s="18">
        <v>0</v>
      </c>
      <c r="T1637" s="20"/>
      <c r="U1637" s="17"/>
      <c r="V1637" s="17"/>
      <c r="W1637" s="17"/>
      <c r="X1637" s="17"/>
      <c r="Y1637" s="17"/>
      <c r="Z1637" s="18">
        <v>0</v>
      </c>
      <c r="AA1637" s="17"/>
      <c r="AB1637" s="17"/>
      <c r="AC1637" s="41">
        <v>86.07692307692308</v>
      </c>
    </row>
    <row r="1638" spans="1:29" x14ac:dyDescent="0.25">
      <c r="A1638" s="224">
        <v>1634</v>
      </c>
      <c r="B1638" s="62" t="s">
        <v>2684</v>
      </c>
      <c r="C1638" s="13" t="s">
        <v>2360</v>
      </c>
      <c r="D1638" s="18">
        <v>0.86076923076923084</v>
      </c>
      <c r="E1638" s="122"/>
      <c r="F1638" s="17"/>
      <c r="G1638" s="18">
        <v>86.07692307692308</v>
      </c>
      <c r="H1638" s="17"/>
      <c r="I1638" s="19"/>
      <c r="J1638" s="18">
        <v>0</v>
      </c>
      <c r="K1638" s="17"/>
      <c r="L1638" s="19"/>
      <c r="M1638" s="19"/>
      <c r="N1638" s="18">
        <v>0</v>
      </c>
      <c r="O1638" s="19"/>
      <c r="P1638" s="19"/>
      <c r="Q1638" s="19"/>
      <c r="R1638" s="19"/>
      <c r="S1638" s="18">
        <v>0</v>
      </c>
      <c r="T1638" s="20"/>
      <c r="U1638" s="17"/>
      <c r="V1638" s="17"/>
      <c r="W1638" s="17"/>
      <c r="X1638" s="17"/>
      <c r="Y1638" s="17"/>
      <c r="Z1638" s="18">
        <v>0</v>
      </c>
      <c r="AA1638" s="17"/>
      <c r="AB1638" s="17"/>
      <c r="AC1638" s="41">
        <v>86.07692307692308</v>
      </c>
    </row>
    <row r="1639" spans="1:29" x14ac:dyDescent="0.25">
      <c r="A1639" s="225">
        <v>1635</v>
      </c>
      <c r="B1639" s="62" t="s">
        <v>3515</v>
      </c>
      <c r="C1639" s="13" t="s">
        <v>3340</v>
      </c>
      <c r="D1639" s="18">
        <v>0.85062499999999996</v>
      </c>
      <c r="E1639" s="122">
        <v>1</v>
      </c>
      <c r="F1639" s="17"/>
      <c r="G1639" s="18">
        <v>86.0625</v>
      </c>
      <c r="H1639" s="17"/>
      <c r="I1639" s="19"/>
      <c r="J1639" s="18">
        <v>0</v>
      </c>
      <c r="K1639" s="17"/>
      <c r="L1639" s="19"/>
      <c r="M1639" s="19"/>
      <c r="N1639" s="18">
        <v>0</v>
      </c>
      <c r="O1639" s="19"/>
      <c r="P1639" s="19"/>
      <c r="Q1639" s="19"/>
      <c r="R1639" s="19"/>
      <c r="S1639" s="18">
        <v>0</v>
      </c>
      <c r="T1639" s="20"/>
      <c r="U1639" s="17"/>
      <c r="V1639" s="17"/>
      <c r="W1639" s="17"/>
      <c r="X1639" s="17"/>
      <c r="Y1639" s="17"/>
      <c r="Z1639" s="18">
        <v>0</v>
      </c>
      <c r="AA1639" s="17"/>
      <c r="AB1639" s="17"/>
      <c r="AC1639" s="41">
        <v>86.0625</v>
      </c>
    </row>
    <row r="1640" spans="1:29" x14ac:dyDescent="0.25">
      <c r="A1640" s="224">
        <v>1636</v>
      </c>
      <c r="B1640" s="62" t="s">
        <v>5400</v>
      </c>
      <c r="C1640" s="9" t="s">
        <v>4042</v>
      </c>
      <c r="D1640" s="18">
        <v>0.85043636363636355</v>
      </c>
      <c r="E1640" s="124"/>
      <c r="F1640" s="17"/>
      <c r="G1640" s="18">
        <f>SUM(D1640*100,E1640:F1640)</f>
        <v>85.043636363636352</v>
      </c>
      <c r="H1640" s="17"/>
      <c r="I1640" s="19"/>
      <c r="J1640" s="18">
        <f>SUM(H1640:I1640)</f>
        <v>0</v>
      </c>
      <c r="K1640" s="17"/>
      <c r="L1640" s="19"/>
      <c r="M1640" s="19"/>
      <c r="N1640" s="18">
        <f>SUM(K1640:M1640)</f>
        <v>0</v>
      </c>
      <c r="O1640" s="19"/>
      <c r="P1640" s="19"/>
      <c r="Q1640" s="19"/>
      <c r="R1640" s="19"/>
      <c r="S1640" s="18">
        <f>SUM(O1640:R1640)</f>
        <v>0</v>
      </c>
      <c r="T1640" s="20"/>
      <c r="U1640" s="17">
        <v>1</v>
      </c>
      <c r="V1640" s="17"/>
      <c r="W1640" s="17"/>
      <c r="X1640" s="17"/>
      <c r="Y1640" s="17"/>
      <c r="Z1640" s="18">
        <f>SUM(T1640:Y1640)</f>
        <v>1</v>
      </c>
      <c r="AA1640" s="17"/>
      <c r="AB1640" s="17"/>
      <c r="AC1640" s="41">
        <f>G1640+J1640+N1640+S1640+Z1640+AA1640-AB1640</f>
        <v>86.043636363636352</v>
      </c>
    </row>
    <row r="1641" spans="1:29" x14ac:dyDescent="0.25">
      <c r="A1641" s="224">
        <v>1637</v>
      </c>
      <c r="B1641" s="81" t="s">
        <v>1543</v>
      </c>
      <c r="C1641" s="8" t="s">
        <v>1369</v>
      </c>
      <c r="D1641" s="18">
        <v>0.7303370786516854</v>
      </c>
      <c r="E1641" s="122"/>
      <c r="F1641" s="17"/>
      <c r="G1641" s="18">
        <f>SUM(D1641*100,E1641:F1641)</f>
        <v>73.033707865168537</v>
      </c>
      <c r="H1641" s="17"/>
      <c r="I1641" s="19"/>
      <c r="J1641" s="18">
        <f>SUM(H1641:I1641)</f>
        <v>0</v>
      </c>
      <c r="K1641" s="17"/>
      <c r="L1641" s="19"/>
      <c r="M1641" s="19"/>
      <c r="N1641" s="18">
        <f>SUM(K1641:M1641)</f>
        <v>0</v>
      </c>
      <c r="O1641" s="19"/>
      <c r="P1641" s="19"/>
      <c r="Q1641" s="19"/>
      <c r="R1641" s="19"/>
      <c r="S1641" s="18">
        <f>SUM(O1641:R1641)</f>
        <v>0</v>
      </c>
      <c r="T1641" s="20">
        <v>13</v>
      </c>
      <c r="U1641" s="17"/>
      <c r="V1641" s="17"/>
      <c r="W1641" s="17"/>
      <c r="X1641" s="17"/>
      <c r="Y1641" s="17"/>
      <c r="Z1641" s="18">
        <f>SUM(T1641:Y1641)</f>
        <v>13</v>
      </c>
      <c r="AA1641" s="17"/>
      <c r="AB1641" s="17"/>
      <c r="AC1641" s="41">
        <f>G1641+J1641+N1641+S1641+Z1641+AA1641-AB1641</f>
        <v>86.033707865168537</v>
      </c>
    </row>
    <row r="1642" spans="1:29" x14ac:dyDescent="0.25">
      <c r="A1642" s="224">
        <v>1638</v>
      </c>
      <c r="B1642" s="62" t="s">
        <v>435</v>
      </c>
      <c r="C1642" s="8" t="s">
        <v>5456</v>
      </c>
      <c r="D1642" s="6">
        <v>0.86033333333333328</v>
      </c>
      <c r="E1642" s="121"/>
      <c r="F1642" s="5"/>
      <c r="G1642" s="6">
        <f>SUM(D1642*100,E1642:F1642)</f>
        <v>86.033333333333331</v>
      </c>
      <c r="H1642" s="5"/>
      <c r="I1642" s="4"/>
      <c r="J1642" s="6">
        <f>SUM(H1642:I1642)</f>
        <v>0</v>
      </c>
      <c r="K1642" s="5"/>
      <c r="L1642" s="4"/>
      <c r="M1642" s="4"/>
      <c r="N1642" s="6">
        <f>SUM(K1642:M1642)</f>
        <v>0</v>
      </c>
      <c r="O1642" s="4"/>
      <c r="P1642" s="4"/>
      <c r="Q1642" s="4"/>
      <c r="R1642" s="4"/>
      <c r="S1642" s="6">
        <f>SUM(O1642:R1642)</f>
        <v>0</v>
      </c>
      <c r="T1642" s="7"/>
      <c r="U1642" s="5"/>
      <c r="V1642" s="5"/>
      <c r="W1642" s="5"/>
      <c r="X1642" s="5"/>
      <c r="Y1642" s="5"/>
      <c r="Z1642" s="6">
        <f>SUM(T1642:Y1642)</f>
        <v>0</v>
      </c>
      <c r="AA1642" s="5"/>
      <c r="AB1642" s="5"/>
      <c r="AC1642" s="40">
        <f>G1642+J1642+N1642+S1642+Z1642+AA1642-AB1642</f>
        <v>86.033333333333331</v>
      </c>
    </row>
    <row r="1643" spans="1:29" x14ac:dyDescent="0.25">
      <c r="A1643" s="225">
        <v>1639</v>
      </c>
      <c r="B1643" s="62" t="s">
        <v>436</v>
      </c>
      <c r="C1643" s="8" t="s">
        <v>5456</v>
      </c>
      <c r="D1643" s="6">
        <v>0.83533333333333337</v>
      </c>
      <c r="E1643" s="121"/>
      <c r="F1643" s="5"/>
      <c r="G1643" s="6">
        <f>SUM(D1643*100,E1643:F1643)</f>
        <v>83.533333333333331</v>
      </c>
      <c r="H1643" s="5"/>
      <c r="I1643" s="4"/>
      <c r="J1643" s="6">
        <f>SUM(H1643:I1643)</f>
        <v>0</v>
      </c>
      <c r="K1643" s="5"/>
      <c r="L1643" s="4"/>
      <c r="M1643" s="4"/>
      <c r="N1643" s="6">
        <f>SUM(K1643:M1643)</f>
        <v>0</v>
      </c>
      <c r="O1643" s="4">
        <v>2.5</v>
      </c>
      <c r="P1643" s="4"/>
      <c r="Q1643" s="4"/>
      <c r="R1643" s="4"/>
      <c r="S1643" s="6">
        <f>SUM(O1643:R1643)</f>
        <v>2.5</v>
      </c>
      <c r="T1643" s="7"/>
      <c r="U1643" s="5"/>
      <c r="V1643" s="5"/>
      <c r="W1643" s="5"/>
      <c r="X1643" s="5"/>
      <c r="Y1643" s="5"/>
      <c r="Z1643" s="6">
        <f>SUM(T1643:Y1643)</f>
        <v>0</v>
      </c>
      <c r="AA1643" s="5"/>
      <c r="AB1643" s="5"/>
      <c r="AC1643" s="40">
        <f>G1643+J1643+N1643+S1643+Z1643+AA1643-AB1643</f>
        <v>86.033333333333331</v>
      </c>
    </row>
    <row r="1644" spans="1:29" x14ac:dyDescent="0.25">
      <c r="A1644" s="224">
        <v>1640</v>
      </c>
      <c r="B1644" s="81" t="s">
        <v>4372</v>
      </c>
      <c r="C1644" s="8" t="s">
        <v>4356</v>
      </c>
      <c r="D1644" s="18">
        <v>0.8403225806451613</v>
      </c>
      <c r="E1644" s="124"/>
      <c r="F1644" s="17"/>
      <c r="G1644" s="18">
        <f>SUM(D1644*100,E1644:F1644)</f>
        <v>84.032258064516128</v>
      </c>
      <c r="H1644" s="17"/>
      <c r="I1644" s="19"/>
      <c r="J1644" s="18">
        <f>SUM(H1644:I1644)</f>
        <v>0</v>
      </c>
      <c r="K1644" s="17"/>
      <c r="L1644" s="19"/>
      <c r="M1644" s="19"/>
      <c r="N1644" s="18">
        <f>SUM(K1644:M1644)</f>
        <v>0</v>
      </c>
      <c r="O1644" s="19"/>
      <c r="P1644" s="19"/>
      <c r="Q1644" s="19"/>
      <c r="R1644" s="19"/>
      <c r="S1644" s="18">
        <f>SUM(O1644:R1644)</f>
        <v>0</v>
      </c>
      <c r="T1644" s="20"/>
      <c r="U1644" s="17">
        <v>2</v>
      </c>
      <c r="V1644" s="17"/>
      <c r="W1644" s="17"/>
      <c r="X1644" s="17"/>
      <c r="Y1644" s="17"/>
      <c r="Z1644" s="18">
        <f>SUM(T1644:Y1644)</f>
        <v>2</v>
      </c>
      <c r="AA1644" s="17"/>
      <c r="AB1644" s="17"/>
      <c r="AC1644" s="41">
        <f>G1644+J1644+N1644+S1644+Z1644+AA1644-AB1644</f>
        <v>86.032258064516128</v>
      </c>
    </row>
    <row r="1645" spans="1:29" x14ac:dyDescent="0.25">
      <c r="A1645" s="224">
        <v>1641</v>
      </c>
      <c r="B1645" s="110" t="s">
        <v>4579</v>
      </c>
      <c r="C1645" s="50" t="s">
        <v>4042</v>
      </c>
      <c r="D1645" s="18">
        <v>0.86032258064516132</v>
      </c>
      <c r="E1645" s="124"/>
      <c r="F1645" s="17"/>
      <c r="G1645" s="18">
        <f>SUM(D1645*100,E1645:F1645)</f>
        <v>86.032258064516128</v>
      </c>
      <c r="H1645" s="17"/>
      <c r="I1645" s="19"/>
      <c r="J1645" s="18">
        <f>SUM(H1645:I1645)</f>
        <v>0</v>
      </c>
      <c r="K1645" s="17"/>
      <c r="L1645" s="19"/>
      <c r="M1645" s="19"/>
      <c r="N1645" s="18">
        <f>SUM(K1645:M1645)</f>
        <v>0</v>
      </c>
      <c r="O1645" s="19"/>
      <c r="P1645" s="19"/>
      <c r="Q1645" s="19"/>
      <c r="R1645" s="19"/>
      <c r="S1645" s="18">
        <f>SUM(O1645:R1645)</f>
        <v>0</v>
      </c>
      <c r="T1645" s="20"/>
      <c r="U1645" s="17"/>
      <c r="V1645" s="17"/>
      <c r="W1645" s="17"/>
      <c r="X1645" s="17"/>
      <c r="Y1645" s="17"/>
      <c r="Z1645" s="18">
        <f>SUM(T1645:Y1645)</f>
        <v>0</v>
      </c>
      <c r="AA1645" s="17"/>
      <c r="AB1645" s="17"/>
      <c r="AC1645" s="41">
        <f>G1645+J1645+N1645+S1645+Z1645+AA1645-AB1645</f>
        <v>86.032258064516128</v>
      </c>
    </row>
    <row r="1646" spans="1:29" x14ac:dyDescent="0.25">
      <c r="A1646" s="224">
        <v>1642</v>
      </c>
      <c r="B1646" s="62" t="s">
        <v>2685</v>
      </c>
      <c r="C1646" s="13" t="s">
        <v>2360</v>
      </c>
      <c r="D1646" s="18">
        <v>0.81230769230769229</v>
      </c>
      <c r="E1646" s="122"/>
      <c r="F1646" s="17"/>
      <c r="G1646" s="18">
        <v>81.230769230769226</v>
      </c>
      <c r="H1646" s="17"/>
      <c r="I1646" s="19"/>
      <c r="J1646" s="18">
        <v>0</v>
      </c>
      <c r="K1646" s="17">
        <v>2</v>
      </c>
      <c r="L1646" s="19">
        <v>1.2</v>
      </c>
      <c r="M1646" s="19">
        <v>1</v>
      </c>
      <c r="N1646" s="18">
        <v>4.2</v>
      </c>
      <c r="O1646" s="19"/>
      <c r="P1646" s="19"/>
      <c r="Q1646" s="19"/>
      <c r="R1646" s="19"/>
      <c r="S1646" s="18">
        <v>0</v>
      </c>
      <c r="T1646" s="20"/>
      <c r="U1646" s="17"/>
      <c r="V1646" s="17"/>
      <c r="W1646" s="17">
        <v>0.6</v>
      </c>
      <c r="X1646" s="17"/>
      <c r="Y1646" s="17"/>
      <c r="Z1646" s="18">
        <v>0.6</v>
      </c>
      <c r="AA1646" s="17"/>
      <c r="AB1646" s="17"/>
      <c r="AC1646" s="41">
        <v>86.030769230769224</v>
      </c>
    </row>
    <row r="1647" spans="1:29" x14ac:dyDescent="0.25">
      <c r="A1647" s="225">
        <v>1643</v>
      </c>
      <c r="B1647" s="62" t="s">
        <v>2686</v>
      </c>
      <c r="C1647" s="13" t="s">
        <v>2360</v>
      </c>
      <c r="D1647" s="18">
        <v>0.85307692307692307</v>
      </c>
      <c r="E1647" s="122"/>
      <c r="F1647" s="17"/>
      <c r="G1647" s="18">
        <v>85.307692307692307</v>
      </c>
      <c r="H1647" s="17"/>
      <c r="I1647" s="19"/>
      <c r="J1647" s="18">
        <v>0</v>
      </c>
      <c r="K1647" s="17"/>
      <c r="L1647" s="19"/>
      <c r="M1647" s="19"/>
      <c r="N1647" s="18">
        <v>0</v>
      </c>
      <c r="O1647" s="19"/>
      <c r="P1647" s="19"/>
      <c r="Q1647" s="19"/>
      <c r="R1647" s="19"/>
      <c r="S1647" s="18">
        <v>0</v>
      </c>
      <c r="T1647" s="20"/>
      <c r="U1647" s="17"/>
      <c r="V1647" s="17">
        <v>0.5</v>
      </c>
      <c r="W1647" s="17">
        <v>0.2</v>
      </c>
      <c r="X1647" s="17"/>
      <c r="Y1647" s="17"/>
      <c r="Z1647" s="18">
        <v>0.7</v>
      </c>
      <c r="AA1647" s="17"/>
      <c r="AB1647" s="17"/>
      <c r="AC1647" s="41">
        <v>86.007692307692309</v>
      </c>
    </row>
    <row r="1648" spans="1:29" x14ac:dyDescent="0.25">
      <c r="A1648" s="224">
        <v>1644</v>
      </c>
      <c r="B1648" s="58" t="s">
        <v>437</v>
      </c>
      <c r="C1648" s="8" t="s">
        <v>5456</v>
      </c>
      <c r="D1648" s="6">
        <v>0.86</v>
      </c>
      <c r="E1648" s="121"/>
      <c r="F1648" s="5"/>
      <c r="G1648" s="6">
        <f>SUM(D1648*100,E1648:F1648)</f>
        <v>86</v>
      </c>
      <c r="H1648" s="5"/>
      <c r="I1648" s="4"/>
      <c r="J1648" s="6">
        <f>SUM(H1648:I1648)</f>
        <v>0</v>
      </c>
      <c r="K1648" s="5"/>
      <c r="L1648" s="4"/>
      <c r="M1648" s="4"/>
      <c r="N1648" s="6">
        <f>SUM(K1648:M1648)</f>
        <v>0</v>
      </c>
      <c r="O1648" s="4"/>
      <c r="P1648" s="4"/>
      <c r="Q1648" s="4"/>
      <c r="R1648" s="4"/>
      <c r="S1648" s="6">
        <f>SUM(O1648:R1648)</f>
        <v>0</v>
      </c>
      <c r="T1648" s="7"/>
      <c r="U1648" s="5"/>
      <c r="V1648" s="5"/>
      <c r="W1648" s="5"/>
      <c r="X1648" s="5"/>
      <c r="Y1648" s="5"/>
      <c r="Z1648" s="6">
        <f>SUM(T1648:Y1648)</f>
        <v>0</v>
      </c>
      <c r="AA1648" s="5"/>
      <c r="AB1648" s="5"/>
      <c r="AC1648" s="40">
        <f>G1648+J1648+N1648+S1648+Z1648+AA1648-AB1648</f>
        <v>86</v>
      </c>
    </row>
    <row r="1649" spans="1:29" ht="25.5" x14ac:dyDescent="0.25">
      <c r="A1649" s="224">
        <v>1645</v>
      </c>
      <c r="B1649" s="64" t="s">
        <v>438</v>
      </c>
      <c r="C1649" s="8" t="s">
        <v>5456</v>
      </c>
      <c r="D1649" s="6">
        <v>0.86</v>
      </c>
      <c r="E1649" s="121"/>
      <c r="F1649" s="5"/>
      <c r="G1649" s="6">
        <f>SUM(D1649*100,E1649:F1649)</f>
        <v>86</v>
      </c>
      <c r="H1649" s="5"/>
      <c r="I1649" s="4"/>
      <c r="J1649" s="6">
        <f>SUM(H1649:I1649)</f>
        <v>0</v>
      </c>
      <c r="K1649" s="5"/>
      <c r="L1649" s="4"/>
      <c r="M1649" s="4"/>
      <c r="N1649" s="6">
        <f>SUM(K1649:M1649)</f>
        <v>0</v>
      </c>
      <c r="O1649" s="4"/>
      <c r="P1649" s="4"/>
      <c r="Q1649" s="4"/>
      <c r="R1649" s="4"/>
      <c r="S1649" s="6">
        <f>SUM(O1649:R1649)</f>
        <v>0</v>
      </c>
      <c r="T1649" s="7"/>
      <c r="U1649" s="5"/>
      <c r="V1649" s="5"/>
      <c r="W1649" s="5"/>
      <c r="X1649" s="5"/>
      <c r="Y1649" s="5"/>
      <c r="Z1649" s="6">
        <f>SUM(T1649:Y1649)</f>
        <v>0</v>
      </c>
      <c r="AA1649" s="5"/>
      <c r="AB1649" s="5"/>
      <c r="AC1649" s="40">
        <f>G1649+J1649+N1649+S1649+Z1649+AA1649-AB1649</f>
        <v>86</v>
      </c>
    </row>
    <row r="1650" spans="1:29" x14ac:dyDescent="0.25">
      <c r="A1650" s="224">
        <v>1646</v>
      </c>
      <c r="B1650" s="62" t="s">
        <v>2687</v>
      </c>
      <c r="C1650" s="13" t="s">
        <v>2360</v>
      </c>
      <c r="D1650" s="18">
        <v>0.86</v>
      </c>
      <c r="E1650" s="122"/>
      <c r="F1650" s="17"/>
      <c r="G1650" s="18">
        <v>86</v>
      </c>
      <c r="H1650" s="17"/>
      <c r="I1650" s="19"/>
      <c r="J1650" s="18">
        <v>0</v>
      </c>
      <c r="K1650" s="17"/>
      <c r="L1650" s="19"/>
      <c r="M1650" s="19"/>
      <c r="N1650" s="18">
        <v>0</v>
      </c>
      <c r="O1650" s="19"/>
      <c r="P1650" s="19"/>
      <c r="Q1650" s="19"/>
      <c r="R1650" s="19"/>
      <c r="S1650" s="18">
        <v>0</v>
      </c>
      <c r="T1650" s="20"/>
      <c r="U1650" s="17"/>
      <c r="V1650" s="17"/>
      <c r="W1650" s="17"/>
      <c r="X1650" s="17"/>
      <c r="Y1650" s="17"/>
      <c r="Z1650" s="18">
        <v>0</v>
      </c>
      <c r="AA1650" s="17"/>
      <c r="AB1650" s="17"/>
      <c r="AC1650" s="41">
        <v>86</v>
      </c>
    </row>
    <row r="1651" spans="1:29" x14ac:dyDescent="0.25">
      <c r="A1651" s="225">
        <v>1647</v>
      </c>
      <c r="B1651" s="62" t="s">
        <v>2688</v>
      </c>
      <c r="C1651" s="13" t="s">
        <v>2360</v>
      </c>
      <c r="D1651" s="18">
        <v>0.86</v>
      </c>
      <c r="E1651" s="122"/>
      <c r="F1651" s="17"/>
      <c r="G1651" s="18">
        <v>86</v>
      </c>
      <c r="H1651" s="17"/>
      <c r="I1651" s="19"/>
      <c r="J1651" s="18">
        <v>0</v>
      </c>
      <c r="K1651" s="17"/>
      <c r="L1651" s="19"/>
      <c r="M1651" s="19"/>
      <c r="N1651" s="18">
        <v>0</v>
      </c>
      <c r="O1651" s="19"/>
      <c r="P1651" s="19"/>
      <c r="Q1651" s="19"/>
      <c r="R1651" s="19"/>
      <c r="S1651" s="18">
        <v>0</v>
      </c>
      <c r="T1651" s="20"/>
      <c r="U1651" s="17"/>
      <c r="V1651" s="17"/>
      <c r="W1651" s="17"/>
      <c r="X1651" s="17"/>
      <c r="Y1651" s="17"/>
      <c r="Z1651" s="18">
        <v>0</v>
      </c>
      <c r="AA1651" s="17"/>
      <c r="AB1651" s="17"/>
      <c r="AC1651" s="41">
        <v>86</v>
      </c>
    </row>
    <row r="1652" spans="1:29" x14ac:dyDescent="0.25">
      <c r="A1652" s="224">
        <v>1648</v>
      </c>
      <c r="B1652" s="62" t="s">
        <v>2689</v>
      </c>
      <c r="C1652" s="13" t="s">
        <v>2360</v>
      </c>
      <c r="D1652" s="18">
        <v>0.86</v>
      </c>
      <c r="E1652" s="122"/>
      <c r="F1652" s="17"/>
      <c r="G1652" s="18">
        <v>86</v>
      </c>
      <c r="H1652" s="17"/>
      <c r="I1652" s="19"/>
      <c r="J1652" s="18">
        <v>0</v>
      </c>
      <c r="K1652" s="17"/>
      <c r="L1652" s="19"/>
      <c r="M1652" s="19"/>
      <c r="N1652" s="18">
        <v>0</v>
      </c>
      <c r="O1652" s="19"/>
      <c r="P1652" s="19"/>
      <c r="Q1652" s="19"/>
      <c r="R1652" s="19"/>
      <c r="S1652" s="18">
        <v>0</v>
      </c>
      <c r="T1652" s="20"/>
      <c r="U1652" s="17"/>
      <c r="V1652" s="17"/>
      <c r="W1652" s="17"/>
      <c r="X1652" s="17"/>
      <c r="Y1652" s="17"/>
      <c r="Z1652" s="18">
        <v>0</v>
      </c>
      <c r="AA1652" s="17"/>
      <c r="AB1652" s="17"/>
      <c r="AC1652" s="41">
        <v>86</v>
      </c>
    </row>
    <row r="1653" spans="1:29" x14ac:dyDescent="0.25">
      <c r="A1653" s="224">
        <v>1649</v>
      </c>
      <c r="B1653" s="62" t="s">
        <v>3516</v>
      </c>
      <c r="C1653" s="13" t="s">
        <v>3340</v>
      </c>
      <c r="D1653" s="18">
        <v>0.85499999999999998</v>
      </c>
      <c r="E1653" s="122"/>
      <c r="F1653" s="17"/>
      <c r="G1653" s="18">
        <v>85.5</v>
      </c>
      <c r="H1653" s="17"/>
      <c r="I1653" s="19"/>
      <c r="J1653" s="18">
        <v>0</v>
      </c>
      <c r="K1653" s="17"/>
      <c r="L1653" s="19"/>
      <c r="M1653" s="19"/>
      <c r="N1653" s="18">
        <v>0</v>
      </c>
      <c r="O1653" s="19"/>
      <c r="P1653" s="19"/>
      <c r="Q1653" s="19"/>
      <c r="R1653" s="19"/>
      <c r="S1653" s="18">
        <v>0</v>
      </c>
      <c r="T1653" s="20"/>
      <c r="U1653" s="17">
        <v>0.5</v>
      </c>
      <c r="V1653" s="17"/>
      <c r="W1653" s="17"/>
      <c r="X1653" s="17"/>
      <c r="Y1653" s="17"/>
      <c r="Z1653" s="18">
        <v>0.5</v>
      </c>
      <c r="AA1653" s="17"/>
      <c r="AB1653" s="17"/>
      <c r="AC1653" s="41">
        <v>86</v>
      </c>
    </row>
    <row r="1654" spans="1:29" x14ac:dyDescent="0.25">
      <c r="A1654" s="224">
        <v>1650</v>
      </c>
      <c r="B1654" s="58" t="s">
        <v>439</v>
      </c>
      <c r="C1654" s="8" t="s">
        <v>5456</v>
      </c>
      <c r="D1654" s="6">
        <v>0.85966666666666669</v>
      </c>
      <c r="E1654" s="121"/>
      <c r="F1654" s="5"/>
      <c r="G1654" s="6">
        <f>SUM(D1654*100,E1654:F1654)</f>
        <v>85.966666666666669</v>
      </c>
      <c r="H1654" s="5"/>
      <c r="I1654" s="4"/>
      <c r="J1654" s="6">
        <f>SUM(H1654:I1654)</f>
        <v>0</v>
      </c>
      <c r="K1654" s="5"/>
      <c r="L1654" s="4"/>
      <c r="M1654" s="4"/>
      <c r="N1654" s="6">
        <f>SUM(K1654:M1654)</f>
        <v>0</v>
      </c>
      <c r="O1654" s="4"/>
      <c r="P1654" s="4"/>
      <c r="Q1654" s="4"/>
      <c r="R1654" s="4"/>
      <c r="S1654" s="6">
        <f>SUM(O1654:R1654)</f>
        <v>0</v>
      </c>
      <c r="T1654" s="7"/>
      <c r="U1654" s="5"/>
      <c r="V1654" s="5"/>
      <c r="W1654" s="5"/>
      <c r="X1654" s="5"/>
      <c r="Y1654" s="5"/>
      <c r="Z1654" s="6">
        <f>SUM(T1654:Y1654)</f>
        <v>0</v>
      </c>
      <c r="AA1654" s="5"/>
      <c r="AB1654" s="5"/>
      <c r="AC1654" s="40">
        <f>G1654+J1654+N1654+S1654+Z1654+AA1654-AB1654</f>
        <v>85.966666666666669</v>
      </c>
    </row>
    <row r="1655" spans="1:29" x14ac:dyDescent="0.25">
      <c r="A1655" s="225">
        <v>1651</v>
      </c>
      <c r="B1655" s="62" t="s">
        <v>440</v>
      </c>
      <c r="C1655" s="8" t="s">
        <v>5456</v>
      </c>
      <c r="D1655" s="6">
        <v>0.85966666666666669</v>
      </c>
      <c r="E1655" s="121"/>
      <c r="F1655" s="5"/>
      <c r="G1655" s="6">
        <f>SUM(D1655*100,E1655:F1655)</f>
        <v>85.966666666666669</v>
      </c>
      <c r="H1655" s="5"/>
      <c r="I1655" s="4"/>
      <c r="J1655" s="6">
        <f>SUM(H1655:I1655)</f>
        <v>0</v>
      </c>
      <c r="K1655" s="5"/>
      <c r="L1655" s="4"/>
      <c r="M1655" s="4"/>
      <c r="N1655" s="6">
        <f>SUM(K1655:M1655)</f>
        <v>0</v>
      </c>
      <c r="O1655" s="4"/>
      <c r="P1655" s="4"/>
      <c r="Q1655" s="4"/>
      <c r="R1655" s="4"/>
      <c r="S1655" s="6">
        <f>SUM(O1655:R1655)</f>
        <v>0</v>
      </c>
      <c r="T1655" s="7"/>
      <c r="U1655" s="5"/>
      <c r="V1655" s="5"/>
      <c r="W1655" s="5"/>
      <c r="X1655" s="5"/>
      <c r="Y1655" s="5"/>
      <c r="Z1655" s="6">
        <f>SUM(T1655:Y1655)</f>
        <v>0</v>
      </c>
      <c r="AA1655" s="5"/>
      <c r="AB1655" s="5"/>
      <c r="AC1655" s="40">
        <f>G1655+J1655+N1655+S1655+Z1655+AA1655-AB1655</f>
        <v>85.966666666666669</v>
      </c>
    </row>
    <row r="1656" spans="1:29" x14ac:dyDescent="0.25">
      <c r="A1656" s="224">
        <v>1652</v>
      </c>
      <c r="B1656" s="58" t="s">
        <v>441</v>
      </c>
      <c r="C1656" s="8" t="s">
        <v>5456</v>
      </c>
      <c r="D1656" s="6">
        <v>0.85933333333333328</v>
      </c>
      <c r="E1656" s="121"/>
      <c r="F1656" s="5"/>
      <c r="G1656" s="6">
        <f>SUM(D1656*100,E1656:F1656)</f>
        <v>85.933333333333323</v>
      </c>
      <c r="H1656" s="5"/>
      <c r="I1656" s="4"/>
      <c r="J1656" s="6">
        <f>SUM(H1656:I1656)</f>
        <v>0</v>
      </c>
      <c r="K1656" s="5"/>
      <c r="L1656" s="4"/>
      <c r="M1656" s="4"/>
      <c r="N1656" s="6">
        <f>SUM(K1656:M1656)</f>
        <v>0</v>
      </c>
      <c r="O1656" s="4"/>
      <c r="P1656" s="4"/>
      <c r="Q1656" s="4"/>
      <c r="R1656" s="4"/>
      <c r="S1656" s="6">
        <f>SUM(O1656:R1656)</f>
        <v>0</v>
      </c>
      <c r="T1656" s="7"/>
      <c r="U1656" s="5"/>
      <c r="V1656" s="5"/>
      <c r="W1656" s="5"/>
      <c r="X1656" s="5"/>
      <c r="Y1656" s="5"/>
      <c r="Z1656" s="6">
        <f>SUM(T1656:Y1656)</f>
        <v>0</v>
      </c>
      <c r="AA1656" s="5"/>
      <c r="AB1656" s="5"/>
      <c r="AC1656" s="40">
        <f>G1656+J1656+N1656+S1656+Z1656+AA1656-AB1656</f>
        <v>85.933333333333323</v>
      </c>
    </row>
    <row r="1657" spans="1:29" x14ac:dyDescent="0.25">
      <c r="A1657" s="224">
        <v>1653</v>
      </c>
      <c r="B1657" s="62" t="s">
        <v>4676</v>
      </c>
      <c r="C1657" s="8" t="s">
        <v>4042</v>
      </c>
      <c r="D1657" s="18">
        <v>0.85933333333333328</v>
      </c>
      <c r="E1657" s="124"/>
      <c r="F1657" s="17"/>
      <c r="G1657" s="18">
        <f>SUM(D1657*100,E1657:F1657)</f>
        <v>85.933333333333323</v>
      </c>
      <c r="H1657" s="17"/>
      <c r="I1657" s="19"/>
      <c r="J1657" s="18">
        <f>SUM(H1657:I1657)</f>
        <v>0</v>
      </c>
      <c r="K1657" s="17"/>
      <c r="L1657" s="19"/>
      <c r="M1657" s="19"/>
      <c r="N1657" s="18">
        <f>SUM(K1657:M1657)</f>
        <v>0</v>
      </c>
      <c r="O1657" s="19"/>
      <c r="P1657" s="19"/>
      <c r="Q1657" s="19"/>
      <c r="R1657" s="19"/>
      <c r="S1657" s="18">
        <f>SUM(O1657:R1657)</f>
        <v>0</v>
      </c>
      <c r="T1657" s="20"/>
      <c r="U1657" s="17"/>
      <c r="V1657" s="17"/>
      <c r="W1657" s="17"/>
      <c r="X1657" s="17"/>
      <c r="Y1657" s="17"/>
      <c r="Z1657" s="18">
        <f>SUM(T1657:Y1657)</f>
        <v>0</v>
      </c>
      <c r="AA1657" s="17"/>
      <c r="AB1657" s="17"/>
      <c r="AC1657" s="41">
        <f>G1657+J1657+N1657+S1657+Z1657+AA1657-AB1657</f>
        <v>85.933333333333323</v>
      </c>
    </row>
    <row r="1658" spans="1:29" ht="25.5" x14ac:dyDescent="0.25">
      <c r="A1658" s="224">
        <v>1654</v>
      </c>
      <c r="B1658" s="59" t="s">
        <v>442</v>
      </c>
      <c r="C1658" s="8" t="s">
        <v>5456</v>
      </c>
      <c r="D1658" s="6">
        <v>0.85424242424242425</v>
      </c>
      <c r="E1658" s="121"/>
      <c r="F1658" s="5"/>
      <c r="G1658" s="6">
        <f>SUM(D1658*100,E1658:F1658)</f>
        <v>85.424242424242422</v>
      </c>
      <c r="H1658" s="5"/>
      <c r="I1658" s="4"/>
      <c r="J1658" s="6">
        <f>SUM(H1658:I1658)</f>
        <v>0</v>
      </c>
      <c r="K1658" s="5"/>
      <c r="L1658" s="4"/>
      <c r="M1658" s="4"/>
      <c r="N1658" s="6">
        <f>SUM(K1658:M1658)</f>
        <v>0</v>
      </c>
      <c r="O1658" s="4"/>
      <c r="P1658" s="4"/>
      <c r="Q1658" s="4"/>
      <c r="R1658" s="4"/>
      <c r="S1658" s="6">
        <f>SUM(O1658:R1658)</f>
        <v>0</v>
      </c>
      <c r="T1658" s="7">
        <v>0.5</v>
      </c>
      <c r="U1658" s="5"/>
      <c r="V1658" s="5"/>
      <c r="W1658" s="5"/>
      <c r="X1658" s="5"/>
      <c r="Y1658" s="5"/>
      <c r="Z1658" s="6">
        <f>SUM(T1658:Y1658)</f>
        <v>0.5</v>
      </c>
      <c r="AA1658" s="5"/>
      <c r="AB1658" s="5"/>
      <c r="AC1658" s="40">
        <f>G1658+J1658+N1658+S1658+Z1658+AA1658-AB1658</f>
        <v>85.924242424242422</v>
      </c>
    </row>
    <row r="1659" spans="1:29" x14ac:dyDescent="0.25">
      <c r="A1659" s="225">
        <v>1655</v>
      </c>
      <c r="B1659" s="62" t="s">
        <v>2690</v>
      </c>
      <c r="C1659" s="13" t="s">
        <v>2360</v>
      </c>
      <c r="D1659" s="18">
        <v>0.84923076923076923</v>
      </c>
      <c r="E1659" s="122"/>
      <c r="F1659" s="17"/>
      <c r="G1659" s="18">
        <v>84.92307692307692</v>
      </c>
      <c r="H1659" s="17"/>
      <c r="I1659" s="19"/>
      <c r="J1659" s="18">
        <v>0</v>
      </c>
      <c r="K1659" s="17"/>
      <c r="L1659" s="19"/>
      <c r="M1659" s="19"/>
      <c r="N1659" s="18">
        <v>0</v>
      </c>
      <c r="O1659" s="19"/>
      <c r="P1659" s="19"/>
      <c r="Q1659" s="19"/>
      <c r="R1659" s="19"/>
      <c r="S1659" s="18">
        <v>0</v>
      </c>
      <c r="T1659" s="20">
        <v>1</v>
      </c>
      <c r="U1659" s="17"/>
      <c r="V1659" s="17"/>
      <c r="W1659" s="17"/>
      <c r="X1659" s="17"/>
      <c r="Y1659" s="17"/>
      <c r="Z1659" s="18">
        <v>1</v>
      </c>
      <c r="AA1659" s="17"/>
      <c r="AB1659" s="17"/>
      <c r="AC1659" s="41">
        <v>85.92307692307692</v>
      </c>
    </row>
    <row r="1660" spans="1:29" x14ac:dyDescent="0.25">
      <c r="A1660" s="224">
        <v>1656</v>
      </c>
      <c r="B1660" s="62" t="s">
        <v>2691</v>
      </c>
      <c r="C1660" s="13" t="s">
        <v>2360</v>
      </c>
      <c r="D1660" s="18">
        <v>0.85923076923076924</v>
      </c>
      <c r="E1660" s="122"/>
      <c r="F1660" s="17"/>
      <c r="G1660" s="18">
        <v>85.92307692307692</v>
      </c>
      <c r="H1660" s="17"/>
      <c r="I1660" s="19"/>
      <c r="J1660" s="18">
        <v>0</v>
      </c>
      <c r="K1660" s="17"/>
      <c r="L1660" s="19"/>
      <c r="M1660" s="19"/>
      <c r="N1660" s="18">
        <v>0</v>
      </c>
      <c r="O1660" s="19"/>
      <c r="P1660" s="19"/>
      <c r="Q1660" s="19"/>
      <c r="R1660" s="19"/>
      <c r="S1660" s="18">
        <v>0</v>
      </c>
      <c r="T1660" s="20"/>
      <c r="U1660" s="17"/>
      <c r="V1660" s="17"/>
      <c r="W1660" s="17"/>
      <c r="X1660" s="17"/>
      <c r="Y1660" s="17"/>
      <c r="Z1660" s="18">
        <v>0</v>
      </c>
      <c r="AA1660" s="17"/>
      <c r="AB1660" s="17"/>
      <c r="AC1660" s="41">
        <v>85.92307692307692</v>
      </c>
    </row>
    <row r="1661" spans="1:29" x14ac:dyDescent="0.25">
      <c r="A1661" s="224">
        <v>1657</v>
      </c>
      <c r="B1661" s="62" t="s">
        <v>2692</v>
      </c>
      <c r="C1661" s="13" t="s">
        <v>2360</v>
      </c>
      <c r="D1661" s="18">
        <v>0.85923076923076924</v>
      </c>
      <c r="E1661" s="122"/>
      <c r="F1661" s="17"/>
      <c r="G1661" s="18">
        <v>85.92307692307692</v>
      </c>
      <c r="H1661" s="17"/>
      <c r="I1661" s="19"/>
      <c r="J1661" s="18">
        <v>0</v>
      </c>
      <c r="K1661" s="17"/>
      <c r="L1661" s="19"/>
      <c r="M1661" s="19"/>
      <c r="N1661" s="18">
        <v>0</v>
      </c>
      <c r="O1661" s="19"/>
      <c r="P1661" s="19"/>
      <c r="Q1661" s="19"/>
      <c r="R1661" s="19"/>
      <c r="S1661" s="18">
        <v>0</v>
      </c>
      <c r="T1661" s="20"/>
      <c r="U1661" s="17"/>
      <c r="V1661" s="17"/>
      <c r="W1661" s="17"/>
      <c r="X1661" s="17"/>
      <c r="Y1661" s="17"/>
      <c r="Z1661" s="18">
        <v>0</v>
      </c>
      <c r="AA1661" s="17"/>
      <c r="AB1661" s="17"/>
      <c r="AC1661" s="41">
        <v>85.92307692307692</v>
      </c>
    </row>
    <row r="1662" spans="1:29" x14ac:dyDescent="0.25">
      <c r="A1662" s="224">
        <v>1658</v>
      </c>
      <c r="B1662" s="62" t="s">
        <v>3517</v>
      </c>
      <c r="C1662" s="13" t="s">
        <v>3340</v>
      </c>
      <c r="D1662" s="18">
        <v>0.85923076923076924</v>
      </c>
      <c r="E1662" s="122"/>
      <c r="F1662" s="17"/>
      <c r="G1662" s="18">
        <v>85.92307692307692</v>
      </c>
      <c r="H1662" s="17"/>
      <c r="I1662" s="19"/>
      <c r="J1662" s="18">
        <v>0</v>
      </c>
      <c r="K1662" s="17"/>
      <c r="L1662" s="19"/>
      <c r="M1662" s="19"/>
      <c r="N1662" s="18">
        <v>0</v>
      </c>
      <c r="O1662" s="19"/>
      <c r="P1662" s="19"/>
      <c r="Q1662" s="19"/>
      <c r="R1662" s="19"/>
      <c r="S1662" s="18">
        <v>0</v>
      </c>
      <c r="T1662" s="20"/>
      <c r="U1662" s="17"/>
      <c r="V1662" s="17"/>
      <c r="W1662" s="17"/>
      <c r="X1662" s="17"/>
      <c r="Y1662" s="17"/>
      <c r="Z1662" s="18">
        <v>0</v>
      </c>
      <c r="AA1662" s="17"/>
      <c r="AB1662" s="17"/>
      <c r="AC1662" s="41">
        <v>85.92307692307692</v>
      </c>
    </row>
    <row r="1663" spans="1:29" x14ac:dyDescent="0.25">
      <c r="A1663" s="225">
        <v>1659</v>
      </c>
      <c r="B1663" s="62" t="s">
        <v>2693</v>
      </c>
      <c r="C1663" s="13" t="s">
        <v>2360</v>
      </c>
      <c r="D1663" s="18">
        <v>0.84916666666666674</v>
      </c>
      <c r="E1663" s="122"/>
      <c r="F1663" s="17"/>
      <c r="G1663" s="18">
        <v>84.916666666666671</v>
      </c>
      <c r="H1663" s="17"/>
      <c r="I1663" s="19"/>
      <c r="J1663" s="18">
        <v>0</v>
      </c>
      <c r="K1663" s="17"/>
      <c r="L1663" s="19"/>
      <c r="M1663" s="19"/>
      <c r="N1663" s="18">
        <v>0</v>
      </c>
      <c r="O1663" s="19"/>
      <c r="P1663" s="19"/>
      <c r="Q1663" s="19"/>
      <c r="R1663" s="19"/>
      <c r="S1663" s="18">
        <v>0</v>
      </c>
      <c r="T1663" s="20">
        <v>1</v>
      </c>
      <c r="U1663" s="17"/>
      <c r="V1663" s="17"/>
      <c r="W1663" s="17"/>
      <c r="X1663" s="17"/>
      <c r="Y1663" s="17"/>
      <c r="Z1663" s="18">
        <v>1</v>
      </c>
      <c r="AA1663" s="17"/>
      <c r="AB1663" s="17"/>
      <c r="AC1663" s="41">
        <v>85.916666666666671</v>
      </c>
    </row>
    <row r="1664" spans="1:29" x14ac:dyDescent="0.25">
      <c r="A1664" s="224">
        <v>1660</v>
      </c>
      <c r="B1664" s="62" t="s">
        <v>2694</v>
      </c>
      <c r="C1664" s="13" t="s">
        <v>2360</v>
      </c>
      <c r="D1664" s="18">
        <v>0.85916666666666675</v>
      </c>
      <c r="E1664" s="122"/>
      <c r="F1664" s="17"/>
      <c r="G1664" s="18">
        <v>85.916666666666671</v>
      </c>
      <c r="H1664" s="17"/>
      <c r="I1664" s="19"/>
      <c r="J1664" s="18">
        <v>0</v>
      </c>
      <c r="K1664" s="17"/>
      <c r="L1664" s="19"/>
      <c r="M1664" s="19"/>
      <c r="N1664" s="18">
        <v>0</v>
      </c>
      <c r="O1664" s="19"/>
      <c r="P1664" s="19"/>
      <c r="Q1664" s="19"/>
      <c r="R1664" s="19"/>
      <c r="S1664" s="18">
        <v>0</v>
      </c>
      <c r="T1664" s="20"/>
      <c r="U1664" s="17"/>
      <c r="V1664" s="17"/>
      <c r="W1664" s="17"/>
      <c r="X1664" s="17"/>
      <c r="Y1664" s="17"/>
      <c r="Z1664" s="18">
        <v>0</v>
      </c>
      <c r="AA1664" s="17"/>
      <c r="AB1664" s="17"/>
      <c r="AC1664" s="41">
        <v>85.916666666666671</v>
      </c>
    </row>
    <row r="1665" spans="1:29" x14ac:dyDescent="0.25">
      <c r="A1665" s="224">
        <v>1661</v>
      </c>
      <c r="B1665" s="62" t="s">
        <v>2695</v>
      </c>
      <c r="C1665" s="13" t="s">
        <v>2360</v>
      </c>
      <c r="D1665" s="18">
        <v>0.85916666666666675</v>
      </c>
      <c r="E1665" s="122"/>
      <c r="F1665" s="17"/>
      <c r="G1665" s="18">
        <v>85.916666666666671</v>
      </c>
      <c r="H1665" s="17"/>
      <c r="I1665" s="19"/>
      <c r="J1665" s="18">
        <v>0</v>
      </c>
      <c r="K1665" s="17"/>
      <c r="L1665" s="19"/>
      <c r="M1665" s="19"/>
      <c r="N1665" s="18">
        <v>0</v>
      </c>
      <c r="O1665" s="19"/>
      <c r="P1665" s="19"/>
      <c r="Q1665" s="19"/>
      <c r="R1665" s="19"/>
      <c r="S1665" s="18">
        <v>0</v>
      </c>
      <c r="T1665" s="20"/>
      <c r="U1665" s="17"/>
      <c r="V1665" s="17"/>
      <c r="W1665" s="17"/>
      <c r="X1665" s="17"/>
      <c r="Y1665" s="17"/>
      <c r="Z1665" s="18">
        <v>0</v>
      </c>
      <c r="AA1665" s="17"/>
      <c r="AB1665" s="17"/>
      <c r="AC1665" s="41">
        <v>85.916666666666671</v>
      </c>
    </row>
    <row r="1666" spans="1:29" x14ac:dyDescent="0.25">
      <c r="A1666" s="224">
        <v>1662</v>
      </c>
      <c r="B1666" s="62" t="s">
        <v>2696</v>
      </c>
      <c r="C1666" s="13" t="s">
        <v>2360</v>
      </c>
      <c r="D1666" s="18">
        <v>0.84916666666666674</v>
      </c>
      <c r="E1666" s="122"/>
      <c r="F1666" s="17"/>
      <c r="G1666" s="18">
        <v>84.916666666666671</v>
      </c>
      <c r="H1666" s="17"/>
      <c r="I1666" s="19"/>
      <c r="J1666" s="18">
        <v>0</v>
      </c>
      <c r="K1666" s="17"/>
      <c r="L1666" s="19"/>
      <c r="M1666" s="19"/>
      <c r="N1666" s="18">
        <v>0</v>
      </c>
      <c r="O1666" s="19"/>
      <c r="P1666" s="19"/>
      <c r="Q1666" s="19"/>
      <c r="R1666" s="19"/>
      <c r="S1666" s="18">
        <v>0</v>
      </c>
      <c r="T1666" s="20">
        <v>1</v>
      </c>
      <c r="U1666" s="17"/>
      <c r="V1666" s="17"/>
      <c r="W1666" s="17"/>
      <c r="X1666" s="17"/>
      <c r="Y1666" s="17"/>
      <c r="Z1666" s="18">
        <v>1</v>
      </c>
      <c r="AA1666" s="17"/>
      <c r="AB1666" s="17"/>
      <c r="AC1666" s="41">
        <v>85.916666666666671</v>
      </c>
    </row>
    <row r="1667" spans="1:29" x14ac:dyDescent="0.25">
      <c r="A1667" s="225">
        <v>1663</v>
      </c>
      <c r="B1667" s="62" t="s">
        <v>2697</v>
      </c>
      <c r="C1667" s="13" t="s">
        <v>2360</v>
      </c>
      <c r="D1667" s="18">
        <v>0.85916666666666675</v>
      </c>
      <c r="E1667" s="122"/>
      <c r="F1667" s="17"/>
      <c r="G1667" s="18">
        <v>85.916666666666671</v>
      </c>
      <c r="H1667" s="17"/>
      <c r="I1667" s="19"/>
      <c r="J1667" s="18">
        <v>0</v>
      </c>
      <c r="K1667" s="17"/>
      <c r="L1667" s="19"/>
      <c r="M1667" s="19"/>
      <c r="N1667" s="18">
        <v>0</v>
      </c>
      <c r="O1667" s="19"/>
      <c r="P1667" s="19"/>
      <c r="Q1667" s="19"/>
      <c r="R1667" s="19"/>
      <c r="S1667" s="18">
        <v>0</v>
      </c>
      <c r="T1667" s="20"/>
      <c r="U1667" s="17"/>
      <c r="V1667" s="17"/>
      <c r="W1667" s="17"/>
      <c r="X1667" s="17"/>
      <c r="Y1667" s="17"/>
      <c r="Z1667" s="18">
        <v>0</v>
      </c>
      <c r="AA1667" s="17"/>
      <c r="AB1667" s="17"/>
      <c r="AC1667" s="41">
        <v>85.916666666666671</v>
      </c>
    </row>
    <row r="1668" spans="1:29" x14ac:dyDescent="0.25">
      <c r="A1668" s="224">
        <v>1664</v>
      </c>
      <c r="B1668" s="62" t="s">
        <v>2698</v>
      </c>
      <c r="C1668" s="13" t="s">
        <v>2360</v>
      </c>
      <c r="D1668" s="18">
        <v>0.83307692307692305</v>
      </c>
      <c r="E1668" s="122"/>
      <c r="F1668" s="17"/>
      <c r="G1668" s="18">
        <v>83.307692307692307</v>
      </c>
      <c r="H1668" s="17"/>
      <c r="I1668" s="19"/>
      <c r="J1668" s="18">
        <v>0</v>
      </c>
      <c r="K1668" s="17"/>
      <c r="L1668" s="19"/>
      <c r="M1668" s="19"/>
      <c r="N1668" s="18">
        <v>0</v>
      </c>
      <c r="O1668" s="19"/>
      <c r="P1668" s="19"/>
      <c r="Q1668" s="19"/>
      <c r="R1668" s="19"/>
      <c r="S1668" s="18">
        <v>0</v>
      </c>
      <c r="T1668" s="20"/>
      <c r="U1668" s="17"/>
      <c r="V1668" s="17">
        <v>2.6</v>
      </c>
      <c r="W1668" s="17"/>
      <c r="X1668" s="17"/>
      <c r="Y1668" s="17"/>
      <c r="Z1668" s="18">
        <v>2.6</v>
      </c>
      <c r="AA1668" s="17"/>
      <c r="AB1668" s="17"/>
      <c r="AC1668" s="41">
        <v>85.907692307692301</v>
      </c>
    </row>
    <row r="1669" spans="1:29" x14ac:dyDescent="0.25">
      <c r="A1669" s="224">
        <v>1665</v>
      </c>
      <c r="B1669" s="58" t="s">
        <v>443</v>
      </c>
      <c r="C1669" s="8" t="s">
        <v>5456</v>
      </c>
      <c r="D1669" s="43">
        <v>0.82298666666666664</v>
      </c>
      <c r="E1669" s="121"/>
      <c r="F1669" s="5"/>
      <c r="G1669" s="6">
        <f>SUM(D1669*100,E1669:F1669)</f>
        <v>82.298666666666662</v>
      </c>
      <c r="H1669" s="5"/>
      <c r="I1669" s="4"/>
      <c r="J1669" s="6">
        <f>SUM(H1669:I1669)</f>
        <v>0</v>
      </c>
      <c r="K1669" s="5"/>
      <c r="L1669" s="4"/>
      <c r="M1669" s="4"/>
      <c r="N1669" s="6">
        <f>SUM(K1669:M1669)</f>
        <v>0</v>
      </c>
      <c r="O1669" s="4"/>
      <c r="P1669" s="4"/>
      <c r="Q1669" s="4"/>
      <c r="R1669" s="4"/>
      <c r="S1669" s="6">
        <f>SUM(O1669:R1669)</f>
        <v>0</v>
      </c>
      <c r="T1669" s="7">
        <v>1</v>
      </c>
      <c r="U1669" s="5">
        <v>0.3</v>
      </c>
      <c r="V1669" s="5">
        <v>2.2999999999999998</v>
      </c>
      <c r="W1669" s="5"/>
      <c r="X1669" s="5"/>
      <c r="Y1669" s="5"/>
      <c r="Z1669" s="6">
        <f>SUM(T1669:Y1669)</f>
        <v>3.5999999999999996</v>
      </c>
      <c r="AA1669" s="5"/>
      <c r="AB1669" s="5"/>
      <c r="AC1669" s="40">
        <f>G1669+J1669+N1669+S1669+Z1669+AA1669-AB1669</f>
        <v>85.898666666666657</v>
      </c>
    </row>
    <row r="1670" spans="1:29" x14ac:dyDescent="0.25">
      <c r="A1670" s="224">
        <v>1666</v>
      </c>
      <c r="B1670" s="59" t="s">
        <v>444</v>
      </c>
      <c r="C1670" s="8" t="s">
        <v>5456</v>
      </c>
      <c r="D1670" s="6">
        <v>0.85896551724137926</v>
      </c>
      <c r="E1670" s="121"/>
      <c r="F1670" s="5"/>
      <c r="G1670" s="6">
        <f>SUM(D1670*100,E1670:F1670)</f>
        <v>85.896551724137922</v>
      </c>
      <c r="H1670" s="5"/>
      <c r="I1670" s="4"/>
      <c r="J1670" s="6">
        <f>SUM(H1670:I1670)</f>
        <v>0</v>
      </c>
      <c r="K1670" s="5"/>
      <c r="L1670" s="4"/>
      <c r="M1670" s="4"/>
      <c r="N1670" s="6">
        <f>SUM(K1670:M1670)</f>
        <v>0</v>
      </c>
      <c r="O1670" s="4"/>
      <c r="P1670" s="4"/>
      <c r="Q1670" s="4"/>
      <c r="R1670" s="4"/>
      <c r="S1670" s="6">
        <f>SUM(O1670:R1670)</f>
        <v>0</v>
      </c>
      <c r="T1670" s="7"/>
      <c r="U1670" s="5"/>
      <c r="V1670" s="5"/>
      <c r="W1670" s="5"/>
      <c r="X1670" s="5"/>
      <c r="Y1670" s="5"/>
      <c r="Z1670" s="6">
        <f>SUM(T1670:Y1670)</f>
        <v>0</v>
      </c>
      <c r="AA1670" s="5"/>
      <c r="AB1670" s="5"/>
      <c r="AC1670" s="40">
        <f>G1670+J1670+N1670+S1670+Z1670+AA1670-AB1670</f>
        <v>85.896551724137922</v>
      </c>
    </row>
    <row r="1671" spans="1:29" x14ac:dyDescent="0.25">
      <c r="A1671" s="225">
        <v>1667</v>
      </c>
      <c r="B1671" s="62" t="s">
        <v>445</v>
      </c>
      <c r="C1671" s="8" t="s">
        <v>5456</v>
      </c>
      <c r="D1671" s="6">
        <v>0.85896551724137926</v>
      </c>
      <c r="E1671" s="121"/>
      <c r="F1671" s="5"/>
      <c r="G1671" s="6">
        <f>SUM(D1671*100,E1671:F1671)</f>
        <v>85.896551724137922</v>
      </c>
      <c r="H1671" s="5"/>
      <c r="I1671" s="4"/>
      <c r="J1671" s="6">
        <f>SUM(H1671:I1671)</f>
        <v>0</v>
      </c>
      <c r="K1671" s="5"/>
      <c r="L1671" s="4"/>
      <c r="M1671" s="4"/>
      <c r="N1671" s="6">
        <f>SUM(K1671:M1671)</f>
        <v>0</v>
      </c>
      <c r="O1671" s="4"/>
      <c r="P1671" s="4"/>
      <c r="Q1671" s="4"/>
      <c r="R1671" s="4"/>
      <c r="S1671" s="6">
        <f>SUM(O1671:R1671)</f>
        <v>0</v>
      </c>
      <c r="T1671" s="7"/>
      <c r="U1671" s="5"/>
      <c r="V1671" s="5"/>
      <c r="W1671" s="5"/>
      <c r="X1671" s="5"/>
      <c r="Y1671" s="5"/>
      <c r="Z1671" s="6">
        <f>SUM(T1671:Y1671)</f>
        <v>0</v>
      </c>
      <c r="AA1671" s="5"/>
      <c r="AB1671" s="5"/>
      <c r="AC1671" s="40">
        <f>G1671+J1671+N1671+S1671+Z1671+AA1671-AB1671</f>
        <v>85.896551724137922</v>
      </c>
    </row>
    <row r="1672" spans="1:29" x14ac:dyDescent="0.25">
      <c r="A1672" s="224">
        <v>1668</v>
      </c>
      <c r="B1672" s="58" t="s">
        <v>446</v>
      </c>
      <c r="C1672" s="8" t="s">
        <v>5456</v>
      </c>
      <c r="D1672" s="6">
        <v>0.83366666666666667</v>
      </c>
      <c r="E1672" s="121"/>
      <c r="F1672" s="5"/>
      <c r="G1672" s="6">
        <f>SUM(D1672*100,E1672:F1672)</f>
        <v>83.36666666666666</v>
      </c>
      <c r="H1672" s="5"/>
      <c r="I1672" s="4"/>
      <c r="J1672" s="6">
        <f>SUM(H1672:I1672)</f>
        <v>0</v>
      </c>
      <c r="K1672" s="5"/>
      <c r="L1672" s="4"/>
      <c r="M1672" s="4"/>
      <c r="N1672" s="6">
        <f>SUM(K1672:M1672)</f>
        <v>0</v>
      </c>
      <c r="O1672" s="4">
        <v>2.5</v>
      </c>
      <c r="P1672" s="4"/>
      <c r="Q1672" s="4"/>
      <c r="R1672" s="4"/>
      <c r="S1672" s="6">
        <f>SUM(O1672:R1672)</f>
        <v>2.5</v>
      </c>
      <c r="T1672" s="7"/>
      <c r="U1672" s="5"/>
      <c r="V1672" s="5"/>
      <c r="W1672" s="5"/>
      <c r="X1672" s="5"/>
      <c r="Y1672" s="5"/>
      <c r="Z1672" s="6">
        <f>SUM(T1672:Y1672)</f>
        <v>0</v>
      </c>
      <c r="AA1672" s="5"/>
      <c r="AB1672" s="5"/>
      <c r="AC1672" s="40">
        <f>G1672+J1672+N1672+S1672+Z1672+AA1672-AB1672</f>
        <v>85.86666666666666</v>
      </c>
    </row>
    <row r="1673" spans="1:29" x14ac:dyDescent="0.25">
      <c r="A1673" s="224">
        <v>1669</v>
      </c>
      <c r="B1673" s="62" t="s">
        <v>2699</v>
      </c>
      <c r="C1673" s="13" t="s">
        <v>2360</v>
      </c>
      <c r="D1673" s="18">
        <v>0.85846153846153839</v>
      </c>
      <c r="E1673" s="122"/>
      <c r="F1673" s="17"/>
      <c r="G1673" s="18">
        <v>85.84615384615384</v>
      </c>
      <c r="H1673" s="17"/>
      <c r="I1673" s="19"/>
      <c r="J1673" s="18">
        <v>0</v>
      </c>
      <c r="K1673" s="17"/>
      <c r="L1673" s="19"/>
      <c r="M1673" s="19"/>
      <c r="N1673" s="18">
        <v>0</v>
      </c>
      <c r="O1673" s="19"/>
      <c r="P1673" s="19"/>
      <c r="Q1673" s="19"/>
      <c r="R1673" s="19"/>
      <c r="S1673" s="18">
        <v>0</v>
      </c>
      <c r="T1673" s="20"/>
      <c r="U1673" s="17"/>
      <c r="V1673" s="17"/>
      <c r="W1673" s="17"/>
      <c r="X1673" s="17"/>
      <c r="Y1673" s="17"/>
      <c r="Z1673" s="18">
        <v>0</v>
      </c>
      <c r="AA1673" s="17"/>
      <c r="AB1673" s="17"/>
      <c r="AC1673" s="41">
        <v>85.84615384615384</v>
      </c>
    </row>
    <row r="1674" spans="1:29" x14ac:dyDescent="0.25">
      <c r="A1674" s="224">
        <v>1670</v>
      </c>
      <c r="B1674" s="64" t="s">
        <v>447</v>
      </c>
      <c r="C1674" s="8" t="s">
        <v>5456</v>
      </c>
      <c r="D1674" s="6">
        <v>0.85833333333333328</v>
      </c>
      <c r="E1674" s="121"/>
      <c r="F1674" s="5"/>
      <c r="G1674" s="6">
        <f>SUM(D1674*100,E1674:F1674)</f>
        <v>85.833333333333329</v>
      </c>
      <c r="H1674" s="5"/>
      <c r="I1674" s="4"/>
      <c r="J1674" s="6">
        <f>SUM(H1674:I1674)</f>
        <v>0</v>
      </c>
      <c r="K1674" s="5"/>
      <c r="L1674" s="4"/>
      <c r="M1674" s="4"/>
      <c r="N1674" s="6">
        <f>SUM(K1674:M1674)</f>
        <v>0</v>
      </c>
      <c r="O1674" s="4"/>
      <c r="P1674" s="4"/>
      <c r="Q1674" s="4"/>
      <c r="R1674" s="4"/>
      <c r="S1674" s="6">
        <f>SUM(O1674:R1674)</f>
        <v>0</v>
      </c>
      <c r="T1674" s="7"/>
      <c r="U1674" s="5"/>
      <c r="V1674" s="5"/>
      <c r="W1674" s="5"/>
      <c r="X1674" s="5"/>
      <c r="Y1674" s="5"/>
      <c r="Z1674" s="6">
        <f>SUM(T1674:Y1674)</f>
        <v>0</v>
      </c>
      <c r="AA1674" s="5"/>
      <c r="AB1674" s="5"/>
      <c r="AC1674" s="40">
        <f>G1674+J1674+N1674+S1674+Z1674+AA1674-AB1674</f>
        <v>85.833333333333329</v>
      </c>
    </row>
    <row r="1675" spans="1:29" x14ac:dyDescent="0.25">
      <c r="A1675" s="225">
        <v>1671</v>
      </c>
      <c r="B1675" s="81" t="s">
        <v>4293</v>
      </c>
      <c r="C1675" s="8" t="s">
        <v>4042</v>
      </c>
      <c r="D1675" s="18">
        <v>0.85833333333333328</v>
      </c>
      <c r="E1675" s="124"/>
      <c r="F1675" s="17"/>
      <c r="G1675" s="18">
        <f>SUM(D1675*100,E1675:F1675)</f>
        <v>85.833333333333329</v>
      </c>
      <c r="H1675" s="17"/>
      <c r="I1675" s="19"/>
      <c r="J1675" s="18">
        <f>SUM(H1675:I1675)</f>
        <v>0</v>
      </c>
      <c r="K1675" s="17"/>
      <c r="L1675" s="19"/>
      <c r="M1675" s="19"/>
      <c r="N1675" s="18">
        <f>SUM(K1675:M1675)</f>
        <v>0</v>
      </c>
      <c r="O1675" s="19"/>
      <c r="P1675" s="19"/>
      <c r="Q1675" s="19"/>
      <c r="R1675" s="19"/>
      <c r="S1675" s="18">
        <f>SUM(O1675:R1675)</f>
        <v>0</v>
      </c>
      <c r="T1675" s="20"/>
      <c r="U1675" s="17"/>
      <c r="V1675" s="17"/>
      <c r="W1675" s="17"/>
      <c r="X1675" s="17"/>
      <c r="Y1675" s="17"/>
      <c r="Z1675" s="18">
        <f>SUM(T1675:Y1675)</f>
        <v>0</v>
      </c>
      <c r="AA1675" s="17"/>
      <c r="AB1675" s="17"/>
      <c r="AC1675" s="41">
        <f>G1675+J1675+N1675+S1675+Z1675+AA1675-AB1675</f>
        <v>85.833333333333329</v>
      </c>
    </row>
    <row r="1676" spans="1:29" x14ac:dyDescent="0.25">
      <c r="A1676" s="224">
        <v>1672</v>
      </c>
      <c r="B1676" s="62" t="s">
        <v>4708</v>
      </c>
      <c r="C1676" s="8" t="s">
        <v>4042</v>
      </c>
      <c r="D1676" s="18">
        <v>0.85833333333333328</v>
      </c>
      <c r="E1676" s="124"/>
      <c r="F1676" s="17"/>
      <c r="G1676" s="18">
        <f>SUM(D1676*100,E1676:F1676)</f>
        <v>85.833333333333329</v>
      </c>
      <c r="H1676" s="17"/>
      <c r="I1676" s="19"/>
      <c r="J1676" s="18">
        <f>SUM(H1676:I1676)</f>
        <v>0</v>
      </c>
      <c r="K1676" s="17"/>
      <c r="L1676" s="19"/>
      <c r="M1676" s="19"/>
      <c r="N1676" s="18">
        <f>SUM(K1676:M1676)</f>
        <v>0</v>
      </c>
      <c r="O1676" s="19"/>
      <c r="P1676" s="19"/>
      <c r="Q1676" s="19"/>
      <c r="R1676" s="19"/>
      <c r="S1676" s="18">
        <f>SUM(O1676:R1676)</f>
        <v>0</v>
      </c>
      <c r="T1676" s="20"/>
      <c r="U1676" s="17"/>
      <c r="V1676" s="17"/>
      <c r="W1676" s="17"/>
      <c r="X1676" s="17"/>
      <c r="Y1676" s="17"/>
      <c r="Z1676" s="18">
        <f>SUM(T1676:Y1676)</f>
        <v>0</v>
      </c>
      <c r="AA1676" s="17"/>
      <c r="AB1676" s="17"/>
      <c r="AC1676" s="41">
        <f>G1676+J1676+N1676+S1676+Z1676+AA1676-AB1676</f>
        <v>85.833333333333329</v>
      </c>
    </row>
    <row r="1677" spans="1:29" x14ac:dyDescent="0.25">
      <c r="A1677" s="224">
        <v>1673</v>
      </c>
      <c r="B1677" s="62" t="s">
        <v>5026</v>
      </c>
      <c r="C1677" s="8" t="s">
        <v>4042</v>
      </c>
      <c r="D1677" s="18">
        <v>0.8581118881118881</v>
      </c>
      <c r="E1677" s="124"/>
      <c r="F1677" s="17"/>
      <c r="G1677" s="18">
        <f>SUM(D1677*100,E1677:F1677)</f>
        <v>85.811188811188813</v>
      </c>
      <c r="H1677" s="17"/>
      <c r="I1677" s="19"/>
      <c r="J1677" s="18">
        <f>SUM(H1677:I1677)</f>
        <v>0</v>
      </c>
      <c r="K1677" s="17"/>
      <c r="L1677" s="19"/>
      <c r="M1677" s="19"/>
      <c r="N1677" s="18">
        <f>SUM(K1677:M1677)</f>
        <v>0</v>
      </c>
      <c r="O1677" s="19"/>
      <c r="P1677" s="19"/>
      <c r="Q1677" s="19"/>
      <c r="R1677" s="19"/>
      <c r="S1677" s="18">
        <f>SUM(O1677:R1677)</f>
        <v>0</v>
      </c>
      <c r="T1677" s="20"/>
      <c r="U1677" s="17"/>
      <c r="V1677" s="17"/>
      <c r="W1677" s="17"/>
      <c r="X1677" s="17"/>
      <c r="Y1677" s="17"/>
      <c r="Z1677" s="18">
        <f>SUM(T1677:Y1677)</f>
        <v>0</v>
      </c>
      <c r="AA1677" s="17"/>
      <c r="AB1677" s="17"/>
      <c r="AC1677" s="41">
        <f>G1677+J1677+N1677+S1677+Z1677+AA1677-AB1677</f>
        <v>85.811188811188813</v>
      </c>
    </row>
    <row r="1678" spans="1:29" x14ac:dyDescent="0.25">
      <c r="A1678" s="224">
        <v>1674</v>
      </c>
      <c r="B1678" s="66" t="s">
        <v>448</v>
      </c>
      <c r="C1678" s="8" t="s">
        <v>5456</v>
      </c>
      <c r="D1678" s="6">
        <v>0.77</v>
      </c>
      <c r="E1678" s="121"/>
      <c r="F1678" s="5"/>
      <c r="G1678" s="6">
        <v>76.81</v>
      </c>
      <c r="H1678" s="5"/>
      <c r="I1678" s="4"/>
      <c r="J1678" s="6">
        <f>SUM(H1678:I1678)</f>
        <v>0</v>
      </c>
      <c r="K1678" s="5"/>
      <c r="L1678" s="4"/>
      <c r="M1678" s="4"/>
      <c r="N1678" s="6">
        <f>SUM(K1678:M1678)</f>
        <v>0</v>
      </c>
      <c r="O1678" s="4"/>
      <c r="P1678" s="4"/>
      <c r="Q1678" s="4"/>
      <c r="R1678" s="4"/>
      <c r="S1678" s="6">
        <f>SUM(O1678:R1678)</f>
        <v>0</v>
      </c>
      <c r="T1678" s="7">
        <v>1</v>
      </c>
      <c r="U1678" s="5"/>
      <c r="V1678" s="5"/>
      <c r="W1678" s="5"/>
      <c r="X1678" s="5">
        <v>5</v>
      </c>
      <c r="Y1678" s="5">
        <v>3</v>
      </c>
      <c r="Z1678" s="6">
        <f>SUM(T1678:Y1678)</f>
        <v>9</v>
      </c>
      <c r="AA1678" s="5"/>
      <c r="AB1678" s="5"/>
      <c r="AC1678" s="40">
        <f>G1678+J1678+N1678+S1678+Z1678+AA1678-AB1678</f>
        <v>85.81</v>
      </c>
    </row>
    <row r="1679" spans="1:29" x14ac:dyDescent="0.25">
      <c r="A1679" s="225">
        <v>1675</v>
      </c>
      <c r="B1679" s="62" t="s">
        <v>449</v>
      </c>
      <c r="C1679" s="8" t="s">
        <v>5456</v>
      </c>
      <c r="D1679" s="6">
        <v>0.72299999999999998</v>
      </c>
      <c r="E1679" s="121"/>
      <c r="F1679" s="5"/>
      <c r="G1679" s="6">
        <f>SUM(D1679*100,E1679:F1679)</f>
        <v>72.3</v>
      </c>
      <c r="H1679" s="5"/>
      <c r="I1679" s="4"/>
      <c r="J1679" s="6">
        <f>SUM(H1679:I1679)</f>
        <v>0</v>
      </c>
      <c r="K1679" s="5"/>
      <c r="L1679" s="4"/>
      <c r="M1679" s="4">
        <v>3</v>
      </c>
      <c r="N1679" s="6">
        <f>SUM(K1679:M1679)</f>
        <v>3</v>
      </c>
      <c r="O1679" s="4">
        <v>2.5</v>
      </c>
      <c r="P1679" s="4"/>
      <c r="Q1679" s="4"/>
      <c r="R1679" s="4"/>
      <c r="S1679" s="6">
        <f>SUM(O1679:R1679)</f>
        <v>2.5</v>
      </c>
      <c r="T1679" s="7">
        <v>2</v>
      </c>
      <c r="U1679" s="5"/>
      <c r="V1679" s="5">
        <v>0.5</v>
      </c>
      <c r="W1679" s="5">
        <f>4+1.5</f>
        <v>5.5</v>
      </c>
      <c r="X1679" s="5"/>
      <c r="Y1679" s="5"/>
      <c r="Z1679" s="6">
        <f>SUM(T1679:Y1679)</f>
        <v>8</v>
      </c>
      <c r="AA1679" s="5"/>
      <c r="AB1679" s="5"/>
      <c r="AC1679" s="40">
        <f>G1679+J1679+N1679+S1679+Z1679+AA1679-AB1679</f>
        <v>85.8</v>
      </c>
    </row>
    <row r="1680" spans="1:29" x14ac:dyDescent="0.25">
      <c r="A1680" s="224">
        <v>1676</v>
      </c>
      <c r="B1680" s="59" t="s">
        <v>450</v>
      </c>
      <c r="C1680" s="8" t="s">
        <v>5456</v>
      </c>
      <c r="D1680" s="43">
        <v>0.80196000000000001</v>
      </c>
      <c r="E1680" s="121"/>
      <c r="F1680" s="5"/>
      <c r="G1680" s="6">
        <f>SUM(D1680*100,E1680:F1680)</f>
        <v>80.195999999999998</v>
      </c>
      <c r="H1680" s="5"/>
      <c r="I1680" s="4"/>
      <c r="J1680" s="6">
        <f>SUM(H1680:I1680)</f>
        <v>0</v>
      </c>
      <c r="K1680" s="5"/>
      <c r="L1680" s="4"/>
      <c r="M1680" s="4"/>
      <c r="N1680" s="6">
        <f>SUM(K1680:M1680)</f>
        <v>0</v>
      </c>
      <c r="O1680" s="4"/>
      <c r="P1680" s="4"/>
      <c r="Q1680" s="4"/>
      <c r="R1680" s="4"/>
      <c r="S1680" s="6">
        <f>SUM(O1680:R1680)</f>
        <v>0</v>
      </c>
      <c r="T1680" s="7"/>
      <c r="U1680" s="5">
        <v>2.6</v>
      </c>
      <c r="V1680" s="5"/>
      <c r="W1680" s="5">
        <v>3</v>
      </c>
      <c r="X1680" s="5"/>
      <c r="Y1680" s="5"/>
      <c r="Z1680" s="6">
        <f>SUM(T1680:Y1680)</f>
        <v>5.6</v>
      </c>
      <c r="AA1680" s="5"/>
      <c r="AB1680" s="5"/>
      <c r="AC1680" s="40">
        <f>G1680+J1680+N1680+S1680+Z1680+AA1680-AB1680</f>
        <v>85.795999999999992</v>
      </c>
    </row>
    <row r="1681" spans="1:29" x14ac:dyDescent="0.25">
      <c r="A1681" s="224">
        <v>1677</v>
      </c>
      <c r="B1681" s="61" t="s">
        <v>451</v>
      </c>
      <c r="C1681" s="8" t="s">
        <v>5456</v>
      </c>
      <c r="D1681" s="6">
        <v>0.85791623309053067</v>
      </c>
      <c r="E1681" s="121"/>
      <c r="F1681" s="5"/>
      <c r="G1681" s="6">
        <f>SUM(D1681*100,E1681:F1681)</f>
        <v>85.791623309053065</v>
      </c>
      <c r="H1681" s="5"/>
      <c r="I1681" s="4"/>
      <c r="J1681" s="6">
        <f>SUM(H1681:I1681)</f>
        <v>0</v>
      </c>
      <c r="K1681" s="5"/>
      <c r="L1681" s="4"/>
      <c r="M1681" s="4"/>
      <c r="N1681" s="6">
        <f>SUM(K1681:M1681)</f>
        <v>0</v>
      </c>
      <c r="O1681" s="4"/>
      <c r="P1681" s="4"/>
      <c r="Q1681" s="4"/>
      <c r="R1681" s="4"/>
      <c r="S1681" s="6">
        <f>SUM(O1681:R1681)</f>
        <v>0</v>
      </c>
      <c r="T1681" s="7"/>
      <c r="U1681" s="5"/>
      <c r="V1681" s="5"/>
      <c r="W1681" s="5"/>
      <c r="X1681" s="5"/>
      <c r="Y1681" s="5"/>
      <c r="Z1681" s="6">
        <f>SUM(T1681:Y1681)</f>
        <v>0</v>
      </c>
      <c r="AA1681" s="5"/>
      <c r="AB1681" s="5"/>
      <c r="AC1681" s="40">
        <f>G1681+J1681+N1681+S1681+Z1681+AA1681-AB1681</f>
        <v>85.791623309053065</v>
      </c>
    </row>
    <row r="1682" spans="1:29" x14ac:dyDescent="0.25">
      <c r="A1682" s="224">
        <v>1678</v>
      </c>
      <c r="B1682" s="74" t="s">
        <v>1544</v>
      </c>
      <c r="C1682" s="8" t="s">
        <v>1369</v>
      </c>
      <c r="D1682" s="18">
        <v>0.84491582491582495</v>
      </c>
      <c r="E1682" s="122"/>
      <c r="F1682" s="17"/>
      <c r="G1682" s="18">
        <f>SUM(D1682*100,E1682:F1682)</f>
        <v>84.491582491582491</v>
      </c>
      <c r="H1682" s="17"/>
      <c r="I1682" s="19"/>
      <c r="J1682" s="18">
        <f>SUM(H1682:I1682)</f>
        <v>0</v>
      </c>
      <c r="K1682" s="17"/>
      <c r="L1682" s="19"/>
      <c r="M1682" s="19"/>
      <c r="N1682" s="18">
        <f>SUM(K1682:M1682)</f>
        <v>0</v>
      </c>
      <c r="O1682" s="19"/>
      <c r="P1682" s="19"/>
      <c r="Q1682" s="19"/>
      <c r="R1682" s="19"/>
      <c r="S1682" s="18">
        <f>SUM(O1682:R1682)</f>
        <v>0</v>
      </c>
      <c r="T1682" s="20"/>
      <c r="U1682" s="17">
        <v>1.3</v>
      </c>
      <c r="V1682" s="17"/>
      <c r="W1682" s="17"/>
      <c r="X1682" s="17"/>
      <c r="Y1682" s="17"/>
      <c r="Z1682" s="18">
        <f>SUM(T1682:Y1682)</f>
        <v>1.3</v>
      </c>
      <c r="AA1682" s="17"/>
      <c r="AB1682" s="17"/>
      <c r="AC1682" s="41">
        <f>G1682+J1682+N1682+S1682+Z1682+AA1682-AB1682</f>
        <v>85.791582491582489</v>
      </c>
    </row>
    <row r="1683" spans="1:29" x14ac:dyDescent="0.25">
      <c r="A1683" s="225">
        <v>1679</v>
      </c>
      <c r="B1683" s="62" t="s">
        <v>5080</v>
      </c>
      <c r="C1683" s="24" t="s">
        <v>4042</v>
      </c>
      <c r="D1683" s="18">
        <v>0.85774193548387101</v>
      </c>
      <c r="E1683" s="124"/>
      <c r="F1683" s="17"/>
      <c r="G1683" s="18">
        <f>SUM(D1683*100,E1683:F1683)</f>
        <v>85.774193548387103</v>
      </c>
      <c r="H1683" s="17"/>
      <c r="I1683" s="19"/>
      <c r="J1683" s="18">
        <f>SUM(H1683:I1683)</f>
        <v>0</v>
      </c>
      <c r="K1683" s="17"/>
      <c r="L1683" s="19"/>
      <c r="M1683" s="19"/>
      <c r="N1683" s="18">
        <f>SUM(K1683:M1683)</f>
        <v>0</v>
      </c>
      <c r="O1683" s="19"/>
      <c r="P1683" s="19"/>
      <c r="Q1683" s="19"/>
      <c r="R1683" s="19"/>
      <c r="S1683" s="18">
        <f>SUM(O1683:R1683)</f>
        <v>0</v>
      </c>
      <c r="T1683" s="20"/>
      <c r="U1683" s="17"/>
      <c r="V1683" s="17"/>
      <c r="W1683" s="17"/>
      <c r="X1683" s="17"/>
      <c r="Y1683" s="17"/>
      <c r="Z1683" s="18">
        <f>SUM(T1683:Y1683)</f>
        <v>0</v>
      </c>
      <c r="AA1683" s="17"/>
      <c r="AB1683" s="17"/>
      <c r="AC1683" s="41">
        <f>G1683+J1683+N1683+S1683+Z1683+AA1683-AB1683</f>
        <v>85.774193548387103</v>
      </c>
    </row>
    <row r="1684" spans="1:29" x14ac:dyDescent="0.25">
      <c r="A1684" s="224">
        <v>1680</v>
      </c>
      <c r="B1684" s="62" t="s">
        <v>2700</v>
      </c>
      <c r="C1684" s="13" t="s">
        <v>2360</v>
      </c>
      <c r="D1684" s="18">
        <v>0.85769230769230775</v>
      </c>
      <c r="E1684" s="122"/>
      <c r="F1684" s="17"/>
      <c r="G1684" s="18">
        <v>85.769230769230774</v>
      </c>
      <c r="H1684" s="17"/>
      <c r="I1684" s="19"/>
      <c r="J1684" s="18">
        <v>0</v>
      </c>
      <c r="K1684" s="17"/>
      <c r="L1684" s="19"/>
      <c r="M1684" s="19"/>
      <c r="N1684" s="18">
        <v>0</v>
      </c>
      <c r="O1684" s="19"/>
      <c r="P1684" s="19"/>
      <c r="Q1684" s="19"/>
      <c r="R1684" s="19"/>
      <c r="S1684" s="18">
        <v>0</v>
      </c>
      <c r="T1684" s="20"/>
      <c r="U1684" s="17"/>
      <c r="V1684" s="17"/>
      <c r="W1684" s="17"/>
      <c r="X1684" s="17"/>
      <c r="Y1684" s="17"/>
      <c r="Z1684" s="18">
        <v>0</v>
      </c>
      <c r="AA1684" s="17"/>
      <c r="AB1684" s="17"/>
      <c r="AC1684" s="41">
        <v>85.769230769230774</v>
      </c>
    </row>
    <row r="1685" spans="1:29" x14ac:dyDescent="0.25">
      <c r="A1685" s="224">
        <v>1681</v>
      </c>
      <c r="B1685" s="62" t="s">
        <v>2701</v>
      </c>
      <c r="C1685" s="13" t="s">
        <v>2360</v>
      </c>
      <c r="D1685" s="18">
        <v>0.85769230769230775</v>
      </c>
      <c r="E1685" s="122"/>
      <c r="F1685" s="17"/>
      <c r="G1685" s="18">
        <v>85.769230769230774</v>
      </c>
      <c r="H1685" s="17"/>
      <c r="I1685" s="19"/>
      <c r="J1685" s="18">
        <v>0</v>
      </c>
      <c r="K1685" s="17"/>
      <c r="L1685" s="19"/>
      <c r="M1685" s="19"/>
      <c r="N1685" s="18">
        <v>0</v>
      </c>
      <c r="O1685" s="19"/>
      <c r="P1685" s="19"/>
      <c r="Q1685" s="19"/>
      <c r="R1685" s="19"/>
      <c r="S1685" s="18">
        <v>0</v>
      </c>
      <c r="T1685" s="20"/>
      <c r="U1685" s="17"/>
      <c r="V1685" s="17"/>
      <c r="W1685" s="17"/>
      <c r="X1685" s="17"/>
      <c r="Y1685" s="17"/>
      <c r="Z1685" s="18">
        <v>0</v>
      </c>
      <c r="AA1685" s="17"/>
      <c r="AB1685" s="17"/>
      <c r="AC1685" s="41">
        <v>85.769230769230774</v>
      </c>
    </row>
    <row r="1686" spans="1:29" x14ac:dyDescent="0.25">
      <c r="A1686" s="224">
        <v>1682</v>
      </c>
      <c r="B1686" s="62" t="s">
        <v>2702</v>
      </c>
      <c r="C1686" s="13" t="s">
        <v>2360</v>
      </c>
      <c r="D1686" s="18">
        <v>0.85769230769230775</v>
      </c>
      <c r="E1686" s="122"/>
      <c r="F1686" s="17"/>
      <c r="G1686" s="18">
        <v>85.769230769230774</v>
      </c>
      <c r="H1686" s="17"/>
      <c r="I1686" s="19"/>
      <c r="J1686" s="18">
        <v>0</v>
      </c>
      <c r="K1686" s="17"/>
      <c r="L1686" s="19"/>
      <c r="M1686" s="19"/>
      <c r="N1686" s="18">
        <v>0</v>
      </c>
      <c r="O1686" s="19"/>
      <c r="P1686" s="19"/>
      <c r="Q1686" s="19"/>
      <c r="R1686" s="19"/>
      <c r="S1686" s="18">
        <v>0</v>
      </c>
      <c r="T1686" s="20"/>
      <c r="U1686" s="17"/>
      <c r="V1686" s="17"/>
      <c r="W1686" s="17"/>
      <c r="X1686" s="17"/>
      <c r="Y1686" s="17"/>
      <c r="Z1686" s="18">
        <v>0</v>
      </c>
      <c r="AA1686" s="17"/>
      <c r="AB1686" s="17"/>
      <c r="AC1686" s="41">
        <v>85.769230769230774</v>
      </c>
    </row>
    <row r="1687" spans="1:29" x14ac:dyDescent="0.25">
      <c r="A1687" s="225">
        <v>1683</v>
      </c>
      <c r="B1687" s="100" t="s">
        <v>1545</v>
      </c>
      <c r="C1687" s="26" t="s">
        <v>1369</v>
      </c>
      <c r="D1687" s="18">
        <v>0.79352903225806448</v>
      </c>
      <c r="E1687" s="122"/>
      <c r="F1687" s="17"/>
      <c r="G1687" s="18">
        <f>SUM(D1687*100,E1687:F1687)</f>
        <v>79.352903225806443</v>
      </c>
      <c r="H1687" s="17"/>
      <c r="I1687" s="19"/>
      <c r="J1687" s="18">
        <f>SUM(H1687:I1687)</f>
        <v>0</v>
      </c>
      <c r="K1687" s="17"/>
      <c r="L1687" s="19"/>
      <c r="M1687" s="19"/>
      <c r="N1687" s="18">
        <f>SUM(K1687:M1687)</f>
        <v>0</v>
      </c>
      <c r="O1687" s="19"/>
      <c r="P1687" s="19"/>
      <c r="Q1687" s="19"/>
      <c r="R1687" s="19"/>
      <c r="S1687" s="18">
        <f>SUM(O1687:R1687)</f>
        <v>0</v>
      </c>
      <c r="T1687" s="20">
        <v>1</v>
      </c>
      <c r="U1687" s="17">
        <v>1.5</v>
      </c>
      <c r="V1687" s="17"/>
      <c r="W1687" s="17">
        <f>0.2+1.2</f>
        <v>1.4</v>
      </c>
      <c r="X1687" s="17"/>
      <c r="Y1687" s="17">
        <f>0.5+2</f>
        <v>2.5</v>
      </c>
      <c r="Z1687" s="18">
        <f>SUM(T1687:Y1687)</f>
        <v>6.4</v>
      </c>
      <c r="AA1687" s="17"/>
      <c r="AB1687" s="17"/>
      <c r="AC1687" s="41">
        <f>G1687+J1687+N1687+S1687+Z1687+AA1687-AB1687</f>
        <v>85.752903225806449</v>
      </c>
    </row>
    <row r="1688" spans="1:29" x14ac:dyDescent="0.25">
      <c r="A1688" s="224">
        <v>1684</v>
      </c>
      <c r="B1688" s="62" t="s">
        <v>452</v>
      </c>
      <c r="C1688" s="8" t="s">
        <v>5456</v>
      </c>
      <c r="D1688" s="6">
        <v>0.85733333333333328</v>
      </c>
      <c r="E1688" s="121"/>
      <c r="F1688" s="5"/>
      <c r="G1688" s="6">
        <f>SUM(D1688*100,E1688:F1688)</f>
        <v>85.733333333333334</v>
      </c>
      <c r="H1688" s="5"/>
      <c r="I1688" s="4"/>
      <c r="J1688" s="6">
        <f>SUM(H1688:I1688)</f>
        <v>0</v>
      </c>
      <c r="K1688" s="5"/>
      <c r="L1688" s="4"/>
      <c r="M1688" s="4"/>
      <c r="N1688" s="6">
        <f>SUM(K1688:M1688)</f>
        <v>0</v>
      </c>
      <c r="O1688" s="4"/>
      <c r="P1688" s="4"/>
      <c r="Q1688" s="4"/>
      <c r="R1688" s="4"/>
      <c r="S1688" s="6">
        <f>SUM(O1688:R1688)</f>
        <v>0</v>
      </c>
      <c r="T1688" s="7"/>
      <c r="U1688" s="5"/>
      <c r="V1688" s="5"/>
      <c r="W1688" s="5"/>
      <c r="X1688" s="5"/>
      <c r="Y1688" s="5"/>
      <c r="Z1688" s="6">
        <f>SUM(T1688:Y1688)</f>
        <v>0</v>
      </c>
      <c r="AA1688" s="5"/>
      <c r="AB1688" s="5"/>
      <c r="AC1688" s="40">
        <f>G1688+J1688+N1688+S1688+Z1688+AA1688-AB1688</f>
        <v>85.733333333333334</v>
      </c>
    </row>
    <row r="1689" spans="1:29" x14ac:dyDescent="0.25">
      <c r="A1689" s="224">
        <v>1685</v>
      </c>
      <c r="B1689" s="62" t="s">
        <v>3518</v>
      </c>
      <c r="C1689" s="13" t="s">
        <v>3340</v>
      </c>
      <c r="D1689" s="18">
        <v>0.85733333333333328</v>
      </c>
      <c r="E1689" s="122"/>
      <c r="F1689" s="17"/>
      <c r="G1689" s="18">
        <v>85.733333333333334</v>
      </c>
      <c r="H1689" s="17"/>
      <c r="I1689" s="19"/>
      <c r="J1689" s="18">
        <v>0</v>
      </c>
      <c r="K1689" s="17"/>
      <c r="L1689" s="19"/>
      <c r="M1689" s="19"/>
      <c r="N1689" s="18">
        <v>0</v>
      </c>
      <c r="O1689" s="19"/>
      <c r="P1689" s="19"/>
      <c r="Q1689" s="19"/>
      <c r="R1689" s="19"/>
      <c r="S1689" s="18">
        <v>0</v>
      </c>
      <c r="T1689" s="20"/>
      <c r="U1689" s="17"/>
      <c r="V1689" s="17"/>
      <c r="W1689" s="17"/>
      <c r="X1689" s="17"/>
      <c r="Y1689" s="17"/>
      <c r="Z1689" s="18">
        <v>0</v>
      </c>
      <c r="AA1689" s="17"/>
      <c r="AB1689" s="17"/>
      <c r="AC1689" s="41">
        <v>85.733333333333334</v>
      </c>
    </row>
    <row r="1690" spans="1:29" x14ac:dyDescent="0.25">
      <c r="A1690" s="224">
        <v>1686</v>
      </c>
      <c r="B1690" s="62" t="s">
        <v>3519</v>
      </c>
      <c r="C1690" s="13" t="s">
        <v>3340</v>
      </c>
      <c r="D1690" s="18">
        <v>0.84718749999999998</v>
      </c>
      <c r="E1690" s="122">
        <v>1</v>
      </c>
      <c r="F1690" s="17"/>
      <c r="G1690" s="18">
        <v>85.71875</v>
      </c>
      <c r="H1690" s="17"/>
      <c r="I1690" s="19"/>
      <c r="J1690" s="18">
        <v>0</v>
      </c>
      <c r="K1690" s="17"/>
      <c r="L1690" s="19"/>
      <c r="M1690" s="19"/>
      <c r="N1690" s="18">
        <v>0</v>
      </c>
      <c r="O1690" s="19"/>
      <c r="P1690" s="19"/>
      <c r="Q1690" s="19"/>
      <c r="R1690" s="19"/>
      <c r="S1690" s="18">
        <v>0</v>
      </c>
      <c r="T1690" s="20"/>
      <c r="U1690" s="17"/>
      <c r="V1690" s="17"/>
      <c r="W1690" s="17"/>
      <c r="X1690" s="17"/>
      <c r="Y1690" s="17"/>
      <c r="Z1690" s="18">
        <v>0</v>
      </c>
      <c r="AA1690" s="17"/>
      <c r="AB1690" s="17"/>
      <c r="AC1690" s="41">
        <v>85.71875</v>
      </c>
    </row>
    <row r="1691" spans="1:29" x14ac:dyDescent="0.25">
      <c r="A1691" s="225">
        <v>1687</v>
      </c>
      <c r="B1691" s="93" t="s">
        <v>1546</v>
      </c>
      <c r="C1691" s="8" t="s">
        <v>1369</v>
      </c>
      <c r="D1691" s="18">
        <v>0.85713333333333341</v>
      </c>
      <c r="E1691" s="122"/>
      <c r="F1691" s="17"/>
      <c r="G1691" s="18">
        <f>SUM(D1691*100,E1691:F1691)</f>
        <v>85.713333333333338</v>
      </c>
      <c r="H1691" s="17"/>
      <c r="I1691" s="19"/>
      <c r="J1691" s="18">
        <f>SUM(H1691:I1691)</f>
        <v>0</v>
      </c>
      <c r="K1691" s="17"/>
      <c r="L1691" s="19"/>
      <c r="M1691" s="19"/>
      <c r="N1691" s="18">
        <f>SUM(K1691:M1691)</f>
        <v>0</v>
      </c>
      <c r="O1691" s="19"/>
      <c r="P1691" s="19"/>
      <c r="Q1691" s="19"/>
      <c r="R1691" s="19"/>
      <c r="S1691" s="18">
        <f>SUM(O1691:R1691)</f>
        <v>0</v>
      </c>
      <c r="T1691" s="20"/>
      <c r="U1691" s="17"/>
      <c r="V1691" s="17"/>
      <c r="W1691" s="17"/>
      <c r="X1691" s="17"/>
      <c r="Y1691" s="17"/>
      <c r="Z1691" s="18">
        <f>SUM(T1691:Y1691)</f>
        <v>0</v>
      </c>
      <c r="AA1691" s="17"/>
      <c r="AB1691" s="17"/>
      <c r="AC1691" s="41">
        <f>G1691+J1691+N1691+S1691+Z1691+AA1691-AB1691</f>
        <v>85.713333333333338</v>
      </c>
    </row>
    <row r="1692" spans="1:29" x14ac:dyDescent="0.25">
      <c r="A1692" s="224">
        <v>1688</v>
      </c>
      <c r="B1692" s="62" t="s">
        <v>5323</v>
      </c>
      <c r="C1692" s="9" t="s">
        <v>4042</v>
      </c>
      <c r="D1692" s="18">
        <v>0.82412121212121214</v>
      </c>
      <c r="E1692" s="124"/>
      <c r="F1692" s="17"/>
      <c r="G1692" s="18">
        <f>SUM(D1692*100,E1692:F1692)</f>
        <v>82.412121212121221</v>
      </c>
      <c r="H1692" s="17"/>
      <c r="I1692" s="19"/>
      <c r="J1692" s="18">
        <f>SUM(H1692:I1692)</f>
        <v>0</v>
      </c>
      <c r="K1692" s="17"/>
      <c r="L1692" s="19"/>
      <c r="M1692" s="19"/>
      <c r="N1692" s="18">
        <f>SUM(K1692:M1692)</f>
        <v>0</v>
      </c>
      <c r="O1692" s="19"/>
      <c r="P1692" s="19"/>
      <c r="Q1692" s="19"/>
      <c r="R1692" s="19"/>
      <c r="S1692" s="18">
        <f>SUM(O1692:R1692)</f>
        <v>0</v>
      </c>
      <c r="T1692" s="20"/>
      <c r="U1692" s="17">
        <v>1.7</v>
      </c>
      <c r="V1692" s="17">
        <v>1.6</v>
      </c>
      <c r="W1692" s="17"/>
      <c r="X1692" s="17"/>
      <c r="Y1692" s="17"/>
      <c r="Z1692" s="18">
        <f>SUM(T1692:Y1692)</f>
        <v>3.3</v>
      </c>
      <c r="AA1692" s="17"/>
      <c r="AB1692" s="17"/>
      <c r="AC1692" s="41">
        <f>G1692+J1692+N1692+S1692+Z1692+AA1692-AB1692</f>
        <v>85.712121212121218</v>
      </c>
    </row>
    <row r="1693" spans="1:29" x14ac:dyDescent="0.25">
      <c r="A1693" s="224">
        <v>1689</v>
      </c>
      <c r="B1693" s="81" t="s">
        <v>4475</v>
      </c>
      <c r="C1693" s="8" t="s">
        <v>4042</v>
      </c>
      <c r="D1693" s="18">
        <v>0.85709677419354835</v>
      </c>
      <c r="E1693" s="124"/>
      <c r="F1693" s="17"/>
      <c r="G1693" s="18">
        <f>SUM(D1693*100,E1693:F1693)</f>
        <v>85.709677419354833</v>
      </c>
      <c r="H1693" s="17"/>
      <c r="I1693" s="19"/>
      <c r="J1693" s="18">
        <f>SUM(H1693:I1693)</f>
        <v>0</v>
      </c>
      <c r="K1693" s="17"/>
      <c r="L1693" s="19"/>
      <c r="M1693" s="19"/>
      <c r="N1693" s="18">
        <f>SUM(K1693:M1693)</f>
        <v>0</v>
      </c>
      <c r="O1693" s="19"/>
      <c r="P1693" s="19"/>
      <c r="Q1693" s="19"/>
      <c r="R1693" s="19"/>
      <c r="S1693" s="18">
        <f>SUM(O1693:R1693)</f>
        <v>0</v>
      </c>
      <c r="T1693" s="20"/>
      <c r="U1693" s="17"/>
      <c r="V1693" s="17"/>
      <c r="W1693" s="17"/>
      <c r="X1693" s="17"/>
      <c r="Y1693" s="17"/>
      <c r="Z1693" s="18">
        <f>SUM(T1693:Y1693)</f>
        <v>0</v>
      </c>
      <c r="AA1693" s="17"/>
      <c r="AB1693" s="17"/>
      <c r="AC1693" s="41">
        <f>G1693+J1693+N1693+S1693+Z1693+AA1693-AB1693</f>
        <v>85.709677419354833</v>
      </c>
    </row>
    <row r="1694" spans="1:29" x14ac:dyDescent="0.25">
      <c r="A1694" s="224">
        <v>1690</v>
      </c>
      <c r="B1694" s="62" t="s">
        <v>453</v>
      </c>
      <c r="C1694" s="8" t="s">
        <v>5456</v>
      </c>
      <c r="D1694" s="6">
        <v>0.84206896551724142</v>
      </c>
      <c r="E1694" s="121"/>
      <c r="F1694" s="5"/>
      <c r="G1694" s="6">
        <f>SUM(D1694*100,E1694:F1694)</f>
        <v>84.206896551724142</v>
      </c>
      <c r="H1694" s="5"/>
      <c r="I1694" s="4"/>
      <c r="J1694" s="6">
        <f>SUM(H1694:I1694)</f>
        <v>0</v>
      </c>
      <c r="K1694" s="5"/>
      <c r="L1694" s="4"/>
      <c r="M1694" s="4"/>
      <c r="N1694" s="6">
        <f>SUM(K1694:M1694)</f>
        <v>0</v>
      </c>
      <c r="O1694" s="4"/>
      <c r="P1694" s="4"/>
      <c r="Q1694" s="4"/>
      <c r="R1694" s="4"/>
      <c r="S1694" s="6">
        <f>SUM(O1694:R1694)</f>
        <v>0</v>
      </c>
      <c r="T1694" s="7"/>
      <c r="U1694" s="5"/>
      <c r="V1694" s="5"/>
      <c r="W1694" s="5">
        <v>1.5</v>
      </c>
      <c r="X1694" s="5"/>
      <c r="Y1694" s="5"/>
      <c r="Z1694" s="6">
        <f>SUM(T1694:Y1694)</f>
        <v>1.5</v>
      </c>
      <c r="AA1694" s="5"/>
      <c r="AB1694" s="5"/>
      <c r="AC1694" s="40">
        <f>G1694+J1694+N1694+S1694+Z1694+AA1694-AB1694</f>
        <v>85.706896551724142</v>
      </c>
    </row>
    <row r="1695" spans="1:29" x14ac:dyDescent="0.25">
      <c r="A1695" s="225">
        <v>1691</v>
      </c>
      <c r="B1695" s="109">
        <v>214085</v>
      </c>
      <c r="C1695" s="36" t="s">
        <v>5457</v>
      </c>
      <c r="D1695" s="39">
        <v>0.85703703703703704</v>
      </c>
      <c r="E1695" s="123"/>
      <c r="F1695" s="33"/>
      <c r="G1695" s="34">
        <v>85.703703703703709</v>
      </c>
      <c r="H1695" s="33"/>
      <c r="I1695" s="32"/>
      <c r="J1695" s="34">
        <v>0</v>
      </c>
      <c r="K1695" s="33"/>
      <c r="L1695" s="32"/>
      <c r="M1695" s="32"/>
      <c r="N1695" s="34">
        <v>0</v>
      </c>
      <c r="O1695" s="32"/>
      <c r="P1695" s="32"/>
      <c r="Q1695" s="32"/>
      <c r="R1695" s="32"/>
      <c r="S1695" s="34">
        <v>0</v>
      </c>
      <c r="T1695" s="35"/>
      <c r="U1695" s="33"/>
      <c r="V1695" s="33"/>
      <c r="W1695" s="33"/>
      <c r="X1695" s="33"/>
      <c r="Y1695" s="33"/>
      <c r="Z1695" s="34">
        <v>0</v>
      </c>
      <c r="AA1695" s="33"/>
      <c r="AB1695" s="33"/>
      <c r="AC1695" s="42">
        <v>85.703703703703709</v>
      </c>
    </row>
    <row r="1696" spans="1:29" x14ac:dyDescent="0.25">
      <c r="A1696" s="224">
        <v>1692</v>
      </c>
      <c r="B1696" s="62" t="s">
        <v>4760</v>
      </c>
      <c r="C1696" s="8" t="s">
        <v>4042</v>
      </c>
      <c r="D1696" s="18">
        <v>0.68899999999999995</v>
      </c>
      <c r="E1696" s="124"/>
      <c r="F1696" s="17"/>
      <c r="G1696" s="18">
        <f>SUM(D1696*100,E1696:F1696)</f>
        <v>68.899999999999991</v>
      </c>
      <c r="H1696" s="17"/>
      <c r="I1696" s="19"/>
      <c r="J1696" s="18">
        <f>SUM(H1696:I1696)</f>
        <v>0</v>
      </c>
      <c r="K1696" s="17"/>
      <c r="L1696" s="19"/>
      <c r="M1696" s="19"/>
      <c r="N1696" s="18">
        <f>SUM(K1696:M1696)</f>
        <v>0</v>
      </c>
      <c r="O1696" s="19"/>
      <c r="P1696" s="19"/>
      <c r="Q1696" s="19"/>
      <c r="R1696" s="19"/>
      <c r="S1696" s="18">
        <f>SUM(O1696:R1696)</f>
        <v>0</v>
      </c>
      <c r="T1696" s="20">
        <v>1</v>
      </c>
      <c r="U1696" s="17">
        <v>1.6</v>
      </c>
      <c r="V1696" s="17">
        <v>0.5</v>
      </c>
      <c r="W1696" s="17">
        <f>0.2+0.2+1+0.7+5+1</f>
        <v>8.1</v>
      </c>
      <c r="X1696" s="17">
        <f>0.4+0.2</f>
        <v>0.60000000000000009</v>
      </c>
      <c r="Y1696" s="17">
        <f>2+3</f>
        <v>5</v>
      </c>
      <c r="Z1696" s="18">
        <f>SUM(T1696:Y1696)</f>
        <v>16.799999999999997</v>
      </c>
      <c r="AA1696" s="17"/>
      <c r="AB1696" s="17"/>
      <c r="AC1696" s="41">
        <f>G1696+J1696+N1696+S1696+Z1696+AA1696-AB1696</f>
        <v>85.699999999999989</v>
      </c>
    </row>
    <row r="1697" spans="1:29" x14ac:dyDescent="0.25">
      <c r="A1697" s="224">
        <v>1693</v>
      </c>
      <c r="B1697" s="109">
        <v>184018</v>
      </c>
      <c r="C1697" s="36" t="s">
        <v>5457</v>
      </c>
      <c r="D1697" s="39">
        <v>0.8569444444444444</v>
      </c>
      <c r="E1697" s="123"/>
      <c r="F1697" s="33"/>
      <c r="G1697" s="34">
        <v>85.694444444444443</v>
      </c>
      <c r="H1697" s="33"/>
      <c r="I1697" s="32"/>
      <c r="J1697" s="34">
        <v>0</v>
      </c>
      <c r="K1697" s="33"/>
      <c r="L1697" s="32"/>
      <c r="M1697" s="32"/>
      <c r="N1697" s="34">
        <v>0</v>
      </c>
      <c r="O1697" s="32"/>
      <c r="P1697" s="32"/>
      <c r="Q1697" s="32"/>
      <c r="R1697" s="32"/>
      <c r="S1697" s="34">
        <v>0</v>
      </c>
      <c r="T1697" s="35"/>
      <c r="U1697" s="33"/>
      <c r="V1697" s="33"/>
      <c r="W1697" s="33"/>
      <c r="X1697" s="33"/>
      <c r="Y1697" s="33"/>
      <c r="Z1697" s="34">
        <v>0</v>
      </c>
      <c r="AA1697" s="33"/>
      <c r="AB1697" s="33"/>
      <c r="AC1697" s="42">
        <v>85.694444444444443</v>
      </c>
    </row>
    <row r="1698" spans="1:29" x14ac:dyDescent="0.25">
      <c r="A1698" s="224">
        <v>1694</v>
      </c>
      <c r="B1698" s="109">
        <v>204113</v>
      </c>
      <c r="C1698" s="36" t="s">
        <v>5457</v>
      </c>
      <c r="D1698" s="38">
        <v>0.85687500000000005</v>
      </c>
      <c r="E1698" s="123"/>
      <c r="F1698" s="33"/>
      <c r="G1698" s="34">
        <v>85.6875</v>
      </c>
      <c r="H1698" s="33"/>
      <c r="I1698" s="32"/>
      <c r="J1698" s="34">
        <v>0</v>
      </c>
      <c r="K1698" s="33"/>
      <c r="L1698" s="32"/>
      <c r="M1698" s="32"/>
      <c r="N1698" s="34">
        <v>0</v>
      </c>
      <c r="O1698" s="32"/>
      <c r="P1698" s="32"/>
      <c r="Q1698" s="32"/>
      <c r="R1698" s="32"/>
      <c r="S1698" s="34">
        <v>0</v>
      </c>
      <c r="T1698" s="35"/>
      <c r="U1698" s="33"/>
      <c r="V1698" s="33"/>
      <c r="W1698" s="33"/>
      <c r="X1698" s="33"/>
      <c r="Y1698" s="33"/>
      <c r="Z1698" s="34">
        <v>0</v>
      </c>
      <c r="AA1698" s="33"/>
      <c r="AB1698" s="33"/>
      <c r="AC1698" s="42">
        <v>85.6875</v>
      </c>
    </row>
    <row r="1699" spans="1:29" x14ac:dyDescent="0.25">
      <c r="A1699" s="225">
        <v>1695</v>
      </c>
      <c r="B1699" s="109">
        <v>204227</v>
      </c>
      <c r="C1699" s="36" t="s">
        <v>5457</v>
      </c>
      <c r="D1699" s="38">
        <v>0.85687500000000005</v>
      </c>
      <c r="E1699" s="123"/>
      <c r="F1699" s="33"/>
      <c r="G1699" s="34">
        <v>85.6875</v>
      </c>
      <c r="H1699" s="33"/>
      <c r="I1699" s="32"/>
      <c r="J1699" s="34">
        <v>0</v>
      </c>
      <c r="K1699" s="33"/>
      <c r="L1699" s="32"/>
      <c r="M1699" s="32"/>
      <c r="N1699" s="34">
        <v>0</v>
      </c>
      <c r="O1699" s="32"/>
      <c r="P1699" s="32"/>
      <c r="Q1699" s="32"/>
      <c r="R1699" s="32"/>
      <c r="S1699" s="34">
        <v>0</v>
      </c>
      <c r="T1699" s="35"/>
      <c r="U1699" s="33"/>
      <c r="V1699" s="33"/>
      <c r="W1699" s="33"/>
      <c r="X1699" s="33"/>
      <c r="Y1699" s="33"/>
      <c r="Z1699" s="34">
        <v>0</v>
      </c>
      <c r="AA1699" s="33"/>
      <c r="AB1699" s="33"/>
      <c r="AC1699" s="42">
        <v>85.6875</v>
      </c>
    </row>
    <row r="1700" spans="1:29" x14ac:dyDescent="0.25">
      <c r="A1700" s="224">
        <v>1696</v>
      </c>
      <c r="B1700" s="81" t="s">
        <v>4202</v>
      </c>
      <c r="C1700" s="8" t="s">
        <v>4042</v>
      </c>
      <c r="D1700" s="18">
        <v>0.85687500000000005</v>
      </c>
      <c r="E1700" s="124"/>
      <c r="F1700" s="17"/>
      <c r="G1700" s="18">
        <f>SUM(D1700*100,E1700:F1700)</f>
        <v>85.6875</v>
      </c>
      <c r="H1700" s="17"/>
      <c r="I1700" s="19"/>
      <c r="J1700" s="18">
        <f>SUM(H1700:I1700)</f>
        <v>0</v>
      </c>
      <c r="K1700" s="17"/>
      <c r="L1700" s="19"/>
      <c r="M1700" s="19"/>
      <c r="N1700" s="18">
        <f>SUM(K1700:M1700)</f>
        <v>0</v>
      </c>
      <c r="O1700" s="19"/>
      <c r="P1700" s="19"/>
      <c r="Q1700" s="19"/>
      <c r="R1700" s="19"/>
      <c r="S1700" s="18">
        <f>SUM(O1700:R1700)</f>
        <v>0</v>
      </c>
      <c r="T1700" s="20"/>
      <c r="U1700" s="17"/>
      <c r="V1700" s="17"/>
      <c r="W1700" s="17"/>
      <c r="X1700" s="17"/>
      <c r="Y1700" s="17"/>
      <c r="Z1700" s="18">
        <f>SUM(T1700:Y1700)</f>
        <v>0</v>
      </c>
      <c r="AA1700" s="17"/>
      <c r="AB1700" s="17"/>
      <c r="AC1700" s="41">
        <f>G1700+J1700+N1700+S1700+Z1700+AA1700-AB1700</f>
        <v>85.6875</v>
      </c>
    </row>
    <row r="1701" spans="1:29" x14ac:dyDescent="0.25">
      <c r="A1701" s="224">
        <v>1697</v>
      </c>
      <c r="B1701" s="58" t="s">
        <v>454</v>
      </c>
      <c r="C1701" s="8" t="s">
        <v>5456</v>
      </c>
      <c r="D1701" s="6">
        <v>0.85666666666666669</v>
      </c>
      <c r="E1701" s="121"/>
      <c r="F1701" s="5"/>
      <c r="G1701" s="6">
        <f>SUM(D1701*100,E1701:F1701)</f>
        <v>85.666666666666671</v>
      </c>
      <c r="H1701" s="5"/>
      <c r="I1701" s="4"/>
      <c r="J1701" s="6">
        <f>SUM(H1701:I1701)</f>
        <v>0</v>
      </c>
      <c r="K1701" s="5"/>
      <c r="L1701" s="4"/>
      <c r="M1701" s="4"/>
      <c r="N1701" s="6">
        <f>SUM(K1701:M1701)</f>
        <v>0</v>
      </c>
      <c r="O1701" s="4"/>
      <c r="P1701" s="4"/>
      <c r="Q1701" s="4"/>
      <c r="R1701" s="4"/>
      <c r="S1701" s="6">
        <f>SUM(O1701:R1701)</f>
        <v>0</v>
      </c>
      <c r="T1701" s="7"/>
      <c r="U1701" s="5"/>
      <c r="V1701" s="5"/>
      <c r="W1701" s="5"/>
      <c r="X1701" s="5"/>
      <c r="Y1701" s="5"/>
      <c r="Z1701" s="6">
        <f>SUM(T1701:Y1701)</f>
        <v>0</v>
      </c>
      <c r="AA1701" s="5"/>
      <c r="AB1701" s="5"/>
      <c r="AC1701" s="40">
        <f>G1701+J1701+N1701+S1701+Z1701+AA1701-AB1701</f>
        <v>85.666666666666671</v>
      </c>
    </row>
    <row r="1702" spans="1:29" x14ac:dyDescent="0.25">
      <c r="A1702" s="224">
        <v>1698</v>
      </c>
      <c r="B1702" s="62" t="s">
        <v>2703</v>
      </c>
      <c r="C1702" s="13" t="s">
        <v>2360</v>
      </c>
      <c r="D1702" s="18">
        <v>0.85666666666666669</v>
      </c>
      <c r="E1702" s="122"/>
      <c r="F1702" s="17"/>
      <c r="G1702" s="18">
        <v>85.666666666666671</v>
      </c>
      <c r="H1702" s="17"/>
      <c r="I1702" s="19"/>
      <c r="J1702" s="18">
        <v>0</v>
      </c>
      <c r="K1702" s="17"/>
      <c r="L1702" s="19"/>
      <c r="M1702" s="19"/>
      <c r="N1702" s="18">
        <v>0</v>
      </c>
      <c r="O1702" s="19"/>
      <c r="P1702" s="19"/>
      <c r="Q1702" s="19"/>
      <c r="R1702" s="19"/>
      <c r="S1702" s="18">
        <v>0</v>
      </c>
      <c r="T1702" s="20"/>
      <c r="U1702" s="17"/>
      <c r="V1702" s="17"/>
      <c r="W1702" s="17"/>
      <c r="X1702" s="17"/>
      <c r="Y1702" s="17"/>
      <c r="Z1702" s="18">
        <v>0</v>
      </c>
      <c r="AA1702" s="17"/>
      <c r="AB1702" s="17"/>
      <c r="AC1702" s="41">
        <v>85.666666666666671</v>
      </c>
    </row>
    <row r="1703" spans="1:29" x14ac:dyDescent="0.25">
      <c r="A1703" s="225">
        <v>1699</v>
      </c>
      <c r="B1703" s="62" t="s">
        <v>3520</v>
      </c>
      <c r="C1703" s="13" t="s">
        <v>3340</v>
      </c>
      <c r="D1703" s="18">
        <v>0.8465625</v>
      </c>
      <c r="E1703" s="122">
        <v>1</v>
      </c>
      <c r="F1703" s="17"/>
      <c r="G1703" s="18">
        <v>85.65625</v>
      </c>
      <c r="H1703" s="17"/>
      <c r="I1703" s="19"/>
      <c r="J1703" s="18">
        <v>0</v>
      </c>
      <c r="K1703" s="17"/>
      <c r="L1703" s="19"/>
      <c r="M1703" s="19"/>
      <c r="N1703" s="18">
        <v>0</v>
      </c>
      <c r="O1703" s="19"/>
      <c r="P1703" s="19"/>
      <c r="Q1703" s="19"/>
      <c r="R1703" s="19"/>
      <c r="S1703" s="18">
        <v>0</v>
      </c>
      <c r="T1703" s="20"/>
      <c r="U1703" s="17"/>
      <c r="V1703" s="17"/>
      <c r="W1703" s="17"/>
      <c r="X1703" s="17"/>
      <c r="Y1703" s="17"/>
      <c r="Z1703" s="18">
        <v>0</v>
      </c>
      <c r="AA1703" s="17"/>
      <c r="AB1703" s="17"/>
      <c r="AC1703" s="41">
        <v>85.65625</v>
      </c>
    </row>
    <row r="1704" spans="1:29" x14ac:dyDescent="0.25">
      <c r="A1704" s="224">
        <v>1700</v>
      </c>
      <c r="B1704" s="76" t="s">
        <v>1547</v>
      </c>
      <c r="C1704" s="8" t="s">
        <v>1369</v>
      </c>
      <c r="D1704" s="18">
        <v>0.85650000000000004</v>
      </c>
      <c r="E1704" s="122"/>
      <c r="F1704" s="17"/>
      <c r="G1704" s="18">
        <f>SUM(D1704*100,E1704:F1704)</f>
        <v>85.65</v>
      </c>
      <c r="H1704" s="17"/>
      <c r="I1704" s="19"/>
      <c r="J1704" s="18">
        <f>SUM(H1704:I1704)</f>
        <v>0</v>
      </c>
      <c r="K1704" s="17"/>
      <c r="L1704" s="19"/>
      <c r="M1704" s="19"/>
      <c r="N1704" s="18">
        <f>SUM(K1704:M1704)</f>
        <v>0</v>
      </c>
      <c r="O1704" s="19"/>
      <c r="P1704" s="19"/>
      <c r="Q1704" s="19"/>
      <c r="R1704" s="19"/>
      <c r="S1704" s="18">
        <f>SUM(O1704:R1704)</f>
        <v>0</v>
      </c>
      <c r="T1704" s="20"/>
      <c r="U1704" s="17"/>
      <c r="V1704" s="17"/>
      <c r="W1704" s="17"/>
      <c r="X1704" s="17"/>
      <c r="Y1704" s="17"/>
      <c r="Z1704" s="18">
        <f>SUM(T1704:Y1704)</f>
        <v>0</v>
      </c>
      <c r="AA1704" s="17"/>
      <c r="AB1704" s="17"/>
      <c r="AC1704" s="41">
        <f>G1704+J1704+N1704+S1704+Z1704+AA1704-AB1704</f>
        <v>85.65</v>
      </c>
    </row>
    <row r="1705" spans="1:29" x14ac:dyDescent="0.25">
      <c r="A1705" s="224">
        <v>1701</v>
      </c>
      <c r="B1705" s="59" t="s">
        <v>455</v>
      </c>
      <c r="C1705" s="8" t="s">
        <v>5456</v>
      </c>
      <c r="D1705" s="6">
        <v>0.85633333333333328</v>
      </c>
      <c r="E1705" s="121"/>
      <c r="F1705" s="5"/>
      <c r="G1705" s="6">
        <f>SUM(D1705*100,E1705:F1705)</f>
        <v>85.633333333333326</v>
      </c>
      <c r="H1705" s="5"/>
      <c r="I1705" s="4"/>
      <c r="J1705" s="6">
        <f>SUM(H1705:I1705)</f>
        <v>0</v>
      </c>
      <c r="K1705" s="5"/>
      <c r="L1705" s="4"/>
      <c r="M1705" s="4"/>
      <c r="N1705" s="6">
        <f>SUM(K1705:M1705)</f>
        <v>0</v>
      </c>
      <c r="O1705" s="4"/>
      <c r="P1705" s="4"/>
      <c r="Q1705" s="4"/>
      <c r="R1705" s="4"/>
      <c r="S1705" s="6">
        <f>SUM(O1705:R1705)</f>
        <v>0</v>
      </c>
      <c r="T1705" s="7"/>
      <c r="U1705" s="5"/>
      <c r="V1705" s="5"/>
      <c r="W1705" s="5"/>
      <c r="X1705" s="5"/>
      <c r="Y1705" s="5"/>
      <c r="Z1705" s="6">
        <f>SUM(T1705:Y1705)</f>
        <v>0</v>
      </c>
      <c r="AA1705" s="5"/>
      <c r="AB1705" s="5"/>
      <c r="AC1705" s="40">
        <f>G1705+J1705+N1705+S1705+Z1705+AA1705-AB1705</f>
        <v>85.633333333333326</v>
      </c>
    </row>
    <row r="1706" spans="1:29" x14ac:dyDescent="0.25">
      <c r="A1706" s="224">
        <v>1702</v>
      </c>
      <c r="B1706" s="62" t="s">
        <v>456</v>
      </c>
      <c r="C1706" s="8" t="s">
        <v>5456</v>
      </c>
      <c r="D1706" s="6">
        <v>0.75620689655172413</v>
      </c>
      <c r="E1706" s="121"/>
      <c r="F1706" s="5"/>
      <c r="G1706" s="6">
        <f>SUM(D1706*100,E1706:F1706)</f>
        <v>75.620689655172413</v>
      </c>
      <c r="H1706" s="5"/>
      <c r="I1706" s="4"/>
      <c r="J1706" s="6">
        <f>SUM(H1706:I1706)</f>
        <v>0</v>
      </c>
      <c r="K1706" s="5">
        <v>2</v>
      </c>
      <c r="L1706" s="4">
        <v>0.5</v>
      </c>
      <c r="M1706" s="4">
        <v>7</v>
      </c>
      <c r="N1706" s="6">
        <f>SUM(K1706:M1706)</f>
        <v>9.5</v>
      </c>
      <c r="O1706" s="4"/>
      <c r="P1706" s="4"/>
      <c r="Q1706" s="4"/>
      <c r="R1706" s="4"/>
      <c r="S1706" s="6">
        <f>SUM(O1706:R1706)</f>
        <v>0</v>
      </c>
      <c r="T1706" s="7"/>
      <c r="U1706" s="5">
        <v>0.5</v>
      </c>
      <c r="V1706" s="5"/>
      <c r="W1706" s="5"/>
      <c r="X1706" s="5"/>
      <c r="Y1706" s="5"/>
      <c r="Z1706" s="6">
        <f>SUM(T1706:Y1706)</f>
        <v>0.5</v>
      </c>
      <c r="AA1706" s="5"/>
      <c r="AB1706" s="5"/>
      <c r="AC1706" s="40">
        <f>G1706+J1706+N1706+S1706+Z1706+AA1706-AB1706</f>
        <v>85.620689655172413</v>
      </c>
    </row>
    <row r="1707" spans="1:29" x14ac:dyDescent="0.25">
      <c r="A1707" s="225">
        <v>1703</v>
      </c>
      <c r="B1707" s="100" t="s">
        <v>1548</v>
      </c>
      <c r="C1707" s="26" t="s">
        <v>1369</v>
      </c>
      <c r="D1707" s="18">
        <v>0.79216129032258054</v>
      </c>
      <c r="E1707" s="122"/>
      <c r="F1707" s="17"/>
      <c r="G1707" s="18">
        <f>SUM(D1707*100,E1707:F1707)</f>
        <v>79.216129032258053</v>
      </c>
      <c r="H1707" s="17"/>
      <c r="I1707" s="19"/>
      <c r="J1707" s="18">
        <f>SUM(H1707:I1707)</f>
        <v>0</v>
      </c>
      <c r="K1707" s="17"/>
      <c r="L1707" s="19"/>
      <c r="M1707" s="19">
        <v>3</v>
      </c>
      <c r="N1707" s="18">
        <f>SUM(K1707:M1707)</f>
        <v>3</v>
      </c>
      <c r="O1707" s="19">
        <v>2.5</v>
      </c>
      <c r="P1707" s="19"/>
      <c r="Q1707" s="19"/>
      <c r="R1707" s="19"/>
      <c r="S1707" s="18">
        <f>SUM(O1707:R1707)</f>
        <v>2.5</v>
      </c>
      <c r="T1707" s="20"/>
      <c r="U1707" s="17">
        <v>0.5</v>
      </c>
      <c r="V1707" s="17"/>
      <c r="W1707" s="17">
        <f>0.2+0.2</f>
        <v>0.4</v>
      </c>
      <c r="X1707" s="17"/>
      <c r="Y1707" s="17"/>
      <c r="Z1707" s="18">
        <f>SUM(T1707:Y1707)</f>
        <v>0.9</v>
      </c>
      <c r="AA1707" s="17"/>
      <c r="AB1707" s="17"/>
      <c r="AC1707" s="41">
        <f>G1707+J1707+N1707+S1707+Z1707+AA1707-AB1707</f>
        <v>85.616129032258058</v>
      </c>
    </row>
    <row r="1708" spans="1:29" x14ac:dyDescent="0.25">
      <c r="A1708" s="224">
        <v>1704</v>
      </c>
      <c r="B1708" s="62" t="s">
        <v>2704</v>
      </c>
      <c r="C1708" s="13" t="s">
        <v>2360</v>
      </c>
      <c r="D1708" s="18">
        <v>0.85615384615384615</v>
      </c>
      <c r="E1708" s="122"/>
      <c r="F1708" s="17"/>
      <c r="G1708" s="18">
        <v>85.615384615384613</v>
      </c>
      <c r="H1708" s="17"/>
      <c r="I1708" s="19"/>
      <c r="J1708" s="18">
        <v>0</v>
      </c>
      <c r="K1708" s="17"/>
      <c r="L1708" s="19"/>
      <c r="M1708" s="19"/>
      <c r="N1708" s="18">
        <v>0</v>
      </c>
      <c r="O1708" s="19"/>
      <c r="P1708" s="19"/>
      <c r="Q1708" s="19"/>
      <c r="R1708" s="19"/>
      <c r="S1708" s="18">
        <v>0</v>
      </c>
      <c r="T1708" s="20"/>
      <c r="U1708" s="17"/>
      <c r="V1708" s="17"/>
      <c r="W1708" s="17"/>
      <c r="X1708" s="17"/>
      <c r="Y1708" s="17"/>
      <c r="Z1708" s="18">
        <v>0</v>
      </c>
      <c r="AA1708" s="17"/>
      <c r="AB1708" s="17"/>
      <c r="AC1708" s="41">
        <v>85.615384615384613</v>
      </c>
    </row>
    <row r="1709" spans="1:29" x14ac:dyDescent="0.25">
      <c r="A1709" s="224">
        <v>1705</v>
      </c>
      <c r="B1709" s="62" t="s">
        <v>2705</v>
      </c>
      <c r="C1709" s="13" t="s">
        <v>2360</v>
      </c>
      <c r="D1709" s="18">
        <v>0.81615384615384612</v>
      </c>
      <c r="E1709" s="122"/>
      <c r="F1709" s="17"/>
      <c r="G1709" s="18">
        <v>81.615384615384613</v>
      </c>
      <c r="H1709" s="17"/>
      <c r="I1709" s="19"/>
      <c r="J1709" s="18">
        <v>0</v>
      </c>
      <c r="K1709" s="17"/>
      <c r="L1709" s="19"/>
      <c r="M1709" s="19"/>
      <c r="N1709" s="18">
        <v>0</v>
      </c>
      <c r="O1709" s="19"/>
      <c r="P1709" s="19"/>
      <c r="Q1709" s="19"/>
      <c r="R1709" s="19"/>
      <c r="S1709" s="18">
        <v>0</v>
      </c>
      <c r="T1709" s="20"/>
      <c r="U1709" s="17"/>
      <c r="V1709" s="17"/>
      <c r="W1709" s="17">
        <v>3.5</v>
      </c>
      <c r="X1709" s="17">
        <v>0.5</v>
      </c>
      <c r="Y1709" s="17"/>
      <c r="Z1709" s="18">
        <v>4</v>
      </c>
      <c r="AA1709" s="17"/>
      <c r="AB1709" s="17"/>
      <c r="AC1709" s="41">
        <v>85.615384615384613</v>
      </c>
    </row>
    <row r="1710" spans="1:29" x14ac:dyDescent="0.25">
      <c r="A1710" s="224">
        <v>1706</v>
      </c>
      <c r="B1710" s="62" t="s">
        <v>2706</v>
      </c>
      <c r="C1710" s="13" t="s">
        <v>2360</v>
      </c>
      <c r="D1710" s="18">
        <v>0.85615384615384615</v>
      </c>
      <c r="E1710" s="122"/>
      <c r="F1710" s="17"/>
      <c r="G1710" s="18">
        <v>85.615384615384613</v>
      </c>
      <c r="H1710" s="17"/>
      <c r="I1710" s="19"/>
      <c r="J1710" s="18">
        <v>0</v>
      </c>
      <c r="K1710" s="17"/>
      <c r="L1710" s="19"/>
      <c r="M1710" s="19"/>
      <c r="N1710" s="18">
        <v>0</v>
      </c>
      <c r="O1710" s="19"/>
      <c r="P1710" s="19"/>
      <c r="Q1710" s="19"/>
      <c r="R1710" s="19"/>
      <c r="S1710" s="18">
        <v>0</v>
      </c>
      <c r="T1710" s="20"/>
      <c r="U1710" s="17"/>
      <c r="V1710" s="17"/>
      <c r="W1710" s="17"/>
      <c r="X1710" s="17"/>
      <c r="Y1710" s="17"/>
      <c r="Z1710" s="18">
        <v>0</v>
      </c>
      <c r="AA1710" s="17"/>
      <c r="AB1710" s="17"/>
      <c r="AC1710" s="41">
        <v>85.615384615384613</v>
      </c>
    </row>
    <row r="1711" spans="1:29" x14ac:dyDescent="0.25">
      <c r="A1711" s="225">
        <v>1707</v>
      </c>
      <c r="B1711" s="62" t="s">
        <v>2707</v>
      </c>
      <c r="C1711" s="13" t="s">
        <v>2360</v>
      </c>
      <c r="D1711" s="18">
        <v>0.84615384615384615</v>
      </c>
      <c r="E1711" s="122"/>
      <c r="F1711" s="17"/>
      <c r="G1711" s="18">
        <v>84.615384615384613</v>
      </c>
      <c r="H1711" s="17"/>
      <c r="I1711" s="19"/>
      <c r="J1711" s="18">
        <v>0</v>
      </c>
      <c r="K1711" s="17"/>
      <c r="L1711" s="19"/>
      <c r="M1711" s="19"/>
      <c r="N1711" s="18">
        <v>0</v>
      </c>
      <c r="O1711" s="19"/>
      <c r="P1711" s="19"/>
      <c r="Q1711" s="19"/>
      <c r="R1711" s="19"/>
      <c r="S1711" s="18">
        <v>0</v>
      </c>
      <c r="T1711" s="20">
        <v>1</v>
      </c>
      <c r="U1711" s="17"/>
      <c r="V1711" s="17"/>
      <c r="W1711" s="17"/>
      <c r="X1711" s="17"/>
      <c r="Y1711" s="17"/>
      <c r="Z1711" s="18">
        <v>1</v>
      </c>
      <c r="AA1711" s="17"/>
      <c r="AB1711" s="17"/>
      <c r="AC1711" s="41">
        <v>85.615384615384613</v>
      </c>
    </row>
    <row r="1712" spans="1:29" x14ac:dyDescent="0.25">
      <c r="A1712" s="224">
        <v>1708</v>
      </c>
      <c r="B1712" s="62" t="s">
        <v>457</v>
      </c>
      <c r="C1712" s="8" t="s">
        <v>5456</v>
      </c>
      <c r="D1712" s="6">
        <v>0.83099999999999996</v>
      </c>
      <c r="E1712" s="121"/>
      <c r="F1712" s="5"/>
      <c r="G1712" s="6">
        <f>SUM(D1712*100,E1712:F1712)</f>
        <v>83.1</v>
      </c>
      <c r="H1712" s="5"/>
      <c r="I1712" s="4"/>
      <c r="J1712" s="6">
        <f>SUM(H1712:I1712)</f>
        <v>0</v>
      </c>
      <c r="K1712" s="5"/>
      <c r="L1712" s="4"/>
      <c r="M1712" s="4"/>
      <c r="N1712" s="6">
        <f>SUM(K1712:M1712)</f>
        <v>0</v>
      </c>
      <c r="O1712" s="4"/>
      <c r="P1712" s="4"/>
      <c r="Q1712" s="4"/>
      <c r="R1712" s="4"/>
      <c r="S1712" s="6">
        <f>SUM(O1712:R1712)</f>
        <v>0</v>
      </c>
      <c r="T1712" s="7">
        <v>1</v>
      </c>
      <c r="U1712" s="5"/>
      <c r="V1712" s="5"/>
      <c r="W1712" s="5">
        <v>1.5</v>
      </c>
      <c r="X1712" s="5"/>
      <c r="Y1712" s="5"/>
      <c r="Z1712" s="6">
        <f>SUM(T1712:Y1712)</f>
        <v>2.5</v>
      </c>
      <c r="AA1712" s="5"/>
      <c r="AB1712" s="5"/>
      <c r="AC1712" s="40">
        <f>G1712+J1712+N1712+S1712+Z1712+AA1712-AB1712</f>
        <v>85.6</v>
      </c>
    </row>
    <row r="1713" spans="1:29" x14ac:dyDescent="0.25">
      <c r="A1713" s="224">
        <v>1709</v>
      </c>
      <c r="B1713" s="111" t="s">
        <v>4212</v>
      </c>
      <c r="C1713" s="8" t="s">
        <v>4042</v>
      </c>
      <c r="D1713" s="18">
        <v>0.74781249999999999</v>
      </c>
      <c r="E1713" s="124"/>
      <c r="F1713" s="17"/>
      <c r="G1713" s="18">
        <f>SUM(D1713*100,E1713:F1713)</f>
        <v>74.78125</v>
      </c>
      <c r="H1713" s="17"/>
      <c r="I1713" s="19"/>
      <c r="J1713" s="18">
        <f>SUM(H1713:I1713)</f>
        <v>0</v>
      </c>
      <c r="K1713" s="17"/>
      <c r="L1713" s="19"/>
      <c r="M1713" s="19"/>
      <c r="N1713" s="18">
        <f>SUM(K1713:M1713)</f>
        <v>0</v>
      </c>
      <c r="O1713" s="19"/>
      <c r="P1713" s="19"/>
      <c r="Q1713" s="19"/>
      <c r="R1713" s="19"/>
      <c r="S1713" s="18">
        <f>SUM(O1713:R1713)</f>
        <v>0</v>
      </c>
      <c r="T1713" s="20"/>
      <c r="U1713" s="17">
        <v>0.8</v>
      </c>
      <c r="V1713" s="17"/>
      <c r="W1713" s="17"/>
      <c r="X1713" s="17">
        <v>10</v>
      </c>
      <c r="Y1713" s="17"/>
      <c r="Z1713" s="18">
        <f>SUM(T1713:Y1713)</f>
        <v>10.8</v>
      </c>
      <c r="AA1713" s="17"/>
      <c r="AB1713" s="17"/>
      <c r="AC1713" s="41">
        <f>G1713+J1713+N1713+S1713+Z1713+AA1713-AB1713</f>
        <v>85.581249999999997</v>
      </c>
    </row>
    <row r="1714" spans="1:29" x14ac:dyDescent="0.25">
      <c r="A1714" s="224">
        <v>1710</v>
      </c>
      <c r="B1714" s="62" t="s">
        <v>5117</v>
      </c>
      <c r="C1714" s="24" t="s">
        <v>4042</v>
      </c>
      <c r="D1714" s="18">
        <v>0.85580645161290325</v>
      </c>
      <c r="E1714" s="124"/>
      <c r="F1714" s="17"/>
      <c r="G1714" s="18">
        <f>SUM(D1714*100,E1714:F1714)</f>
        <v>85.58064516129032</v>
      </c>
      <c r="H1714" s="17"/>
      <c r="I1714" s="19"/>
      <c r="J1714" s="18">
        <f>SUM(H1714:I1714)</f>
        <v>0</v>
      </c>
      <c r="K1714" s="17"/>
      <c r="L1714" s="19"/>
      <c r="M1714" s="19"/>
      <c r="N1714" s="18">
        <f>SUM(K1714:M1714)</f>
        <v>0</v>
      </c>
      <c r="O1714" s="19"/>
      <c r="P1714" s="19"/>
      <c r="Q1714" s="19"/>
      <c r="R1714" s="19"/>
      <c r="S1714" s="18">
        <f>SUM(O1714:R1714)</f>
        <v>0</v>
      </c>
      <c r="T1714" s="20"/>
      <c r="U1714" s="17"/>
      <c r="V1714" s="17"/>
      <c r="W1714" s="17"/>
      <c r="X1714" s="17"/>
      <c r="Y1714" s="17"/>
      <c r="Z1714" s="18">
        <f>SUM(T1714:Y1714)</f>
        <v>0</v>
      </c>
      <c r="AA1714" s="17"/>
      <c r="AB1714" s="17"/>
      <c r="AC1714" s="41">
        <f>G1714+J1714+N1714+S1714+Z1714+AA1714-AB1714</f>
        <v>85.58064516129032</v>
      </c>
    </row>
    <row r="1715" spans="1:29" x14ac:dyDescent="0.25">
      <c r="A1715" s="225">
        <v>1711</v>
      </c>
      <c r="B1715" s="62" t="s">
        <v>3521</v>
      </c>
      <c r="C1715" s="13" t="s">
        <v>3340</v>
      </c>
      <c r="D1715" s="18">
        <v>0.85560000000000003</v>
      </c>
      <c r="E1715" s="122"/>
      <c r="F1715" s="17"/>
      <c r="G1715" s="18">
        <v>85.56</v>
      </c>
      <c r="H1715" s="17"/>
      <c r="I1715" s="19"/>
      <c r="J1715" s="18">
        <v>0</v>
      </c>
      <c r="K1715" s="17"/>
      <c r="L1715" s="19"/>
      <c r="M1715" s="19"/>
      <c r="N1715" s="18">
        <v>0</v>
      </c>
      <c r="O1715" s="19"/>
      <c r="P1715" s="19"/>
      <c r="Q1715" s="19"/>
      <c r="R1715" s="19"/>
      <c r="S1715" s="18">
        <v>0</v>
      </c>
      <c r="T1715" s="20"/>
      <c r="U1715" s="17"/>
      <c r="V1715" s="17"/>
      <c r="W1715" s="17"/>
      <c r="X1715" s="17"/>
      <c r="Y1715" s="17"/>
      <c r="Z1715" s="18">
        <v>0</v>
      </c>
      <c r="AA1715" s="17"/>
      <c r="AB1715" s="17"/>
      <c r="AC1715" s="41">
        <v>85.56</v>
      </c>
    </row>
    <row r="1716" spans="1:29" x14ac:dyDescent="0.25">
      <c r="A1716" s="224">
        <v>1712</v>
      </c>
      <c r="B1716" s="62" t="s">
        <v>3522</v>
      </c>
      <c r="C1716" s="13" t="s">
        <v>3340</v>
      </c>
      <c r="D1716" s="18">
        <v>0.85560000000000003</v>
      </c>
      <c r="E1716" s="122"/>
      <c r="F1716" s="17"/>
      <c r="G1716" s="18">
        <v>85.56</v>
      </c>
      <c r="H1716" s="17"/>
      <c r="I1716" s="19"/>
      <c r="J1716" s="18">
        <v>0</v>
      </c>
      <c r="K1716" s="17"/>
      <c r="L1716" s="19"/>
      <c r="M1716" s="19"/>
      <c r="N1716" s="18">
        <v>0</v>
      </c>
      <c r="O1716" s="19"/>
      <c r="P1716" s="19"/>
      <c r="Q1716" s="19"/>
      <c r="R1716" s="19"/>
      <c r="S1716" s="18">
        <v>0</v>
      </c>
      <c r="T1716" s="20"/>
      <c r="U1716" s="17"/>
      <c r="V1716" s="17"/>
      <c r="W1716" s="17"/>
      <c r="X1716" s="17"/>
      <c r="Y1716" s="17"/>
      <c r="Z1716" s="18">
        <v>0</v>
      </c>
      <c r="AA1716" s="17"/>
      <c r="AB1716" s="17"/>
      <c r="AC1716" s="41">
        <v>85.56</v>
      </c>
    </row>
    <row r="1717" spans="1:29" ht="25.5" x14ac:dyDescent="0.25">
      <c r="A1717" s="224">
        <v>1713</v>
      </c>
      <c r="B1717" s="59" t="s">
        <v>458</v>
      </c>
      <c r="C1717" s="8" t="s">
        <v>5456</v>
      </c>
      <c r="D1717" s="6">
        <v>0.85545454545454547</v>
      </c>
      <c r="E1717" s="121"/>
      <c r="F1717" s="5"/>
      <c r="G1717" s="6">
        <f>SUM(D1717*100,E1717:F1717)</f>
        <v>85.545454545454547</v>
      </c>
      <c r="H1717" s="5"/>
      <c r="I1717" s="4"/>
      <c r="J1717" s="6">
        <f>SUM(H1717:I1717)</f>
        <v>0</v>
      </c>
      <c r="K1717" s="5"/>
      <c r="L1717" s="4"/>
      <c r="M1717" s="4"/>
      <c r="N1717" s="6">
        <f>SUM(K1717:M1717)</f>
        <v>0</v>
      </c>
      <c r="O1717" s="4"/>
      <c r="P1717" s="4"/>
      <c r="Q1717" s="4"/>
      <c r="R1717" s="4"/>
      <c r="S1717" s="6">
        <f>SUM(O1717:R1717)</f>
        <v>0</v>
      </c>
      <c r="T1717" s="7"/>
      <c r="U1717" s="5"/>
      <c r="V1717" s="5"/>
      <c r="W1717" s="5"/>
      <c r="X1717" s="5"/>
      <c r="Y1717" s="5"/>
      <c r="Z1717" s="6">
        <f>SUM(T1717:Y1717)</f>
        <v>0</v>
      </c>
      <c r="AA1717" s="5"/>
      <c r="AB1717" s="5"/>
      <c r="AC1717" s="40">
        <f>G1717+J1717+N1717+S1717+Z1717+AA1717-AB1717</f>
        <v>85.545454545454547</v>
      </c>
    </row>
    <row r="1718" spans="1:29" x14ac:dyDescent="0.25">
      <c r="A1718" s="224">
        <v>1714</v>
      </c>
      <c r="B1718" s="62" t="s">
        <v>4984</v>
      </c>
      <c r="C1718" s="8" t="s">
        <v>4042</v>
      </c>
      <c r="D1718" s="18">
        <v>0.82545454545454544</v>
      </c>
      <c r="E1718" s="124"/>
      <c r="F1718" s="17"/>
      <c r="G1718" s="18">
        <f>SUM(D1718*100,E1718:F1718)</f>
        <v>82.545454545454547</v>
      </c>
      <c r="H1718" s="17"/>
      <c r="I1718" s="19"/>
      <c r="J1718" s="18">
        <f>SUM(H1718:I1718)</f>
        <v>0</v>
      </c>
      <c r="K1718" s="17"/>
      <c r="L1718" s="19"/>
      <c r="M1718" s="19"/>
      <c r="N1718" s="18">
        <f>SUM(K1718:M1718)</f>
        <v>0</v>
      </c>
      <c r="O1718" s="19"/>
      <c r="P1718" s="19"/>
      <c r="Q1718" s="19"/>
      <c r="R1718" s="19"/>
      <c r="S1718" s="18">
        <f>SUM(O1718:R1718)</f>
        <v>0</v>
      </c>
      <c r="T1718" s="20">
        <f>2+1</f>
        <v>3</v>
      </c>
      <c r="U1718" s="17"/>
      <c r="V1718" s="17"/>
      <c r="W1718" s="17"/>
      <c r="X1718" s="17"/>
      <c r="Y1718" s="17"/>
      <c r="Z1718" s="18">
        <f>SUM(T1718:Y1718)</f>
        <v>3</v>
      </c>
      <c r="AA1718" s="17"/>
      <c r="AB1718" s="17"/>
      <c r="AC1718" s="41">
        <f>G1718+J1718+N1718+S1718+Z1718+AA1718-AB1718</f>
        <v>85.545454545454547</v>
      </c>
    </row>
    <row r="1719" spans="1:29" x14ac:dyDescent="0.25">
      <c r="A1719" s="225">
        <v>1715</v>
      </c>
      <c r="B1719" s="62" t="s">
        <v>2708</v>
      </c>
      <c r="C1719" s="13" t="s">
        <v>2360</v>
      </c>
      <c r="D1719" s="18">
        <v>0.8553846153846153</v>
      </c>
      <c r="E1719" s="122"/>
      <c r="F1719" s="17"/>
      <c r="G1719" s="18">
        <v>85.538461538461533</v>
      </c>
      <c r="H1719" s="17"/>
      <c r="I1719" s="19"/>
      <c r="J1719" s="18">
        <v>0</v>
      </c>
      <c r="K1719" s="17"/>
      <c r="L1719" s="19"/>
      <c r="M1719" s="19"/>
      <c r="N1719" s="18">
        <v>0</v>
      </c>
      <c r="O1719" s="19"/>
      <c r="P1719" s="19"/>
      <c r="Q1719" s="19"/>
      <c r="R1719" s="19"/>
      <c r="S1719" s="18">
        <v>0</v>
      </c>
      <c r="T1719" s="20"/>
      <c r="U1719" s="17"/>
      <c r="V1719" s="17"/>
      <c r="W1719" s="17"/>
      <c r="X1719" s="17"/>
      <c r="Y1719" s="17"/>
      <c r="Z1719" s="18">
        <v>0</v>
      </c>
      <c r="AA1719" s="17"/>
      <c r="AB1719" s="17"/>
      <c r="AC1719" s="41">
        <v>85.538461538461533</v>
      </c>
    </row>
    <row r="1720" spans="1:29" x14ac:dyDescent="0.25">
      <c r="A1720" s="224">
        <v>1716</v>
      </c>
      <c r="B1720" s="62" t="s">
        <v>2709</v>
      </c>
      <c r="C1720" s="13" t="s">
        <v>2360</v>
      </c>
      <c r="D1720" s="18">
        <v>0.8553846153846153</v>
      </c>
      <c r="E1720" s="122"/>
      <c r="F1720" s="17"/>
      <c r="G1720" s="18">
        <v>85.538461538461533</v>
      </c>
      <c r="H1720" s="17"/>
      <c r="I1720" s="19"/>
      <c r="J1720" s="18">
        <v>0</v>
      </c>
      <c r="K1720" s="17"/>
      <c r="L1720" s="19"/>
      <c r="M1720" s="19"/>
      <c r="N1720" s="18">
        <v>0</v>
      </c>
      <c r="O1720" s="19"/>
      <c r="P1720" s="19"/>
      <c r="Q1720" s="19"/>
      <c r="R1720" s="19"/>
      <c r="S1720" s="18">
        <v>0</v>
      </c>
      <c r="T1720" s="20"/>
      <c r="U1720" s="17"/>
      <c r="V1720" s="17"/>
      <c r="W1720" s="17"/>
      <c r="X1720" s="17"/>
      <c r="Y1720" s="17"/>
      <c r="Z1720" s="18">
        <v>0</v>
      </c>
      <c r="AA1720" s="17"/>
      <c r="AB1720" s="17"/>
      <c r="AC1720" s="41">
        <v>85.538461538461533</v>
      </c>
    </row>
    <row r="1721" spans="1:29" x14ac:dyDescent="0.25">
      <c r="A1721" s="224">
        <v>1717</v>
      </c>
      <c r="B1721" s="109">
        <v>194098</v>
      </c>
      <c r="C1721" s="36" t="s">
        <v>5457</v>
      </c>
      <c r="D1721" s="39">
        <v>0.85533333333333328</v>
      </c>
      <c r="E1721" s="123"/>
      <c r="F1721" s="33"/>
      <c r="G1721" s="34">
        <v>85.533333333333331</v>
      </c>
      <c r="H1721" s="33"/>
      <c r="I1721" s="32"/>
      <c r="J1721" s="34">
        <v>0</v>
      </c>
      <c r="K1721" s="33"/>
      <c r="L1721" s="32"/>
      <c r="M1721" s="32"/>
      <c r="N1721" s="34">
        <v>0</v>
      </c>
      <c r="O1721" s="32"/>
      <c r="P1721" s="32"/>
      <c r="Q1721" s="32"/>
      <c r="R1721" s="32"/>
      <c r="S1721" s="34">
        <v>0</v>
      </c>
      <c r="T1721" s="35"/>
      <c r="U1721" s="33"/>
      <c r="V1721" s="33"/>
      <c r="W1721" s="33"/>
      <c r="X1721" s="33"/>
      <c r="Y1721" s="33"/>
      <c r="Z1721" s="34">
        <v>0</v>
      </c>
      <c r="AA1721" s="33"/>
      <c r="AB1721" s="33"/>
      <c r="AC1721" s="42">
        <v>85.533333333333331</v>
      </c>
    </row>
    <row r="1722" spans="1:29" x14ac:dyDescent="0.25">
      <c r="A1722" s="224">
        <v>1718</v>
      </c>
      <c r="B1722" s="109">
        <v>184063</v>
      </c>
      <c r="C1722" s="36" t="s">
        <v>5457</v>
      </c>
      <c r="D1722" s="39">
        <v>0.8552777777777778</v>
      </c>
      <c r="E1722" s="123"/>
      <c r="F1722" s="33"/>
      <c r="G1722" s="34">
        <v>85.527777777777786</v>
      </c>
      <c r="H1722" s="33"/>
      <c r="I1722" s="32"/>
      <c r="J1722" s="34">
        <v>0</v>
      </c>
      <c r="K1722" s="33"/>
      <c r="L1722" s="32"/>
      <c r="M1722" s="32"/>
      <c r="N1722" s="34">
        <v>0</v>
      </c>
      <c r="O1722" s="32"/>
      <c r="P1722" s="32"/>
      <c r="Q1722" s="32"/>
      <c r="R1722" s="32"/>
      <c r="S1722" s="34">
        <v>0</v>
      </c>
      <c r="T1722" s="35"/>
      <c r="U1722" s="33"/>
      <c r="V1722" s="33"/>
      <c r="W1722" s="33"/>
      <c r="X1722" s="33"/>
      <c r="Y1722" s="33"/>
      <c r="Z1722" s="34">
        <v>0</v>
      </c>
      <c r="AA1722" s="33"/>
      <c r="AB1722" s="33"/>
      <c r="AC1722" s="42">
        <v>85.527777777777786</v>
      </c>
    </row>
    <row r="1723" spans="1:29" x14ac:dyDescent="0.25">
      <c r="A1723" s="225">
        <v>1719</v>
      </c>
      <c r="B1723" s="109">
        <v>184111</v>
      </c>
      <c r="C1723" s="36" t="s">
        <v>5457</v>
      </c>
      <c r="D1723" s="39">
        <v>0.8552777777777778</v>
      </c>
      <c r="E1723" s="123"/>
      <c r="F1723" s="33"/>
      <c r="G1723" s="34">
        <v>85.527777777777786</v>
      </c>
      <c r="H1723" s="33"/>
      <c r="I1723" s="32"/>
      <c r="J1723" s="34">
        <v>0</v>
      </c>
      <c r="K1723" s="33"/>
      <c r="L1723" s="32"/>
      <c r="M1723" s="32"/>
      <c r="N1723" s="34">
        <v>0</v>
      </c>
      <c r="O1723" s="32"/>
      <c r="P1723" s="32"/>
      <c r="Q1723" s="32"/>
      <c r="R1723" s="32"/>
      <c r="S1723" s="34">
        <v>0</v>
      </c>
      <c r="T1723" s="35"/>
      <c r="U1723" s="33"/>
      <c r="V1723" s="33"/>
      <c r="W1723" s="33"/>
      <c r="X1723" s="33"/>
      <c r="Y1723" s="33"/>
      <c r="Z1723" s="34">
        <v>0</v>
      </c>
      <c r="AA1723" s="33"/>
      <c r="AB1723" s="33"/>
      <c r="AC1723" s="42">
        <v>85.527777777777786</v>
      </c>
    </row>
    <row r="1724" spans="1:29" x14ac:dyDescent="0.25">
      <c r="A1724" s="224">
        <v>1720</v>
      </c>
      <c r="B1724" s="85" t="s">
        <v>1549</v>
      </c>
      <c r="C1724" s="8" t="s">
        <v>1369</v>
      </c>
      <c r="D1724" s="18">
        <v>0.8242666666666667</v>
      </c>
      <c r="E1724" s="122"/>
      <c r="F1724" s="17"/>
      <c r="G1724" s="18">
        <f>SUM(D1724*100,E1724:F1724)</f>
        <v>82.426666666666677</v>
      </c>
      <c r="H1724" s="17"/>
      <c r="I1724" s="19"/>
      <c r="J1724" s="18">
        <f>SUM(H1724:I1724)</f>
        <v>0</v>
      </c>
      <c r="K1724" s="17"/>
      <c r="L1724" s="19"/>
      <c r="M1724" s="19"/>
      <c r="N1724" s="18">
        <f>SUM(K1724:M1724)</f>
        <v>0</v>
      </c>
      <c r="O1724" s="19">
        <v>2.5</v>
      </c>
      <c r="P1724" s="19"/>
      <c r="Q1724" s="19"/>
      <c r="R1724" s="19"/>
      <c r="S1724" s="18">
        <f>SUM(O1724:R1724)</f>
        <v>2.5</v>
      </c>
      <c r="T1724" s="20"/>
      <c r="U1724" s="17"/>
      <c r="V1724" s="17"/>
      <c r="W1724" s="17">
        <v>0.6</v>
      </c>
      <c r="X1724" s="17"/>
      <c r="Y1724" s="17"/>
      <c r="Z1724" s="18">
        <f>SUM(T1724:Y1724)</f>
        <v>0.6</v>
      </c>
      <c r="AA1724" s="17"/>
      <c r="AB1724" s="17"/>
      <c r="AC1724" s="41">
        <f>G1724+J1724+N1724+S1724+Z1724+AA1724-AB1724</f>
        <v>85.526666666666671</v>
      </c>
    </row>
    <row r="1725" spans="1:29" x14ac:dyDescent="0.25">
      <c r="A1725" s="224">
        <v>1721</v>
      </c>
      <c r="B1725" s="89" t="s">
        <v>1550</v>
      </c>
      <c r="C1725" s="8" t="s">
        <v>1369</v>
      </c>
      <c r="D1725" s="18">
        <v>0.83319354838709681</v>
      </c>
      <c r="E1725" s="122"/>
      <c r="F1725" s="17"/>
      <c r="G1725" s="18">
        <f>SUM(D1725*100,E1725:F1725)</f>
        <v>83.319354838709685</v>
      </c>
      <c r="H1725" s="17"/>
      <c r="I1725" s="19"/>
      <c r="J1725" s="18">
        <f>SUM(H1725:I1725)</f>
        <v>0</v>
      </c>
      <c r="K1725" s="17"/>
      <c r="L1725" s="19"/>
      <c r="M1725" s="19"/>
      <c r="N1725" s="18">
        <f>SUM(K1725:M1725)</f>
        <v>0</v>
      </c>
      <c r="O1725" s="19"/>
      <c r="P1725" s="19"/>
      <c r="Q1725" s="19"/>
      <c r="R1725" s="19"/>
      <c r="S1725" s="18">
        <f>SUM(O1725:R1725)</f>
        <v>0</v>
      </c>
      <c r="T1725" s="20"/>
      <c r="U1725" s="17">
        <v>1</v>
      </c>
      <c r="V1725" s="17">
        <v>0.8</v>
      </c>
      <c r="W1725" s="17">
        <f>0.2+0.2</f>
        <v>0.4</v>
      </c>
      <c r="X1725" s="17"/>
      <c r="Y1725" s="17"/>
      <c r="Z1725" s="18">
        <f>SUM(T1725:Y1725)</f>
        <v>2.2000000000000002</v>
      </c>
      <c r="AA1725" s="17"/>
      <c r="AB1725" s="17"/>
      <c r="AC1725" s="41">
        <f>G1725+J1725+N1725+S1725+Z1725+AA1725-AB1725</f>
        <v>85.519354838709688</v>
      </c>
    </row>
    <row r="1726" spans="1:29" x14ac:dyDescent="0.25">
      <c r="A1726" s="224">
        <v>1722</v>
      </c>
      <c r="B1726" s="59" t="s">
        <v>459</v>
      </c>
      <c r="C1726" s="8" t="s">
        <v>5456</v>
      </c>
      <c r="D1726" s="6">
        <v>0.85517241379310349</v>
      </c>
      <c r="E1726" s="121"/>
      <c r="F1726" s="5"/>
      <c r="G1726" s="6">
        <f>SUM(D1726*100,E1726:F1726)</f>
        <v>85.517241379310349</v>
      </c>
      <c r="H1726" s="5"/>
      <c r="I1726" s="4"/>
      <c r="J1726" s="6">
        <f>SUM(H1726:I1726)</f>
        <v>0</v>
      </c>
      <c r="K1726" s="5"/>
      <c r="L1726" s="4"/>
      <c r="M1726" s="4"/>
      <c r="N1726" s="6">
        <f>SUM(K1726:M1726)</f>
        <v>0</v>
      </c>
      <c r="O1726" s="4"/>
      <c r="P1726" s="4"/>
      <c r="Q1726" s="4"/>
      <c r="R1726" s="4"/>
      <c r="S1726" s="6">
        <f>SUM(O1726:R1726)</f>
        <v>0</v>
      </c>
      <c r="T1726" s="7"/>
      <c r="U1726" s="5"/>
      <c r="V1726" s="5"/>
      <c r="W1726" s="5"/>
      <c r="X1726" s="5"/>
      <c r="Y1726" s="5"/>
      <c r="Z1726" s="6">
        <f>SUM(T1726:Y1726)</f>
        <v>0</v>
      </c>
      <c r="AA1726" s="5"/>
      <c r="AB1726" s="5"/>
      <c r="AC1726" s="40">
        <f>G1726+J1726+N1726+S1726+Z1726+AA1726-AB1726</f>
        <v>85.517241379310349</v>
      </c>
    </row>
    <row r="1727" spans="1:29" x14ac:dyDescent="0.25">
      <c r="A1727" s="225">
        <v>1723</v>
      </c>
      <c r="B1727" s="62" t="s">
        <v>460</v>
      </c>
      <c r="C1727" s="8" t="s">
        <v>5456</v>
      </c>
      <c r="D1727" s="6">
        <v>0.85517241379310349</v>
      </c>
      <c r="E1727" s="121"/>
      <c r="F1727" s="5"/>
      <c r="G1727" s="6">
        <f>SUM(D1727*100,E1727:F1727)</f>
        <v>85.517241379310349</v>
      </c>
      <c r="H1727" s="5"/>
      <c r="I1727" s="4"/>
      <c r="J1727" s="6">
        <f>SUM(H1727:I1727)</f>
        <v>0</v>
      </c>
      <c r="K1727" s="5"/>
      <c r="L1727" s="4"/>
      <c r="M1727" s="4"/>
      <c r="N1727" s="6">
        <f>SUM(K1727:M1727)</f>
        <v>0</v>
      </c>
      <c r="O1727" s="4"/>
      <c r="P1727" s="4"/>
      <c r="Q1727" s="4"/>
      <c r="R1727" s="4"/>
      <c r="S1727" s="6">
        <f>SUM(O1727:R1727)</f>
        <v>0</v>
      </c>
      <c r="T1727" s="7"/>
      <c r="U1727" s="5"/>
      <c r="V1727" s="5"/>
      <c r="W1727" s="5"/>
      <c r="X1727" s="5"/>
      <c r="Y1727" s="5"/>
      <c r="Z1727" s="6">
        <f>SUM(T1727:Y1727)</f>
        <v>0</v>
      </c>
      <c r="AA1727" s="5"/>
      <c r="AB1727" s="5"/>
      <c r="AC1727" s="40">
        <f>G1727+J1727+N1727+S1727+Z1727+AA1727-AB1727</f>
        <v>85.517241379310349</v>
      </c>
    </row>
    <row r="1728" spans="1:29" x14ac:dyDescent="0.25">
      <c r="A1728" s="224">
        <v>1724</v>
      </c>
      <c r="B1728" s="58" t="s">
        <v>461</v>
      </c>
      <c r="C1728" s="8" t="s">
        <v>5456</v>
      </c>
      <c r="D1728" s="43">
        <v>0.80008666666666672</v>
      </c>
      <c r="E1728" s="121"/>
      <c r="F1728" s="5"/>
      <c r="G1728" s="6">
        <f>SUM(D1728*100,E1728:F1728)</f>
        <v>80.00866666666667</v>
      </c>
      <c r="H1728" s="5"/>
      <c r="I1728" s="4"/>
      <c r="J1728" s="6">
        <f>SUM(H1728:I1728)</f>
        <v>0</v>
      </c>
      <c r="K1728" s="5"/>
      <c r="L1728" s="4"/>
      <c r="M1728" s="4">
        <v>3</v>
      </c>
      <c r="N1728" s="6">
        <f>SUM(K1728:M1728)</f>
        <v>3</v>
      </c>
      <c r="O1728" s="4">
        <v>2.5</v>
      </c>
      <c r="P1728" s="4"/>
      <c r="Q1728" s="4"/>
      <c r="R1728" s="4"/>
      <c r="S1728" s="6">
        <f>SUM(O1728:R1728)</f>
        <v>2.5</v>
      </c>
      <c r="T1728" s="7"/>
      <c r="U1728" s="5"/>
      <c r="V1728" s="5"/>
      <c r="W1728" s="5"/>
      <c r="X1728" s="5"/>
      <c r="Y1728" s="5"/>
      <c r="Z1728" s="6">
        <f>SUM(T1728:Y1728)</f>
        <v>0</v>
      </c>
      <c r="AA1728" s="5"/>
      <c r="AB1728" s="5"/>
      <c r="AC1728" s="40">
        <f>G1728+J1728+N1728+S1728+Z1728+AA1728-AB1728</f>
        <v>85.50866666666667</v>
      </c>
    </row>
    <row r="1729" spans="1:29" x14ac:dyDescent="0.25">
      <c r="A1729" s="224">
        <v>1725</v>
      </c>
      <c r="B1729" s="75" t="s">
        <v>1551</v>
      </c>
      <c r="C1729" s="8" t="s">
        <v>1369</v>
      </c>
      <c r="D1729" s="18">
        <v>0.85504999999999998</v>
      </c>
      <c r="E1729" s="122"/>
      <c r="F1729" s="17"/>
      <c r="G1729" s="18">
        <f>SUM(D1729*100,E1729:F1729)</f>
        <v>85.504999999999995</v>
      </c>
      <c r="H1729" s="17"/>
      <c r="I1729" s="19"/>
      <c r="J1729" s="18">
        <f>SUM(H1729:I1729)</f>
        <v>0</v>
      </c>
      <c r="K1729" s="17"/>
      <c r="L1729" s="19"/>
      <c r="M1729" s="19"/>
      <c r="N1729" s="18">
        <f>SUM(K1729:M1729)</f>
        <v>0</v>
      </c>
      <c r="O1729" s="19"/>
      <c r="P1729" s="19"/>
      <c r="Q1729" s="19"/>
      <c r="R1729" s="19"/>
      <c r="S1729" s="18">
        <f>SUM(O1729:R1729)</f>
        <v>0</v>
      </c>
      <c r="T1729" s="20"/>
      <c r="U1729" s="17"/>
      <c r="V1729" s="17"/>
      <c r="W1729" s="17"/>
      <c r="X1729" s="17"/>
      <c r="Y1729" s="17"/>
      <c r="Z1729" s="18">
        <f>SUM(T1729:Y1729)</f>
        <v>0</v>
      </c>
      <c r="AA1729" s="17"/>
      <c r="AB1729" s="17"/>
      <c r="AC1729" s="41">
        <f>G1729+J1729+N1729+S1729+Z1729+AA1729-AB1729</f>
        <v>85.504999999999995</v>
      </c>
    </row>
    <row r="1730" spans="1:29" x14ac:dyDescent="0.25">
      <c r="A1730" s="224">
        <v>1726</v>
      </c>
      <c r="B1730" s="97" t="s">
        <v>1552</v>
      </c>
      <c r="C1730" s="8" t="s">
        <v>1369</v>
      </c>
      <c r="D1730" s="18">
        <v>0.78900000000000003</v>
      </c>
      <c r="E1730" s="122"/>
      <c r="F1730" s="17"/>
      <c r="G1730" s="18">
        <f>SUM(D1730*100,E1730:F1730)</f>
        <v>78.900000000000006</v>
      </c>
      <c r="H1730" s="17"/>
      <c r="I1730" s="19"/>
      <c r="J1730" s="18">
        <f>SUM(H1730:I1730)</f>
        <v>0</v>
      </c>
      <c r="K1730" s="17"/>
      <c r="L1730" s="19"/>
      <c r="M1730" s="19"/>
      <c r="N1730" s="18">
        <f>SUM(K1730:M1730)</f>
        <v>0</v>
      </c>
      <c r="O1730" s="19"/>
      <c r="P1730" s="19"/>
      <c r="Q1730" s="19"/>
      <c r="R1730" s="19"/>
      <c r="S1730" s="18">
        <f>SUM(O1730:R1730)</f>
        <v>0</v>
      </c>
      <c r="T1730" s="20">
        <v>1</v>
      </c>
      <c r="U1730" s="17">
        <v>2</v>
      </c>
      <c r="V1730" s="17"/>
      <c r="W1730" s="17">
        <f>0.9+0.7+0.2</f>
        <v>1.8</v>
      </c>
      <c r="X1730" s="17">
        <v>0.8</v>
      </c>
      <c r="Y1730" s="17"/>
      <c r="Z1730" s="18">
        <f>SUM(T1730:Y1730)</f>
        <v>5.6</v>
      </c>
      <c r="AA1730" s="17">
        <v>1</v>
      </c>
      <c r="AB1730" s="17"/>
      <c r="AC1730" s="41">
        <f>G1730+J1730+N1730+S1730+Z1730+AA1730-AB1730</f>
        <v>85.5</v>
      </c>
    </row>
    <row r="1731" spans="1:29" x14ac:dyDescent="0.25">
      <c r="A1731" s="225">
        <v>1727</v>
      </c>
      <c r="B1731" s="62" t="s">
        <v>2710</v>
      </c>
      <c r="C1731" s="13" t="s">
        <v>2360</v>
      </c>
      <c r="D1731" s="18">
        <v>0.84499999999999997</v>
      </c>
      <c r="E1731" s="122"/>
      <c r="F1731" s="17"/>
      <c r="G1731" s="18">
        <v>84.5</v>
      </c>
      <c r="H1731" s="17">
        <v>1</v>
      </c>
      <c r="I1731" s="19"/>
      <c r="J1731" s="18">
        <v>1</v>
      </c>
      <c r="K1731" s="17"/>
      <c r="L1731" s="19"/>
      <c r="M1731" s="19"/>
      <c r="N1731" s="18">
        <v>0</v>
      </c>
      <c r="O1731" s="19"/>
      <c r="P1731" s="19"/>
      <c r="Q1731" s="19"/>
      <c r="R1731" s="19"/>
      <c r="S1731" s="18">
        <v>0</v>
      </c>
      <c r="T1731" s="20"/>
      <c r="U1731" s="17"/>
      <c r="V1731" s="17"/>
      <c r="W1731" s="17"/>
      <c r="X1731" s="17"/>
      <c r="Y1731" s="17"/>
      <c r="Z1731" s="18">
        <v>0</v>
      </c>
      <c r="AA1731" s="17"/>
      <c r="AB1731" s="17"/>
      <c r="AC1731" s="41">
        <v>85.5</v>
      </c>
    </row>
    <row r="1732" spans="1:29" x14ac:dyDescent="0.25">
      <c r="A1732" s="224">
        <v>1728</v>
      </c>
      <c r="B1732" s="58" t="s">
        <v>462</v>
      </c>
      <c r="C1732" s="8" t="s">
        <v>5456</v>
      </c>
      <c r="D1732" s="43">
        <v>0.85496000000000005</v>
      </c>
      <c r="E1732" s="121"/>
      <c r="F1732" s="5"/>
      <c r="G1732" s="6">
        <f>SUM(D1732*100,E1732:F1732)</f>
        <v>85.496000000000009</v>
      </c>
      <c r="H1732" s="5"/>
      <c r="I1732" s="4"/>
      <c r="J1732" s="6">
        <f>SUM(H1732:I1732)</f>
        <v>0</v>
      </c>
      <c r="K1732" s="5"/>
      <c r="L1732" s="4"/>
      <c r="M1732" s="4"/>
      <c r="N1732" s="6">
        <f>SUM(K1732:M1732)</f>
        <v>0</v>
      </c>
      <c r="O1732" s="4"/>
      <c r="P1732" s="4"/>
      <c r="Q1732" s="4"/>
      <c r="R1732" s="4"/>
      <c r="S1732" s="6">
        <f>SUM(O1732:R1732)</f>
        <v>0</v>
      </c>
      <c r="T1732" s="7"/>
      <c r="U1732" s="5"/>
      <c r="V1732" s="5"/>
      <c r="W1732" s="5"/>
      <c r="X1732" s="5"/>
      <c r="Y1732" s="5"/>
      <c r="Z1732" s="6">
        <f>SUM(T1732:Y1732)</f>
        <v>0</v>
      </c>
      <c r="AA1732" s="5"/>
      <c r="AB1732" s="5"/>
      <c r="AC1732" s="40">
        <f>G1732+J1732+N1732+S1732+Z1732+AA1732-AB1732</f>
        <v>85.496000000000009</v>
      </c>
    </row>
    <row r="1733" spans="1:29" x14ac:dyDescent="0.25">
      <c r="A1733" s="224">
        <v>1729</v>
      </c>
      <c r="B1733" s="58" t="s">
        <v>463</v>
      </c>
      <c r="C1733" s="8" t="s">
        <v>5456</v>
      </c>
      <c r="D1733" s="6">
        <v>0.85483870967741937</v>
      </c>
      <c r="E1733" s="121"/>
      <c r="F1733" s="5"/>
      <c r="G1733" s="6">
        <f>SUM(D1733*100,E1733:F1733)</f>
        <v>85.483870967741936</v>
      </c>
      <c r="H1733" s="5"/>
      <c r="I1733" s="4"/>
      <c r="J1733" s="6">
        <f>SUM(H1733:I1733)</f>
        <v>0</v>
      </c>
      <c r="K1733" s="5"/>
      <c r="L1733" s="4"/>
      <c r="M1733" s="4"/>
      <c r="N1733" s="6">
        <f>SUM(K1733:M1733)</f>
        <v>0</v>
      </c>
      <c r="O1733" s="4"/>
      <c r="P1733" s="4"/>
      <c r="Q1733" s="4"/>
      <c r="R1733" s="4"/>
      <c r="S1733" s="6">
        <f>SUM(O1733:R1733)</f>
        <v>0</v>
      </c>
      <c r="T1733" s="7"/>
      <c r="U1733" s="5"/>
      <c r="V1733" s="5"/>
      <c r="W1733" s="5"/>
      <c r="X1733" s="5"/>
      <c r="Y1733" s="5"/>
      <c r="Z1733" s="6">
        <f>SUM(T1733:Y1733)</f>
        <v>0</v>
      </c>
      <c r="AA1733" s="5"/>
      <c r="AB1733" s="5"/>
      <c r="AC1733" s="40">
        <f>G1733+J1733+N1733+S1733+Z1733+AA1733-AB1733</f>
        <v>85.483870967741936</v>
      </c>
    </row>
    <row r="1734" spans="1:29" x14ac:dyDescent="0.25">
      <c r="A1734" s="224">
        <v>1730</v>
      </c>
      <c r="B1734" s="58" t="s">
        <v>464</v>
      </c>
      <c r="C1734" s="8" t="s">
        <v>5456</v>
      </c>
      <c r="D1734" s="6">
        <v>0.85483870967741937</v>
      </c>
      <c r="E1734" s="121"/>
      <c r="F1734" s="5"/>
      <c r="G1734" s="6">
        <f>SUM(D1734*100,E1734:F1734)</f>
        <v>85.483870967741936</v>
      </c>
      <c r="H1734" s="5"/>
      <c r="I1734" s="4"/>
      <c r="J1734" s="6">
        <f>SUM(H1734:I1734)</f>
        <v>0</v>
      </c>
      <c r="K1734" s="5"/>
      <c r="L1734" s="4"/>
      <c r="M1734" s="4"/>
      <c r="N1734" s="6">
        <f>SUM(K1734:M1734)</f>
        <v>0</v>
      </c>
      <c r="O1734" s="4"/>
      <c r="P1734" s="4"/>
      <c r="Q1734" s="4"/>
      <c r="R1734" s="4"/>
      <c r="S1734" s="6">
        <f>SUM(O1734:R1734)</f>
        <v>0</v>
      </c>
      <c r="T1734" s="7"/>
      <c r="U1734" s="5"/>
      <c r="V1734" s="5"/>
      <c r="W1734" s="5"/>
      <c r="X1734" s="5"/>
      <c r="Y1734" s="5"/>
      <c r="Z1734" s="6">
        <f>SUM(T1734:Y1734)</f>
        <v>0</v>
      </c>
      <c r="AA1734" s="5"/>
      <c r="AB1734" s="5"/>
      <c r="AC1734" s="40">
        <f>G1734+J1734+N1734+S1734+Z1734+AA1734-AB1734</f>
        <v>85.483870967741936</v>
      </c>
    </row>
    <row r="1735" spans="1:29" x14ac:dyDescent="0.25">
      <c r="A1735" s="225">
        <v>1731</v>
      </c>
      <c r="B1735" s="62" t="s">
        <v>4607</v>
      </c>
      <c r="C1735" s="50" t="s">
        <v>4042</v>
      </c>
      <c r="D1735" s="18">
        <v>0.85483870967741937</v>
      </c>
      <c r="E1735" s="124"/>
      <c r="F1735" s="17"/>
      <c r="G1735" s="18">
        <f>SUM(D1735*100,E1735:F1735)</f>
        <v>85.483870967741936</v>
      </c>
      <c r="H1735" s="17"/>
      <c r="I1735" s="19"/>
      <c r="J1735" s="18">
        <f>SUM(H1735:I1735)</f>
        <v>0</v>
      </c>
      <c r="K1735" s="17"/>
      <c r="L1735" s="19"/>
      <c r="M1735" s="19"/>
      <c r="N1735" s="18">
        <f>SUM(K1735:M1735)</f>
        <v>0</v>
      </c>
      <c r="O1735" s="19"/>
      <c r="P1735" s="19"/>
      <c r="Q1735" s="19"/>
      <c r="R1735" s="19"/>
      <c r="S1735" s="18">
        <f>SUM(O1735:R1735)</f>
        <v>0</v>
      </c>
      <c r="T1735" s="20"/>
      <c r="U1735" s="17"/>
      <c r="V1735" s="17"/>
      <c r="W1735" s="17"/>
      <c r="X1735" s="17"/>
      <c r="Y1735" s="17"/>
      <c r="Z1735" s="18">
        <f>SUM(T1735:Y1735)</f>
        <v>0</v>
      </c>
      <c r="AA1735" s="17"/>
      <c r="AB1735" s="17"/>
      <c r="AC1735" s="41">
        <f>G1735+J1735+N1735+S1735+Z1735+AA1735-AB1735</f>
        <v>85.483870967741936</v>
      </c>
    </row>
    <row r="1736" spans="1:29" x14ac:dyDescent="0.25">
      <c r="A1736" s="224">
        <v>1732</v>
      </c>
      <c r="B1736" s="58" t="s">
        <v>465</v>
      </c>
      <c r="C1736" s="8" t="s">
        <v>5456</v>
      </c>
      <c r="D1736" s="43">
        <v>0.85478666666666669</v>
      </c>
      <c r="E1736" s="121"/>
      <c r="F1736" s="5"/>
      <c r="G1736" s="6">
        <f>SUM(D1736*100,E1736:F1736)</f>
        <v>85.478666666666669</v>
      </c>
      <c r="H1736" s="5"/>
      <c r="I1736" s="4"/>
      <c r="J1736" s="6">
        <f>SUM(H1736:I1736)</f>
        <v>0</v>
      </c>
      <c r="K1736" s="5"/>
      <c r="L1736" s="4"/>
      <c r="M1736" s="4"/>
      <c r="N1736" s="6">
        <f>SUM(K1736:M1736)</f>
        <v>0</v>
      </c>
      <c r="O1736" s="4"/>
      <c r="P1736" s="4"/>
      <c r="Q1736" s="4"/>
      <c r="R1736" s="4"/>
      <c r="S1736" s="6">
        <f>SUM(O1736:R1736)</f>
        <v>0</v>
      </c>
      <c r="T1736" s="7"/>
      <c r="U1736" s="5"/>
      <c r="V1736" s="5"/>
      <c r="W1736" s="5"/>
      <c r="X1736" s="5"/>
      <c r="Y1736" s="5"/>
      <c r="Z1736" s="6">
        <f>SUM(T1736:Y1736)</f>
        <v>0</v>
      </c>
      <c r="AA1736" s="5"/>
      <c r="AB1736" s="5"/>
      <c r="AC1736" s="40">
        <f>G1736+J1736+N1736+S1736+Z1736+AA1736-AB1736</f>
        <v>85.478666666666669</v>
      </c>
    </row>
    <row r="1737" spans="1:29" x14ac:dyDescent="0.25">
      <c r="A1737" s="224">
        <v>1733</v>
      </c>
      <c r="B1737" s="99" t="s">
        <v>1553</v>
      </c>
      <c r="C1737" s="8" t="s">
        <v>1369</v>
      </c>
      <c r="D1737" s="18">
        <v>0.85473333333333323</v>
      </c>
      <c r="E1737" s="122"/>
      <c r="F1737" s="17"/>
      <c r="G1737" s="18">
        <f>SUM(D1737*100,E1737:F1737)</f>
        <v>85.473333333333329</v>
      </c>
      <c r="H1737" s="17"/>
      <c r="I1737" s="19"/>
      <c r="J1737" s="18">
        <f>SUM(H1737:I1737)</f>
        <v>0</v>
      </c>
      <c r="K1737" s="17"/>
      <c r="L1737" s="19"/>
      <c r="M1737" s="19"/>
      <c r="N1737" s="18">
        <f>SUM(K1737:M1737)</f>
        <v>0</v>
      </c>
      <c r="O1737" s="19"/>
      <c r="P1737" s="19"/>
      <c r="Q1737" s="19"/>
      <c r="R1737" s="19"/>
      <c r="S1737" s="18">
        <f>SUM(O1737:R1737)</f>
        <v>0</v>
      </c>
      <c r="T1737" s="20"/>
      <c r="U1737" s="17"/>
      <c r="V1737" s="17"/>
      <c r="W1737" s="17"/>
      <c r="X1737" s="17"/>
      <c r="Y1737" s="17"/>
      <c r="Z1737" s="18">
        <f>SUM(T1737:Y1737)</f>
        <v>0</v>
      </c>
      <c r="AA1737" s="17"/>
      <c r="AB1737" s="17"/>
      <c r="AC1737" s="41">
        <f>G1737+J1737+N1737+S1737+Z1737+AA1737-AB1737</f>
        <v>85.473333333333329</v>
      </c>
    </row>
    <row r="1738" spans="1:29" x14ac:dyDescent="0.25">
      <c r="A1738" s="224">
        <v>1734</v>
      </c>
      <c r="B1738" s="64" t="s">
        <v>466</v>
      </c>
      <c r="C1738" s="8" t="s">
        <v>5456</v>
      </c>
      <c r="D1738" s="6">
        <v>0.85441176470588232</v>
      </c>
      <c r="E1738" s="121"/>
      <c r="F1738" s="5"/>
      <c r="G1738" s="6">
        <f>SUM(D1738*100,E1738:F1738)</f>
        <v>85.441176470588232</v>
      </c>
      <c r="H1738" s="5"/>
      <c r="I1738" s="4"/>
      <c r="J1738" s="6">
        <f>SUM(H1738:I1738)</f>
        <v>0</v>
      </c>
      <c r="K1738" s="5"/>
      <c r="L1738" s="4"/>
      <c r="M1738" s="4"/>
      <c r="N1738" s="6">
        <f>SUM(K1738:M1738)</f>
        <v>0</v>
      </c>
      <c r="O1738" s="4"/>
      <c r="P1738" s="4"/>
      <c r="Q1738" s="4"/>
      <c r="R1738" s="4"/>
      <c r="S1738" s="6">
        <f>SUM(O1738:R1738)</f>
        <v>0</v>
      </c>
      <c r="T1738" s="7"/>
      <c r="U1738" s="5"/>
      <c r="V1738" s="5"/>
      <c r="W1738" s="5"/>
      <c r="X1738" s="5"/>
      <c r="Y1738" s="5"/>
      <c r="Z1738" s="6">
        <f>SUM(T1738:Y1738)</f>
        <v>0</v>
      </c>
      <c r="AA1738" s="5"/>
      <c r="AB1738" s="5"/>
      <c r="AC1738" s="40">
        <f>G1738+J1738+N1738+S1738+Z1738+AA1738-AB1738</f>
        <v>85.441176470588232</v>
      </c>
    </row>
    <row r="1739" spans="1:29" x14ac:dyDescent="0.25">
      <c r="A1739" s="225">
        <v>1735</v>
      </c>
      <c r="B1739" s="62" t="s">
        <v>3523</v>
      </c>
      <c r="C1739" s="13" t="s">
        <v>3340</v>
      </c>
      <c r="D1739" s="18">
        <v>0.81933333333333336</v>
      </c>
      <c r="E1739" s="122"/>
      <c r="F1739" s="17"/>
      <c r="G1739" s="18">
        <v>81.933333333333337</v>
      </c>
      <c r="H1739" s="17"/>
      <c r="I1739" s="19"/>
      <c r="J1739" s="18">
        <v>0</v>
      </c>
      <c r="K1739" s="17"/>
      <c r="L1739" s="19"/>
      <c r="M1739" s="19"/>
      <c r="N1739" s="18">
        <v>0</v>
      </c>
      <c r="O1739" s="19"/>
      <c r="P1739" s="19"/>
      <c r="Q1739" s="19"/>
      <c r="R1739" s="19"/>
      <c r="S1739" s="18">
        <v>0</v>
      </c>
      <c r="T1739" s="20"/>
      <c r="U1739" s="17">
        <v>0.5</v>
      </c>
      <c r="V1739" s="17"/>
      <c r="W1739" s="17"/>
      <c r="X1739" s="17">
        <v>3</v>
      </c>
      <c r="Y1739" s="17"/>
      <c r="Z1739" s="18">
        <v>3.5</v>
      </c>
      <c r="AA1739" s="17"/>
      <c r="AB1739" s="17"/>
      <c r="AC1739" s="41">
        <v>85.433333333333337</v>
      </c>
    </row>
    <row r="1740" spans="1:29" x14ac:dyDescent="0.25">
      <c r="A1740" s="224">
        <v>1736</v>
      </c>
      <c r="B1740" s="58" t="s">
        <v>467</v>
      </c>
      <c r="C1740" s="8" t="s">
        <v>5456</v>
      </c>
      <c r="D1740" s="6">
        <v>0.85433333333333328</v>
      </c>
      <c r="E1740" s="121"/>
      <c r="F1740" s="5"/>
      <c r="G1740" s="6">
        <f>SUM(D1740*100,E1740:F1740)</f>
        <v>85.433333333333323</v>
      </c>
      <c r="H1740" s="5"/>
      <c r="I1740" s="4"/>
      <c r="J1740" s="6">
        <f>SUM(H1740:I1740)</f>
        <v>0</v>
      </c>
      <c r="K1740" s="5"/>
      <c r="L1740" s="4"/>
      <c r="M1740" s="4"/>
      <c r="N1740" s="6">
        <f>SUM(K1740:M1740)</f>
        <v>0</v>
      </c>
      <c r="O1740" s="4"/>
      <c r="P1740" s="4"/>
      <c r="Q1740" s="4"/>
      <c r="R1740" s="4"/>
      <c r="S1740" s="6">
        <f>SUM(O1740:R1740)</f>
        <v>0</v>
      </c>
      <c r="T1740" s="7"/>
      <c r="U1740" s="5"/>
      <c r="V1740" s="5"/>
      <c r="W1740" s="5"/>
      <c r="X1740" s="5"/>
      <c r="Y1740" s="5"/>
      <c r="Z1740" s="6">
        <f>SUM(T1740:Y1740)</f>
        <v>0</v>
      </c>
      <c r="AA1740" s="5"/>
      <c r="AB1740" s="5"/>
      <c r="AC1740" s="40">
        <f>G1740+J1740+N1740+S1740+Z1740+AA1740-AB1740</f>
        <v>85.433333333333323</v>
      </c>
    </row>
    <row r="1741" spans="1:29" x14ac:dyDescent="0.25">
      <c r="A1741" s="224">
        <v>1737</v>
      </c>
      <c r="B1741" s="62" t="s">
        <v>2711</v>
      </c>
      <c r="C1741" s="13" t="s">
        <v>2360</v>
      </c>
      <c r="D1741" s="18">
        <v>0.85230769230769221</v>
      </c>
      <c r="E1741" s="122"/>
      <c r="F1741" s="17"/>
      <c r="G1741" s="18">
        <v>85.230769230769226</v>
      </c>
      <c r="H1741" s="17"/>
      <c r="I1741" s="19"/>
      <c r="J1741" s="18">
        <v>0</v>
      </c>
      <c r="K1741" s="17"/>
      <c r="L1741" s="19"/>
      <c r="M1741" s="19"/>
      <c r="N1741" s="18">
        <v>0</v>
      </c>
      <c r="O1741" s="19"/>
      <c r="P1741" s="19"/>
      <c r="Q1741" s="19"/>
      <c r="R1741" s="19"/>
      <c r="S1741" s="18">
        <v>0</v>
      </c>
      <c r="T1741" s="20"/>
      <c r="U1741" s="17"/>
      <c r="V1741" s="17"/>
      <c r="W1741" s="17">
        <v>0.2</v>
      </c>
      <c r="X1741" s="17"/>
      <c r="Y1741" s="17"/>
      <c r="Z1741" s="18">
        <v>0.2</v>
      </c>
      <c r="AA1741" s="17"/>
      <c r="AB1741" s="17"/>
      <c r="AC1741" s="41">
        <v>85.430769230769229</v>
      </c>
    </row>
    <row r="1742" spans="1:29" x14ac:dyDescent="0.25">
      <c r="A1742" s="224">
        <v>1738</v>
      </c>
      <c r="B1742" s="62" t="s">
        <v>2712</v>
      </c>
      <c r="C1742" s="13" t="s">
        <v>2360</v>
      </c>
      <c r="D1742" s="18">
        <v>0.85416666666666674</v>
      </c>
      <c r="E1742" s="122"/>
      <c r="F1742" s="17"/>
      <c r="G1742" s="18">
        <v>85.416666666666671</v>
      </c>
      <c r="H1742" s="17"/>
      <c r="I1742" s="19"/>
      <c r="J1742" s="18">
        <v>0</v>
      </c>
      <c r="K1742" s="17"/>
      <c r="L1742" s="19"/>
      <c r="M1742" s="19"/>
      <c r="N1742" s="18">
        <v>0</v>
      </c>
      <c r="O1742" s="19"/>
      <c r="P1742" s="19"/>
      <c r="Q1742" s="19"/>
      <c r="R1742" s="19"/>
      <c r="S1742" s="18">
        <v>0</v>
      </c>
      <c r="T1742" s="20"/>
      <c r="U1742" s="17"/>
      <c r="V1742" s="17"/>
      <c r="W1742" s="17"/>
      <c r="X1742" s="17"/>
      <c r="Y1742" s="17"/>
      <c r="Z1742" s="18">
        <v>0</v>
      </c>
      <c r="AA1742" s="17"/>
      <c r="AB1742" s="17"/>
      <c r="AC1742" s="41">
        <v>85.416666666666671</v>
      </c>
    </row>
    <row r="1743" spans="1:29" x14ac:dyDescent="0.25">
      <c r="A1743" s="225">
        <v>1739</v>
      </c>
      <c r="B1743" s="62" t="s">
        <v>2713</v>
      </c>
      <c r="C1743" s="13" t="s">
        <v>2360</v>
      </c>
      <c r="D1743" s="18">
        <v>0.85416666666666674</v>
      </c>
      <c r="E1743" s="122"/>
      <c r="F1743" s="17"/>
      <c r="G1743" s="18">
        <v>85.416666666666671</v>
      </c>
      <c r="H1743" s="17"/>
      <c r="I1743" s="19"/>
      <c r="J1743" s="18">
        <v>0</v>
      </c>
      <c r="K1743" s="17"/>
      <c r="L1743" s="19"/>
      <c r="M1743" s="19"/>
      <c r="N1743" s="18">
        <v>0</v>
      </c>
      <c r="O1743" s="19"/>
      <c r="P1743" s="19"/>
      <c r="Q1743" s="19"/>
      <c r="R1743" s="19"/>
      <c r="S1743" s="18">
        <v>0</v>
      </c>
      <c r="T1743" s="20"/>
      <c r="U1743" s="17"/>
      <c r="V1743" s="17"/>
      <c r="W1743" s="17"/>
      <c r="X1743" s="17"/>
      <c r="Y1743" s="17"/>
      <c r="Z1743" s="18">
        <v>0</v>
      </c>
      <c r="AA1743" s="17"/>
      <c r="AB1743" s="17"/>
      <c r="AC1743" s="41">
        <v>85.416666666666671</v>
      </c>
    </row>
    <row r="1744" spans="1:29" x14ac:dyDescent="0.25">
      <c r="A1744" s="224">
        <v>1740</v>
      </c>
      <c r="B1744" s="62" t="s">
        <v>2714</v>
      </c>
      <c r="C1744" s="13" t="s">
        <v>2360</v>
      </c>
      <c r="D1744" s="18">
        <v>0.82916666666666672</v>
      </c>
      <c r="E1744" s="122"/>
      <c r="F1744" s="17"/>
      <c r="G1744" s="18">
        <v>82.916666666666671</v>
      </c>
      <c r="H1744" s="17"/>
      <c r="I1744" s="19"/>
      <c r="J1744" s="18">
        <v>0</v>
      </c>
      <c r="K1744" s="17"/>
      <c r="L1744" s="19"/>
      <c r="M1744" s="19"/>
      <c r="N1744" s="18">
        <v>0</v>
      </c>
      <c r="O1744" s="19">
        <v>2.5</v>
      </c>
      <c r="P1744" s="19"/>
      <c r="Q1744" s="19"/>
      <c r="R1744" s="19"/>
      <c r="S1744" s="18">
        <v>2.5</v>
      </c>
      <c r="T1744" s="20"/>
      <c r="U1744" s="17"/>
      <c r="V1744" s="17"/>
      <c r="W1744" s="17"/>
      <c r="X1744" s="17"/>
      <c r="Y1744" s="17"/>
      <c r="Z1744" s="18">
        <v>0</v>
      </c>
      <c r="AA1744" s="17"/>
      <c r="AB1744" s="17"/>
      <c r="AC1744" s="41">
        <v>85.416666666666671</v>
      </c>
    </row>
    <row r="1745" spans="1:29" x14ac:dyDescent="0.25">
      <c r="A1745" s="224">
        <v>1741</v>
      </c>
      <c r="B1745" s="58" t="s">
        <v>468</v>
      </c>
      <c r="C1745" s="8" t="s">
        <v>5456</v>
      </c>
      <c r="D1745" s="6">
        <v>0.85413793103448277</v>
      </c>
      <c r="E1745" s="121"/>
      <c r="F1745" s="5"/>
      <c r="G1745" s="6">
        <f>SUM(D1745*100,E1745:F1745)</f>
        <v>85.41379310344827</v>
      </c>
      <c r="H1745" s="5"/>
      <c r="I1745" s="4"/>
      <c r="J1745" s="6">
        <f>SUM(H1745:I1745)</f>
        <v>0</v>
      </c>
      <c r="K1745" s="5"/>
      <c r="L1745" s="4"/>
      <c r="M1745" s="4"/>
      <c r="N1745" s="6">
        <f>SUM(K1745:M1745)</f>
        <v>0</v>
      </c>
      <c r="O1745" s="4"/>
      <c r="P1745" s="4"/>
      <c r="Q1745" s="4"/>
      <c r="R1745" s="4"/>
      <c r="S1745" s="6">
        <f>SUM(O1745:R1745)</f>
        <v>0</v>
      </c>
      <c r="T1745" s="7"/>
      <c r="U1745" s="5"/>
      <c r="V1745" s="5"/>
      <c r="W1745" s="5"/>
      <c r="X1745" s="5"/>
      <c r="Y1745" s="5"/>
      <c r="Z1745" s="6">
        <f>SUM(T1745:Y1745)</f>
        <v>0</v>
      </c>
      <c r="AA1745" s="5"/>
      <c r="AB1745" s="5"/>
      <c r="AC1745" s="40">
        <f>G1745+J1745+N1745+S1745+Z1745+AA1745-AB1745</f>
        <v>85.41379310344827</v>
      </c>
    </row>
    <row r="1746" spans="1:29" x14ac:dyDescent="0.25">
      <c r="A1746" s="224">
        <v>1742</v>
      </c>
      <c r="B1746" s="90" t="s">
        <v>1554</v>
      </c>
      <c r="C1746" s="21" t="s">
        <v>1369</v>
      </c>
      <c r="D1746" s="18">
        <v>0.85412844036697244</v>
      </c>
      <c r="E1746" s="122"/>
      <c r="F1746" s="17"/>
      <c r="G1746" s="18">
        <f>SUM(D1746*100,E1746:F1746)</f>
        <v>85.412844036697237</v>
      </c>
      <c r="H1746" s="17"/>
      <c r="I1746" s="19"/>
      <c r="J1746" s="18">
        <f>SUM(H1746:I1746)</f>
        <v>0</v>
      </c>
      <c r="K1746" s="17"/>
      <c r="L1746" s="19"/>
      <c r="M1746" s="19"/>
      <c r="N1746" s="18">
        <f>SUM(K1746:M1746)</f>
        <v>0</v>
      </c>
      <c r="O1746" s="19"/>
      <c r="P1746" s="19"/>
      <c r="Q1746" s="19"/>
      <c r="R1746" s="19"/>
      <c r="S1746" s="18">
        <f>SUM(O1746:R1746)</f>
        <v>0</v>
      </c>
      <c r="T1746" s="20"/>
      <c r="U1746" s="17"/>
      <c r="V1746" s="17"/>
      <c r="W1746" s="17"/>
      <c r="X1746" s="17"/>
      <c r="Y1746" s="17"/>
      <c r="Z1746" s="18">
        <f>SUM(T1746:Y1746)</f>
        <v>0</v>
      </c>
      <c r="AA1746" s="17"/>
      <c r="AB1746" s="17"/>
      <c r="AC1746" s="41">
        <f>G1746+J1746+N1746+S1746+Z1746+AA1746-AB1746</f>
        <v>85.412844036697237</v>
      </c>
    </row>
    <row r="1747" spans="1:29" x14ac:dyDescent="0.25">
      <c r="A1747" s="225">
        <v>1743</v>
      </c>
      <c r="B1747" s="62" t="s">
        <v>5353</v>
      </c>
      <c r="C1747" s="9" t="s">
        <v>4042</v>
      </c>
      <c r="D1747" s="18">
        <v>0.84610303030303036</v>
      </c>
      <c r="E1747" s="124"/>
      <c r="F1747" s="17"/>
      <c r="G1747" s="18">
        <f>SUM(D1747*100,E1747:F1747)</f>
        <v>84.610303030303029</v>
      </c>
      <c r="H1747" s="17"/>
      <c r="I1747" s="19"/>
      <c r="J1747" s="18">
        <f>SUM(H1747:I1747)</f>
        <v>0</v>
      </c>
      <c r="K1747" s="17"/>
      <c r="L1747" s="19"/>
      <c r="M1747" s="19"/>
      <c r="N1747" s="18">
        <f>SUM(K1747:M1747)</f>
        <v>0</v>
      </c>
      <c r="O1747" s="19"/>
      <c r="P1747" s="19"/>
      <c r="Q1747" s="19"/>
      <c r="R1747" s="19"/>
      <c r="S1747" s="18">
        <f>SUM(O1747:R1747)</f>
        <v>0</v>
      </c>
      <c r="T1747" s="20"/>
      <c r="U1747" s="17">
        <v>0.8</v>
      </c>
      <c r="V1747" s="17"/>
      <c r="W1747" s="17"/>
      <c r="X1747" s="17"/>
      <c r="Y1747" s="17"/>
      <c r="Z1747" s="18">
        <f>SUM(T1747:Y1747)</f>
        <v>0.8</v>
      </c>
      <c r="AA1747" s="17"/>
      <c r="AB1747" s="17"/>
      <c r="AC1747" s="41">
        <f>G1747+J1747+N1747+S1747+Z1747+AA1747-AB1747</f>
        <v>85.410303030303027</v>
      </c>
    </row>
    <row r="1748" spans="1:29" x14ac:dyDescent="0.25">
      <c r="A1748" s="224">
        <v>1744</v>
      </c>
      <c r="B1748" s="81" t="s">
        <v>4563</v>
      </c>
      <c r="C1748" s="8" t="s">
        <v>4042</v>
      </c>
      <c r="D1748" s="18">
        <v>0.85393939393939389</v>
      </c>
      <c r="E1748" s="124"/>
      <c r="F1748" s="17"/>
      <c r="G1748" s="18">
        <f>SUM(D1748*100,E1748:F1748)</f>
        <v>85.393939393939391</v>
      </c>
      <c r="H1748" s="17"/>
      <c r="I1748" s="19"/>
      <c r="J1748" s="18">
        <f>SUM(H1748:I1748)</f>
        <v>0</v>
      </c>
      <c r="K1748" s="17"/>
      <c r="L1748" s="19"/>
      <c r="M1748" s="19"/>
      <c r="N1748" s="18">
        <f>SUM(K1748:M1748)</f>
        <v>0</v>
      </c>
      <c r="O1748" s="19"/>
      <c r="P1748" s="19"/>
      <c r="Q1748" s="19"/>
      <c r="R1748" s="19"/>
      <c r="S1748" s="18">
        <f>SUM(O1748:R1748)</f>
        <v>0</v>
      </c>
      <c r="T1748" s="20"/>
      <c r="U1748" s="17"/>
      <c r="V1748" s="17"/>
      <c r="W1748" s="17"/>
      <c r="X1748" s="17"/>
      <c r="Y1748" s="17"/>
      <c r="Z1748" s="18">
        <f>SUM(T1748:Y1748)</f>
        <v>0</v>
      </c>
      <c r="AA1748" s="17"/>
      <c r="AB1748" s="17"/>
      <c r="AC1748" s="41">
        <f>G1748+J1748+N1748+S1748+Z1748+AA1748-AB1748</f>
        <v>85.393939393939391</v>
      </c>
    </row>
    <row r="1749" spans="1:29" x14ac:dyDescent="0.25">
      <c r="A1749" s="224">
        <v>1745</v>
      </c>
      <c r="B1749" s="62" t="s">
        <v>469</v>
      </c>
      <c r="C1749" s="8" t="s">
        <v>5456</v>
      </c>
      <c r="D1749" s="43">
        <v>0.85387096774193549</v>
      </c>
      <c r="E1749" s="121"/>
      <c r="F1749" s="5"/>
      <c r="G1749" s="6">
        <f>SUM(D1749*100,E1749:F1749)</f>
        <v>85.387096774193552</v>
      </c>
      <c r="H1749" s="5"/>
      <c r="I1749" s="4"/>
      <c r="J1749" s="6">
        <f>SUM(H1749:I1749)</f>
        <v>0</v>
      </c>
      <c r="K1749" s="5"/>
      <c r="L1749" s="4"/>
      <c r="M1749" s="4"/>
      <c r="N1749" s="6">
        <f>SUM(K1749:M1749)</f>
        <v>0</v>
      </c>
      <c r="O1749" s="4"/>
      <c r="P1749" s="4"/>
      <c r="Q1749" s="4"/>
      <c r="R1749" s="4"/>
      <c r="S1749" s="6">
        <f>SUM(O1749:R1749)</f>
        <v>0</v>
      </c>
      <c r="T1749" s="7"/>
      <c r="U1749" s="5"/>
      <c r="V1749" s="5"/>
      <c r="W1749" s="5"/>
      <c r="X1749" s="5"/>
      <c r="Y1749" s="5"/>
      <c r="Z1749" s="6">
        <f>SUM(T1749:Y1749)</f>
        <v>0</v>
      </c>
      <c r="AA1749" s="5"/>
      <c r="AB1749" s="5"/>
      <c r="AC1749" s="40">
        <f>G1749+J1749+N1749+S1749+Z1749+AA1749-AB1749</f>
        <v>85.387096774193552</v>
      </c>
    </row>
    <row r="1750" spans="1:29" x14ac:dyDescent="0.25">
      <c r="A1750" s="224">
        <v>1746</v>
      </c>
      <c r="B1750" s="62" t="s">
        <v>2715</v>
      </c>
      <c r="C1750" s="13" t="s">
        <v>2360</v>
      </c>
      <c r="D1750" s="18">
        <v>0.85384615384615392</v>
      </c>
      <c r="E1750" s="122"/>
      <c r="F1750" s="17"/>
      <c r="G1750" s="18">
        <v>85.384615384615387</v>
      </c>
      <c r="H1750" s="17"/>
      <c r="I1750" s="19"/>
      <c r="J1750" s="18">
        <v>0</v>
      </c>
      <c r="K1750" s="17"/>
      <c r="L1750" s="19"/>
      <c r="M1750" s="19"/>
      <c r="N1750" s="18">
        <v>0</v>
      </c>
      <c r="O1750" s="19"/>
      <c r="P1750" s="19"/>
      <c r="Q1750" s="19"/>
      <c r="R1750" s="19"/>
      <c r="S1750" s="18">
        <v>0</v>
      </c>
      <c r="T1750" s="20"/>
      <c r="U1750" s="17"/>
      <c r="V1750" s="17"/>
      <c r="W1750" s="17"/>
      <c r="X1750" s="17"/>
      <c r="Y1750" s="17"/>
      <c r="Z1750" s="18">
        <v>0</v>
      </c>
      <c r="AA1750" s="17"/>
      <c r="AB1750" s="17"/>
      <c r="AC1750" s="41">
        <v>85.384615384615387</v>
      </c>
    </row>
    <row r="1751" spans="1:29" x14ac:dyDescent="0.25">
      <c r="A1751" s="225">
        <v>1747</v>
      </c>
      <c r="B1751" s="81" t="s">
        <v>4251</v>
      </c>
      <c r="C1751" s="8" t="s">
        <v>4042</v>
      </c>
      <c r="D1751" s="18">
        <v>0.85366666666666668</v>
      </c>
      <c r="E1751" s="124"/>
      <c r="F1751" s="17"/>
      <c r="G1751" s="18">
        <f>SUM(D1751*100,E1751:F1751)</f>
        <v>85.366666666666674</v>
      </c>
      <c r="H1751" s="17"/>
      <c r="I1751" s="19"/>
      <c r="J1751" s="18">
        <f>SUM(H1751:I1751)</f>
        <v>0</v>
      </c>
      <c r="K1751" s="17"/>
      <c r="L1751" s="19"/>
      <c r="M1751" s="19"/>
      <c r="N1751" s="18">
        <f>SUM(K1751:M1751)</f>
        <v>0</v>
      </c>
      <c r="O1751" s="19"/>
      <c r="P1751" s="19"/>
      <c r="Q1751" s="19"/>
      <c r="R1751" s="19"/>
      <c r="S1751" s="18">
        <f>SUM(O1751:R1751)</f>
        <v>0</v>
      </c>
      <c r="T1751" s="20"/>
      <c r="U1751" s="17"/>
      <c r="V1751" s="17"/>
      <c r="W1751" s="17"/>
      <c r="X1751" s="17"/>
      <c r="Y1751" s="17"/>
      <c r="Z1751" s="18">
        <f>SUM(T1751:Y1751)</f>
        <v>0</v>
      </c>
      <c r="AA1751" s="17"/>
      <c r="AB1751" s="17"/>
      <c r="AC1751" s="41">
        <f>G1751+J1751+N1751+S1751+Z1751+AA1751-AB1751</f>
        <v>85.366666666666674</v>
      </c>
    </row>
    <row r="1752" spans="1:29" x14ac:dyDescent="0.25">
      <c r="A1752" s="224">
        <v>1748</v>
      </c>
      <c r="B1752" s="62" t="s">
        <v>4775</v>
      </c>
      <c r="C1752" s="8" t="s">
        <v>4042</v>
      </c>
      <c r="D1752" s="18">
        <v>0.81366666666666665</v>
      </c>
      <c r="E1752" s="124"/>
      <c r="F1752" s="17"/>
      <c r="G1752" s="18">
        <f>SUM(D1752*100,E1752:F1752)</f>
        <v>81.36666666666666</v>
      </c>
      <c r="H1752" s="17"/>
      <c r="I1752" s="19"/>
      <c r="J1752" s="18">
        <f>SUM(H1752:I1752)</f>
        <v>0</v>
      </c>
      <c r="K1752" s="17"/>
      <c r="L1752" s="19"/>
      <c r="M1752" s="19"/>
      <c r="N1752" s="18">
        <f>SUM(K1752:M1752)</f>
        <v>0</v>
      </c>
      <c r="O1752" s="19"/>
      <c r="P1752" s="19"/>
      <c r="Q1752" s="19"/>
      <c r="R1752" s="19"/>
      <c r="S1752" s="18">
        <f>SUM(O1752:R1752)</f>
        <v>0</v>
      </c>
      <c r="T1752" s="20">
        <v>1</v>
      </c>
      <c r="U1752" s="17">
        <f>SUM(0.2+2.4)</f>
        <v>2.6</v>
      </c>
      <c r="V1752" s="17"/>
      <c r="W1752" s="17">
        <f>0.2+0.2</f>
        <v>0.4</v>
      </c>
      <c r="X1752" s="17"/>
      <c r="Y1752" s="17"/>
      <c r="Z1752" s="18">
        <f>SUM(T1752:Y1752)</f>
        <v>4</v>
      </c>
      <c r="AA1752" s="17"/>
      <c r="AB1752" s="17"/>
      <c r="AC1752" s="41">
        <f>G1752+J1752+N1752+S1752+Z1752+AA1752-AB1752</f>
        <v>85.36666666666666</v>
      </c>
    </row>
    <row r="1753" spans="1:29" x14ac:dyDescent="0.25">
      <c r="A1753" s="224">
        <v>1749</v>
      </c>
      <c r="B1753" s="58" t="s">
        <v>470</v>
      </c>
      <c r="C1753" s="8" t="s">
        <v>5456</v>
      </c>
      <c r="D1753" s="6">
        <v>0.85352941176470587</v>
      </c>
      <c r="E1753" s="121"/>
      <c r="F1753" s="5"/>
      <c r="G1753" s="6">
        <f>SUM(D1753*100,E1753:F1753)</f>
        <v>85.35294117647058</v>
      </c>
      <c r="H1753" s="5"/>
      <c r="I1753" s="4"/>
      <c r="J1753" s="6">
        <f>SUM(H1753:I1753)</f>
        <v>0</v>
      </c>
      <c r="K1753" s="5"/>
      <c r="L1753" s="4"/>
      <c r="M1753" s="4"/>
      <c r="N1753" s="6">
        <f>SUM(K1753:M1753)</f>
        <v>0</v>
      </c>
      <c r="O1753" s="4"/>
      <c r="P1753" s="4"/>
      <c r="Q1753" s="4"/>
      <c r="R1753" s="4"/>
      <c r="S1753" s="6">
        <f>SUM(O1753:R1753)</f>
        <v>0</v>
      </c>
      <c r="T1753" s="7"/>
      <c r="U1753" s="5"/>
      <c r="V1753" s="5"/>
      <c r="W1753" s="5"/>
      <c r="X1753" s="5"/>
      <c r="Y1753" s="5"/>
      <c r="Z1753" s="6">
        <f>SUM(T1753:Y1753)</f>
        <v>0</v>
      </c>
      <c r="AA1753" s="5"/>
      <c r="AB1753" s="5"/>
      <c r="AC1753" s="40">
        <f>G1753+J1753+N1753+S1753+Z1753+AA1753-AB1753</f>
        <v>85.35294117647058</v>
      </c>
    </row>
    <row r="1754" spans="1:29" x14ac:dyDescent="0.25">
      <c r="A1754" s="224">
        <v>1750</v>
      </c>
      <c r="B1754" s="62" t="s">
        <v>4834</v>
      </c>
      <c r="C1754" s="8" t="s">
        <v>4042</v>
      </c>
      <c r="D1754" s="18">
        <v>0.82437499999999997</v>
      </c>
      <c r="E1754" s="124"/>
      <c r="F1754" s="17"/>
      <c r="G1754" s="18">
        <f>SUM(D1754*100,E1754:F1754)</f>
        <v>82.4375</v>
      </c>
      <c r="H1754" s="17"/>
      <c r="I1754" s="19"/>
      <c r="J1754" s="18">
        <f>SUM(H1754:I1754)</f>
        <v>0</v>
      </c>
      <c r="K1754" s="17"/>
      <c r="L1754" s="19"/>
      <c r="M1754" s="19"/>
      <c r="N1754" s="18">
        <f>SUM(K1754:M1754)</f>
        <v>0</v>
      </c>
      <c r="O1754" s="19"/>
      <c r="P1754" s="19"/>
      <c r="Q1754" s="19"/>
      <c r="R1754" s="19"/>
      <c r="S1754" s="18">
        <f>SUM(O1754:R1754)</f>
        <v>0</v>
      </c>
      <c r="T1754" s="20">
        <v>2</v>
      </c>
      <c r="U1754" s="17">
        <v>0.9</v>
      </c>
      <c r="V1754" s="17"/>
      <c r="W1754" s="17"/>
      <c r="X1754" s="17"/>
      <c r="Y1754" s="17"/>
      <c r="Z1754" s="18">
        <f>SUM(T1754:Y1754)</f>
        <v>2.9</v>
      </c>
      <c r="AA1754" s="17"/>
      <c r="AB1754" s="17"/>
      <c r="AC1754" s="41">
        <f>G1754+J1754+N1754+S1754+Z1754+AA1754-AB1754</f>
        <v>85.337500000000006</v>
      </c>
    </row>
    <row r="1755" spans="1:29" x14ac:dyDescent="0.25">
      <c r="A1755" s="225">
        <v>1751</v>
      </c>
      <c r="B1755" s="109">
        <v>194222</v>
      </c>
      <c r="C1755" s="36" t="s">
        <v>5457</v>
      </c>
      <c r="D1755" s="39">
        <v>0.85333333333333339</v>
      </c>
      <c r="E1755" s="123"/>
      <c r="F1755" s="33"/>
      <c r="G1755" s="34">
        <v>85.333333333333343</v>
      </c>
      <c r="H1755" s="33"/>
      <c r="I1755" s="32"/>
      <c r="J1755" s="34">
        <v>0</v>
      </c>
      <c r="K1755" s="33"/>
      <c r="L1755" s="32"/>
      <c r="M1755" s="32"/>
      <c r="N1755" s="34">
        <v>0</v>
      </c>
      <c r="O1755" s="32"/>
      <c r="P1755" s="32"/>
      <c r="Q1755" s="32"/>
      <c r="R1755" s="32"/>
      <c r="S1755" s="34">
        <v>0</v>
      </c>
      <c r="T1755" s="35"/>
      <c r="U1755" s="33"/>
      <c r="V1755" s="33"/>
      <c r="W1755" s="33"/>
      <c r="X1755" s="33"/>
      <c r="Y1755" s="33"/>
      <c r="Z1755" s="34">
        <v>0</v>
      </c>
      <c r="AA1755" s="33"/>
      <c r="AB1755" s="33"/>
      <c r="AC1755" s="42">
        <v>85.333333333333343</v>
      </c>
    </row>
    <row r="1756" spans="1:29" x14ac:dyDescent="0.25">
      <c r="A1756" s="224">
        <v>1752</v>
      </c>
      <c r="B1756" s="109">
        <v>194034</v>
      </c>
      <c r="C1756" s="36" t="s">
        <v>5457</v>
      </c>
      <c r="D1756" s="39">
        <v>0.85333333333333339</v>
      </c>
      <c r="E1756" s="123"/>
      <c r="F1756" s="33"/>
      <c r="G1756" s="34">
        <v>85.333333333333343</v>
      </c>
      <c r="H1756" s="33"/>
      <c r="I1756" s="32"/>
      <c r="J1756" s="34">
        <v>0</v>
      </c>
      <c r="K1756" s="33"/>
      <c r="L1756" s="32"/>
      <c r="M1756" s="32"/>
      <c r="N1756" s="34">
        <v>0</v>
      </c>
      <c r="O1756" s="32"/>
      <c r="P1756" s="32"/>
      <c r="Q1756" s="32"/>
      <c r="R1756" s="32"/>
      <c r="S1756" s="34">
        <v>0</v>
      </c>
      <c r="T1756" s="35"/>
      <c r="U1756" s="33"/>
      <c r="V1756" s="33"/>
      <c r="W1756" s="33"/>
      <c r="X1756" s="33"/>
      <c r="Y1756" s="33"/>
      <c r="Z1756" s="34">
        <v>0</v>
      </c>
      <c r="AA1756" s="33"/>
      <c r="AB1756" s="33"/>
      <c r="AC1756" s="42">
        <v>85.333333333333343</v>
      </c>
    </row>
    <row r="1757" spans="1:29" x14ac:dyDescent="0.25">
      <c r="A1757" s="224">
        <v>1753</v>
      </c>
      <c r="B1757" s="62" t="s">
        <v>4749</v>
      </c>
      <c r="C1757" s="8" t="s">
        <v>4042</v>
      </c>
      <c r="D1757" s="18">
        <v>0.81733333333333336</v>
      </c>
      <c r="E1757" s="124"/>
      <c r="F1757" s="17"/>
      <c r="G1757" s="18">
        <f>SUM(D1757*100,E1757:F1757)</f>
        <v>81.733333333333334</v>
      </c>
      <c r="H1757" s="17"/>
      <c r="I1757" s="19"/>
      <c r="J1757" s="18">
        <f>SUM(H1757:I1757)</f>
        <v>0</v>
      </c>
      <c r="K1757" s="17"/>
      <c r="L1757" s="19"/>
      <c r="M1757" s="19"/>
      <c r="N1757" s="18">
        <f>SUM(K1757:M1757)</f>
        <v>0</v>
      </c>
      <c r="O1757" s="19"/>
      <c r="P1757" s="19"/>
      <c r="Q1757" s="19"/>
      <c r="R1757" s="19"/>
      <c r="S1757" s="18">
        <f>SUM(O1757:R1757)</f>
        <v>0</v>
      </c>
      <c r="T1757" s="20">
        <v>1.5</v>
      </c>
      <c r="U1757" s="17">
        <v>1</v>
      </c>
      <c r="V1757" s="17"/>
      <c r="W1757" s="17"/>
      <c r="X1757" s="17">
        <f>0.4+0.5+0.2</f>
        <v>1.1000000000000001</v>
      </c>
      <c r="Y1757" s="17"/>
      <c r="Z1757" s="18">
        <f>SUM(T1757:Y1757)</f>
        <v>3.6</v>
      </c>
      <c r="AA1757" s="17"/>
      <c r="AB1757" s="17"/>
      <c r="AC1757" s="41">
        <f>G1757+J1757+N1757+S1757+Z1757+AA1757-AB1757</f>
        <v>85.333333333333329</v>
      </c>
    </row>
    <row r="1758" spans="1:29" x14ac:dyDescent="0.25">
      <c r="A1758" s="224">
        <v>1754</v>
      </c>
      <c r="B1758" s="96" t="s">
        <v>1555</v>
      </c>
      <c r="C1758" s="8" t="s">
        <v>1369</v>
      </c>
      <c r="D1758" s="18">
        <v>0.85322033898305083</v>
      </c>
      <c r="E1758" s="122"/>
      <c r="F1758" s="17"/>
      <c r="G1758" s="18">
        <f>SUM(D1758*100,E1758:F1758)</f>
        <v>85.322033898305079</v>
      </c>
      <c r="H1758" s="17"/>
      <c r="I1758" s="19"/>
      <c r="J1758" s="18">
        <f>SUM(H1758:I1758)</f>
        <v>0</v>
      </c>
      <c r="K1758" s="17"/>
      <c r="L1758" s="19"/>
      <c r="M1758" s="19"/>
      <c r="N1758" s="18">
        <f>SUM(K1758:M1758)</f>
        <v>0</v>
      </c>
      <c r="O1758" s="19"/>
      <c r="P1758" s="19"/>
      <c r="Q1758" s="19"/>
      <c r="R1758" s="19"/>
      <c r="S1758" s="18">
        <f>SUM(O1758:R1758)</f>
        <v>0</v>
      </c>
      <c r="T1758" s="20"/>
      <c r="U1758" s="17"/>
      <c r="V1758" s="17"/>
      <c r="W1758" s="17"/>
      <c r="X1758" s="17"/>
      <c r="Y1758" s="17"/>
      <c r="Z1758" s="18">
        <f>SUM(T1758:Y1758)</f>
        <v>0</v>
      </c>
      <c r="AA1758" s="17"/>
      <c r="AB1758" s="17"/>
      <c r="AC1758" s="41">
        <f>G1758+J1758+N1758+S1758+Z1758+AA1758-AB1758</f>
        <v>85.322033898305079</v>
      </c>
    </row>
    <row r="1759" spans="1:29" x14ac:dyDescent="0.25">
      <c r="A1759" s="225">
        <v>1755</v>
      </c>
      <c r="B1759" s="81" t="s">
        <v>4392</v>
      </c>
      <c r="C1759" s="8" t="s">
        <v>4042</v>
      </c>
      <c r="D1759" s="18">
        <v>0.85310344827586204</v>
      </c>
      <c r="E1759" s="124"/>
      <c r="F1759" s="17"/>
      <c r="G1759" s="18">
        <f>SUM(D1759*100,E1759:F1759)</f>
        <v>85.310344827586206</v>
      </c>
      <c r="H1759" s="17"/>
      <c r="I1759" s="19"/>
      <c r="J1759" s="18">
        <f>SUM(H1759:I1759)</f>
        <v>0</v>
      </c>
      <c r="K1759" s="17"/>
      <c r="L1759" s="19"/>
      <c r="M1759" s="19"/>
      <c r="N1759" s="18">
        <f>SUM(K1759:M1759)</f>
        <v>0</v>
      </c>
      <c r="O1759" s="19"/>
      <c r="P1759" s="19"/>
      <c r="Q1759" s="19"/>
      <c r="R1759" s="19"/>
      <c r="S1759" s="18">
        <f>SUM(O1759:R1759)</f>
        <v>0</v>
      </c>
      <c r="T1759" s="20"/>
      <c r="U1759" s="17"/>
      <c r="V1759" s="17"/>
      <c r="W1759" s="17"/>
      <c r="X1759" s="17"/>
      <c r="Y1759" s="17"/>
      <c r="Z1759" s="18">
        <f>SUM(T1759:Y1759)</f>
        <v>0</v>
      </c>
      <c r="AA1759" s="17"/>
      <c r="AB1759" s="17"/>
      <c r="AC1759" s="41">
        <f>G1759+J1759+N1759+S1759+Z1759+AA1759-AB1759</f>
        <v>85.310344827586206</v>
      </c>
    </row>
    <row r="1760" spans="1:29" x14ac:dyDescent="0.25">
      <c r="A1760" s="224">
        <v>1756</v>
      </c>
      <c r="B1760" s="61" t="s">
        <v>471</v>
      </c>
      <c r="C1760" s="8" t="s">
        <v>5456</v>
      </c>
      <c r="D1760" s="6">
        <v>0.85299999999999998</v>
      </c>
      <c r="E1760" s="121"/>
      <c r="F1760" s="5"/>
      <c r="G1760" s="6">
        <f>SUM(D1760*100,E1760:F1760)</f>
        <v>85.3</v>
      </c>
      <c r="H1760" s="5"/>
      <c r="I1760" s="4"/>
      <c r="J1760" s="6">
        <f>SUM(H1760:I1760)</f>
        <v>0</v>
      </c>
      <c r="K1760" s="5"/>
      <c r="L1760" s="4"/>
      <c r="M1760" s="4"/>
      <c r="N1760" s="6">
        <f>SUM(K1760:M1760)</f>
        <v>0</v>
      </c>
      <c r="O1760" s="4"/>
      <c r="P1760" s="4"/>
      <c r="Q1760" s="4"/>
      <c r="R1760" s="4"/>
      <c r="S1760" s="6">
        <f>SUM(O1760:R1760)</f>
        <v>0</v>
      </c>
      <c r="T1760" s="7"/>
      <c r="U1760" s="5"/>
      <c r="V1760" s="5"/>
      <c r="W1760" s="5"/>
      <c r="X1760" s="5"/>
      <c r="Y1760" s="5"/>
      <c r="Z1760" s="6">
        <f>SUM(T1760:Y1760)</f>
        <v>0</v>
      </c>
      <c r="AA1760" s="5"/>
      <c r="AB1760" s="5"/>
      <c r="AC1760" s="40">
        <f>G1760+J1760+N1760+S1760+Z1760+AA1760-AB1760</f>
        <v>85.3</v>
      </c>
    </row>
    <row r="1761" spans="1:29" x14ac:dyDescent="0.25">
      <c r="A1761" s="224">
        <v>1757</v>
      </c>
      <c r="B1761" s="59" t="s">
        <v>472</v>
      </c>
      <c r="C1761" s="8" t="s">
        <v>5456</v>
      </c>
      <c r="D1761" s="6">
        <v>0.85290322580645161</v>
      </c>
      <c r="E1761" s="121"/>
      <c r="F1761" s="5"/>
      <c r="G1761" s="6">
        <f>SUM(D1761*100,E1761:F1761)</f>
        <v>85.290322580645167</v>
      </c>
      <c r="H1761" s="5"/>
      <c r="I1761" s="4"/>
      <c r="J1761" s="6">
        <f>SUM(H1761:I1761)</f>
        <v>0</v>
      </c>
      <c r="K1761" s="5"/>
      <c r="L1761" s="4"/>
      <c r="M1761" s="4"/>
      <c r="N1761" s="6">
        <f>SUM(K1761:M1761)</f>
        <v>0</v>
      </c>
      <c r="O1761" s="4"/>
      <c r="P1761" s="4"/>
      <c r="Q1761" s="4"/>
      <c r="R1761" s="4"/>
      <c r="S1761" s="6">
        <f>SUM(O1761:R1761)</f>
        <v>0</v>
      </c>
      <c r="T1761" s="7"/>
      <c r="U1761" s="5"/>
      <c r="V1761" s="5"/>
      <c r="W1761" s="5"/>
      <c r="X1761" s="5"/>
      <c r="Y1761" s="5"/>
      <c r="Z1761" s="6">
        <f>SUM(T1761:Y1761)</f>
        <v>0</v>
      </c>
      <c r="AA1761" s="5"/>
      <c r="AB1761" s="5"/>
      <c r="AC1761" s="40">
        <f>G1761+J1761+N1761+S1761+Z1761+AA1761-AB1761</f>
        <v>85.290322580645167</v>
      </c>
    </row>
    <row r="1762" spans="1:29" x14ac:dyDescent="0.25">
      <c r="A1762" s="224">
        <v>1758</v>
      </c>
      <c r="B1762" s="62" t="s">
        <v>2717</v>
      </c>
      <c r="C1762" s="13" t="s">
        <v>2360</v>
      </c>
      <c r="D1762" s="18">
        <v>0.82384615384615389</v>
      </c>
      <c r="E1762" s="122"/>
      <c r="F1762" s="17"/>
      <c r="G1762" s="18">
        <v>82.384615384615387</v>
      </c>
      <c r="H1762" s="17"/>
      <c r="I1762" s="19"/>
      <c r="J1762" s="18">
        <v>0</v>
      </c>
      <c r="K1762" s="17"/>
      <c r="L1762" s="19"/>
      <c r="M1762" s="19"/>
      <c r="N1762" s="18">
        <v>0</v>
      </c>
      <c r="O1762" s="19"/>
      <c r="P1762" s="19"/>
      <c r="Q1762" s="19"/>
      <c r="R1762" s="19"/>
      <c r="S1762" s="18">
        <v>0</v>
      </c>
      <c r="T1762" s="20"/>
      <c r="U1762" s="17">
        <v>0.9</v>
      </c>
      <c r="V1762" s="17"/>
      <c r="W1762" s="17">
        <v>2</v>
      </c>
      <c r="X1762" s="17"/>
      <c r="Y1762" s="17"/>
      <c r="Z1762" s="18">
        <v>2.9</v>
      </c>
      <c r="AA1762" s="17"/>
      <c r="AB1762" s="17"/>
      <c r="AC1762" s="41">
        <v>85.284615384615392</v>
      </c>
    </row>
    <row r="1763" spans="1:29" x14ac:dyDescent="0.25">
      <c r="A1763" s="225">
        <v>1759</v>
      </c>
      <c r="B1763" s="109">
        <v>214516</v>
      </c>
      <c r="C1763" s="36" t="s">
        <v>5457</v>
      </c>
      <c r="D1763" s="38">
        <v>0.85281249999999997</v>
      </c>
      <c r="E1763" s="123"/>
      <c r="F1763" s="33"/>
      <c r="G1763" s="34">
        <v>85.28125</v>
      </c>
      <c r="H1763" s="33"/>
      <c r="I1763" s="32"/>
      <c r="J1763" s="34">
        <v>0</v>
      </c>
      <c r="K1763" s="33"/>
      <c r="L1763" s="32"/>
      <c r="M1763" s="32"/>
      <c r="N1763" s="34">
        <v>0</v>
      </c>
      <c r="O1763" s="32"/>
      <c r="P1763" s="32"/>
      <c r="Q1763" s="32"/>
      <c r="R1763" s="32"/>
      <c r="S1763" s="34">
        <v>0</v>
      </c>
      <c r="T1763" s="35"/>
      <c r="U1763" s="33"/>
      <c r="V1763" s="33"/>
      <c r="W1763" s="33"/>
      <c r="X1763" s="33"/>
      <c r="Y1763" s="33"/>
      <c r="Z1763" s="34">
        <v>0</v>
      </c>
      <c r="AA1763" s="33"/>
      <c r="AB1763" s="33"/>
      <c r="AC1763" s="42">
        <v>85.28125</v>
      </c>
    </row>
    <row r="1764" spans="1:29" x14ac:dyDescent="0.25">
      <c r="A1764" s="224">
        <v>1760</v>
      </c>
      <c r="B1764" s="62" t="s">
        <v>2718</v>
      </c>
      <c r="C1764" s="13" t="s">
        <v>2360</v>
      </c>
      <c r="D1764" s="18">
        <v>0.85250000000000004</v>
      </c>
      <c r="E1764" s="122"/>
      <c r="F1764" s="17"/>
      <c r="G1764" s="18">
        <v>85.25</v>
      </c>
      <c r="H1764" s="17"/>
      <c r="I1764" s="19"/>
      <c r="J1764" s="18">
        <v>0</v>
      </c>
      <c r="K1764" s="17"/>
      <c r="L1764" s="19"/>
      <c r="M1764" s="19"/>
      <c r="N1764" s="18">
        <v>0</v>
      </c>
      <c r="O1764" s="19"/>
      <c r="P1764" s="19"/>
      <c r="Q1764" s="19"/>
      <c r="R1764" s="19"/>
      <c r="S1764" s="18">
        <v>0</v>
      </c>
      <c r="T1764" s="20"/>
      <c r="U1764" s="17"/>
      <c r="V1764" s="17"/>
      <c r="W1764" s="17"/>
      <c r="X1764" s="17"/>
      <c r="Y1764" s="17"/>
      <c r="Z1764" s="18">
        <v>0</v>
      </c>
      <c r="AA1764" s="17"/>
      <c r="AB1764" s="17"/>
      <c r="AC1764" s="41">
        <v>85.25</v>
      </c>
    </row>
    <row r="1765" spans="1:29" x14ac:dyDescent="0.25">
      <c r="A1765" s="224">
        <v>1761</v>
      </c>
      <c r="B1765" s="62" t="s">
        <v>2719</v>
      </c>
      <c r="C1765" s="13" t="s">
        <v>2360</v>
      </c>
      <c r="D1765" s="18">
        <v>0.85250000000000004</v>
      </c>
      <c r="E1765" s="122"/>
      <c r="F1765" s="17"/>
      <c r="G1765" s="18">
        <v>85.25</v>
      </c>
      <c r="H1765" s="17"/>
      <c r="I1765" s="19"/>
      <c r="J1765" s="18">
        <v>0</v>
      </c>
      <c r="K1765" s="17"/>
      <c r="L1765" s="19"/>
      <c r="M1765" s="19"/>
      <c r="N1765" s="18">
        <v>0</v>
      </c>
      <c r="O1765" s="19"/>
      <c r="P1765" s="19"/>
      <c r="Q1765" s="19"/>
      <c r="R1765" s="19"/>
      <c r="S1765" s="18">
        <v>0</v>
      </c>
      <c r="T1765" s="20"/>
      <c r="U1765" s="17"/>
      <c r="V1765" s="17"/>
      <c r="W1765" s="17"/>
      <c r="X1765" s="17"/>
      <c r="Y1765" s="17"/>
      <c r="Z1765" s="18">
        <v>0</v>
      </c>
      <c r="AA1765" s="17"/>
      <c r="AB1765" s="17"/>
      <c r="AC1765" s="41">
        <v>85.25</v>
      </c>
    </row>
    <row r="1766" spans="1:29" x14ac:dyDescent="0.25">
      <c r="A1766" s="224">
        <v>1762</v>
      </c>
      <c r="B1766" s="62" t="s">
        <v>5284</v>
      </c>
      <c r="C1766" s="9" t="s">
        <v>4042</v>
      </c>
      <c r="D1766" s="18">
        <v>0.76340606060606053</v>
      </c>
      <c r="E1766" s="124"/>
      <c r="F1766" s="17"/>
      <c r="G1766" s="18">
        <f>SUM(D1766*100,E1766:F1766)</f>
        <v>76.340606060606049</v>
      </c>
      <c r="H1766" s="17"/>
      <c r="I1766" s="19"/>
      <c r="J1766" s="18">
        <f>SUM(H1766:I1766)</f>
        <v>0</v>
      </c>
      <c r="K1766" s="17"/>
      <c r="L1766" s="19"/>
      <c r="M1766" s="19"/>
      <c r="N1766" s="18">
        <f>SUM(K1766:M1766)</f>
        <v>0</v>
      </c>
      <c r="O1766" s="19"/>
      <c r="P1766" s="19"/>
      <c r="Q1766" s="19"/>
      <c r="R1766" s="19"/>
      <c r="S1766" s="18">
        <f>SUM(O1766:R1766)</f>
        <v>0</v>
      </c>
      <c r="T1766" s="20">
        <v>2</v>
      </c>
      <c r="U1766" s="17">
        <f>SUM(2.2+2.3)</f>
        <v>4.5</v>
      </c>
      <c r="V1766" s="17">
        <v>1.6</v>
      </c>
      <c r="W1766" s="17">
        <f>0.2+0.6</f>
        <v>0.8</v>
      </c>
      <c r="X1766" s="17"/>
      <c r="Y1766" s="17"/>
      <c r="Z1766" s="18">
        <f>SUM(T1766:Y1766)</f>
        <v>8.9</v>
      </c>
      <c r="AA1766" s="17"/>
      <c r="AB1766" s="17"/>
      <c r="AC1766" s="41">
        <f>G1766+J1766+N1766+S1766+Z1766+AA1766-AB1766</f>
        <v>85.240606060606055</v>
      </c>
    </row>
    <row r="1767" spans="1:29" x14ac:dyDescent="0.25">
      <c r="A1767" s="225">
        <v>1763</v>
      </c>
      <c r="B1767" s="62" t="s">
        <v>473</v>
      </c>
      <c r="C1767" s="8" t="s">
        <v>5456</v>
      </c>
      <c r="D1767" s="6">
        <v>0.85233333333333339</v>
      </c>
      <c r="E1767" s="121"/>
      <c r="F1767" s="5"/>
      <c r="G1767" s="6">
        <f>SUM(D1767*100,E1767:F1767)</f>
        <v>85.233333333333334</v>
      </c>
      <c r="H1767" s="5"/>
      <c r="I1767" s="4"/>
      <c r="J1767" s="6">
        <f>SUM(H1767:I1767)</f>
        <v>0</v>
      </c>
      <c r="K1767" s="5"/>
      <c r="L1767" s="4"/>
      <c r="M1767" s="4"/>
      <c r="N1767" s="6">
        <f>SUM(K1767:M1767)</f>
        <v>0</v>
      </c>
      <c r="O1767" s="4"/>
      <c r="P1767" s="4"/>
      <c r="Q1767" s="4"/>
      <c r="R1767" s="4"/>
      <c r="S1767" s="6">
        <f>SUM(O1767:R1767)</f>
        <v>0</v>
      </c>
      <c r="T1767" s="7"/>
      <c r="U1767" s="5"/>
      <c r="V1767" s="5"/>
      <c r="W1767" s="5"/>
      <c r="X1767" s="5"/>
      <c r="Y1767" s="5"/>
      <c r="Z1767" s="6">
        <f>SUM(T1767:Y1767)</f>
        <v>0</v>
      </c>
      <c r="AA1767" s="5"/>
      <c r="AB1767" s="5"/>
      <c r="AC1767" s="40">
        <f>G1767+J1767+N1767+S1767+Z1767+AA1767-AB1767</f>
        <v>85.233333333333334</v>
      </c>
    </row>
    <row r="1768" spans="1:29" x14ac:dyDescent="0.25">
      <c r="A1768" s="224">
        <v>1764</v>
      </c>
      <c r="B1768" s="64" t="s">
        <v>114</v>
      </c>
      <c r="C1768" s="8" t="s">
        <v>5456</v>
      </c>
      <c r="D1768" s="6">
        <v>0.85233333333333339</v>
      </c>
      <c r="E1768" s="121"/>
      <c r="F1768" s="5"/>
      <c r="G1768" s="6">
        <f>SUM(D1768*100,E1768:F1768)</f>
        <v>85.233333333333334</v>
      </c>
      <c r="H1768" s="5"/>
      <c r="I1768" s="4"/>
      <c r="J1768" s="6">
        <f>SUM(H1768:I1768)</f>
        <v>0</v>
      </c>
      <c r="K1768" s="5"/>
      <c r="L1768" s="4"/>
      <c r="M1768" s="4"/>
      <c r="N1768" s="6">
        <f>SUM(K1768:M1768)</f>
        <v>0</v>
      </c>
      <c r="O1768" s="4"/>
      <c r="P1768" s="4"/>
      <c r="Q1768" s="4"/>
      <c r="R1768" s="4"/>
      <c r="S1768" s="6">
        <f>SUM(O1768:R1768)</f>
        <v>0</v>
      </c>
      <c r="T1768" s="7"/>
      <c r="U1768" s="5"/>
      <c r="V1768" s="5"/>
      <c r="W1768" s="5"/>
      <c r="X1768" s="5"/>
      <c r="Y1768" s="5"/>
      <c r="Z1768" s="6">
        <f>SUM(T1768:Y1768)</f>
        <v>0</v>
      </c>
      <c r="AA1768" s="5"/>
      <c r="AB1768" s="5"/>
      <c r="AC1768" s="40">
        <f>G1768+J1768+N1768+S1768+Z1768+AA1768-AB1768</f>
        <v>85.233333333333334</v>
      </c>
    </row>
    <row r="1769" spans="1:29" x14ac:dyDescent="0.25">
      <c r="A1769" s="224">
        <v>1765</v>
      </c>
      <c r="B1769" s="81" t="s">
        <v>4276</v>
      </c>
      <c r="C1769" s="8" t="s">
        <v>4042</v>
      </c>
      <c r="D1769" s="18">
        <v>0.85233333333333339</v>
      </c>
      <c r="E1769" s="124"/>
      <c r="F1769" s="17"/>
      <c r="G1769" s="18">
        <f>SUM(D1769*100,E1769:F1769)</f>
        <v>85.233333333333334</v>
      </c>
      <c r="H1769" s="17"/>
      <c r="I1769" s="19"/>
      <c r="J1769" s="18">
        <f>SUM(H1769:I1769)</f>
        <v>0</v>
      </c>
      <c r="K1769" s="17"/>
      <c r="L1769" s="19"/>
      <c r="M1769" s="19"/>
      <c r="N1769" s="18">
        <f>SUM(K1769:M1769)</f>
        <v>0</v>
      </c>
      <c r="O1769" s="19"/>
      <c r="P1769" s="19"/>
      <c r="Q1769" s="19"/>
      <c r="R1769" s="19"/>
      <c r="S1769" s="18">
        <f>SUM(O1769:R1769)</f>
        <v>0</v>
      </c>
      <c r="T1769" s="20"/>
      <c r="U1769" s="17"/>
      <c r="V1769" s="17"/>
      <c r="W1769" s="17"/>
      <c r="X1769" s="17"/>
      <c r="Y1769" s="17"/>
      <c r="Z1769" s="18">
        <f>SUM(T1769:Y1769)</f>
        <v>0</v>
      </c>
      <c r="AA1769" s="17"/>
      <c r="AB1769" s="17"/>
      <c r="AC1769" s="41">
        <f>G1769+J1769+N1769+S1769+Z1769+AA1769-AB1769</f>
        <v>85.233333333333334</v>
      </c>
    </row>
    <row r="1770" spans="1:29" x14ac:dyDescent="0.25">
      <c r="A1770" s="224">
        <v>1766</v>
      </c>
      <c r="B1770" s="62" t="s">
        <v>2720</v>
      </c>
      <c r="C1770" s="13" t="s">
        <v>2360</v>
      </c>
      <c r="D1770" s="18">
        <v>0.85230769230769221</v>
      </c>
      <c r="E1770" s="122"/>
      <c r="F1770" s="17"/>
      <c r="G1770" s="18">
        <v>85.230769230769226</v>
      </c>
      <c r="H1770" s="17"/>
      <c r="I1770" s="19"/>
      <c r="J1770" s="18">
        <v>0</v>
      </c>
      <c r="K1770" s="17"/>
      <c r="L1770" s="19"/>
      <c r="M1770" s="19"/>
      <c r="N1770" s="18">
        <v>0</v>
      </c>
      <c r="O1770" s="19"/>
      <c r="P1770" s="19"/>
      <c r="Q1770" s="19"/>
      <c r="R1770" s="19"/>
      <c r="S1770" s="18">
        <v>0</v>
      </c>
      <c r="T1770" s="20"/>
      <c r="U1770" s="17"/>
      <c r="V1770" s="17"/>
      <c r="W1770" s="17"/>
      <c r="X1770" s="17"/>
      <c r="Y1770" s="17"/>
      <c r="Z1770" s="18">
        <v>0</v>
      </c>
      <c r="AA1770" s="17"/>
      <c r="AB1770" s="17"/>
      <c r="AC1770" s="41">
        <v>85.230769230769226</v>
      </c>
    </row>
    <row r="1771" spans="1:29" x14ac:dyDescent="0.25">
      <c r="A1771" s="225">
        <v>1767</v>
      </c>
      <c r="B1771" s="62" t="s">
        <v>2721</v>
      </c>
      <c r="C1771" s="13" t="s">
        <v>2360</v>
      </c>
      <c r="D1771" s="18">
        <v>0.85230769230769221</v>
      </c>
      <c r="E1771" s="122"/>
      <c r="F1771" s="17"/>
      <c r="G1771" s="18">
        <v>85.230769230769226</v>
      </c>
      <c r="H1771" s="17"/>
      <c r="I1771" s="19"/>
      <c r="J1771" s="18">
        <v>0</v>
      </c>
      <c r="K1771" s="17"/>
      <c r="L1771" s="19"/>
      <c r="M1771" s="19"/>
      <c r="N1771" s="18">
        <v>0</v>
      </c>
      <c r="O1771" s="19"/>
      <c r="P1771" s="19"/>
      <c r="Q1771" s="19"/>
      <c r="R1771" s="19"/>
      <c r="S1771" s="18">
        <v>0</v>
      </c>
      <c r="T1771" s="20"/>
      <c r="U1771" s="17"/>
      <c r="V1771" s="17"/>
      <c r="W1771" s="17"/>
      <c r="X1771" s="17"/>
      <c r="Y1771" s="17"/>
      <c r="Z1771" s="18">
        <v>0</v>
      </c>
      <c r="AA1771" s="17"/>
      <c r="AB1771" s="17"/>
      <c r="AC1771" s="41">
        <v>85.230769230769226</v>
      </c>
    </row>
    <row r="1772" spans="1:29" x14ac:dyDescent="0.25">
      <c r="A1772" s="224">
        <v>1768</v>
      </c>
      <c r="B1772" s="81" t="s">
        <v>4340</v>
      </c>
      <c r="C1772" s="8" t="s">
        <v>4042</v>
      </c>
      <c r="D1772" s="18">
        <v>0.85225806451612907</v>
      </c>
      <c r="E1772" s="124"/>
      <c r="F1772" s="17"/>
      <c r="G1772" s="18">
        <f>SUM(D1772*100,E1772:F1772)</f>
        <v>85.225806451612911</v>
      </c>
      <c r="H1772" s="17"/>
      <c r="I1772" s="19"/>
      <c r="J1772" s="18">
        <f>SUM(H1772:I1772)</f>
        <v>0</v>
      </c>
      <c r="K1772" s="17"/>
      <c r="L1772" s="19"/>
      <c r="M1772" s="19"/>
      <c r="N1772" s="18">
        <f>SUM(K1772:M1772)</f>
        <v>0</v>
      </c>
      <c r="O1772" s="19"/>
      <c r="P1772" s="19"/>
      <c r="Q1772" s="19"/>
      <c r="R1772" s="19"/>
      <c r="S1772" s="18">
        <f>SUM(O1772:R1772)</f>
        <v>0</v>
      </c>
      <c r="T1772" s="20"/>
      <c r="U1772" s="17"/>
      <c r="V1772" s="17"/>
      <c r="W1772" s="17"/>
      <c r="X1772" s="17"/>
      <c r="Y1772" s="17"/>
      <c r="Z1772" s="18">
        <f>SUM(T1772:Y1772)</f>
        <v>0</v>
      </c>
      <c r="AA1772" s="17"/>
      <c r="AB1772" s="17"/>
      <c r="AC1772" s="41">
        <f>G1772+J1772+N1772+S1772+Z1772+AA1772-AB1772</f>
        <v>85.225806451612911</v>
      </c>
    </row>
    <row r="1773" spans="1:29" x14ac:dyDescent="0.25">
      <c r="A1773" s="224">
        <v>1769</v>
      </c>
      <c r="B1773" s="81" t="s">
        <v>4470</v>
      </c>
      <c r="C1773" s="8" t="s">
        <v>4042</v>
      </c>
      <c r="D1773" s="18">
        <v>0.85225806451612907</v>
      </c>
      <c r="E1773" s="124"/>
      <c r="F1773" s="17"/>
      <c r="G1773" s="18">
        <f>SUM(D1773*100,E1773:F1773)</f>
        <v>85.225806451612911</v>
      </c>
      <c r="H1773" s="17"/>
      <c r="I1773" s="19"/>
      <c r="J1773" s="18">
        <f>SUM(H1773:I1773)</f>
        <v>0</v>
      </c>
      <c r="K1773" s="17"/>
      <c r="L1773" s="19"/>
      <c r="M1773" s="19"/>
      <c r="N1773" s="18">
        <f>SUM(K1773:M1773)</f>
        <v>0</v>
      </c>
      <c r="O1773" s="19"/>
      <c r="P1773" s="19"/>
      <c r="Q1773" s="19"/>
      <c r="R1773" s="19"/>
      <c r="S1773" s="18">
        <f>SUM(O1773:R1773)</f>
        <v>0</v>
      </c>
      <c r="T1773" s="20"/>
      <c r="U1773" s="17"/>
      <c r="V1773" s="17"/>
      <c r="W1773" s="17"/>
      <c r="X1773" s="17"/>
      <c r="Y1773" s="17"/>
      <c r="Z1773" s="18">
        <f>SUM(T1773:Y1773)</f>
        <v>0</v>
      </c>
      <c r="AA1773" s="17"/>
      <c r="AB1773" s="17"/>
      <c r="AC1773" s="41">
        <f>G1773+J1773+N1773+S1773+Z1773+AA1773-AB1773</f>
        <v>85.225806451612911</v>
      </c>
    </row>
    <row r="1774" spans="1:29" x14ac:dyDescent="0.25">
      <c r="A1774" s="224">
        <v>1770</v>
      </c>
      <c r="B1774" s="58" t="s">
        <v>474</v>
      </c>
      <c r="C1774" s="8" t="s">
        <v>5456</v>
      </c>
      <c r="D1774" s="6">
        <v>0.85206896551724143</v>
      </c>
      <c r="E1774" s="121"/>
      <c r="F1774" s="5"/>
      <c r="G1774" s="6">
        <f>SUM(D1774*100,E1774:F1774)</f>
        <v>85.206896551724142</v>
      </c>
      <c r="H1774" s="5"/>
      <c r="I1774" s="4"/>
      <c r="J1774" s="6">
        <f>SUM(H1774:I1774)</f>
        <v>0</v>
      </c>
      <c r="K1774" s="5"/>
      <c r="L1774" s="4"/>
      <c r="M1774" s="4"/>
      <c r="N1774" s="6">
        <f>SUM(K1774:M1774)</f>
        <v>0</v>
      </c>
      <c r="O1774" s="4"/>
      <c r="P1774" s="4"/>
      <c r="Q1774" s="4"/>
      <c r="R1774" s="4"/>
      <c r="S1774" s="6">
        <f>SUM(O1774:R1774)</f>
        <v>0</v>
      </c>
      <c r="T1774" s="7"/>
      <c r="U1774" s="5"/>
      <c r="V1774" s="5"/>
      <c r="W1774" s="5"/>
      <c r="X1774" s="5"/>
      <c r="Y1774" s="5"/>
      <c r="Z1774" s="6">
        <f>SUM(T1774:Y1774)</f>
        <v>0</v>
      </c>
      <c r="AA1774" s="5"/>
      <c r="AB1774" s="5"/>
      <c r="AC1774" s="40">
        <f>G1774+J1774+N1774+S1774+Z1774+AA1774-AB1774</f>
        <v>85.206896551724142</v>
      </c>
    </row>
    <row r="1775" spans="1:29" x14ac:dyDescent="0.25">
      <c r="A1775" s="225">
        <v>1771</v>
      </c>
      <c r="B1775" s="62" t="s">
        <v>475</v>
      </c>
      <c r="C1775" s="8" t="s">
        <v>5456</v>
      </c>
      <c r="D1775" s="6">
        <v>0.84206896551724142</v>
      </c>
      <c r="E1775" s="121"/>
      <c r="F1775" s="5"/>
      <c r="G1775" s="6">
        <f>SUM(D1775*100,E1775:F1775)</f>
        <v>84.206896551724142</v>
      </c>
      <c r="H1775" s="5"/>
      <c r="I1775" s="4"/>
      <c r="J1775" s="6">
        <f>SUM(H1775:I1775)</f>
        <v>0</v>
      </c>
      <c r="K1775" s="5"/>
      <c r="L1775" s="4"/>
      <c r="M1775" s="4"/>
      <c r="N1775" s="6">
        <f>SUM(K1775:M1775)</f>
        <v>0</v>
      </c>
      <c r="O1775" s="4"/>
      <c r="P1775" s="4"/>
      <c r="Q1775" s="4"/>
      <c r="R1775" s="4"/>
      <c r="S1775" s="6">
        <f>SUM(O1775:R1775)</f>
        <v>0</v>
      </c>
      <c r="T1775" s="7">
        <v>1</v>
      </c>
      <c r="U1775" s="5"/>
      <c r="V1775" s="5"/>
      <c r="W1775" s="5"/>
      <c r="X1775" s="5"/>
      <c r="Y1775" s="5"/>
      <c r="Z1775" s="6">
        <f>SUM(T1775:Y1775)</f>
        <v>1</v>
      </c>
      <c r="AA1775" s="5"/>
      <c r="AB1775" s="5"/>
      <c r="AC1775" s="40">
        <f>G1775+J1775+N1775+S1775+Z1775+AA1775-AB1775</f>
        <v>85.206896551724142</v>
      </c>
    </row>
    <row r="1776" spans="1:29" x14ac:dyDescent="0.25">
      <c r="A1776" s="224">
        <v>1772</v>
      </c>
      <c r="B1776" s="62" t="s">
        <v>3524</v>
      </c>
      <c r="C1776" s="13" t="s">
        <v>3340</v>
      </c>
      <c r="D1776" s="18">
        <v>0.85199999999999998</v>
      </c>
      <c r="E1776" s="122"/>
      <c r="F1776" s="17"/>
      <c r="G1776" s="18">
        <v>85.2</v>
      </c>
      <c r="H1776" s="17"/>
      <c r="I1776" s="19"/>
      <c r="J1776" s="18">
        <v>0</v>
      </c>
      <c r="K1776" s="17"/>
      <c r="L1776" s="19"/>
      <c r="M1776" s="19"/>
      <c r="N1776" s="18">
        <v>0</v>
      </c>
      <c r="O1776" s="19"/>
      <c r="P1776" s="19"/>
      <c r="Q1776" s="19"/>
      <c r="R1776" s="19"/>
      <c r="S1776" s="18">
        <v>0</v>
      </c>
      <c r="T1776" s="20"/>
      <c r="U1776" s="17"/>
      <c r="V1776" s="17"/>
      <c r="W1776" s="17"/>
      <c r="X1776" s="17"/>
      <c r="Y1776" s="17"/>
      <c r="Z1776" s="18">
        <v>0</v>
      </c>
      <c r="AA1776" s="17"/>
      <c r="AB1776" s="17"/>
      <c r="AC1776" s="41">
        <v>85.2</v>
      </c>
    </row>
    <row r="1777" spans="1:29" x14ac:dyDescent="0.25">
      <c r="A1777" s="224">
        <v>1773</v>
      </c>
      <c r="B1777" s="62" t="s">
        <v>4679</v>
      </c>
      <c r="C1777" s="8" t="s">
        <v>4042</v>
      </c>
      <c r="D1777" s="18">
        <v>0.85199999999999998</v>
      </c>
      <c r="E1777" s="124"/>
      <c r="F1777" s="17"/>
      <c r="G1777" s="18">
        <f>SUM(D1777*100,E1777:F1777)</f>
        <v>85.2</v>
      </c>
      <c r="H1777" s="17"/>
      <c r="I1777" s="19"/>
      <c r="J1777" s="18">
        <f>SUM(H1777:I1777)</f>
        <v>0</v>
      </c>
      <c r="K1777" s="17"/>
      <c r="L1777" s="19"/>
      <c r="M1777" s="19"/>
      <c r="N1777" s="18">
        <f>SUM(K1777:M1777)</f>
        <v>0</v>
      </c>
      <c r="O1777" s="19"/>
      <c r="P1777" s="19"/>
      <c r="Q1777" s="19"/>
      <c r="R1777" s="19"/>
      <c r="S1777" s="18">
        <f>SUM(O1777:R1777)</f>
        <v>0</v>
      </c>
      <c r="T1777" s="20"/>
      <c r="U1777" s="17"/>
      <c r="V1777" s="17"/>
      <c r="W1777" s="17"/>
      <c r="X1777" s="17"/>
      <c r="Y1777" s="17"/>
      <c r="Z1777" s="18">
        <f>SUM(T1777:Y1777)</f>
        <v>0</v>
      </c>
      <c r="AA1777" s="17"/>
      <c r="AB1777" s="17"/>
      <c r="AC1777" s="41">
        <f>G1777+J1777+N1777+S1777+Z1777+AA1777-AB1777</f>
        <v>85.2</v>
      </c>
    </row>
    <row r="1778" spans="1:29" x14ac:dyDescent="0.25">
      <c r="A1778" s="224">
        <v>1774</v>
      </c>
      <c r="B1778" s="109">
        <v>184059</v>
      </c>
      <c r="C1778" s="36" t="s">
        <v>5457</v>
      </c>
      <c r="D1778" s="39">
        <v>0.85194444444444439</v>
      </c>
      <c r="E1778" s="123"/>
      <c r="F1778" s="33"/>
      <c r="G1778" s="34">
        <v>85.194444444444443</v>
      </c>
      <c r="H1778" s="33"/>
      <c r="I1778" s="32"/>
      <c r="J1778" s="34">
        <v>0</v>
      </c>
      <c r="K1778" s="33"/>
      <c r="L1778" s="32"/>
      <c r="M1778" s="32"/>
      <c r="N1778" s="34">
        <v>0</v>
      </c>
      <c r="O1778" s="32"/>
      <c r="P1778" s="32"/>
      <c r="Q1778" s="32"/>
      <c r="R1778" s="32"/>
      <c r="S1778" s="34">
        <v>0</v>
      </c>
      <c r="T1778" s="35"/>
      <c r="U1778" s="33"/>
      <c r="V1778" s="33"/>
      <c r="W1778" s="33"/>
      <c r="X1778" s="33"/>
      <c r="Y1778" s="33"/>
      <c r="Z1778" s="34">
        <v>0</v>
      </c>
      <c r="AA1778" s="33"/>
      <c r="AB1778" s="33"/>
      <c r="AC1778" s="42">
        <v>85.194444444444443</v>
      </c>
    </row>
    <row r="1779" spans="1:29" x14ac:dyDescent="0.25">
      <c r="A1779" s="225">
        <v>1775</v>
      </c>
      <c r="B1779" s="62" t="s">
        <v>2722</v>
      </c>
      <c r="C1779" s="13" t="s">
        <v>2360</v>
      </c>
      <c r="D1779" s="18">
        <v>0.85166666666666668</v>
      </c>
      <c r="E1779" s="122"/>
      <c r="F1779" s="17"/>
      <c r="G1779" s="18">
        <v>85.166666666666671</v>
      </c>
      <c r="H1779" s="17"/>
      <c r="I1779" s="19"/>
      <c r="J1779" s="18">
        <v>0</v>
      </c>
      <c r="K1779" s="17"/>
      <c r="L1779" s="19"/>
      <c r="M1779" s="19"/>
      <c r="N1779" s="18">
        <v>0</v>
      </c>
      <c r="O1779" s="19"/>
      <c r="P1779" s="19"/>
      <c r="Q1779" s="19"/>
      <c r="R1779" s="19"/>
      <c r="S1779" s="18">
        <v>0</v>
      </c>
      <c r="T1779" s="20"/>
      <c r="U1779" s="17"/>
      <c r="V1779" s="17"/>
      <c r="W1779" s="17"/>
      <c r="X1779" s="17"/>
      <c r="Y1779" s="17"/>
      <c r="Z1779" s="18">
        <v>0</v>
      </c>
      <c r="AA1779" s="17"/>
      <c r="AB1779" s="17"/>
      <c r="AC1779" s="41">
        <v>85.166666666666671</v>
      </c>
    </row>
    <row r="1780" spans="1:29" x14ac:dyDescent="0.25">
      <c r="A1780" s="224">
        <v>1776</v>
      </c>
      <c r="B1780" s="81" t="s">
        <v>4474</v>
      </c>
      <c r="C1780" s="8" t="s">
        <v>4042</v>
      </c>
      <c r="D1780" s="18">
        <v>0.85161290322580641</v>
      </c>
      <c r="E1780" s="124"/>
      <c r="F1780" s="17"/>
      <c r="G1780" s="18">
        <f>SUM(D1780*100,E1780:F1780)</f>
        <v>85.161290322580641</v>
      </c>
      <c r="H1780" s="17"/>
      <c r="I1780" s="19"/>
      <c r="J1780" s="18">
        <f>SUM(H1780:I1780)</f>
        <v>0</v>
      </c>
      <c r="K1780" s="17"/>
      <c r="L1780" s="19"/>
      <c r="M1780" s="19"/>
      <c r="N1780" s="18">
        <f>SUM(K1780:M1780)</f>
        <v>0</v>
      </c>
      <c r="O1780" s="19"/>
      <c r="P1780" s="19"/>
      <c r="Q1780" s="19"/>
      <c r="R1780" s="19"/>
      <c r="S1780" s="18">
        <f>SUM(O1780:R1780)</f>
        <v>0</v>
      </c>
      <c r="T1780" s="20"/>
      <c r="U1780" s="17"/>
      <c r="V1780" s="17"/>
      <c r="W1780" s="17"/>
      <c r="X1780" s="17"/>
      <c r="Y1780" s="17"/>
      <c r="Z1780" s="18">
        <f>SUM(T1780:Y1780)</f>
        <v>0</v>
      </c>
      <c r="AA1780" s="17"/>
      <c r="AB1780" s="17"/>
      <c r="AC1780" s="41">
        <f>G1780+J1780+N1780+S1780+Z1780+AA1780-AB1780</f>
        <v>85.161290322580641</v>
      </c>
    </row>
    <row r="1781" spans="1:29" x14ac:dyDescent="0.25">
      <c r="A1781" s="224">
        <v>1777</v>
      </c>
      <c r="B1781" s="62" t="s">
        <v>3525</v>
      </c>
      <c r="C1781" s="13" t="s">
        <v>3340</v>
      </c>
      <c r="D1781" s="18">
        <v>0.8515789473684211</v>
      </c>
      <c r="E1781" s="122"/>
      <c r="F1781" s="17"/>
      <c r="G1781" s="18">
        <v>85.15789473684211</v>
      </c>
      <c r="H1781" s="17"/>
      <c r="I1781" s="19"/>
      <c r="J1781" s="18">
        <v>0</v>
      </c>
      <c r="K1781" s="17"/>
      <c r="L1781" s="19"/>
      <c r="M1781" s="19"/>
      <c r="N1781" s="18">
        <v>0</v>
      </c>
      <c r="O1781" s="19"/>
      <c r="P1781" s="19"/>
      <c r="Q1781" s="19"/>
      <c r="R1781" s="19"/>
      <c r="S1781" s="18">
        <v>0</v>
      </c>
      <c r="T1781" s="20"/>
      <c r="U1781" s="17"/>
      <c r="V1781" s="17"/>
      <c r="W1781" s="17"/>
      <c r="X1781" s="17"/>
      <c r="Y1781" s="17"/>
      <c r="Z1781" s="18">
        <v>0</v>
      </c>
      <c r="AA1781" s="17"/>
      <c r="AB1781" s="17"/>
      <c r="AC1781" s="41">
        <v>85.15789473684211</v>
      </c>
    </row>
    <row r="1782" spans="1:29" x14ac:dyDescent="0.25">
      <c r="A1782" s="224">
        <v>1778</v>
      </c>
      <c r="B1782" s="62" t="s">
        <v>2723</v>
      </c>
      <c r="C1782" s="13" t="s">
        <v>2360</v>
      </c>
      <c r="D1782" s="18">
        <v>0.85153846153846158</v>
      </c>
      <c r="E1782" s="122"/>
      <c r="F1782" s="17"/>
      <c r="G1782" s="18">
        <v>85.15384615384616</v>
      </c>
      <c r="H1782" s="17"/>
      <c r="I1782" s="19"/>
      <c r="J1782" s="18">
        <v>0</v>
      </c>
      <c r="K1782" s="17"/>
      <c r="L1782" s="19"/>
      <c r="M1782" s="19"/>
      <c r="N1782" s="18">
        <v>0</v>
      </c>
      <c r="O1782" s="19"/>
      <c r="P1782" s="19"/>
      <c r="Q1782" s="19"/>
      <c r="R1782" s="19"/>
      <c r="S1782" s="18">
        <v>0</v>
      </c>
      <c r="T1782" s="20"/>
      <c r="U1782" s="17"/>
      <c r="V1782" s="17"/>
      <c r="W1782" s="17"/>
      <c r="X1782" s="17"/>
      <c r="Y1782" s="17"/>
      <c r="Z1782" s="18">
        <v>0</v>
      </c>
      <c r="AA1782" s="17"/>
      <c r="AB1782" s="17"/>
      <c r="AC1782" s="41">
        <v>85.15384615384616</v>
      </c>
    </row>
    <row r="1783" spans="1:29" x14ac:dyDescent="0.25">
      <c r="A1783" s="225">
        <v>1779</v>
      </c>
      <c r="B1783" s="79" t="s">
        <v>1556</v>
      </c>
      <c r="C1783" s="8" t="s">
        <v>1369</v>
      </c>
      <c r="D1783" s="18">
        <v>0.71150000000000002</v>
      </c>
      <c r="E1783" s="122"/>
      <c r="F1783" s="17"/>
      <c r="G1783" s="18">
        <f>SUM(D1783*100,E1783:F1783)</f>
        <v>71.150000000000006</v>
      </c>
      <c r="H1783" s="17"/>
      <c r="I1783" s="19"/>
      <c r="J1783" s="18">
        <f>SUM(H1783:I1783)</f>
        <v>0</v>
      </c>
      <c r="K1783" s="17"/>
      <c r="L1783" s="19"/>
      <c r="M1783" s="19"/>
      <c r="N1783" s="18">
        <f>SUM(K1783:M1783)</f>
        <v>0</v>
      </c>
      <c r="O1783" s="19"/>
      <c r="P1783" s="19"/>
      <c r="Q1783" s="19"/>
      <c r="R1783" s="19"/>
      <c r="S1783" s="18">
        <f>SUM(O1783:R1783)</f>
        <v>0</v>
      </c>
      <c r="T1783" s="20">
        <v>14</v>
      </c>
      <c r="U1783" s="17"/>
      <c r="V1783" s="17"/>
      <c r="W1783" s="17"/>
      <c r="X1783" s="17"/>
      <c r="Y1783" s="17"/>
      <c r="Z1783" s="18">
        <f>SUM(T1783:Y1783)</f>
        <v>14</v>
      </c>
      <c r="AA1783" s="17"/>
      <c r="AB1783" s="17"/>
      <c r="AC1783" s="41">
        <f>G1783+J1783+N1783+S1783+Z1783+AA1783-AB1783</f>
        <v>85.15</v>
      </c>
    </row>
    <row r="1784" spans="1:29" x14ac:dyDescent="0.25">
      <c r="A1784" s="224">
        <v>1780</v>
      </c>
      <c r="B1784" s="62" t="s">
        <v>3526</v>
      </c>
      <c r="C1784" s="13" t="s">
        <v>3340</v>
      </c>
      <c r="D1784" s="18">
        <v>0.84133333333333338</v>
      </c>
      <c r="E1784" s="122"/>
      <c r="F1784" s="17"/>
      <c r="G1784" s="18">
        <v>84.13333333333334</v>
      </c>
      <c r="H1784" s="17"/>
      <c r="I1784" s="19"/>
      <c r="J1784" s="18">
        <v>0</v>
      </c>
      <c r="K1784" s="17"/>
      <c r="L1784" s="19"/>
      <c r="M1784" s="19"/>
      <c r="N1784" s="18">
        <v>0</v>
      </c>
      <c r="O1784" s="19"/>
      <c r="P1784" s="19"/>
      <c r="Q1784" s="19"/>
      <c r="R1784" s="19"/>
      <c r="S1784" s="18">
        <v>0</v>
      </c>
      <c r="T1784" s="20">
        <v>1</v>
      </c>
      <c r="U1784" s="17"/>
      <c r="V1784" s="17"/>
      <c r="W1784" s="17"/>
      <c r="X1784" s="17"/>
      <c r="Y1784" s="17"/>
      <c r="Z1784" s="18">
        <v>1</v>
      </c>
      <c r="AA1784" s="17"/>
      <c r="AB1784" s="17"/>
      <c r="AC1784" s="41">
        <v>85.13333333333334</v>
      </c>
    </row>
    <row r="1785" spans="1:29" x14ac:dyDescent="0.25">
      <c r="A1785" s="224">
        <v>1781</v>
      </c>
      <c r="B1785" s="89" t="s">
        <v>1557</v>
      </c>
      <c r="C1785" s="8" t="s">
        <v>1369</v>
      </c>
      <c r="D1785" s="18">
        <v>0.79532258064516126</v>
      </c>
      <c r="E1785" s="122"/>
      <c r="F1785" s="17"/>
      <c r="G1785" s="18">
        <f>SUM(D1785*100,E1785:F1785)</f>
        <v>79.532258064516128</v>
      </c>
      <c r="H1785" s="17"/>
      <c r="I1785" s="19"/>
      <c r="J1785" s="18">
        <f>SUM(H1785:I1785)</f>
        <v>0</v>
      </c>
      <c r="K1785" s="17"/>
      <c r="L1785" s="19"/>
      <c r="M1785" s="19"/>
      <c r="N1785" s="18">
        <f>SUM(K1785:M1785)</f>
        <v>0</v>
      </c>
      <c r="O1785" s="19"/>
      <c r="P1785" s="19"/>
      <c r="Q1785" s="19"/>
      <c r="R1785" s="19"/>
      <c r="S1785" s="18">
        <f>SUM(O1785:R1785)</f>
        <v>0</v>
      </c>
      <c r="T1785" s="20">
        <f>1+1</f>
        <v>2</v>
      </c>
      <c r="U1785" s="17">
        <v>1</v>
      </c>
      <c r="V1785" s="17"/>
      <c r="W1785" s="17">
        <f>0.2+0.5+0.2+0.2</f>
        <v>1.0999999999999999</v>
      </c>
      <c r="X1785" s="17"/>
      <c r="Y1785" s="17">
        <f>0.5+0.5+0.5</f>
        <v>1.5</v>
      </c>
      <c r="Z1785" s="18">
        <f>SUM(T1785:Y1785)</f>
        <v>5.6</v>
      </c>
      <c r="AA1785" s="17"/>
      <c r="AB1785" s="17"/>
      <c r="AC1785" s="41">
        <f>G1785+J1785+N1785+S1785+Z1785+AA1785-AB1785</f>
        <v>85.132258064516122</v>
      </c>
    </row>
    <row r="1786" spans="1:29" x14ac:dyDescent="0.25">
      <c r="A1786" s="224">
        <v>1782</v>
      </c>
      <c r="B1786" s="59" t="s">
        <v>476</v>
      </c>
      <c r="C1786" s="8" t="s">
        <v>5456</v>
      </c>
      <c r="D1786" s="43">
        <v>0.85126666666666673</v>
      </c>
      <c r="E1786" s="121"/>
      <c r="F1786" s="5"/>
      <c r="G1786" s="6">
        <f>SUM(D1786*100,E1786:F1786)</f>
        <v>85.126666666666679</v>
      </c>
      <c r="H1786" s="5"/>
      <c r="I1786" s="4"/>
      <c r="J1786" s="6">
        <f>SUM(H1786:I1786)</f>
        <v>0</v>
      </c>
      <c r="K1786" s="5"/>
      <c r="L1786" s="4"/>
      <c r="M1786" s="4"/>
      <c r="N1786" s="6">
        <f>SUM(K1786:M1786)</f>
        <v>0</v>
      </c>
      <c r="O1786" s="4"/>
      <c r="P1786" s="4"/>
      <c r="Q1786" s="4"/>
      <c r="R1786" s="4"/>
      <c r="S1786" s="6">
        <f>SUM(O1786:R1786)</f>
        <v>0</v>
      </c>
      <c r="T1786" s="7"/>
      <c r="U1786" s="5"/>
      <c r="V1786" s="5"/>
      <c r="W1786" s="5"/>
      <c r="X1786" s="5"/>
      <c r="Y1786" s="5"/>
      <c r="Z1786" s="6">
        <f>SUM(T1786:Y1786)</f>
        <v>0</v>
      </c>
      <c r="AA1786" s="5"/>
      <c r="AB1786" s="5"/>
      <c r="AC1786" s="40">
        <f>G1786+J1786+N1786+S1786+Z1786+AA1786-AB1786</f>
        <v>85.126666666666679</v>
      </c>
    </row>
    <row r="1787" spans="1:29" x14ac:dyDescent="0.25">
      <c r="A1787" s="225">
        <v>1783</v>
      </c>
      <c r="B1787" s="62" t="s">
        <v>4858</v>
      </c>
      <c r="C1787" s="8" t="s">
        <v>4042</v>
      </c>
      <c r="D1787" s="18">
        <v>0.84624999999999995</v>
      </c>
      <c r="E1787" s="124"/>
      <c r="F1787" s="17"/>
      <c r="G1787" s="18">
        <f>SUM(D1787*100,E1787:F1787)</f>
        <v>84.625</v>
      </c>
      <c r="H1787" s="17"/>
      <c r="I1787" s="19"/>
      <c r="J1787" s="18">
        <f>SUM(H1787:I1787)</f>
        <v>0</v>
      </c>
      <c r="K1787" s="17"/>
      <c r="L1787" s="19"/>
      <c r="M1787" s="19"/>
      <c r="N1787" s="18">
        <f>SUM(K1787:M1787)</f>
        <v>0</v>
      </c>
      <c r="O1787" s="19"/>
      <c r="P1787" s="19"/>
      <c r="Q1787" s="19"/>
      <c r="R1787" s="19"/>
      <c r="S1787" s="18">
        <f>SUM(O1787:R1787)</f>
        <v>0</v>
      </c>
      <c r="T1787" s="20"/>
      <c r="U1787" s="17">
        <v>0.5</v>
      </c>
      <c r="V1787" s="17"/>
      <c r="W1787" s="17"/>
      <c r="X1787" s="17"/>
      <c r="Y1787" s="17"/>
      <c r="Z1787" s="18">
        <f>SUM(T1787:Y1787)</f>
        <v>0.5</v>
      </c>
      <c r="AA1787" s="17"/>
      <c r="AB1787" s="17"/>
      <c r="AC1787" s="41">
        <f>G1787+J1787+N1787+S1787+Z1787+AA1787-AB1787</f>
        <v>85.125</v>
      </c>
    </row>
    <row r="1788" spans="1:29" x14ac:dyDescent="0.25">
      <c r="A1788" s="224">
        <v>1784</v>
      </c>
      <c r="B1788" s="62" t="s">
        <v>2724</v>
      </c>
      <c r="C1788" s="13" t="s">
        <v>2360</v>
      </c>
      <c r="D1788" s="18">
        <v>0.84923076923076923</v>
      </c>
      <c r="E1788" s="122"/>
      <c r="F1788" s="17"/>
      <c r="G1788" s="18">
        <v>84.92307692307692</v>
      </c>
      <c r="H1788" s="17"/>
      <c r="I1788" s="19"/>
      <c r="J1788" s="18">
        <v>0</v>
      </c>
      <c r="K1788" s="17"/>
      <c r="L1788" s="19"/>
      <c r="M1788" s="19"/>
      <c r="N1788" s="18">
        <v>0</v>
      </c>
      <c r="O1788" s="19"/>
      <c r="P1788" s="19"/>
      <c r="Q1788" s="19"/>
      <c r="R1788" s="19"/>
      <c r="S1788" s="18">
        <v>0</v>
      </c>
      <c r="T1788" s="20"/>
      <c r="U1788" s="17"/>
      <c r="V1788" s="17"/>
      <c r="W1788" s="17">
        <v>0.2</v>
      </c>
      <c r="X1788" s="17"/>
      <c r="Y1788" s="17"/>
      <c r="Z1788" s="18">
        <v>0.2</v>
      </c>
      <c r="AA1788" s="17"/>
      <c r="AB1788" s="17"/>
      <c r="AC1788" s="41">
        <v>85.123076923076923</v>
      </c>
    </row>
    <row r="1789" spans="1:29" x14ac:dyDescent="0.25">
      <c r="A1789" s="224">
        <v>1785</v>
      </c>
      <c r="B1789" s="62" t="s">
        <v>2725</v>
      </c>
      <c r="C1789" s="13" t="s">
        <v>2360</v>
      </c>
      <c r="D1789" s="18">
        <v>0.84316666666666662</v>
      </c>
      <c r="E1789" s="122"/>
      <c r="F1789" s="17"/>
      <c r="G1789" s="18">
        <v>84.316666666666663</v>
      </c>
      <c r="H1789" s="17"/>
      <c r="I1789" s="19"/>
      <c r="J1789" s="18">
        <v>0</v>
      </c>
      <c r="K1789" s="17"/>
      <c r="L1789" s="19"/>
      <c r="M1789" s="19"/>
      <c r="N1789" s="18">
        <v>0</v>
      </c>
      <c r="O1789" s="19"/>
      <c r="P1789" s="19"/>
      <c r="Q1789" s="19"/>
      <c r="R1789" s="19"/>
      <c r="S1789" s="18">
        <v>0</v>
      </c>
      <c r="T1789" s="20"/>
      <c r="U1789" s="17">
        <v>0.8</v>
      </c>
      <c r="V1789" s="17"/>
      <c r="W1789" s="17"/>
      <c r="X1789" s="17"/>
      <c r="Y1789" s="17"/>
      <c r="Z1789" s="18">
        <v>0.8</v>
      </c>
      <c r="AA1789" s="17"/>
      <c r="AB1789" s="17"/>
      <c r="AC1789" s="41">
        <v>85.11666666666666</v>
      </c>
    </row>
    <row r="1790" spans="1:29" x14ac:dyDescent="0.25">
      <c r="A1790" s="224">
        <v>1786</v>
      </c>
      <c r="B1790" s="88" t="s">
        <v>1558</v>
      </c>
      <c r="C1790" s="8" t="s">
        <v>1369</v>
      </c>
      <c r="D1790" s="18">
        <v>0.84399999999999997</v>
      </c>
      <c r="E1790" s="122"/>
      <c r="F1790" s="17"/>
      <c r="G1790" s="18">
        <f>SUM(D1790*100,E1790:F1790)</f>
        <v>84.399999999999991</v>
      </c>
      <c r="H1790" s="17"/>
      <c r="I1790" s="19"/>
      <c r="J1790" s="18">
        <f>SUM(H1790:I1790)</f>
        <v>0</v>
      </c>
      <c r="K1790" s="17"/>
      <c r="L1790" s="19"/>
      <c r="M1790" s="19"/>
      <c r="N1790" s="18">
        <f>SUM(K1790:M1790)</f>
        <v>0</v>
      </c>
      <c r="O1790" s="19"/>
      <c r="P1790" s="19"/>
      <c r="Q1790" s="19"/>
      <c r="R1790" s="19"/>
      <c r="S1790" s="18">
        <f>SUM(O1790:R1790)</f>
        <v>0</v>
      </c>
      <c r="T1790" s="20"/>
      <c r="U1790" s="17">
        <v>0.5</v>
      </c>
      <c r="V1790" s="17"/>
      <c r="W1790" s="17">
        <v>0.2</v>
      </c>
      <c r="X1790" s="17"/>
      <c r="Y1790" s="17"/>
      <c r="Z1790" s="18">
        <f>SUM(T1790:Y1790)</f>
        <v>0.7</v>
      </c>
      <c r="AA1790" s="17"/>
      <c r="AB1790" s="17"/>
      <c r="AC1790" s="41">
        <f>G1790+J1790+N1790+S1790+Z1790+AA1790-AB1790</f>
        <v>85.1</v>
      </c>
    </row>
    <row r="1791" spans="1:29" x14ac:dyDescent="0.25">
      <c r="A1791" s="225">
        <v>1787</v>
      </c>
      <c r="B1791" s="81" t="s">
        <v>1559</v>
      </c>
      <c r="C1791" s="21" t="s">
        <v>1369</v>
      </c>
      <c r="D1791" s="18">
        <v>0.79090909090909089</v>
      </c>
      <c r="E1791" s="122"/>
      <c r="F1791" s="17"/>
      <c r="G1791" s="18">
        <f>SUM(D1791*100,E1791:F1791)</f>
        <v>79.090909090909093</v>
      </c>
      <c r="H1791" s="17"/>
      <c r="I1791" s="19"/>
      <c r="J1791" s="18">
        <f>SUM(H1791:I1791)</f>
        <v>0</v>
      </c>
      <c r="K1791" s="17"/>
      <c r="L1791" s="19"/>
      <c r="M1791" s="19"/>
      <c r="N1791" s="18">
        <f>SUM(K1791:M1791)</f>
        <v>0</v>
      </c>
      <c r="O1791" s="19">
        <v>2.5</v>
      </c>
      <c r="P1791" s="19"/>
      <c r="Q1791" s="19">
        <v>3.5</v>
      </c>
      <c r="R1791" s="19"/>
      <c r="S1791" s="18">
        <f>SUM(O1791:R1791)</f>
        <v>6</v>
      </c>
      <c r="T1791" s="20"/>
      <c r="U1791" s="17"/>
      <c r="V1791" s="17"/>
      <c r="W1791" s="17"/>
      <c r="X1791" s="17"/>
      <c r="Y1791" s="17"/>
      <c r="Z1791" s="18">
        <f>SUM(T1791:Y1791)</f>
        <v>0</v>
      </c>
      <c r="AA1791" s="17"/>
      <c r="AB1791" s="17"/>
      <c r="AC1791" s="41">
        <f>G1791+J1791+N1791+S1791+Z1791+AA1791-AB1791</f>
        <v>85.090909090909093</v>
      </c>
    </row>
    <row r="1792" spans="1:29" x14ac:dyDescent="0.25">
      <c r="A1792" s="224">
        <v>1788</v>
      </c>
      <c r="B1792" s="99" t="s">
        <v>1560</v>
      </c>
      <c r="C1792" s="8" t="s">
        <v>1369</v>
      </c>
      <c r="D1792" s="18">
        <v>0.85088333333333332</v>
      </c>
      <c r="E1792" s="122"/>
      <c r="F1792" s="17"/>
      <c r="G1792" s="18">
        <f>SUM(D1792*100,E1792:F1792)</f>
        <v>85.088333333333338</v>
      </c>
      <c r="H1792" s="17"/>
      <c r="I1792" s="19"/>
      <c r="J1792" s="18">
        <f>SUM(H1792:I1792)</f>
        <v>0</v>
      </c>
      <c r="K1792" s="17"/>
      <c r="L1792" s="19"/>
      <c r="M1792" s="19"/>
      <c r="N1792" s="18">
        <f>SUM(K1792:M1792)</f>
        <v>0</v>
      </c>
      <c r="O1792" s="19"/>
      <c r="P1792" s="19"/>
      <c r="Q1792" s="19"/>
      <c r="R1792" s="19"/>
      <c r="S1792" s="18">
        <f>SUM(O1792:R1792)</f>
        <v>0</v>
      </c>
      <c r="T1792" s="20"/>
      <c r="U1792" s="17"/>
      <c r="V1792" s="17"/>
      <c r="W1792" s="17"/>
      <c r="X1792" s="17"/>
      <c r="Y1792" s="17"/>
      <c r="Z1792" s="18">
        <f>SUM(T1792:Y1792)</f>
        <v>0</v>
      </c>
      <c r="AA1792" s="17"/>
      <c r="AB1792" s="17"/>
      <c r="AC1792" s="41">
        <f>G1792+J1792+N1792+S1792+Z1792+AA1792-AB1792</f>
        <v>85.088333333333338</v>
      </c>
    </row>
    <row r="1793" spans="1:29" x14ac:dyDescent="0.25">
      <c r="A1793" s="224">
        <v>1789</v>
      </c>
      <c r="B1793" s="62" t="s">
        <v>2726</v>
      </c>
      <c r="C1793" s="13" t="s">
        <v>2360</v>
      </c>
      <c r="D1793" s="18">
        <v>0.85083333333333333</v>
      </c>
      <c r="E1793" s="122"/>
      <c r="F1793" s="17"/>
      <c r="G1793" s="18">
        <v>85.083333333333329</v>
      </c>
      <c r="H1793" s="17"/>
      <c r="I1793" s="19"/>
      <c r="J1793" s="18">
        <v>0</v>
      </c>
      <c r="K1793" s="17"/>
      <c r="L1793" s="19"/>
      <c r="M1793" s="19"/>
      <c r="N1793" s="18">
        <v>0</v>
      </c>
      <c r="O1793" s="19"/>
      <c r="P1793" s="19"/>
      <c r="Q1793" s="19"/>
      <c r="R1793" s="19"/>
      <c r="S1793" s="18">
        <v>0</v>
      </c>
      <c r="T1793" s="20"/>
      <c r="U1793" s="17"/>
      <c r="V1793" s="17"/>
      <c r="W1793" s="17"/>
      <c r="X1793" s="17"/>
      <c r="Y1793" s="17"/>
      <c r="Z1793" s="18">
        <v>0</v>
      </c>
      <c r="AA1793" s="17"/>
      <c r="AB1793" s="17"/>
      <c r="AC1793" s="41">
        <v>85.083333333333329</v>
      </c>
    </row>
    <row r="1794" spans="1:29" x14ac:dyDescent="0.25">
      <c r="A1794" s="224">
        <v>1790</v>
      </c>
      <c r="B1794" s="62" t="s">
        <v>2727</v>
      </c>
      <c r="C1794" s="13" t="s">
        <v>2360</v>
      </c>
      <c r="D1794" s="18">
        <v>0.85076923076923083</v>
      </c>
      <c r="E1794" s="122"/>
      <c r="F1794" s="17"/>
      <c r="G1794" s="18">
        <v>85.07692307692308</v>
      </c>
      <c r="H1794" s="17"/>
      <c r="I1794" s="19"/>
      <c r="J1794" s="18">
        <v>0</v>
      </c>
      <c r="K1794" s="17"/>
      <c r="L1794" s="19"/>
      <c r="M1794" s="19"/>
      <c r="N1794" s="18">
        <v>0</v>
      </c>
      <c r="O1794" s="19"/>
      <c r="P1794" s="19"/>
      <c r="Q1794" s="19"/>
      <c r="R1794" s="19"/>
      <c r="S1794" s="18">
        <v>0</v>
      </c>
      <c r="T1794" s="20"/>
      <c r="U1794" s="17"/>
      <c r="V1794" s="17"/>
      <c r="W1794" s="17"/>
      <c r="X1794" s="17"/>
      <c r="Y1794" s="17"/>
      <c r="Z1794" s="18">
        <v>0</v>
      </c>
      <c r="AA1794" s="17"/>
      <c r="AB1794" s="17"/>
      <c r="AC1794" s="41">
        <v>85.07692307692308</v>
      </c>
    </row>
    <row r="1795" spans="1:29" x14ac:dyDescent="0.25">
      <c r="A1795" s="225">
        <v>1791</v>
      </c>
      <c r="B1795" s="62" t="s">
        <v>2728</v>
      </c>
      <c r="C1795" s="13" t="s">
        <v>2360</v>
      </c>
      <c r="D1795" s="18">
        <v>0.85076923076923083</v>
      </c>
      <c r="E1795" s="122"/>
      <c r="F1795" s="17"/>
      <c r="G1795" s="18">
        <v>85.07692307692308</v>
      </c>
      <c r="H1795" s="17"/>
      <c r="I1795" s="19"/>
      <c r="J1795" s="18">
        <v>0</v>
      </c>
      <c r="K1795" s="17"/>
      <c r="L1795" s="19"/>
      <c r="M1795" s="19"/>
      <c r="N1795" s="18">
        <v>0</v>
      </c>
      <c r="O1795" s="19"/>
      <c r="P1795" s="19"/>
      <c r="Q1795" s="19"/>
      <c r="R1795" s="19"/>
      <c r="S1795" s="18">
        <v>0</v>
      </c>
      <c r="T1795" s="20"/>
      <c r="U1795" s="17"/>
      <c r="V1795" s="17"/>
      <c r="W1795" s="17"/>
      <c r="X1795" s="17"/>
      <c r="Y1795" s="17"/>
      <c r="Z1795" s="18">
        <v>0</v>
      </c>
      <c r="AA1795" s="17"/>
      <c r="AB1795" s="17"/>
      <c r="AC1795" s="41">
        <v>85.07692307692308</v>
      </c>
    </row>
    <row r="1796" spans="1:29" x14ac:dyDescent="0.25">
      <c r="A1796" s="224">
        <v>1792</v>
      </c>
      <c r="B1796" s="62" t="s">
        <v>2729</v>
      </c>
      <c r="C1796" s="13" t="s">
        <v>2360</v>
      </c>
      <c r="D1796" s="18">
        <v>0.85076923076923083</v>
      </c>
      <c r="E1796" s="122"/>
      <c r="F1796" s="17"/>
      <c r="G1796" s="18">
        <v>85.07692307692308</v>
      </c>
      <c r="H1796" s="17"/>
      <c r="I1796" s="19"/>
      <c r="J1796" s="18">
        <v>0</v>
      </c>
      <c r="K1796" s="17"/>
      <c r="L1796" s="19"/>
      <c r="M1796" s="19"/>
      <c r="N1796" s="18">
        <v>0</v>
      </c>
      <c r="O1796" s="19"/>
      <c r="P1796" s="19"/>
      <c r="Q1796" s="19"/>
      <c r="R1796" s="19"/>
      <c r="S1796" s="18">
        <v>0</v>
      </c>
      <c r="T1796" s="20"/>
      <c r="U1796" s="17"/>
      <c r="V1796" s="17"/>
      <c r="W1796" s="17"/>
      <c r="X1796" s="17"/>
      <c r="Y1796" s="17"/>
      <c r="Z1796" s="18">
        <v>0</v>
      </c>
      <c r="AA1796" s="17"/>
      <c r="AB1796" s="17"/>
      <c r="AC1796" s="41">
        <v>85.07692307692308</v>
      </c>
    </row>
    <row r="1797" spans="1:29" x14ac:dyDescent="0.25">
      <c r="A1797" s="224">
        <v>1793</v>
      </c>
      <c r="B1797" s="109">
        <v>204065</v>
      </c>
      <c r="C1797" s="36" t="s">
        <v>5457</v>
      </c>
      <c r="D1797" s="38">
        <v>0.85031250000000003</v>
      </c>
      <c r="E1797" s="123"/>
      <c r="F1797" s="33"/>
      <c r="G1797" s="34">
        <v>85.03125</v>
      </c>
      <c r="H1797" s="33"/>
      <c r="I1797" s="32"/>
      <c r="J1797" s="34">
        <v>0</v>
      </c>
      <c r="K1797" s="33"/>
      <c r="L1797" s="32"/>
      <c r="M1797" s="32"/>
      <c r="N1797" s="34">
        <v>0</v>
      </c>
      <c r="O1797" s="32"/>
      <c r="P1797" s="32"/>
      <c r="Q1797" s="32"/>
      <c r="R1797" s="32"/>
      <c r="S1797" s="34">
        <v>0</v>
      </c>
      <c r="T1797" s="35"/>
      <c r="U1797" s="33"/>
      <c r="V1797" s="33"/>
      <c r="W1797" s="33"/>
      <c r="X1797" s="33"/>
      <c r="Y1797" s="33"/>
      <c r="Z1797" s="34">
        <v>0</v>
      </c>
      <c r="AA1797" s="33"/>
      <c r="AB1797" s="33"/>
      <c r="AC1797" s="42">
        <v>85.03125</v>
      </c>
    </row>
    <row r="1798" spans="1:29" x14ac:dyDescent="0.25">
      <c r="A1798" s="224">
        <v>1794</v>
      </c>
      <c r="B1798" s="81" t="s">
        <v>1561</v>
      </c>
      <c r="C1798" s="8" t="s">
        <v>1369</v>
      </c>
      <c r="D1798" s="18">
        <v>0.81913857677902613</v>
      </c>
      <c r="E1798" s="122"/>
      <c r="F1798" s="17"/>
      <c r="G1798" s="18">
        <f>SUM(D1798*100,E1798:F1798)</f>
        <v>81.913857677902612</v>
      </c>
      <c r="H1798" s="17"/>
      <c r="I1798" s="19"/>
      <c r="J1798" s="18">
        <f>SUM(H1798:I1798)</f>
        <v>0</v>
      </c>
      <c r="K1798" s="17"/>
      <c r="L1798" s="19"/>
      <c r="M1798" s="19"/>
      <c r="N1798" s="18">
        <f>SUM(K1798:M1798)</f>
        <v>0</v>
      </c>
      <c r="O1798" s="19"/>
      <c r="P1798" s="19"/>
      <c r="Q1798" s="19"/>
      <c r="R1798" s="19"/>
      <c r="S1798" s="18">
        <f>SUM(O1798:R1798)</f>
        <v>0</v>
      </c>
      <c r="T1798" s="20">
        <v>1.5</v>
      </c>
      <c r="U1798" s="17"/>
      <c r="V1798" s="17"/>
      <c r="W1798" s="17"/>
      <c r="X1798" s="17">
        <v>1.6</v>
      </c>
      <c r="Y1798" s="17"/>
      <c r="Z1798" s="18">
        <f>SUM(T1798:Y1798)</f>
        <v>3.1</v>
      </c>
      <c r="AA1798" s="17"/>
      <c r="AB1798" s="17"/>
      <c r="AC1798" s="41">
        <f>G1798+J1798+N1798+S1798+Z1798+AA1798-AB1798</f>
        <v>85.013857677902607</v>
      </c>
    </row>
    <row r="1799" spans="1:29" x14ac:dyDescent="0.25">
      <c r="A1799" s="225">
        <v>1795</v>
      </c>
      <c r="B1799" s="58" t="s">
        <v>477</v>
      </c>
      <c r="C1799" s="8" t="s">
        <v>5456</v>
      </c>
      <c r="D1799" s="6">
        <v>0.85</v>
      </c>
      <c r="E1799" s="121"/>
      <c r="F1799" s="5"/>
      <c r="G1799" s="6">
        <f>SUM(D1799*100,E1799:F1799)</f>
        <v>85</v>
      </c>
      <c r="H1799" s="5"/>
      <c r="I1799" s="4"/>
      <c r="J1799" s="6">
        <f>SUM(H1799:I1799)</f>
        <v>0</v>
      </c>
      <c r="K1799" s="5"/>
      <c r="L1799" s="4"/>
      <c r="M1799" s="4"/>
      <c r="N1799" s="6">
        <f>SUM(K1799:M1799)</f>
        <v>0</v>
      </c>
      <c r="O1799" s="4"/>
      <c r="P1799" s="4"/>
      <c r="Q1799" s="4"/>
      <c r="R1799" s="4"/>
      <c r="S1799" s="6">
        <f>SUM(O1799:R1799)</f>
        <v>0</v>
      </c>
      <c r="T1799" s="7"/>
      <c r="U1799" s="5"/>
      <c r="V1799" s="5"/>
      <c r="W1799" s="5"/>
      <c r="X1799" s="5"/>
      <c r="Y1799" s="5"/>
      <c r="Z1799" s="6">
        <f>SUM(T1799:Y1799)</f>
        <v>0</v>
      </c>
      <c r="AA1799" s="5"/>
      <c r="AB1799" s="5"/>
      <c r="AC1799" s="40">
        <f>G1799+J1799+N1799+S1799+Z1799+AA1799-AB1799</f>
        <v>85</v>
      </c>
    </row>
    <row r="1800" spans="1:29" x14ac:dyDescent="0.25">
      <c r="A1800" s="224">
        <v>1796</v>
      </c>
      <c r="B1800" s="62" t="s">
        <v>2496</v>
      </c>
      <c r="C1800" s="13" t="s">
        <v>2360</v>
      </c>
      <c r="D1800" s="18">
        <v>0.85</v>
      </c>
      <c r="E1800" s="122"/>
      <c r="F1800" s="17"/>
      <c r="G1800" s="18">
        <v>85</v>
      </c>
      <c r="H1800" s="17"/>
      <c r="I1800" s="19"/>
      <c r="J1800" s="18">
        <v>0</v>
      </c>
      <c r="K1800" s="17"/>
      <c r="L1800" s="19"/>
      <c r="M1800" s="19"/>
      <c r="N1800" s="18">
        <v>0</v>
      </c>
      <c r="O1800" s="19"/>
      <c r="P1800" s="19"/>
      <c r="Q1800" s="19"/>
      <c r="R1800" s="19"/>
      <c r="S1800" s="18">
        <v>0</v>
      </c>
      <c r="T1800" s="20"/>
      <c r="U1800" s="17"/>
      <c r="V1800" s="17"/>
      <c r="W1800" s="17"/>
      <c r="X1800" s="17"/>
      <c r="Y1800" s="17"/>
      <c r="Z1800" s="18">
        <v>0</v>
      </c>
      <c r="AA1800" s="17"/>
      <c r="AB1800" s="17"/>
      <c r="AC1800" s="41">
        <v>85</v>
      </c>
    </row>
    <row r="1801" spans="1:29" x14ac:dyDescent="0.25">
      <c r="A1801" s="224">
        <v>1797</v>
      </c>
      <c r="B1801" s="62" t="s">
        <v>2730</v>
      </c>
      <c r="C1801" s="13" t="s">
        <v>2360</v>
      </c>
      <c r="D1801" s="18">
        <v>0.85</v>
      </c>
      <c r="E1801" s="122"/>
      <c r="F1801" s="17"/>
      <c r="G1801" s="18">
        <v>85</v>
      </c>
      <c r="H1801" s="17"/>
      <c r="I1801" s="19"/>
      <c r="J1801" s="18">
        <v>0</v>
      </c>
      <c r="K1801" s="17"/>
      <c r="L1801" s="19"/>
      <c r="M1801" s="19"/>
      <c r="N1801" s="18">
        <v>0</v>
      </c>
      <c r="O1801" s="19"/>
      <c r="P1801" s="19"/>
      <c r="Q1801" s="19"/>
      <c r="R1801" s="19"/>
      <c r="S1801" s="18">
        <v>0</v>
      </c>
      <c r="T1801" s="20"/>
      <c r="U1801" s="17"/>
      <c r="V1801" s="17"/>
      <c r="W1801" s="17"/>
      <c r="X1801" s="17"/>
      <c r="Y1801" s="17"/>
      <c r="Z1801" s="18">
        <v>0</v>
      </c>
      <c r="AA1801" s="17"/>
      <c r="AB1801" s="17"/>
      <c r="AC1801" s="41">
        <v>85</v>
      </c>
    </row>
    <row r="1802" spans="1:29" x14ac:dyDescent="0.25">
      <c r="A1802" s="224">
        <v>1798</v>
      </c>
      <c r="B1802" s="62" t="s">
        <v>2731</v>
      </c>
      <c r="C1802" s="13" t="s">
        <v>2360</v>
      </c>
      <c r="D1802" s="18">
        <v>0.85</v>
      </c>
      <c r="E1802" s="122"/>
      <c r="F1802" s="17"/>
      <c r="G1802" s="18">
        <v>85</v>
      </c>
      <c r="H1802" s="17"/>
      <c r="I1802" s="19"/>
      <c r="J1802" s="18">
        <v>0</v>
      </c>
      <c r="K1802" s="17"/>
      <c r="L1802" s="19"/>
      <c r="M1802" s="19"/>
      <c r="N1802" s="18">
        <v>0</v>
      </c>
      <c r="O1802" s="19"/>
      <c r="P1802" s="19"/>
      <c r="Q1802" s="19"/>
      <c r="R1802" s="19"/>
      <c r="S1802" s="18">
        <v>0</v>
      </c>
      <c r="T1802" s="20"/>
      <c r="U1802" s="17"/>
      <c r="V1802" s="17"/>
      <c r="W1802" s="17"/>
      <c r="X1802" s="17"/>
      <c r="Y1802" s="17"/>
      <c r="Z1802" s="18">
        <v>0</v>
      </c>
      <c r="AA1802" s="17"/>
      <c r="AB1802" s="17"/>
      <c r="AC1802" s="41">
        <v>85</v>
      </c>
    </row>
    <row r="1803" spans="1:29" x14ac:dyDescent="0.25">
      <c r="A1803" s="225">
        <v>1799</v>
      </c>
      <c r="B1803" s="62" t="s">
        <v>2732</v>
      </c>
      <c r="C1803" s="13" t="s">
        <v>2360</v>
      </c>
      <c r="D1803" s="18">
        <v>0.85</v>
      </c>
      <c r="E1803" s="122"/>
      <c r="F1803" s="17"/>
      <c r="G1803" s="18">
        <v>85</v>
      </c>
      <c r="H1803" s="17"/>
      <c r="I1803" s="19"/>
      <c r="J1803" s="18">
        <v>0</v>
      </c>
      <c r="K1803" s="17"/>
      <c r="L1803" s="19"/>
      <c r="M1803" s="19"/>
      <c r="N1803" s="18">
        <v>0</v>
      </c>
      <c r="O1803" s="19"/>
      <c r="P1803" s="19"/>
      <c r="Q1803" s="19"/>
      <c r="R1803" s="19"/>
      <c r="S1803" s="18">
        <v>0</v>
      </c>
      <c r="T1803" s="20"/>
      <c r="U1803" s="17"/>
      <c r="V1803" s="17"/>
      <c r="W1803" s="17"/>
      <c r="X1803" s="17"/>
      <c r="Y1803" s="17"/>
      <c r="Z1803" s="18">
        <v>0</v>
      </c>
      <c r="AA1803" s="17"/>
      <c r="AB1803" s="17"/>
      <c r="AC1803" s="41">
        <v>85</v>
      </c>
    </row>
    <row r="1804" spans="1:29" x14ac:dyDescent="0.25">
      <c r="A1804" s="224">
        <v>1800</v>
      </c>
      <c r="B1804" s="62" t="s">
        <v>3527</v>
      </c>
      <c r="C1804" s="13" t="s">
        <v>3340</v>
      </c>
      <c r="D1804" s="18">
        <v>0.69973684210526321</v>
      </c>
      <c r="E1804" s="122"/>
      <c r="F1804" s="17"/>
      <c r="G1804" s="18">
        <v>69.973684210526315</v>
      </c>
      <c r="H1804" s="17"/>
      <c r="I1804" s="19"/>
      <c r="J1804" s="18">
        <v>0</v>
      </c>
      <c r="K1804" s="17"/>
      <c r="L1804" s="19"/>
      <c r="M1804" s="19"/>
      <c r="N1804" s="18">
        <v>0</v>
      </c>
      <c r="O1804" s="19"/>
      <c r="P1804" s="19"/>
      <c r="Q1804" s="19"/>
      <c r="R1804" s="19"/>
      <c r="S1804" s="18">
        <v>0</v>
      </c>
      <c r="T1804" s="20">
        <v>15</v>
      </c>
      <c r="U1804" s="17"/>
      <c r="V1804" s="17"/>
      <c r="W1804" s="17"/>
      <c r="X1804" s="17"/>
      <c r="Y1804" s="17"/>
      <c r="Z1804" s="18">
        <v>15</v>
      </c>
      <c r="AA1804" s="17"/>
      <c r="AB1804" s="17"/>
      <c r="AC1804" s="41">
        <v>84.973684210526315</v>
      </c>
    </row>
    <row r="1805" spans="1:29" x14ac:dyDescent="0.25">
      <c r="A1805" s="224">
        <v>1801</v>
      </c>
      <c r="B1805" s="62" t="s">
        <v>5045</v>
      </c>
      <c r="C1805" s="24" t="s">
        <v>4042</v>
      </c>
      <c r="D1805" s="18">
        <v>0.84967741935483876</v>
      </c>
      <c r="E1805" s="124"/>
      <c r="F1805" s="17"/>
      <c r="G1805" s="18">
        <f>SUM(D1805*100,E1805:F1805)</f>
        <v>84.967741935483872</v>
      </c>
      <c r="H1805" s="17"/>
      <c r="I1805" s="19"/>
      <c r="J1805" s="18">
        <f>SUM(H1805:I1805)</f>
        <v>0</v>
      </c>
      <c r="K1805" s="17"/>
      <c r="L1805" s="19"/>
      <c r="M1805" s="19"/>
      <c r="N1805" s="18">
        <f>SUM(K1805:M1805)</f>
        <v>0</v>
      </c>
      <c r="O1805" s="19"/>
      <c r="P1805" s="19"/>
      <c r="Q1805" s="19"/>
      <c r="R1805" s="19"/>
      <c r="S1805" s="18">
        <f>SUM(O1805:R1805)</f>
        <v>0</v>
      </c>
      <c r="T1805" s="20"/>
      <c r="U1805" s="17"/>
      <c r="V1805" s="17"/>
      <c r="W1805" s="17"/>
      <c r="X1805" s="17"/>
      <c r="Y1805" s="17"/>
      <c r="Z1805" s="18">
        <f>SUM(T1805:Y1805)</f>
        <v>0</v>
      </c>
      <c r="AA1805" s="17"/>
      <c r="AB1805" s="17"/>
      <c r="AC1805" s="41">
        <f>G1805+J1805+N1805+S1805+Z1805+AA1805-AB1805</f>
        <v>84.967741935483872</v>
      </c>
    </row>
    <row r="1806" spans="1:29" x14ac:dyDescent="0.25">
      <c r="A1806" s="224">
        <v>1802</v>
      </c>
      <c r="B1806" s="62" t="s">
        <v>3528</v>
      </c>
      <c r="C1806" s="13" t="s">
        <v>3340</v>
      </c>
      <c r="D1806" s="18">
        <v>0.83966666666666667</v>
      </c>
      <c r="E1806" s="122"/>
      <c r="F1806" s="17"/>
      <c r="G1806" s="18">
        <v>83.966666666666669</v>
      </c>
      <c r="H1806" s="17"/>
      <c r="I1806" s="19"/>
      <c r="J1806" s="18">
        <v>0</v>
      </c>
      <c r="K1806" s="17"/>
      <c r="L1806" s="19"/>
      <c r="M1806" s="19"/>
      <c r="N1806" s="18">
        <v>0</v>
      </c>
      <c r="O1806" s="19"/>
      <c r="P1806" s="19"/>
      <c r="Q1806" s="19"/>
      <c r="R1806" s="19"/>
      <c r="S1806" s="18">
        <v>0</v>
      </c>
      <c r="T1806" s="20">
        <v>1</v>
      </c>
      <c r="U1806" s="17"/>
      <c r="V1806" s="17"/>
      <c r="W1806" s="17"/>
      <c r="X1806" s="17"/>
      <c r="Y1806" s="17"/>
      <c r="Z1806" s="18">
        <v>1</v>
      </c>
      <c r="AA1806" s="17"/>
      <c r="AB1806" s="17"/>
      <c r="AC1806" s="41">
        <v>84.966666666666669</v>
      </c>
    </row>
    <row r="1807" spans="1:29" x14ac:dyDescent="0.25">
      <c r="A1807" s="225">
        <v>1803</v>
      </c>
      <c r="B1807" s="58" t="s">
        <v>478</v>
      </c>
      <c r="C1807" s="8" t="s">
        <v>5456</v>
      </c>
      <c r="D1807" s="6">
        <v>0.78166666666666662</v>
      </c>
      <c r="E1807" s="121"/>
      <c r="F1807" s="5"/>
      <c r="G1807" s="6">
        <f>SUM(D1807*100,E1807:F1807)</f>
        <v>78.166666666666657</v>
      </c>
      <c r="H1807" s="5"/>
      <c r="I1807" s="4"/>
      <c r="J1807" s="6">
        <f>SUM(H1807:I1807)</f>
        <v>0</v>
      </c>
      <c r="K1807" s="5"/>
      <c r="L1807" s="4"/>
      <c r="M1807" s="4"/>
      <c r="N1807" s="6">
        <f>SUM(K1807:M1807)</f>
        <v>0</v>
      </c>
      <c r="O1807" s="4"/>
      <c r="P1807" s="4"/>
      <c r="Q1807" s="4"/>
      <c r="R1807" s="4"/>
      <c r="S1807" s="6">
        <f>SUM(O1807:R1807)</f>
        <v>0</v>
      </c>
      <c r="T1807" s="7">
        <v>1</v>
      </c>
      <c r="U1807" s="5"/>
      <c r="V1807" s="5"/>
      <c r="W1807" s="5">
        <v>5.8</v>
      </c>
      <c r="X1807" s="5"/>
      <c r="Y1807" s="5"/>
      <c r="Z1807" s="6">
        <f>SUM(T1807:Y1807)</f>
        <v>6.8</v>
      </c>
      <c r="AA1807" s="5"/>
      <c r="AB1807" s="5"/>
      <c r="AC1807" s="40">
        <f>G1807+J1807+N1807+S1807+Z1807+AA1807-AB1807</f>
        <v>84.966666666666654</v>
      </c>
    </row>
    <row r="1808" spans="1:29" x14ac:dyDescent="0.25">
      <c r="A1808" s="224">
        <v>1804</v>
      </c>
      <c r="B1808" s="62" t="s">
        <v>479</v>
      </c>
      <c r="C1808" s="8" t="s">
        <v>5456</v>
      </c>
      <c r="D1808" s="6">
        <v>0.84965517241379307</v>
      </c>
      <c r="E1808" s="121"/>
      <c r="F1808" s="5"/>
      <c r="G1808" s="6">
        <f>SUM(D1808*100,E1808:F1808)</f>
        <v>84.965517241379303</v>
      </c>
      <c r="H1808" s="5"/>
      <c r="I1808" s="4"/>
      <c r="J1808" s="6">
        <f>SUM(H1808:I1808)</f>
        <v>0</v>
      </c>
      <c r="K1808" s="5"/>
      <c r="L1808" s="4"/>
      <c r="M1808" s="4"/>
      <c r="N1808" s="6">
        <f>SUM(K1808:M1808)</f>
        <v>0</v>
      </c>
      <c r="O1808" s="4"/>
      <c r="P1808" s="4"/>
      <c r="Q1808" s="4"/>
      <c r="R1808" s="4"/>
      <c r="S1808" s="6">
        <f>SUM(O1808:R1808)</f>
        <v>0</v>
      </c>
      <c r="T1808" s="7"/>
      <c r="U1808" s="5"/>
      <c r="V1808" s="5"/>
      <c r="W1808" s="5"/>
      <c r="X1808" s="5"/>
      <c r="Y1808" s="5"/>
      <c r="Z1808" s="6">
        <f>SUM(T1808:Y1808)</f>
        <v>0</v>
      </c>
      <c r="AA1808" s="5"/>
      <c r="AB1808" s="5"/>
      <c r="AC1808" s="40">
        <f>G1808+J1808+N1808+S1808+Z1808+AA1808-AB1808</f>
        <v>84.965517241379303</v>
      </c>
    </row>
    <row r="1809" spans="1:29" x14ac:dyDescent="0.25">
      <c r="A1809" s="224">
        <v>1805</v>
      </c>
      <c r="B1809" s="111" t="s">
        <v>4060</v>
      </c>
      <c r="C1809" s="8" t="s">
        <v>4042</v>
      </c>
      <c r="D1809" s="18">
        <v>0.765625</v>
      </c>
      <c r="E1809" s="124"/>
      <c r="F1809" s="17"/>
      <c r="G1809" s="18">
        <f>SUM(D1809*100,E1809:F1809)</f>
        <v>76.5625</v>
      </c>
      <c r="H1809" s="17"/>
      <c r="I1809" s="19"/>
      <c r="J1809" s="18">
        <f>SUM(H1809:I1809)</f>
        <v>0</v>
      </c>
      <c r="K1809" s="17"/>
      <c r="L1809" s="19"/>
      <c r="M1809" s="19"/>
      <c r="N1809" s="18">
        <f>SUM(K1809:M1809)</f>
        <v>0</v>
      </c>
      <c r="O1809" s="19"/>
      <c r="P1809" s="19"/>
      <c r="Q1809" s="19"/>
      <c r="R1809" s="19"/>
      <c r="S1809" s="18">
        <f>SUM(O1809:R1809)</f>
        <v>0</v>
      </c>
      <c r="T1809" s="20">
        <v>2</v>
      </c>
      <c r="U1809" s="17">
        <f>SUM(1.4+3.4)</f>
        <v>4.8</v>
      </c>
      <c r="V1809" s="17">
        <v>1.6</v>
      </c>
      <c r="W1809" s="17"/>
      <c r="X1809" s="17"/>
      <c r="Y1809" s="17"/>
      <c r="Z1809" s="18">
        <f>SUM(T1809:Y1809)</f>
        <v>8.4</v>
      </c>
      <c r="AA1809" s="17"/>
      <c r="AB1809" s="17"/>
      <c r="AC1809" s="41">
        <f>G1809+J1809+N1809+S1809+Z1809+AA1809-AB1809</f>
        <v>84.962500000000006</v>
      </c>
    </row>
    <row r="1810" spans="1:29" x14ac:dyDescent="0.25">
      <c r="A1810" s="224">
        <v>1806</v>
      </c>
      <c r="B1810" s="62" t="s">
        <v>5227</v>
      </c>
      <c r="C1810" s="9" t="s">
        <v>4042</v>
      </c>
      <c r="D1810" s="18">
        <v>0.80247878787878801</v>
      </c>
      <c r="E1810" s="124"/>
      <c r="F1810" s="17"/>
      <c r="G1810" s="18">
        <f>SUM(D1810*100,E1810:F1810)</f>
        <v>80.247878787878804</v>
      </c>
      <c r="H1810" s="17"/>
      <c r="I1810" s="19"/>
      <c r="J1810" s="18">
        <f>SUM(H1810:I1810)</f>
        <v>0</v>
      </c>
      <c r="K1810" s="17"/>
      <c r="L1810" s="19"/>
      <c r="M1810" s="19"/>
      <c r="N1810" s="18">
        <f>SUM(K1810:M1810)</f>
        <v>0</v>
      </c>
      <c r="O1810" s="19"/>
      <c r="P1810" s="19"/>
      <c r="Q1810" s="19"/>
      <c r="R1810" s="19"/>
      <c r="S1810" s="18">
        <f>SUM(O1810:R1810)</f>
        <v>0</v>
      </c>
      <c r="T1810" s="20"/>
      <c r="U1810" s="17">
        <v>2.9</v>
      </c>
      <c r="V1810" s="17">
        <v>1.6</v>
      </c>
      <c r="W1810" s="17">
        <v>0.2</v>
      </c>
      <c r="X1810" s="17"/>
      <c r="Y1810" s="17"/>
      <c r="Z1810" s="18">
        <f>SUM(T1810:Y1810)</f>
        <v>4.7</v>
      </c>
      <c r="AA1810" s="17"/>
      <c r="AB1810" s="17"/>
      <c r="AC1810" s="41">
        <f>G1810+J1810+N1810+S1810+Z1810+AA1810-AB1810</f>
        <v>84.947878787878807</v>
      </c>
    </row>
    <row r="1811" spans="1:29" x14ac:dyDescent="0.25">
      <c r="A1811" s="225">
        <v>1807</v>
      </c>
      <c r="B1811" s="62" t="s">
        <v>3529</v>
      </c>
      <c r="C1811" s="13" t="s">
        <v>3340</v>
      </c>
      <c r="D1811" s="18">
        <v>0.83939393939393936</v>
      </c>
      <c r="E1811" s="122">
        <v>1</v>
      </c>
      <c r="F1811" s="17"/>
      <c r="G1811" s="18">
        <v>84.939393939393938</v>
      </c>
      <c r="H1811" s="17"/>
      <c r="I1811" s="19"/>
      <c r="J1811" s="18">
        <v>0</v>
      </c>
      <c r="K1811" s="17"/>
      <c r="L1811" s="19"/>
      <c r="M1811" s="19"/>
      <c r="N1811" s="18">
        <v>0</v>
      </c>
      <c r="O1811" s="19"/>
      <c r="P1811" s="19"/>
      <c r="Q1811" s="19"/>
      <c r="R1811" s="19"/>
      <c r="S1811" s="18">
        <v>0</v>
      </c>
      <c r="T1811" s="20"/>
      <c r="U1811" s="17"/>
      <c r="V1811" s="17"/>
      <c r="W1811" s="17"/>
      <c r="X1811" s="17"/>
      <c r="Y1811" s="17"/>
      <c r="Z1811" s="18">
        <v>0</v>
      </c>
      <c r="AA1811" s="17"/>
      <c r="AB1811" s="17"/>
      <c r="AC1811" s="41">
        <v>84.939393939393938</v>
      </c>
    </row>
    <row r="1812" spans="1:29" x14ac:dyDescent="0.25">
      <c r="A1812" s="224">
        <v>1808</v>
      </c>
      <c r="B1812" s="58" t="s">
        <v>480</v>
      </c>
      <c r="C1812" s="8" t="s">
        <v>5456</v>
      </c>
      <c r="D1812" s="6">
        <v>0.84933333333333338</v>
      </c>
      <c r="E1812" s="121"/>
      <c r="F1812" s="5"/>
      <c r="G1812" s="6">
        <f>SUM(D1812*100,E1812:F1812)</f>
        <v>84.933333333333337</v>
      </c>
      <c r="H1812" s="5"/>
      <c r="I1812" s="4"/>
      <c r="J1812" s="6">
        <f>SUM(H1812:I1812)</f>
        <v>0</v>
      </c>
      <c r="K1812" s="5"/>
      <c r="L1812" s="4"/>
      <c r="M1812" s="4"/>
      <c r="N1812" s="6">
        <f>SUM(K1812:M1812)</f>
        <v>0</v>
      </c>
      <c r="O1812" s="4"/>
      <c r="P1812" s="4"/>
      <c r="Q1812" s="4"/>
      <c r="R1812" s="4"/>
      <c r="S1812" s="6">
        <f>SUM(O1812:R1812)</f>
        <v>0</v>
      </c>
      <c r="T1812" s="7"/>
      <c r="U1812" s="5"/>
      <c r="V1812" s="5"/>
      <c r="W1812" s="5"/>
      <c r="X1812" s="5"/>
      <c r="Y1812" s="5"/>
      <c r="Z1812" s="6">
        <f>SUM(T1812:Y1812)</f>
        <v>0</v>
      </c>
      <c r="AA1812" s="5"/>
      <c r="AB1812" s="5"/>
      <c r="AC1812" s="40">
        <f>G1812+J1812+N1812+S1812+Z1812+AA1812-AB1812</f>
        <v>84.933333333333337</v>
      </c>
    </row>
    <row r="1813" spans="1:29" x14ac:dyDescent="0.25">
      <c r="A1813" s="224">
        <v>1809</v>
      </c>
      <c r="B1813" s="62" t="s">
        <v>4698</v>
      </c>
      <c r="C1813" s="8" t="s">
        <v>4042</v>
      </c>
      <c r="D1813" s="18">
        <v>0.84933333333333338</v>
      </c>
      <c r="E1813" s="124"/>
      <c r="F1813" s="17"/>
      <c r="G1813" s="18">
        <f>SUM(D1813*100,E1813:F1813)</f>
        <v>84.933333333333337</v>
      </c>
      <c r="H1813" s="17"/>
      <c r="I1813" s="19"/>
      <c r="J1813" s="18">
        <f>SUM(H1813:I1813)</f>
        <v>0</v>
      </c>
      <c r="K1813" s="17"/>
      <c r="L1813" s="19"/>
      <c r="M1813" s="19"/>
      <c r="N1813" s="18">
        <f>SUM(K1813:M1813)</f>
        <v>0</v>
      </c>
      <c r="O1813" s="19"/>
      <c r="P1813" s="19"/>
      <c r="Q1813" s="19"/>
      <c r="R1813" s="19"/>
      <c r="S1813" s="18">
        <f>SUM(O1813:R1813)</f>
        <v>0</v>
      </c>
      <c r="T1813" s="20"/>
      <c r="U1813" s="17"/>
      <c r="V1813" s="17"/>
      <c r="W1813" s="17"/>
      <c r="X1813" s="17"/>
      <c r="Y1813" s="17"/>
      <c r="Z1813" s="18">
        <f>SUM(T1813:Y1813)</f>
        <v>0</v>
      </c>
      <c r="AA1813" s="17"/>
      <c r="AB1813" s="17"/>
      <c r="AC1813" s="41">
        <f>G1813+J1813+N1813+S1813+Z1813+AA1813-AB1813</f>
        <v>84.933333333333337</v>
      </c>
    </row>
    <row r="1814" spans="1:29" x14ac:dyDescent="0.25">
      <c r="A1814" s="224">
        <v>1810</v>
      </c>
      <c r="B1814" s="62" t="s">
        <v>3530</v>
      </c>
      <c r="C1814" s="13" t="s">
        <v>3340</v>
      </c>
      <c r="D1814" s="18">
        <v>0.8103030303030303</v>
      </c>
      <c r="E1814" s="122">
        <v>1</v>
      </c>
      <c r="F1814" s="17"/>
      <c r="G1814" s="18">
        <v>82.030303030303031</v>
      </c>
      <c r="H1814" s="17"/>
      <c r="I1814" s="19"/>
      <c r="J1814" s="18">
        <v>0</v>
      </c>
      <c r="K1814" s="17"/>
      <c r="L1814" s="19"/>
      <c r="M1814" s="19"/>
      <c r="N1814" s="18">
        <v>0</v>
      </c>
      <c r="O1814" s="19"/>
      <c r="P1814" s="19"/>
      <c r="Q1814" s="19"/>
      <c r="R1814" s="19"/>
      <c r="S1814" s="18">
        <v>0</v>
      </c>
      <c r="T1814" s="20">
        <v>1</v>
      </c>
      <c r="U1814" s="17"/>
      <c r="V1814" s="17">
        <v>0.5</v>
      </c>
      <c r="W1814" s="17">
        <v>1.4</v>
      </c>
      <c r="X1814" s="17"/>
      <c r="Y1814" s="17"/>
      <c r="Z1814" s="18">
        <v>2.9</v>
      </c>
      <c r="AA1814" s="17"/>
      <c r="AB1814" s="17"/>
      <c r="AC1814" s="41">
        <v>84.930303030303037</v>
      </c>
    </row>
    <row r="1815" spans="1:29" x14ac:dyDescent="0.25">
      <c r="A1815" s="225">
        <v>1811</v>
      </c>
      <c r="B1815" s="62" t="s">
        <v>2733</v>
      </c>
      <c r="C1815" s="13" t="s">
        <v>2360</v>
      </c>
      <c r="D1815" s="18">
        <v>0.84923076923076923</v>
      </c>
      <c r="E1815" s="122"/>
      <c r="F1815" s="17"/>
      <c r="G1815" s="18">
        <v>84.92307692307692</v>
      </c>
      <c r="H1815" s="17"/>
      <c r="I1815" s="19"/>
      <c r="J1815" s="18">
        <v>0</v>
      </c>
      <c r="K1815" s="17"/>
      <c r="L1815" s="19"/>
      <c r="M1815" s="19"/>
      <c r="N1815" s="18">
        <v>0</v>
      </c>
      <c r="O1815" s="19"/>
      <c r="P1815" s="19"/>
      <c r="Q1815" s="19"/>
      <c r="R1815" s="19"/>
      <c r="S1815" s="18">
        <v>0</v>
      </c>
      <c r="T1815" s="20"/>
      <c r="U1815" s="17"/>
      <c r="V1815" s="17"/>
      <c r="W1815" s="17"/>
      <c r="X1815" s="17"/>
      <c r="Y1815" s="17"/>
      <c r="Z1815" s="18">
        <v>0</v>
      </c>
      <c r="AA1815" s="17"/>
      <c r="AB1815" s="17"/>
      <c r="AC1815" s="41">
        <v>84.92307692307692</v>
      </c>
    </row>
    <row r="1816" spans="1:29" x14ac:dyDescent="0.25">
      <c r="A1816" s="224">
        <v>1812</v>
      </c>
      <c r="B1816" s="62" t="s">
        <v>2734</v>
      </c>
      <c r="C1816" s="13" t="s">
        <v>2360</v>
      </c>
      <c r="D1816" s="18">
        <v>0.81416666666666671</v>
      </c>
      <c r="E1816" s="122"/>
      <c r="F1816" s="17"/>
      <c r="G1816" s="18">
        <v>81.416666666666671</v>
      </c>
      <c r="H1816" s="17"/>
      <c r="I1816" s="19"/>
      <c r="J1816" s="18">
        <v>0</v>
      </c>
      <c r="K1816" s="17"/>
      <c r="L1816" s="19"/>
      <c r="M1816" s="19"/>
      <c r="N1816" s="18">
        <v>0</v>
      </c>
      <c r="O1816" s="19">
        <v>2.5</v>
      </c>
      <c r="P1816" s="19"/>
      <c r="Q1816" s="19"/>
      <c r="R1816" s="19"/>
      <c r="S1816" s="18">
        <v>2.5</v>
      </c>
      <c r="T1816" s="20">
        <v>1</v>
      </c>
      <c r="U1816" s="17"/>
      <c r="V1816" s="17"/>
      <c r="W1816" s="17"/>
      <c r="X1816" s="17"/>
      <c r="Y1816" s="17"/>
      <c r="Z1816" s="18">
        <v>1</v>
      </c>
      <c r="AA1816" s="17"/>
      <c r="AB1816" s="17"/>
      <c r="AC1816" s="41">
        <v>84.916666666666671</v>
      </c>
    </row>
    <row r="1817" spans="1:29" x14ac:dyDescent="0.25">
      <c r="A1817" s="224">
        <v>1813</v>
      </c>
      <c r="B1817" s="62" t="s">
        <v>2735</v>
      </c>
      <c r="C1817" s="13" t="s">
        <v>2360</v>
      </c>
      <c r="D1817" s="18">
        <v>0.84916666666666674</v>
      </c>
      <c r="E1817" s="122"/>
      <c r="F1817" s="17"/>
      <c r="G1817" s="18">
        <v>84.916666666666671</v>
      </c>
      <c r="H1817" s="17"/>
      <c r="I1817" s="19"/>
      <c r="J1817" s="18">
        <v>0</v>
      </c>
      <c r="K1817" s="17"/>
      <c r="L1817" s="19"/>
      <c r="M1817" s="19"/>
      <c r="N1817" s="18">
        <v>0</v>
      </c>
      <c r="O1817" s="19"/>
      <c r="P1817" s="19"/>
      <c r="Q1817" s="19"/>
      <c r="R1817" s="19"/>
      <c r="S1817" s="18">
        <v>0</v>
      </c>
      <c r="T1817" s="20"/>
      <c r="U1817" s="17"/>
      <c r="V1817" s="17"/>
      <c r="W1817" s="17"/>
      <c r="X1817" s="17"/>
      <c r="Y1817" s="17"/>
      <c r="Z1817" s="18">
        <v>0</v>
      </c>
      <c r="AA1817" s="17"/>
      <c r="AB1817" s="17"/>
      <c r="AC1817" s="41">
        <v>84.916666666666671</v>
      </c>
    </row>
    <row r="1818" spans="1:29" x14ac:dyDescent="0.25">
      <c r="A1818" s="224">
        <v>1814</v>
      </c>
      <c r="B1818" s="62" t="s">
        <v>4629</v>
      </c>
      <c r="C1818" s="50" t="s">
        <v>4042</v>
      </c>
      <c r="D1818" s="18">
        <v>0.8491612903225807</v>
      </c>
      <c r="E1818" s="124"/>
      <c r="F1818" s="17"/>
      <c r="G1818" s="18">
        <f>SUM(D1818*100,E1818:F1818)</f>
        <v>84.91612903225807</v>
      </c>
      <c r="H1818" s="17"/>
      <c r="I1818" s="19"/>
      <c r="J1818" s="18">
        <f>SUM(H1818:I1818)</f>
        <v>0</v>
      </c>
      <c r="K1818" s="17"/>
      <c r="L1818" s="19"/>
      <c r="M1818" s="19"/>
      <c r="N1818" s="18">
        <f>SUM(K1818:M1818)</f>
        <v>0</v>
      </c>
      <c r="O1818" s="19"/>
      <c r="P1818" s="19"/>
      <c r="Q1818" s="19"/>
      <c r="R1818" s="19"/>
      <c r="S1818" s="18">
        <f>SUM(O1818:R1818)</f>
        <v>0</v>
      </c>
      <c r="T1818" s="20"/>
      <c r="U1818" s="17"/>
      <c r="V1818" s="17"/>
      <c r="W1818" s="17"/>
      <c r="X1818" s="17"/>
      <c r="Y1818" s="17"/>
      <c r="Z1818" s="18">
        <f>SUM(T1818:Y1818)</f>
        <v>0</v>
      </c>
      <c r="AA1818" s="17"/>
      <c r="AB1818" s="17"/>
      <c r="AC1818" s="41">
        <f>G1818+J1818+N1818+S1818+Z1818+AA1818-AB1818</f>
        <v>84.91612903225807</v>
      </c>
    </row>
    <row r="1819" spans="1:29" x14ac:dyDescent="0.25">
      <c r="A1819" s="225">
        <v>1815</v>
      </c>
      <c r="B1819" s="60" t="s">
        <v>481</v>
      </c>
      <c r="C1819" s="8" t="s">
        <v>5456</v>
      </c>
      <c r="D1819" s="6">
        <v>0.84909090909090912</v>
      </c>
      <c r="E1819" s="121"/>
      <c r="F1819" s="5"/>
      <c r="G1819" s="6">
        <f>SUM(D1819*100,E1819:F1819)</f>
        <v>84.909090909090907</v>
      </c>
      <c r="H1819" s="5"/>
      <c r="I1819" s="4"/>
      <c r="J1819" s="6">
        <f>SUM(H1819:I1819)</f>
        <v>0</v>
      </c>
      <c r="K1819" s="5"/>
      <c r="L1819" s="4"/>
      <c r="M1819" s="4"/>
      <c r="N1819" s="6">
        <f>SUM(K1819:M1819)</f>
        <v>0</v>
      </c>
      <c r="O1819" s="4"/>
      <c r="P1819" s="4"/>
      <c r="Q1819" s="4"/>
      <c r="R1819" s="4"/>
      <c r="S1819" s="6">
        <f>SUM(O1819:R1819)</f>
        <v>0</v>
      </c>
      <c r="T1819" s="7"/>
      <c r="U1819" s="5"/>
      <c r="V1819" s="5"/>
      <c r="W1819" s="5"/>
      <c r="X1819" s="5"/>
      <c r="Y1819" s="5"/>
      <c r="Z1819" s="6">
        <f>SUM(T1819:Y1819)</f>
        <v>0</v>
      </c>
      <c r="AA1819" s="5"/>
      <c r="AB1819" s="5"/>
      <c r="AC1819" s="40">
        <f>G1819+J1819+N1819+S1819+Z1819+AA1819-AB1819</f>
        <v>84.909090909090907</v>
      </c>
    </row>
    <row r="1820" spans="1:29" x14ac:dyDescent="0.25">
      <c r="A1820" s="224">
        <v>1816</v>
      </c>
      <c r="B1820" s="81" t="s">
        <v>1562</v>
      </c>
      <c r="C1820" s="8" t="s">
        <v>1369</v>
      </c>
      <c r="D1820" s="18">
        <v>0.74905723905723898</v>
      </c>
      <c r="E1820" s="122"/>
      <c r="F1820" s="17"/>
      <c r="G1820" s="18">
        <f>SUM(D1820*100,E1820:F1820)</f>
        <v>74.905723905723903</v>
      </c>
      <c r="H1820" s="17"/>
      <c r="I1820" s="19"/>
      <c r="J1820" s="18">
        <f>SUM(H1820:I1820)</f>
        <v>0</v>
      </c>
      <c r="K1820" s="17"/>
      <c r="L1820" s="19"/>
      <c r="M1820" s="19"/>
      <c r="N1820" s="18">
        <f>SUM(K1820:M1820)</f>
        <v>0</v>
      </c>
      <c r="O1820" s="19"/>
      <c r="P1820" s="19"/>
      <c r="Q1820" s="19"/>
      <c r="R1820" s="19"/>
      <c r="S1820" s="18">
        <f>SUM(O1820:R1820)</f>
        <v>0</v>
      </c>
      <c r="T1820" s="20"/>
      <c r="U1820" s="17"/>
      <c r="V1820" s="17"/>
      <c r="W1820" s="17"/>
      <c r="X1820" s="17">
        <v>10</v>
      </c>
      <c r="Y1820" s="17"/>
      <c r="Z1820" s="18">
        <f>SUM(T1820:Y1820)</f>
        <v>10</v>
      </c>
      <c r="AA1820" s="17"/>
      <c r="AB1820" s="17"/>
      <c r="AC1820" s="41">
        <f>G1820+J1820+N1820+S1820+Z1820+AA1820-AB1820</f>
        <v>84.905723905723903</v>
      </c>
    </row>
    <row r="1821" spans="1:29" x14ac:dyDescent="0.25">
      <c r="A1821" s="224">
        <v>1817</v>
      </c>
      <c r="B1821" s="58" t="s">
        <v>482</v>
      </c>
      <c r="C1821" s="8" t="s">
        <v>5456</v>
      </c>
      <c r="D1821" s="43">
        <v>0.82396000000000003</v>
      </c>
      <c r="E1821" s="121"/>
      <c r="F1821" s="5"/>
      <c r="G1821" s="6">
        <f>SUM(D1821*100,E1821:F1821)</f>
        <v>82.396000000000001</v>
      </c>
      <c r="H1821" s="5"/>
      <c r="I1821" s="4"/>
      <c r="J1821" s="6">
        <f>SUM(H1821:I1821)</f>
        <v>0</v>
      </c>
      <c r="K1821" s="5"/>
      <c r="L1821" s="4"/>
      <c r="M1821" s="4"/>
      <c r="N1821" s="6">
        <f>SUM(K1821:M1821)</f>
        <v>0</v>
      </c>
      <c r="O1821" s="4">
        <v>2.5</v>
      </c>
      <c r="P1821" s="4"/>
      <c r="Q1821" s="4"/>
      <c r="R1821" s="4"/>
      <c r="S1821" s="6">
        <f>SUM(O1821:R1821)</f>
        <v>2.5</v>
      </c>
      <c r="T1821" s="7"/>
      <c r="U1821" s="5"/>
      <c r="V1821" s="5"/>
      <c r="W1821" s="5"/>
      <c r="X1821" s="5"/>
      <c r="Y1821" s="5"/>
      <c r="Z1821" s="6">
        <f>SUM(T1821:Y1821)</f>
        <v>0</v>
      </c>
      <c r="AA1821" s="5"/>
      <c r="AB1821" s="5"/>
      <c r="AC1821" s="40">
        <f>G1821+J1821+N1821+S1821+Z1821+AA1821-AB1821</f>
        <v>84.896000000000001</v>
      </c>
    </row>
    <row r="1822" spans="1:29" x14ac:dyDescent="0.25">
      <c r="A1822" s="224">
        <v>1818</v>
      </c>
      <c r="B1822" s="109">
        <v>214090</v>
      </c>
      <c r="C1822" s="36" t="s">
        <v>5457</v>
      </c>
      <c r="D1822" s="39">
        <v>0.78093333333333337</v>
      </c>
      <c r="E1822" s="123"/>
      <c r="F1822" s="33"/>
      <c r="G1822" s="34">
        <v>78.093333333333334</v>
      </c>
      <c r="H1822" s="33"/>
      <c r="I1822" s="32"/>
      <c r="J1822" s="34">
        <v>0</v>
      </c>
      <c r="K1822" s="33">
        <v>2.5</v>
      </c>
      <c r="L1822" s="32"/>
      <c r="M1822" s="32"/>
      <c r="N1822" s="34">
        <v>2.5</v>
      </c>
      <c r="O1822" s="32"/>
      <c r="P1822" s="32"/>
      <c r="Q1822" s="32"/>
      <c r="R1822" s="32"/>
      <c r="S1822" s="34">
        <v>0</v>
      </c>
      <c r="T1822" s="35"/>
      <c r="U1822" s="33"/>
      <c r="V1822" s="33"/>
      <c r="W1822" s="33">
        <v>4.3</v>
      </c>
      <c r="X1822" s="33"/>
      <c r="Y1822" s="33"/>
      <c r="Z1822" s="34">
        <v>4.3</v>
      </c>
      <c r="AA1822" s="33"/>
      <c r="AB1822" s="33"/>
      <c r="AC1822" s="42">
        <v>84.893333333333331</v>
      </c>
    </row>
    <row r="1823" spans="1:29" x14ac:dyDescent="0.25">
      <c r="A1823" s="225">
        <v>1819</v>
      </c>
      <c r="B1823" s="58" t="s">
        <v>483</v>
      </c>
      <c r="C1823" s="8" t="s">
        <v>5456</v>
      </c>
      <c r="D1823" s="43">
        <v>0.84892666666666661</v>
      </c>
      <c r="E1823" s="121"/>
      <c r="F1823" s="5"/>
      <c r="G1823" s="6">
        <f>SUM(D1823*100,E1823:F1823)</f>
        <v>84.892666666666656</v>
      </c>
      <c r="H1823" s="5"/>
      <c r="I1823" s="4"/>
      <c r="J1823" s="6">
        <f>SUM(H1823:I1823)</f>
        <v>0</v>
      </c>
      <c r="K1823" s="5"/>
      <c r="L1823" s="4"/>
      <c r="M1823" s="4"/>
      <c r="N1823" s="6">
        <f>SUM(K1823:M1823)</f>
        <v>0</v>
      </c>
      <c r="O1823" s="4"/>
      <c r="P1823" s="4"/>
      <c r="Q1823" s="4"/>
      <c r="R1823" s="4"/>
      <c r="S1823" s="6">
        <f>SUM(O1823:R1823)</f>
        <v>0</v>
      </c>
      <c r="T1823" s="7"/>
      <c r="U1823" s="5"/>
      <c r="V1823" s="5"/>
      <c r="W1823" s="5"/>
      <c r="X1823" s="5"/>
      <c r="Y1823" s="5"/>
      <c r="Z1823" s="6">
        <f>SUM(T1823:Y1823)</f>
        <v>0</v>
      </c>
      <c r="AA1823" s="5"/>
      <c r="AB1823" s="5"/>
      <c r="AC1823" s="40">
        <f>G1823+J1823+N1823+S1823+Z1823+AA1823-AB1823</f>
        <v>84.892666666666656</v>
      </c>
    </row>
    <row r="1824" spans="1:29" x14ac:dyDescent="0.25">
      <c r="A1824" s="224">
        <v>1820</v>
      </c>
      <c r="B1824" s="62" t="s">
        <v>5266</v>
      </c>
      <c r="C1824" s="9" t="s">
        <v>4042</v>
      </c>
      <c r="D1824" s="18">
        <v>0.8408969696969697</v>
      </c>
      <c r="E1824" s="124"/>
      <c r="F1824" s="17"/>
      <c r="G1824" s="18">
        <f>SUM(D1824*100,E1824:F1824)</f>
        <v>84.089696969696973</v>
      </c>
      <c r="H1824" s="17"/>
      <c r="I1824" s="19"/>
      <c r="J1824" s="18">
        <f>SUM(H1824:I1824)</f>
        <v>0</v>
      </c>
      <c r="K1824" s="17"/>
      <c r="L1824" s="19"/>
      <c r="M1824" s="19"/>
      <c r="N1824" s="18">
        <f>SUM(K1824:M1824)</f>
        <v>0</v>
      </c>
      <c r="O1824" s="19"/>
      <c r="P1824" s="19"/>
      <c r="Q1824" s="19"/>
      <c r="R1824" s="19"/>
      <c r="S1824" s="18">
        <f>SUM(O1824:R1824)</f>
        <v>0</v>
      </c>
      <c r="T1824" s="20"/>
      <c r="U1824" s="17">
        <v>0.8</v>
      </c>
      <c r="V1824" s="17"/>
      <c r="W1824" s="17"/>
      <c r="X1824" s="17"/>
      <c r="Y1824" s="17"/>
      <c r="Z1824" s="18">
        <f>SUM(T1824:Y1824)</f>
        <v>0.8</v>
      </c>
      <c r="AA1824" s="17"/>
      <c r="AB1824" s="17"/>
      <c r="AC1824" s="41">
        <f>G1824+J1824+N1824+S1824+Z1824+AA1824-AB1824</f>
        <v>84.889696969696971</v>
      </c>
    </row>
    <row r="1825" spans="1:29" x14ac:dyDescent="0.25">
      <c r="A1825" s="224">
        <v>1821</v>
      </c>
      <c r="B1825" s="62" t="s">
        <v>2736</v>
      </c>
      <c r="C1825" s="13" t="s">
        <v>2360</v>
      </c>
      <c r="D1825" s="18">
        <v>0.82384615384615389</v>
      </c>
      <c r="E1825" s="122"/>
      <c r="F1825" s="17"/>
      <c r="G1825" s="18">
        <v>82.384615384615387</v>
      </c>
      <c r="H1825" s="17"/>
      <c r="I1825" s="19"/>
      <c r="J1825" s="18">
        <v>0</v>
      </c>
      <c r="K1825" s="17"/>
      <c r="L1825" s="19"/>
      <c r="M1825" s="19"/>
      <c r="N1825" s="18">
        <v>0</v>
      </c>
      <c r="O1825" s="19"/>
      <c r="P1825" s="19"/>
      <c r="Q1825" s="19"/>
      <c r="R1825" s="19"/>
      <c r="S1825" s="18">
        <v>0</v>
      </c>
      <c r="T1825" s="20"/>
      <c r="U1825" s="17"/>
      <c r="V1825" s="17">
        <v>2.2999999999999998</v>
      </c>
      <c r="W1825" s="17">
        <v>0.2</v>
      </c>
      <c r="X1825" s="17"/>
      <c r="Y1825" s="17"/>
      <c r="Z1825" s="18">
        <v>2.5</v>
      </c>
      <c r="AA1825" s="17"/>
      <c r="AB1825" s="17"/>
      <c r="AC1825" s="41">
        <v>84.884615384615387</v>
      </c>
    </row>
    <row r="1826" spans="1:29" x14ac:dyDescent="0.25">
      <c r="A1826" s="224">
        <v>1822</v>
      </c>
      <c r="B1826" s="109">
        <v>194194</v>
      </c>
      <c r="C1826" s="36" t="s">
        <v>5457</v>
      </c>
      <c r="D1826" s="39">
        <v>0.84866666666666668</v>
      </c>
      <c r="E1826" s="123"/>
      <c r="F1826" s="33"/>
      <c r="G1826" s="34">
        <v>84.866666666666674</v>
      </c>
      <c r="H1826" s="33"/>
      <c r="I1826" s="32"/>
      <c r="J1826" s="34">
        <v>0</v>
      </c>
      <c r="K1826" s="33"/>
      <c r="L1826" s="32"/>
      <c r="M1826" s="32"/>
      <c r="N1826" s="34">
        <v>0</v>
      </c>
      <c r="O1826" s="32"/>
      <c r="P1826" s="32"/>
      <c r="Q1826" s="32"/>
      <c r="R1826" s="32"/>
      <c r="S1826" s="34">
        <v>0</v>
      </c>
      <c r="T1826" s="35"/>
      <c r="U1826" s="33"/>
      <c r="V1826" s="33"/>
      <c r="W1826" s="33"/>
      <c r="X1826" s="33"/>
      <c r="Y1826" s="33"/>
      <c r="Z1826" s="34">
        <v>0</v>
      </c>
      <c r="AA1826" s="33"/>
      <c r="AB1826" s="33"/>
      <c r="AC1826" s="42">
        <v>84.866666666666674</v>
      </c>
    </row>
    <row r="1827" spans="1:29" x14ac:dyDescent="0.25">
      <c r="A1827" s="225">
        <v>1823</v>
      </c>
      <c r="B1827" s="62" t="s">
        <v>484</v>
      </c>
      <c r="C1827" s="8" t="s">
        <v>5456</v>
      </c>
      <c r="D1827" s="6">
        <v>0.84862068965517246</v>
      </c>
      <c r="E1827" s="121"/>
      <c r="F1827" s="5"/>
      <c r="G1827" s="6">
        <f>SUM(D1827*100,E1827:F1827)</f>
        <v>84.862068965517238</v>
      </c>
      <c r="H1827" s="5"/>
      <c r="I1827" s="4"/>
      <c r="J1827" s="6">
        <f>SUM(H1827:I1827)</f>
        <v>0</v>
      </c>
      <c r="K1827" s="5"/>
      <c r="L1827" s="4"/>
      <c r="M1827" s="4"/>
      <c r="N1827" s="6">
        <f>SUM(K1827:M1827)</f>
        <v>0</v>
      </c>
      <c r="O1827" s="4"/>
      <c r="P1827" s="4"/>
      <c r="Q1827" s="4"/>
      <c r="R1827" s="4"/>
      <c r="S1827" s="6">
        <f>SUM(O1827:R1827)</f>
        <v>0</v>
      </c>
      <c r="T1827" s="7"/>
      <c r="U1827" s="5"/>
      <c r="V1827" s="5"/>
      <c r="W1827" s="5"/>
      <c r="X1827" s="5"/>
      <c r="Y1827" s="5"/>
      <c r="Z1827" s="6">
        <f>SUM(T1827:Y1827)</f>
        <v>0</v>
      </c>
      <c r="AA1827" s="5"/>
      <c r="AB1827" s="5"/>
      <c r="AC1827" s="40">
        <f>G1827+J1827+N1827+S1827+Z1827+AA1827-AB1827</f>
        <v>84.862068965517238</v>
      </c>
    </row>
    <row r="1828" spans="1:29" x14ac:dyDescent="0.25">
      <c r="A1828" s="224">
        <v>1824</v>
      </c>
      <c r="B1828" s="62" t="s">
        <v>485</v>
      </c>
      <c r="C1828" s="8" t="s">
        <v>5456</v>
      </c>
      <c r="D1828" s="6">
        <v>0.84862068965517246</v>
      </c>
      <c r="E1828" s="121"/>
      <c r="F1828" s="5"/>
      <c r="G1828" s="6">
        <f>SUM(D1828*100,E1828:F1828)</f>
        <v>84.862068965517238</v>
      </c>
      <c r="H1828" s="5"/>
      <c r="I1828" s="4"/>
      <c r="J1828" s="6">
        <f>SUM(H1828:I1828)</f>
        <v>0</v>
      </c>
      <c r="K1828" s="5"/>
      <c r="L1828" s="4"/>
      <c r="M1828" s="4"/>
      <c r="N1828" s="6">
        <f>SUM(K1828:M1828)</f>
        <v>0</v>
      </c>
      <c r="O1828" s="4"/>
      <c r="P1828" s="4"/>
      <c r="Q1828" s="4"/>
      <c r="R1828" s="4"/>
      <c r="S1828" s="6">
        <f>SUM(O1828:R1828)</f>
        <v>0</v>
      </c>
      <c r="T1828" s="7"/>
      <c r="U1828" s="5"/>
      <c r="V1828" s="5"/>
      <c r="W1828" s="5"/>
      <c r="X1828" s="5"/>
      <c r="Y1828" s="5"/>
      <c r="Z1828" s="6">
        <f>SUM(T1828:Y1828)</f>
        <v>0</v>
      </c>
      <c r="AA1828" s="5"/>
      <c r="AB1828" s="5"/>
      <c r="AC1828" s="40">
        <f>G1828+J1828+N1828+S1828+Z1828+AA1828-AB1828</f>
        <v>84.862068965517238</v>
      </c>
    </row>
    <row r="1829" spans="1:29" x14ac:dyDescent="0.25">
      <c r="A1829" s="224">
        <v>1825</v>
      </c>
      <c r="B1829" s="58" t="s">
        <v>486</v>
      </c>
      <c r="C1829" s="8" t="s">
        <v>5456</v>
      </c>
      <c r="D1829" s="43">
        <v>0.84857999999999989</v>
      </c>
      <c r="E1829" s="121"/>
      <c r="F1829" s="5"/>
      <c r="G1829" s="6">
        <f>SUM(D1829*100,E1829:F1829)</f>
        <v>84.85799999999999</v>
      </c>
      <c r="H1829" s="5"/>
      <c r="I1829" s="4"/>
      <c r="J1829" s="6">
        <f>SUM(H1829:I1829)</f>
        <v>0</v>
      </c>
      <c r="K1829" s="5"/>
      <c r="L1829" s="4"/>
      <c r="M1829" s="4"/>
      <c r="N1829" s="6">
        <f>SUM(K1829:M1829)</f>
        <v>0</v>
      </c>
      <c r="O1829" s="4"/>
      <c r="P1829" s="4"/>
      <c r="Q1829" s="4"/>
      <c r="R1829" s="4"/>
      <c r="S1829" s="6">
        <f>SUM(O1829:R1829)</f>
        <v>0</v>
      </c>
      <c r="T1829" s="7"/>
      <c r="U1829" s="5"/>
      <c r="V1829" s="5"/>
      <c r="W1829" s="5"/>
      <c r="X1829" s="5"/>
      <c r="Y1829" s="5"/>
      <c r="Z1829" s="6">
        <f>SUM(T1829:Y1829)</f>
        <v>0</v>
      </c>
      <c r="AA1829" s="5"/>
      <c r="AB1829" s="5"/>
      <c r="AC1829" s="40">
        <f>G1829+J1829+N1829+S1829+Z1829+AA1829-AB1829</f>
        <v>84.85799999999999</v>
      </c>
    </row>
    <row r="1830" spans="1:29" x14ac:dyDescent="0.25">
      <c r="A1830" s="224">
        <v>1826</v>
      </c>
      <c r="B1830" s="102" t="s">
        <v>1563</v>
      </c>
      <c r="C1830" s="8" t="s">
        <v>1369</v>
      </c>
      <c r="D1830" s="18">
        <v>0.82850187265917596</v>
      </c>
      <c r="E1830" s="122"/>
      <c r="F1830" s="17"/>
      <c r="G1830" s="18">
        <f>SUM(D1830*100,E1830:F1830)</f>
        <v>82.850187265917597</v>
      </c>
      <c r="H1830" s="17"/>
      <c r="I1830" s="19"/>
      <c r="J1830" s="18">
        <f>SUM(H1830:I1830)</f>
        <v>0</v>
      </c>
      <c r="K1830" s="17"/>
      <c r="L1830" s="19"/>
      <c r="M1830" s="19"/>
      <c r="N1830" s="18">
        <f>SUM(K1830:M1830)</f>
        <v>0</v>
      </c>
      <c r="O1830" s="19"/>
      <c r="P1830" s="19"/>
      <c r="Q1830" s="19"/>
      <c r="R1830" s="19"/>
      <c r="S1830" s="18">
        <f>SUM(O1830:R1830)</f>
        <v>0</v>
      </c>
      <c r="T1830" s="20"/>
      <c r="U1830" s="17"/>
      <c r="V1830" s="17">
        <v>2</v>
      </c>
      <c r="W1830" s="17"/>
      <c r="X1830" s="17"/>
      <c r="Y1830" s="17"/>
      <c r="Z1830" s="18">
        <f>SUM(T1830:Y1830)</f>
        <v>2</v>
      </c>
      <c r="AA1830" s="17"/>
      <c r="AB1830" s="17"/>
      <c r="AC1830" s="41">
        <f>G1830+J1830+N1830+S1830+Z1830+AA1830-AB1830</f>
        <v>84.850187265917597</v>
      </c>
    </row>
    <row r="1831" spans="1:29" x14ac:dyDescent="0.25">
      <c r="A1831" s="225">
        <v>1827</v>
      </c>
      <c r="B1831" s="62" t="s">
        <v>2737</v>
      </c>
      <c r="C1831" s="13" t="s">
        <v>2360</v>
      </c>
      <c r="D1831" s="18">
        <v>0.84846153846153838</v>
      </c>
      <c r="E1831" s="122"/>
      <c r="F1831" s="17"/>
      <c r="G1831" s="18">
        <v>84.84615384615384</v>
      </c>
      <c r="H1831" s="17"/>
      <c r="I1831" s="19"/>
      <c r="J1831" s="18">
        <v>0</v>
      </c>
      <c r="K1831" s="17"/>
      <c r="L1831" s="19"/>
      <c r="M1831" s="19"/>
      <c r="N1831" s="18">
        <v>0</v>
      </c>
      <c r="O1831" s="19"/>
      <c r="P1831" s="19"/>
      <c r="Q1831" s="19"/>
      <c r="R1831" s="19"/>
      <c r="S1831" s="18">
        <v>0</v>
      </c>
      <c r="T1831" s="20"/>
      <c r="U1831" s="17"/>
      <c r="V1831" s="17"/>
      <c r="W1831" s="17"/>
      <c r="X1831" s="17"/>
      <c r="Y1831" s="17"/>
      <c r="Z1831" s="18">
        <v>0</v>
      </c>
      <c r="AA1831" s="17"/>
      <c r="AB1831" s="17"/>
      <c r="AC1831" s="41">
        <v>84.84615384615384</v>
      </c>
    </row>
    <row r="1832" spans="1:29" x14ac:dyDescent="0.25">
      <c r="A1832" s="224">
        <v>1828</v>
      </c>
      <c r="B1832" s="62" t="s">
        <v>2738</v>
      </c>
      <c r="C1832" s="13" t="s">
        <v>2360</v>
      </c>
      <c r="D1832" s="18">
        <v>0.84846153846153838</v>
      </c>
      <c r="E1832" s="122"/>
      <c r="F1832" s="17"/>
      <c r="G1832" s="18">
        <v>84.84615384615384</v>
      </c>
      <c r="H1832" s="17"/>
      <c r="I1832" s="19"/>
      <c r="J1832" s="18">
        <v>0</v>
      </c>
      <c r="K1832" s="17"/>
      <c r="L1832" s="19"/>
      <c r="M1832" s="19"/>
      <c r="N1832" s="18">
        <v>0</v>
      </c>
      <c r="O1832" s="19"/>
      <c r="P1832" s="19"/>
      <c r="Q1832" s="19"/>
      <c r="R1832" s="19"/>
      <c r="S1832" s="18">
        <v>0</v>
      </c>
      <c r="T1832" s="20"/>
      <c r="U1832" s="17"/>
      <c r="V1832" s="17"/>
      <c r="W1832" s="17"/>
      <c r="X1832" s="17"/>
      <c r="Y1832" s="17"/>
      <c r="Z1832" s="18">
        <v>0</v>
      </c>
      <c r="AA1832" s="17"/>
      <c r="AB1832" s="17"/>
      <c r="AC1832" s="41">
        <v>84.84615384615384</v>
      </c>
    </row>
    <row r="1833" spans="1:29" x14ac:dyDescent="0.25">
      <c r="A1833" s="224">
        <v>1829</v>
      </c>
      <c r="B1833" s="62" t="s">
        <v>2739</v>
      </c>
      <c r="C1833" s="13" t="s">
        <v>2360</v>
      </c>
      <c r="D1833" s="18">
        <v>0.84846153846153838</v>
      </c>
      <c r="E1833" s="122"/>
      <c r="F1833" s="17"/>
      <c r="G1833" s="18">
        <v>84.84615384615384</v>
      </c>
      <c r="H1833" s="17"/>
      <c r="I1833" s="19"/>
      <c r="J1833" s="18">
        <v>0</v>
      </c>
      <c r="K1833" s="17"/>
      <c r="L1833" s="19"/>
      <c r="M1833" s="19"/>
      <c r="N1833" s="18">
        <v>0</v>
      </c>
      <c r="O1833" s="19"/>
      <c r="P1833" s="19"/>
      <c r="Q1833" s="19"/>
      <c r="R1833" s="19"/>
      <c r="S1833" s="18">
        <v>0</v>
      </c>
      <c r="T1833" s="20"/>
      <c r="U1833" s="17"/>
      <c r="V1833" s="17"/>
      <c r="W1833" s="17"/>
      <c r="X1833" s="17"/>
      <c r="Y1833" s="17"/>
      <c r="Z1833" s="18">
        <v>0</v>
      </c>
      <c r="AA1833" s="17"/>
      <c r="AB1833" s="17"/>
      <c r="AC1833" s="41">
        <v>84.84615384615384</v>
      </c>
    </row>
    <row r="1834" spans="1:29" x14ac:dyDescent="0.25">
      <c r="A1834" s="224">
        <v>1830</v>
      </c>
      <c r="B1834" s="111" t="s">
        <v>4250</v>
      </c>
      <c r="C1834" s="8" t="s">
        <v>4042</v>
      </c>
      <c r="D1834" s="18">
        <v>0.83843749999999995</v>
      </c>
      <c r="E1834" s="124"/>
      <c r="F1834" s="17"/>
      <c r="G1834" s="18">
        <f>SUM(D1834*100,E1834:F1834)</f>
        <v>83.84375</v>
      </c>
      <c r="H1834" s="17"/>
      <c r="I1834" s="19"/>
      <c r="J1834" s="18">
        <f>SUM(H1834:I1834)</f>
        <v>0</v>
      </c>
      <c r="K1834" s="17"/>
      <c r="L1834" s="19"/>
      <c r="M1834" s="19"/>
      <c r="N1834" s="18">
        <f>SUM(K1834:M1834)</f>
        <v>0</v>
      </c>
      <c r="O1834" s="19"/>
      <c r="P1834" s="19"/>
      <c r="Q1834" s="19"/>
      <c r="R1834" s="19"/>
      <c r="S1834" s="18">
        <f>SUM(O1834:R1834)</f>
        <v>0</v>
      </c>
      <c r="T1834" s="20"/>
      <c r="U1834" s="17">
        <v>0.8</v>
      </c>
      <c r="V1834" s="17"/>
      <c r="W1834" s="17"/>
      <c r="X1834" s="17">
        <v>0.2</v>
      </c>
      <c r="Y1834" s="17"/>
      <c r="Z1834" s="18">
        <f>SUM(T1834:Y1834)</f>
        <v>1</v>
      </c>
      <c r="AA1834" s="17"/>
      <c r="AB1834" s="17"/>
      <c r="AC1834" s="41">
        <f>G1834+J1834+N1834+S1834+Z1834+AA1834-AB1834</f>
        <v>84.84375</v>
      </c>
    </row>
    <row r="1835" spans="1:29" x14ac:dyDescent="0.25">
      <c r="A1835" s="225">
        <v>1831</v>
      </c>
      <c r="B1835" s="62" t="s">
        <v>2740</v>
      </c>
      <c r="C1835" s="13" t="s">
        <v>2360</v>
      </c>
      <c r="D1835" s="18">
        <v>0.84833333333333327</v>
      </c>
      <c r="E1835" s="122"/>
      <c r="F1835" s="17"/>
      <c r="G1835" s="18">
        <v>84.833333333333329</v>
      </c>
      <c r="H1835" s="17"/>
      <c r="I1835" s="19"/>
      <c r="J1835" s="18">
        <v>0</v>
      </c>
      <c r="K1835" s="17"/>
      <c r="L1835" s="19"/>
      <c r="M1835" s="19"/>
      <c r="N1835" s="18">
        <v>0</v>
      </c>
      <c r="O1835" s="19"/>
      <c r="P1835" s="19"/>
      <c r="Q1835" s="19"/>
      <c r="R1835" s="19"/>
      <c r="S1835" s="18">
        <v>0</v>
      </c>
      <c r="T1835" s="20"/>
      <c r="U1835" s="17"/>
      <c r="V1835" s="17"/>
      <c r="W1835" s="17"/>
      <c r="X1835" s="17"/>
      <c r="Y1835" s="17"/>
      <c r="Z1835" s="18">
        <v>0</v>
      </c>
      <c r="AA1835" s="17"/>
      <c r="AB1835" s="17"/>
      <c r="AC1835" s="41">
        <v>84.833333333333329</v>
      </c>
    </row>
    <row r="1836" spans="1:29" x14ac:dyDescent="0.25">
      <c r="A1836" s="224">
        <v>1832</v>
      </c>
      <c r="B1836" s="62" t="s">
        <v>2741</v>
      </c>
      <c r="C1836" s="13" t="s">
        <v>2360</v>
      </c>
      <c r="D1836" s="18">
        <v>0.83923076923076922</v>
      </c>
      <c r="E1836" s="122"/>
      <c r="F1836" s="17"/>
      <c r="G1836" s="18">
        <v>83.92307692307692</v>
      </c>
      <c r="H1836" s="17"/>
      <c r="I1836" s="19"/>
      <c r="J1836" s="18">
        <v>0</v>
      </c>
      <c r="K1836" s="17"/>
      <c r="L1836" s="19"/>
      <c r="M1836" s="19"/>
      <c r="N1836" s="18">
        <v>0</v>
      </c>
      <c r="O1836" s="19"/>
      <c r="P1836" s="19"/>
      <c r="Q1836" s="19"/>
      <c r="R1836" s="19"/>
      <c r="S1836" s="18">
        <v>0</v>
      </c>
      <c r="T1836" s="20"/>
      <c r="U1836" s="17">
        <v>0.9</v>
      </c>
      <c r="V1836" s="17"/>
      <c r="W1836" s="17"/>
      <c r="X1836" s="17"/>
      <c r="Y1836" s="17"/>
      <c r="Z1836" s="18">
        <v>0.9</v>
      </c>
      <c r="AA1836" s="17"/>
      <c r="AB1836" s="17"/>
      <c r="AC1836" s="41">
        <v>84.823076923076925</v>
      </c>
    </row>
    <row r="1837" spans="1:29" x14ac:dyDescent="0.25">
      <c r="A1837" s="224">
        <v>1833</v>
      </c>
      <c r="B1837" s="59" t="s">
        <v>487</v>
      </c>
      <c r="C1837" s="8" t="s">
        <v>5456</v>
      </c>
      <c r="D1837" s="6">
        <v>0.77419354838709675</v>
      </c>
      <c r="E1837" s="121"/>
      <c r="F1837" s="5"/>
      <c r="G1837" s="6">
        <f>SUM(D1837*100,E1837:F1837)</f>
        <v>77.41935483870968</v>
      </c>
      <c r="H1837" s="5"/>
      <c r="I1837" s="4"/>
      <c r="J1837" s="6">
        <f>SUM(H1837:I1837)</f>
        <v>0</v>
      </c>
      <c r="K1837" s="5"/>
      <c r="L1837" s="4"/>
      <c r="M1837" s="4"/>
      <c r="N1837" s="6">
        <f>SUM(K1837:M1837)</f>
        <v>0</v>
      </c>
      <c r="O1837" s="4"/>
      <c r="P1837" s="4"/>
      <c r="Q1837" s="4"/>
      <c r="R1837" s="4"/>
      <c r="S1837" s="6">
        <f>SUM(O1837:R1837)</f>
        <v>0</v>
      </c>
      <c r="T1837" s="7">
        <v>1</v>
      </c>
      <c r="U1837" s="5"/>
      <c r="V1837" s="5"/>
      <c r="W1837" s="5">
        <v>6.4</v>
      </c>
      <c r="X1837" s="5"/>
      <c r="Y1837" s="5"/>
      <c r="Z1837" s="6">
        <f>SUM(T1837:Y1837)</f>
        <v>7.4</v>
      </c>
      <c r="AA1837" s="5"/>
      <c r="AB1837" s="5"/>
      <c r="AC1837" s="40">
        <f>G1837+J1837+N1837+S1837+Z1837+AA1837-AB1837</f>
        <v>84.819354838709685</v>
      </c>
    </row>
    <row r="1838" spans="1:29" x14ac:dyDescent="0.25">
      <c r="A1838" s="224">
        <v>1834</v>
      </c>
      <c r="B1838" s="62" t="s">
        <v>5407</v>
      </c>
      <c r="C1838" s="9" t="s">
        <v>4042</v>
      </c>
      <c r="D1838" s="18">
        <v>0.83801212121212121</v>
      </c>
      <c r="E1838" s="124"/>
      <c r="F1838" s="17"/>
      <c r="G1838" s="18">
        <f>SUM(D1838*100,E1838:F1838)</f>
        <v>83.801212121212117</v>
      </c>
      <c r="H1838" s="17"/>
      <c r="I1838" s="19"/>
      <c r="J1838" s="18">
        <f>SUM(H1838:I1838)</f>
        <v>0</v>
      </c>
      <c r="K1838" s="17"/>
      <c r="L1838" s="19"/>
      <c r="M1838" s="19"/>
      <c r="N1838" s="18">
        <f>SUM(K1838:M1838)</f>
        <v>0</v>
      </c>
      <c r="O1838" s="19"/>
      <c r="P1838" s="19"/>
      <c r="Q1838" s="19"/>
      <c r="R1838" s="19"/>
      <c r="S1838" s="18">
        <f>SUM(O1838:R1838)</f>
        <v>0</v>
      </c>
      <c r="T1838" s="20"/>
      <c r="U1838" s="17">
        <v>1</v>
      </c>
      <c r="V1838" s="17"/>
      <c r="W1838" s="17"/>
      <c r="X1838" s="17"/>
      <c r="Y1838" s="17"/>
      <c r="Z1838" s="18">
        <f>SUM(T1838:Y1838)</f>
        <v>1</v>
      </c>
      <c r="AA1838" s="17"/>
      <c r="AB1838" s="17"/>
      <c r="AC1838" s="41">
        <f>G1838+J1838+N1838+S1838+Z1838+AA1838-AB1838</f>
        <v>84.801212121212117</v>
      </c>
    </row>
    <row r="1839" spans="1:29" x14ac:dyDescent="0.25">
      <c r="A1839" s="225">
        <v>1835</v>
      </c>
      <c r="B1839" s="109">
        <v>194084</v>
      </c>
      <c r="C1839" s="36" t="s">
        <v>5457</v>
      </c>
      <c r="D1839" s="39">
        <v>0.84799999999999998</v>
      </c>
      <c r="E1839" s="123"/>
      <c r="F1839" s="33"/>
      <c r="G1839" s="34">
        <v>84.8</v>
      </c>
      <c r="H1839" s="33"/>
      <c r="I1839" s="32"/>
      <c r="J1839" s="34">
        <v>0</v>
      </c>
      <c r="K1839" s="33"/>
      <c r="L1839" s="32"/>
      <c r="M1839" s="32"/>
      <c r="N1839" s="34">
        <v>0</v>
      </c>
      <c r="O1839" s="32"/>
      <c r="P1839" s="32"/>
      <c r="Q1839" s="32"/>
      <c r="R1839" s="32"/>
      <c r="S1839" s="34">
        <v>0</v>
      </c>
      <c r="T1839" s="35"/>
      <c r="U1839" s="33"/>
      <c r="V1839" s="33"/>
      <c r="W1839" s="33"/>
      <c r="X1839" s="33"/>
      <c r="Y1839" s="33"/>
      <c r="Z1839" s="34">
        <v>0</v>
      </c>
      <c r="AA1839" s="33"/>
      <c r="AB1839" s="33"/>
      <c r="AC1839" s="42">
        <v>84.8</v>
      </c>
    </row>
    <row r="1840" spans="1:29" x14ac:dyDescent="0.25">
      <c r="A1840" s="224">
        <v>1836</v>
      </c>
      <c r="B1840" s="62" t="s">
        <v>488</v>
      </c>
      <c r="C1840" s="8" t="s">
        <v>5456</v>
      </c>
      <c r="D1840" s="6">
        <v>0.84793103448275864</v>
      </c>
      <c r="E1840" s="121"/>
      <c r="F1840" s="5"/>
      <c r="G1840" s="6">
        <f>SUM(D1840*100,E1840:F1840)</f>
        <v>84.793103448275858</v>
      </c>
      <c r="H1840" s="5"/>
      <c r="I1840" s="4"/>
      <c r="J1840" s="6">
        <f>SUM(H1840:I1840)</f>
        <v>0</v>
      </c>
      <c r="K1840" s="5"/>
      <c r="L1840" s="4"/>
      <c r="M1840" s="4"/>
      <c r="N1840" s="6">
        <f>SUM(K1840:M1840)</f>
        <v>0</v>
      </c>
      <c r="O1840" s="4"/>
      <c r="P1840" s="4"/>
      <c r="Q1840" s="4"/>
      <c r="R1840" s="4"/>
      <c r="S1840" s="6">
        <f>SUM(O1840:R1840)</f>
        <v>0</v>
      </c>
      <c r="T1840" s="7"/>
      <c r="U1840" s="5"/>
      <c r="V1840" s="5"/>
      <c r="W1840" s="5"/>
      <c r="X1840" s="5"/>
      <c r="Y1840" s="5"/>
      <c r="Z1840" s="6">
        <f>SUM(T1840:Y1840)</f>
        <v>0</v>
      </c>
      <c r="AA1840" s="5"/>
      <c r="AB1840" s="5"/>
      <c r="AC1840" s="40">
        <f>G1840+J1840+N1840+S1840+Z1840+AA1840-AB1840</f>
        <v>84.793103448275858</v>
      </c>
    </row>
    <row r="1841" spans="1:29" x14ac:dyDescent="0.25">
      <c r="A1841" s="224">
        <v>1837</v>
      </c>
      <c r="B1841" s="62" t="s">
        <v>2742</v>
      </c>
      <c r="C1841" s="13" t="s">
        <v>2360</v>
      </c>
      <c r="D1841" s="18">
        <v>0.84769230769230774</v>
      </c>
      <c r="E1841" s="122"/>
      <c r="F1841" s="17"/>
      <c r="G1841" s="18">
        <v>84.769230769230774</v>
      </c>
      <c r="H1841" s="17"/>
      <c r="I1841" s="19"/>
      <c r="J1841" s="18">
        <v>0</v>
      </c>
      <c r="K1841" s="17"/>
      <c r="L1841" s="19"/>
      <c r="M1841" s="19"/>
      <c r="N1841" s="18">
        <v>0</v>
      </c>
      <c r="O1841" s="19"/>
      <c r="P1841" s="19"/>
      <c r="Q1841" s="19"/>
      <c r="R1841" s="19"/>
      <c r="S1841" s="18">
        <v>0</v>
      </c>
      <c r="T1841" s="20"/>
      <c r="U1841" s="17"/>
      <c r="V1841" s="17"/>
      <c r="W1841" s="17"/>
      <c r="X1841" s="17"/>
      <c r="Y1841" s="17"/>
      <c r="Z1841" s="18">
        <v>0</v>
      </c>
      <c r="AA1841" s="17"/>
      <c r="AB1841" s="17"/>
      <c r="AC1841" s="41">
        <v>84.769230769230774</v>
      </c>
    </row>
    <row r="1842" spans="1:29" x14ac:dyDescent="0.25">
      <c r="A1842" s="224">
        <v>1838</v>
      </c>
      <c r="B1842" s="62" t="s">
        <v>489</v>
      </c>
      <c r="C1842" s="8" t="s">
        <v>5456</v>
      </c>
      <c r="D1842" s="6">
        <v>0.84766666666666668</v>
      </c>
      <c r="E1842" s="121"/>
      <c r="F1842" s="5"/>
      <c r="G1842" s="6">
        <f>SUM(D1842*100,E1842:F1842)</f>
        <v>84.766666666666666</v>
      </c>
      <c r="H1842" s="5"/>
      <c r="I1842" s="4"/>
      <c r="J1842" s="6">
        <f>SUM(H1842:I1842)</f>
        <v>0</v>
      </c>
      <c r="K1842" s="5"/>
      <c r="L1842" s="4"/>
      <c r="M1842" s="4"/>
      <c r="N1842" s="6">
        <f>SUM(K1842:M1842)</f>
        <v>0</v>
      </c>
      <c r="O1842" s="4"/>
      <c r="P1842" s="4"/>
      <c r="Q1842" s="4"/>
      <c r="R1842" s="4"/>
      <c r="S1842" s="6">
        <f>SUM(O1842:R1842)</f>
        <v>0</v>
      </c>
      <c r="T1842" s="7"/>
      <c r="U1842" s="5"/>
      <c r="V1842" s="5"/>
      <c r="W1842" s="5"/>
      <c r="X1842" s="5"/>
      <c r="Y1842" s="5"/>
      <c r="Z1842" s="6">
        <f>SUM(T1842:Y1842)</f>
        <v>0</v>
      </c>
      <c r="AA1842" s="5"/>
      <c r="AB1842" s="5"/>
      <c r="AC1842" s="40">
        <f>G1842+J1842+N1842+S1842+Z1842+AA1842-AB1842</f>
        <v>84.766666666666666</v>
      </c>
    </row>
    <row r="1843" spans="1:29" x14ac:dyDescent="0.25">
      <c r="A1843" s="225">
        <v>1839</v>
      </c>
      <c r="B1843" s="62" t="s">
        <v>5009</v>
      </c>
      <c r="C1843" s="8" t="s">
        <v>4042</v>
      </c>
      <c r="D1843" s="18">
        <v>0.79363636363636358</v>
      </c>
      <c r="E1843" s="124"/>
      <c r="F1843" s="17"/>
      <c r="G1843" s="18">
        <f>SUM(D1843*100,E1843:F1843)</f>
        <v>79.36363636363636</v>
      </c>
      <c r="H1843" s="17"/>
      <c r="I1843" s="19"/>
      <c r="J1843" s="18">
        <f>SUM(H1843:I1843)</f>
        <v>0</v>
      </c>
      <c r="K1843" s="17"/>
      <c r="L1843" s="19"/>
      <c r="M1843" s="19"/>
      <c r="N1843" s="18">
        <f>SUM(K1843:M1843)</f>
        <v>0</v>
      </c>
      <c r="O1843" s="19"/>
      <c r="P1843" s="19"/>
      <c r="Q1843" s="19"/>
      <c r="R1843" s="19"/>
      <c r="S1843" s="18">
        <f>SUM(O1843:R1843)</f>
        <v>0</v>
      </c>
      <c r="T1843" s="20"/>
      <c r="U1843" s="17">
        <v>4.8</v>
      </c>
      <c r="V1843" s="17"/>
      <c r="W1843" s="17">
        <f>0.2+0.4</f>
        <v>0.60000000000000009</v>
      </c>
      <c r="X1843" s="17"/>
      <c r="Y1843" s="17"/>
      <c r="Z1843" s="18">
        <f>SUM(T1843:Y1843)</f>
        <v>5.4</v>
      </c>
      <c r="AA1843" s="17"/>
      <c r="AB1843" s="17"/>
      <c r="AC1843" s="41">
        <f>G1843+J1843+N1843+S1843+Z1843+AA1843-AB1843</f>
        <v>84.763636363636365</v>
      </c>
    </row>
    <row r="1844" spans="1:29" x14ac:dyDescent="0.25">
      <c r="A1844" s="224">
        <v>1840</v>
      </c>
      <c r="B1844" s="81" t="s">
        <v>4396</v>
      </c>
      <c r="C1844" s="8" t="s">
        <v>4042</v>
      </c>
      <c r="D1844" s="18">
        <v>0.84758620689655173</v>
      </c>
      <c r="E1844" s="124"/>
      <c r="F1844" s="17"/>
      <c r="G1844" s="18">
        <f>SUM(D1844*100,E1844:F1844)</f>
        <v>84.758620689655174</v>
      </c>
      <c r="H1844" s="17"/>
      <c r="I1844" s="19"/>
      <c r="J1844" s="18">
        <f>SUM(H1844:I1844)</f>
        <v>0</v>
      </c>
      <c r="K1844" s="17"/>
      <c r="L1844" s="19"/>
      <c r="M1844" s="19"/>
      <c r="N1844" s="18">
        <f>SUM(K1844:M1844)</f>
        <v>0</v>
      </c>
      <c r="O1844" s="19"/>
      <c r="P1844" s="19"/>
      <c r="Q1844" s="19"/>
      <c r="R1844" s="19"/>
      <c r="S1844" s="18">
        <f>SUM(O1844:R1844)</f>
        <v>0</v>
      </c>
      <c r="T1844" s="20"/>
      <c r="U1844" s="17"/>
      <c r="V1844" s="17"/>
      <c r="W1844" s="17"/>
      <c r="X1844" s="17"/>
      <c r="Y1844" s="17"/>
      <c r="Z1844" s="18">
        <f>SUM(T1844:Y1844)</f>
        <v>0</v>
      </c>
      <c r="AA1844" s="17"/>
      <c r="AB1844" s="17"/>
      <c r="AC1844" s="41">
        <f>G1844+J1844+N1844+S1844+Z1844+AA1844-AB1844</f>
        <v>84.758620689655174</v>
      </c>
    </row>
    <row r="1845" spans="1:29" x14ac:dyDescent="0.25">
      <c r="A1845" s="224">
        <v>1841</v>
      </c>
      <c r="B1845" s="58" t="s">
        <v>490</v>
      </c>
      <c r="C1845" s="8" t="s">
        <v>5456</v>
      </c>
      <c r="D1845" s="43">
        <v>0.82856000000000007</v>
      </c>
      <c r="E1845" s="121"/>
      <c r="F1845" s="5"/>
      <c r="G1845" s="6">
        <f>SUM(D1845*100,E1845:F1845)</f>
        <v>82.856000000000009</v>
      </c>
      <c r="H1845" s="5"/>
      <c r="I1845" s="4"/>
      <c r="J1845" s="6">
        <f>SUM(H1845:I1845)</f>
        <v>0</v>
      </c>
      <c r="K1845" s="5"/>
      <c r="L1845" s="4"/>
      <c r="M1845" s="4"/>
      <c r="N1845" s="6">
        <f>SUM(K1845:M1845)</f>
        <v>0</v>
      </c>
      <c r="O1845" s="4"/>
      <c r="P1845" s="4"/>
      <c r="Q1845" s="4"/>
      <c r="R1845" s="4"/>
      <c r="S1845" s="6">
        <f>SUM(O1845:R1845)</f>
        <v>0</v>
      </c>
      <c r="T1845" s="7">
        <v>1</v>
      </c>
      <c r="U1845" s="5"/>
      <c r="V1845" s="5"/>
      <c r="W1845" s="5">
        <v>0.9</v>
      </c>
      <c r="X1845" s="5"/>
      <c r="Y1845" s="5"/>
      <c r="Z1845" s="6">
        <f>SUM(T1845:Y1845)</f>
        <v>1.9</v>
      </c>
      <c r="AA1845" s="5"/>
      <c r="AB1845" s="5"/>
      <c r="AC1845" s="40">
        <f>G1845+J1845+N1845+S1845+Z1845+AA1845-AB1845</f>
        <v>84.756000000000014</v>
      </c>
    </row>
    <row r="1846" spans="1:29" x14ac:dyDescent="0.25">
      <c r="A1846" s="224">
        <v>1842</v>
      </c>
      <c r="B1846" s="62" t="s">
        <v>491</v>
      </c>
      <c r="C1846" s="8" t="s">
        <v>5456</v>
      </c>
      <c r="D1846" s="6">
        <v>0.82655172413793099</v>
      </c>
      <c r="E1846" s="121"/>
      <c r="F1846" s="5"/>
      <c r="G1846" s="6">
        <f>SUM(D1846*100,E1846:F1846)</f>
        <v>82.655172413793096</v>
      </c>
      <c r="H1846" s="5"/>
      <c r="I1846" s="4"/>
      <c r="J1846" s="6">
        <f>SUM(H1846:I1846)</f>
        <v>0</v>
      </c>
      <c r="K1846" s="5"/>
      <c r="L1846" s="4"/>
      <c r="M1846" s="4"/>
      <c r="N1846" s="6">
        <f>SUM(K1846:M1846)</f>
        <v>0</v>
      </c>
      <c r="O1846" s="4"/>
      <c r="P1846" s="4"/>
      <c r="Q1846" s="4"/>
      <c r="R1846" s="4"/>
      <c r="S1846" s="6">
        <f>SUM(O1846:R1846)</f>
        <v>0</v>
      </c>
      <c r="T1846" s="7"/>
      <c r="U1846" s="5">
        <v>2.1</v>
      </c>
      <c r="V1846" s="5"/>
      <c r="W1846" s="5"/>
      <c r="X1846" s="5"/>
      <c r="Y1846" s="5"/>
      <c r="Z1846" s="6">
        <f>SUM(T1846:Y1846)</f>
        <v>2.1</v>
      </c>
      <c r="AA1846" s="5"/>
      <c r="AB1846" s="5"/>
      <c r="AC1846" s="40">
        <f>G1846+J1846+N1846+S1846+Z1846+AA1846-AB1846</f>
        <v>84.75517241379309</v>
      </c>
    </row>
    <row r="1847" spans="1:29" x14ac:dyDescent="0.25">
      <c r="A1847" s="225">
        <v>1843</v>
      </c>
      <c r="B1847" s="62" t="s">
        <v>2743</v>
      </c>
      <c r="C1847" s="13" t="s">
        <v>2360</v>
      </c>
      <c r="D1847" s="18">
        <v>0.84750000000000003</v>
      </c>
      <c r="E1847" s="122"/>
      <c r="F1847" s="17"/>
      <c r="G1847" s="18">
        <v>84.75</v>
      </c>
      <c r="H1847" s="17"/>
      <c r="I1847" s="19"/>
      <c r="J1847" s="18">
        <v>0</v>
      </c>
      <c r="K1847" s="17"/>
      <c r="L1847" s="19"/>
      <c r="M1847" s="19"/>
      <c r="N1847" s="18">
        <v>0</v>
      </c>
      <c r="O1847" s="19"/>
      <c r="P1847" s="19"/>
      <c r="Q1847" s="19"/>
      <c r="R1847" s="19"/>
      <c r="S1847" s="18">
        <v>0</v>
      </c>
      <c r="T1847" s="20"/>
      <c r="U1847" s="17"/>
      <c r="V1847" s="17"/>
      <c r="W1847" s="17"/>
      <c r="X1847" s="17"/>
      <c r="Y1847" s="17"/>
      <c r="Z1847" s="18">
        <v>0</v>
      </c>
      <c r="AA1847" s="17"/>
      <c r="AB1847" s="17"/>
      <c r="AC1847" s="41">
        <v>84.75</v>
      </c>
    </row>
    <row r="1848" spans="1:29" x14ac:dyDescent="0.25">
      <c r="A1848" s="224">
        <v>1844</v>
      </c>
      <c r="B1848" s="62" t="s">
        <v>2744</v>
      </c>
      <c r="C1848" s="13" t="s">
        <v>2360</v>
      </c>
      <c r="D1848" s="18">
        <v>0.84750000000000003</v>
      </c>
      <c r="E1848" s="122"/>
      <c r="F1848" s="17"/>
      <c r="G1848" s="18">
        <v>84.75</v>
      </c>
      <c r="H1848" s="17"/>
      <c r="I1848" s="19"/>
      <c r="J1848" s="18">
        <v>0</v>
      </c>
      <c r="K1848" s="17"/>
      <c r="L1848" s="19"/>
      <c r="M1848" s="19"/>
      <c r="N1848" s="18">
        <v>0</v>
      </c>
      <c r="O1848" s="19"/>
      <c r="P1848" s="19"/>
      <c r="Q1848" s="19"/>
      <c r="R1848" s="19"/>
      <c r="S1848" s="18">
        <v>0</v>
      </c>
      <c r="T1848" s="20"/>
      <c r="U1848" s="17"/>
      <c r="V1848" s="17"/>
      <c r="W1848" s="17"/>
      <c r="X1848" s="17"/>
      <c r="Y1848" s="17"/>
      <c r="Z1848" s="18">
        <v>0</v>
      </c>
      <c r="AA1848" s="17"/>
      <c r="AB1848" s="17"/>
      <c r="AC1848" s="41">
        <v>84.75</v>
      </c>
    </row>
    <row r="1849" spans="1:29" x14ac:dyDescent="0.25">
      <c r="A1849" s="224">
        <v>1845</v>
      </c>
      <c r="B1849" s="62" t="s">
        <v>2745</v>
      </c>
      <c r="C1849" s="13" t="s">
        <v>2360</v>
      </c>
      <c r="D1849" s="18">
        <v>0.84750000000000003</v>
      </c>
      <c r="E1849" s="122"/>
      <c r="F1849" s="17"/>
      <c r="G1849" s="18">
        <v>84.75</v>
      </c>
      <c r="H1849" s="17"/>
      <c r="I1849" s="19"/>
      <c r="J1849" s="18">
        <v>0</v>
      </c>
      <c r="K1849" s="17"/>
      <c r="L1849" s="19"/>
      <c r="M1849" s="19"/>
      <c r="N1849" s="18">
        <v>0</v>
      </c>
      <c r="O1849" s="19"/>
      <c r="P1849" s="19"/>
      <c r="Q1849" s="19"/>
      <c r="R1849" s="19"/>
      <c r="S1849" s="18">
        <v>0</v>
      </c>
      <c r="T1849" s="20"/>
      <c r="U1849" s="17"/>
      <c r="V1849" s="17"/>
      <c r="W1849" s="17"/>
      <c r="X1849" s="17"/>
      <c r="Y1849" s="17"/>
      <c r="Z1849" s="18">
        <v>0</v>
      </c>
      <c r="AA1849" s="17"/>
      <c r="AB1849" s="17"/>
      <c r="AC1849" s="41">
        <v>84.75</v>
      </c>
    </row>
    <row r="1850" spans="1:29" x14ac:dyDescent="0.25">
      <c r="A1850" s="224">
        <v>1846</v>
      </c>
      <c r="B1850" s="109">
        <v>204161</v>
      </c>
      <c r="C1850" s="36" t="s">
        <v>5457</v>
      </c>
      <c r="D1850" s="38">
        <v>0.84750000000000003</v>
      </c>
      <c r="E1850" s="123"/>
      <c r="F1850" s="33"/>
      <c r="G1850" s="34">
        <v>84.75</v>
      </c>
      <c r="H1850" s="33"/>
      <c r="I1850" s="32"/>
      <c r="J1850" s="34">
        <v>0</v>
      </c>
      <c r="K1850" s="33"/>
      <c r="L1850" s="32"/>
      <c r="M1850" s="32"/>
      <c r="N1850" s="34">
        <v>0</v>
      </c>
      <c r="O1850" s="32"/>
      <c r="P1850" s="32"/>
      <c r="Q1850" s="32"/>
      <c r="R1850" s="32"/>
      <c r="S1850" s="34">
        <v>0</v>
      </c>
      <c r="T1850" s="35"/>
      <c r="U1850" s="33"/>
      <c r="V1850" s="33"/>
      <c r="W1850" s="33"/>
      <c r="X1850" s="33"/>
      <c r="Y1850" s="33"/>
      <c r="Z1850" s="34">
        <v>0</v>
      </c>
      <c r="AA1850" s="33"/>
      <c r="AB1850" s="33"/>
      <c r="AC1850" s="42">
        <v>84.75</v>
      </c>
    </row>
    <row r="1851" spans="1:29" x14ac:dyDescent="0.25">
      <c r="A1851" s="225">
        <v>1847</v>
      </c>
      <c r="B1851" s="62" t="s">
        <v>5356</v>
      </c>
      <c r="C1851" s="9" t="s">
        <v>4042</v>
      </c>
      <c r="D1851" s="18">
        <v>0.84741818181818185</v>
      </c>
      <c r="E1851" s="124"/>
      <c r="F1851" s="17"/>
      <c r="G1851" s="18">
        <f>SUM(D1851*100,E1851:F1851)</f>
        <v>84.741818181818189</v>
      </c>
      <c r="H1851" s="17"/>
      <c r="I1851" s="19"/>
      <c r="J1851" s="18">
        <f>SUM(H1851:I1851)</f>
        <v>0</v>
      </c>
      <c r="K1851" s="17"/>
      <c r="L1851" s="19"/>
      <c r="M1851" s="19"/>
      <c r="N1851" s="18">
        <f>SUM(K1851:M1851)</f>
        <v>0</v>
      </c>
      <c r="O1851" s="19"/>
      <c r="P1851" s="19"/>
      <c r="Q1851" s="19"/>
      <c r="R1851" s="19"/>
      <c r="S1851" s="18">
        <f>SUM(O1851:R1851)</f>
        <v>0</v>
      </c>
      <c r="T1851" s="20"/>
      <c r="U1851" s="17"/>
      <c r="V1851" s="17"/>
      <c r="W1851" s="17"/>
      <c r="X1851" s="17"/>
      <c r="Y1851" s="17"/>
      <c r="Z1851" s="18">
        <f>SUM(T1851:Y1851)</f>
        <v>0</v>
      </c>
      <c r="AA1851" s="17"/>
      <c r="AB1851" s="17"/>
      <c r="AC1851" s="41">
        <f>G1851+J1851+N1851+S1851+Z1851+AA1851-AB1851</f>
        <v>84.741818181818189</v>
      </c>
    </row>
    <row r="1852" spans="1:29" x14ac:dyDescent="0.25">
      <c r="A1852" s="224">
        <v>1848</v>
      </c>
      <c r="B1852" s="62" t="s">
        <v>2746</v>
      </c>
      <c r="C1852" s="13" t="s">
        <v>2360</v>
      </c>
      <c r="D1852" s="18">
        <v>0.84230769230769231</v>
      </c>
      <c r="E1852" s="122"/>
      <c r="F1852" s="17"/>
      <c r="G1852" s="18">
        <v>84.230769230769226</v>
      </c>
      <c r="H1852" s="17"/>
      <c r="I1852" s="19"/>
      <c r="J1852" s="18">
        <v>0</v>
      </c>
      <c r="K1852" s="17"/>
      <c r="L1852" s="19"/>
      <c r="M1852" s="19"/>
      <c r="N1852" s="18">
        <v>0</v>
      </c>
      <c r="O1852" s="19"/>
      <c r="P1852" s="19"/>
      <c r="Q1852" s="19"/>
      <c r="R1852" s="19"/>
      <c r="S1852" s="18">
        <v>0</v>
      </c>
      <c r="T1852" s="20"/>
      <c r="U1852" s="17"/>
      <c r="V1852" s="17">
        <v>0.5</v>
      </c>
      <c r="W1852" s="17"/>
      <c r="X1852" s="17"/>
      <c r="Y1852" s="17"/>
      <c r="Z1852" s="18">
        <v>0.5</v>
      </c>
      <c r="AA1852" s="17"/>
      <c r="AB1852" s="17"/>
      <c r="AC1852" s="41">
        <v>84.730769230769226</v>
      </c>
    </row>
    <row r="1853" spans="1:29" x14ac:dyDescent="0.25">
      <c r="A1853" s="224">
        <v>1849</v>
      </c>
      <c r="B1853" s="101" t="s">
        <v>1564</v>
      </c>
      <c r="C1853" s="8" t="s">
        <v>1369</v>
      </c>
      <c r="D1853" s="18">
        <v>0.82618666666666662</v>
      </c>
      <c r="E1853" s="122"/>
      <c r="F1853" s="17"/>
      <c r="G1853" s="18">
        <f>SUM(D1853*100,E1853:F1853)</f>
        <v>82.618666666666655</v>
      </c>
      <c r="H1853" s="17"/>
      <c r="I1853" s="19"/>
      <c r="J1853" s="18">
        <f>SUM(H1853:I1853)</f>
        <v>0</v>
      </c>
      <c r="K1853" s="17"/>
      <c r="L1853" s="19"/>
      <c r="M1853" s="19"/>
      <c r="N1853" s="18">
        <f>SUM(K1853:M1853)</f>
        <v>0</v>
      </c>
      <c r="O1853" s="19"/>
      <c r="P1853" s="19"/>
      <c r="Q1853" s="19"/>
      <c r="R1853" s="19"/>
      <c r="S1853" s="18">
        <f>SUM(O1853:R1853)</f>
        <v>0</v>
      </c>
      <c r="T1853" s="20"/>
      <c r="U1853" s="17">
        <v>1.7</v>
      </c>
      <c r="V1853" s="17"/>
      <c r="W1853" s="17">
        <f>0.2+0.2</f>
        <v>0.4</v>
      </c>
      <c r="X1853" s="17"/>
      <c r="Y1853" s="17"/>
      <c r="Z1853" s="18">
        <f>SUM(T1853:Y1853)</f>
        <v>2.1</v>
      </c>
      <c r="AA1853" s="17"/>
      <c r="AB1853" s="17"/>
      <c r="AC1853" s="41">
        <f>G1853+J1853+N1853+S1853+Z1853+AA1853-AB1853</f>
        <v>84.71866666666665</v>
      </c>
    </row>
    <row r="1854" spans="1:29" x14ac:dyDescent="0.25">
      <c r="A1854" s="224">
        <v>1850</v>
      </c>
      <c r="B1854" s="62" t="s">
        <v>3531</v>
      </c>
      <c r="C1854" s="13" t="s">
        <v>3340</v>
      </c>
      <c r="D1854" s="18">
        <v>0.84710526315789469</v>
      </c>
      <c r="E1854" s="122"/>
      <c r="F1854" s="17"/>
      <c r="G1854" s="18">
        <v>84.710526315789465</v>
      </c>
      <c r="H1854" s="17"/>
      <c r="I1854" s="19"/>
      <c r="J1854" s="18">
        <v>0</v>
      </c>
      <c r="K1854" s="17"/>
      <c r="L1854" s="19"/>
      <c r="M1854" s="19"/>
      <c r="N1854" s="18">
        <v>0</v>
      </c>
      <c r="O1854" s="19"/>
      <c r="P1854" s="19"/>
      <c r="Q1854" s="19"/>
      <c r="R1854" s="19"/>
      <c r="S1854" s="18">
        <v>0</v>
      </c>
      <c r="T1854" s="20"/>
      <c r="U1854" s="17"/>
      <c r="V1854" s="17"/>
      <c r="W1854" s="17"/>
      <c r="X1854" s="17"/>
      <c r="Y1854" s="17"/>
      <c r="Z1854" s="18">
        <v>0</v>
      </c>
      <c r="AA1854" s="17"/>
      <c r="AB1854" s="17"/>
      <c r="AC1854" s="41">
        <v>84.710526315789465</v>
      </c>
    </row>
    <row r="1855" spans="1:29" x14ac:dyDescent="0.25">
      <c r="A1855" s="225">
        <v>1851</v>
      </c>
      <c r="B1855" s="62" t="s">
        <v>5125</v>
      </c>
      <c r="C1855" s="24" t="s">
        <v>4042</v>
      </c>
      <c r="D1855" s="18">
        <v>0.84709677419354834</v>
      </c>
      <c r="E1855" s="124"/>
      <c r="F1855" s="17"/>
      <c r="G1855" s="18">
        <f>SUM(D1855*100,E1855:F1855)</f>
        <v>84.709677419354833</v>
      </c>
      <c r="H1855" s="17"/>
      <c r="I1855" s="19"/>
      <c r="J1855" s="18">
        <f>SUM(H1855:I1855)</f>
        <v>0</v>
      </c>
      <c r="K1855" s="17"/>
      <c r="L1855" s="19"/>
      <c r="M1855" s="19"/>
      <c r="N1855" s="18">
        <f>SUM(K1855:M1855)</f>
        <v>0</v>
      </c>
      <c r="O1855" s="19"/>
      <c r="P1855" s="19"/>
      <c r="Q1855" s="19"/>
      <c r="R1855" s="19"/>
      <c r="S1855" s="18">
        <f>SUM(O1855:R1855)</f>
        <v>0</v>
      </c>
      <c r="T1855" s="20"/>
      <c r="U1855" s="17"/>
      <c r="V1855" s="17"/>
      <c r="W1855" s="17"/>
      <c r="X1855" s="17"/>
      <c r="Y1855" s="17"/>
      <c r="Z1855" s="18">
        <f>SUM(T1855:Y1855)</f>
        <v>0</v>
      </c>
      <c r="AA1855" s="17"/>
      <c r="AB1855" s="17"/>
      <c r="AC1855" s="41">
        <f>G1855+J1855+N1855+S1855+Z1855+AA1855-AB1855</f>
        <v>84.709677419354833</v>
      </c>
    </row>
    <row r="1856" spans="1:29" x14ac:dyDescent="0.25">
      <c r="A1856" s="224">
        <v>1852</v>
      </c>
      <c r="B1856" s="59" t="s">
        <v>492</v>
      </c>
      <c r="C1856" s="8" t="s">
        <v>5456</v>
      </c>
      <c r="D1856" s="6">
        <v>0.84705882352941175</v>
      </c>
      <c r="E1856" s="121"/>
      <c r="F1856" s="5"/>
      <c r="G1856" s="6">
        <f>SUM(D1856*100,E1856:F1856)</f>
        <v>84.705882352941174</v>
      </c>
      <c r="H1856" s="5"/>
      <c r="I1856" s="4"/>
      <c r="J1856" s="6">
        <f>SUM(H1856:I1856)</f>
        <v>0</v>
      </c>
      <c r="K1856" s="5"/>
      <c r="L1856" s="4"/>
      <c r="M1856" s="4"/>
      <c r="N1856" s="6">
        <f>SUM(K1856:M1856)</f>
        <v>0</v>
      </c>
      <c r="O1856" s="4"/>
      <c r="P1856" s="4"/>
      <c r="Q1856" s="4"/>
      <c r="R1856" s="4"/>
      <c r="S1856" s="6">
        <f>SUM(O1856:R1856)</f>
        <v>0</v>
      </c>
      <c r="T1856" s="7"/>
      <c r="U1856" s="5"/>
      <c r="V1856" s="5"/>
      <c r="W1856" s="5"/>
      <c r="X1856" s="5"/>
      <c r="Y1856" s="5"/>
      <c r="Z1856" s="6">
        <f>SUM(T1856:Y1856)</f>
        <v>0</v>
      </c>
      <c r="AA1856" s="5"/>
      <c r="AB1856" s="5"/>
      <c r="AC1856" s="40">
        <f>G1856+J1856+N1856+S1856+Z1856+AA1856-AB1856</f>
        <v>84.705882352941174</v>
      </c>
    </row>
    <row r="1857" spans="1:29" x14ac:dyDescent="0.25">
      <c r="A1857" s="224">
        <v>1853</v>
      </c>
      <c r="B1857" s="62" t="s">
        <v>493</v>
      </c>
      <c r="C1857" s="8" t="s">
        <v>5456</v>
      </c>
      <c r="D1857" s="6">
        <v>0.84699999999999998</v>
      </c>
      <c r="E1857" s="121"/>
      <c r="F1857" s="5"/>
      <c r="G1857" s="6">
        <f>SUM(D1857*100,E1857:F1857)</f>
        <v>84.7</v>
      </c>
      <c r="H1857" s="5"/>
      <c r="I1857" s="4"/>
      <c r="J1857" s="6">
        <f>SUM(H1857:I1857)</f>
        <v>0</v>
      </c>
      <c r="K1857" s="5"/>
      <c r="L1857" s="4"/>
      <c r="M1857" s="4"/>
      <c r="N1857" s="6">
        <f>SUM(K1857:M1857)</f>
        <v>0</v>
      </c>
      <c r="O1857" s="4"/>
      <c r="P1857" s="4"/>
      <c r="Q1857" s="4"/>
      <c r="R1857" s="4"/>
      <c r="S1857" s="6">
        <f>SUM(O1857:R1857)</f>
        <v>0</v>
      </c>
      <c r="T1857" s="7"/>
      <c r="U1857" s="5"/>
      <c r="V1857" s="5"/>
      <c r="W1857" s="5"/>
      <c r="X1857" s="5"/>
      <c r="Y1857" s="5"/>
      <c r="Z1857" s="6">
        <f>SUM(T1857:Y1857)</f>
        <v>0</v>
      </c>
      <c r="AA1857" s="5"/>
      <c r="AB1857" s="5"/>
      <c r="AC1857" s="40">
        <f>G1857+J1857+N1857+S1857+Z1857+AA1857-AB1857</f>
        <v>84.7</v>
      </c>
    </row>
    <row r="1858" spans="1:29" x14ac:dyDescent="0.25">
      <c r="A1858" s="224">
        <v>1854</v>
      </c>
      <c r="B1858" s="109">
        <v>194008</v>
      </c>
      <c r="C1858" s="36" t="s">
        <v>5457</v>
      </c>
      <c r="D1858" s="39">
        <v>0.83699999999999997</v>
      </c>
      <c r="E1858" s="123"/>
      <c r="F1858" s="33"/>
      <c r="G1858" s="34">
        <v>83.7</v>
      </c>
      <c r="H1858" s="33"/>
      <c r="I1858" s="32"/>
      <c r="J1858" s="34">
        <v>0</v>
      </c>
      <c r="K1858" s="33"/>
      <c r="L1858" s="32"/>
      <c r="M1858" s="32"/>
      <c r="N1858" s="34">
        <v>0</v>
      </c>
      <c r="O1858" s="32"/>
      <c r="P1858" s="32"/>
      <c r="Q1858" s="32"/>
      <c r="R1858" s="32"/>
      <c r="S1858" s="34">
        <v>0</v>
      </c>
      <c r="T1858" s="35">
        <v>1</v>
      </c>
      <c r="U1858" s="33"/>
      <c r="V1858" s="33"/>
      <c r="W1858" s="33"/>
      <c r="X1858" s="33"/>
      <c r="Y1858" s="33"/>
      <c r="Z1858" s="34">
        <v>1</v>
      </c>
      <c r="AA1858" s="33"/>
      <c r="AB1858" s="33"/>
      <c r="AC1858" s="42">
        <v>84.7</v>
      </c>
    </row>
    <row r="1859" spans="1:29" x14ac:dyDescent="0.25">
      <c r="A1859" s="225">
        <v>1855</v>
      </c>
      <c r="B1859" s="62" t="s">
        <v>2747</v>
      </c>
      <c r="C1859" s="13" t="s">
        <v>2360</v>
      </c>
      <c r="D1859" s="18">
        <v>0.84692307692307689</v>
      </c>
      <c r="E1859" s="122"/>
      <c r="F1859" s="17"/>
      <c r="G1859" s="18">
        <v>84.692307692307693</v>
      </c>
      <c r="H1859" s="17"/>
      <c r="I1859" s="19"/>
      <c r="J1859" s="18">
        <v>0</v>
      </c>
      <c r="K1859" s="17"/>
      <c r="L1859" s="19"/>
      <c r="M1859" s="19"/>
      <c r="N1859" s="18">
        <v>0</v>
      </c>
      <c r="O1859" s="19"/>
      <c r="P1859" s="19"/>
      <c r="Q1859" s="19"/>
      <c r="R1859" s="19"/>
      <c r="S1859" s="18">
        <v>0</v>
      </c>
      <c r="T1859" s="20"/>
      <c r="U1859" s="17"/>
      <c r="V1859" s="17"/>
      <c r="W1859" s="17"/>
      <c r="X1859" s="17"/>
      <c r="Y1859" s="17"/>
      <c r="Z1859" s="18">
        <v>0</v>
      </c>
      <c r="AA1859" s="17"/>
      <c r="AB1859" s="17"/>
      <c r="AC1859" s="41">
        <v>84.692307692307693</v>
      </c>
    </row>
    <row r="1860" spans="1:29" x14ac:dyDescent="0.25">
      <c r="A1860" s="224">
        <v>1856</v>
      </c>
      <c r="B1860" s="62" t="s">
        <v>2748</v>
      </c>
      <c r="C1860" s="13" t="s">
        <v>2360</v>
      </c>
      <c r="D1860" s="18">
        <v>0.84692307692307689</v>
      </c>
      <c r="E1860" s="122"/>
      <c r="F1860" s="17"/>
      <c r="G1860" s="18">
        <v>84.692307692307693</v>
      </c>
      <c r="H1860" s="17"/>
      <c r="I1860" s="19"/>
      <c r="J1860" s="18">
        <v>0</v>
      </c>
      <c r="K1860" s="17"/>
      <c r="L1860" s="19"/>
      <c r="M1860" s="19"/>
      <c r="N1860" s="18">
        <v>0</v>
      </c>
      <c r="O1860" s="19"/>
      <c r="P1860" s="19"/>
      <c r="Q1860" s="19"/>
      <c r="R1860" s="19"/>
      <c r="S1860" s="18">
        <v>0</v>
      </c>
      <c r="T1860" s="20"/>
      <c r="U1860" s="17"/>
      <c r="V1860" s="17"/>
      <c r="W1860" s="17"/>
      <c r="X1860" s="17"/>
      <c r="Y1860" s="17"/>
      <c r="Z1860" s="18">
        <v>0</v>
      </c>
      <c r="AA1860" s="17"/>
      <c r="AB1860" s="17"/>
      <c r="AC1860" s="41">
        <v>84.692307692307693</v>
      </c>
    </row>
    <row r="1861" spans="1:29" x14ac:dyDescent="0.25">
      <c r="A1861" s="224">
        <v>1857</v>
      </c>
      <c r="B1861" s="62" t="s">
        <v>2749</v>
      </c>
      <c r="C1861" s="13" t="s">
        <v>2360</v>
      </c>
      <c r="D1861" s="18">
        <v>0.84692307692307689</v>
      </c>
      <c r="E1861" s="122"/>
      <c r="F1861" s="17"/>
      <c r="G1861" s="18">
        <v>84.692307692307693</v>
      </c>
      <c r="H1861" s="17"/>
      <c r="I1861" s="19"/>
      <c r="J1861" s="18">
        <v>0</v>
      </c>
      <c r="K1861" s="17"/>
      <c r="L1861" s="19"/>
      <c r="M1861" s="19"/>
      <c r="N1861" s="18">
        <v>0</v>
      </c>
      <c r="O1861" s="19"/>
      <c r="P1861" s="19"/>
      <c r="Q1861" s="19"/>
      <c r="R1861" s="19"/>
      <c r="S1861" s="18">
        <v>0</v>
      </c>
      <c r="T1861" s="20"/>
      <c r="U1861" s="17"/>
      <c r="V1861" s="17"/>
      <c r="W1861" s="17"/>
      <c r="X1861" s="17"/>
      <c r="Y1861" s="17"/>
      <c r="Z1861" s="18">
        <v>0</v>
      </c>
      <c r="AA1861" s="17"/>
      <c r="AB1861" s="17"/>
      <c r="AC1861" s="41">
        <v>84.692307692307693</v>
      </c>
    </row>
    <row r="1862" spans="1:29" x14ac:dyDescent="0.25">
      <c r="A1862" s="224">
        <v>1858</v>
      </c>
      <c r="B1862" s="81" t="s">
        <v>4402</v>
      </c>
      <c r="C1862" s="8" t="s">
        <v>4042</v>
      </c>
      <c r="D1862" s="18">
        <v>0.84689655172413791</v>
      </c>
      <c r="E1862" s="124"/>
      <c r="F1862" s="17"/>
      <c r="G1862" s="18">
        <f>SUM(D1862*100,E1862:F1862)</f>
        <v>84.689655172413794</v>
      </c>
      <c r="H1862" s="17"/>
      <c r="I1862" s="19"/>
      <c r="J1862" s="18">
        <f>SUM(H1862:I1862)</f>
        <v>0</v>
      </c>
      <c r="K1862" s="17"/>
      <c r="L1862" s="19"/>
      <c r="M1862" s="19"/>
      <c r="N1862" s="18">
        <f>SUM(K1862:M1862)</f>
        <v>0</v>
      </c>
      <c r="O1862" s="19"/>
      <c r="P1862" s="19"/>
      <c r="Q1862" s="19"/>
      <c r="R1862" s="19"/>
      <c r="S1862" s="18">
        <f>SUM(O1862:R1862)</f>
        <v>0</v>
      </c>
      <c r="T1862" s="20"/>
      <c r="U1862" s="17"/>
      <c r="V1862" s="17"/>
      <c r="W1862" s="17"/>
      <c r="X1862" s="17"/>
      <c r="Y1862" s="17"/>
      <c r="Z1862" s="18">
        <f>SUM(T1862:Y1862)</f>
        <v>0</v>
      </c>
      <c r="AA1862" s="17"/>
      <c r="AB1862" s="17"/>
      <c r="AC1862" s="41">
        <f>G1862+J1862+N1862+S1862+Z1862+AA1862-AB1862</f>
        <v>84.689655172413794</v>
      </c>
    </row>
    <row r="1863" spans="1:29" x14ac:dyDescent="0.25">
      <c r="A1863" s="225">
        <v>1859</v>
      </c>
      <c r="B1863" s="62" t="s">
        <v>5240</v>
      </c>
      <c r="C1863" s="9" t="s">
        <v>4042</v>
      </c>
      <c r="D1863" s="18">
        <v>0.83886060606060597</v>
      </c>
      <c r="E1863" s="124"/>
      <c r="F1863" s="17"/>
      <c r="G1863" s="18">
        <f>SUM(D1863*100,E1863:F1863)</f>
        <v>83.886060606060596</v>
      </c>
      <c r="H1863" s="17"/>
      <c r="I1863" s="19"/>
      <c r="J1863" s="18">
        <f>SUM(H1863:I1863)</f>
        <v>0</v>
      </c>
      <c r="K1863" s="17"/>
      <c r="L1863" s="19"/>
      <c r="M1863" s="19"/>
      <c r="N1863" s="18">
        <f>SUM(K1863:M1863)</f>
        <v>0</v>
      </c>
      <c r="O1863" s="19"/>
      <c r="P1863" s="19"/>
      <c r="Q1863" s="19"/>
      <c r="R1863" s="19"/>
      <c r="S1863" s="18">
        <f>SUM(O1863:R1863)</f>
        <v>0</v>
      </c>
      <c r="T1863" s="20"/>
      <c r="U1863" s="17">
        <v>0.8</v>
      </c>
      <c r="V1863" s="17"/>
      <c r="W1863" s="17"/>
      <c r="X1863" s="17"/>
      <c r="Y1863" s="17"/>
      <c r="Z1863" s="18">
        <f>SUM(T1863:Y1863)</f>
        <v>0.8</v>
      </c>
      <c r="AA1863" s="17"/>
      <c r="AB1863" s="17"/>
      <c r="AC1863" s="41">
        <f>G1863+J1863+N1863+S1863+Z1863+AA1863-AB1863</f>
        <v>84.686060606060593</v>
      </c>
    </row>
    <row r="1864" spans="1:29" x14ac:dyDescent="0.25">
      <c r="A1864" s="224">
        <v>1860</v>
      </c>
      <c r="B1864" s="62" t="s">
        <v>3532</v>
      </c>
      <c r="C1864" s="13" t="s">
        <v>3340</v>
      </c>
      <c r="D1864" s="18">
        <v>0.8468</v>
      </c>
      <c r="E1864" s="122"/>
      <c r="F1864" s="17"/>
      <c r="G1864" s="18">
        <v>84.68</v>
      </c>
      <c r="H1864" s="17"/>
      <c r="I1864" s="19"/>
      <c r="J1864" s="18">
        <v>0</v>
      </c>
      <c r="K1864" s="17"/>
      <c r="L1864" s="19"/>
      <c r="M1864" s="19"/>
      <c r="N1864" s="18">
        <v>0</v>
      </c>
      <c r="O1864" s="19"/>
      <c r="P1864" s="19"/>
      <c r="Q1864" s="19"/>
      <c r="R1864" s="19"/>
      <c r="S1864" s="18">
        <v>0</v>
      </c>
      <c r="T1864" s="20"/>
      <c r="U1864" s="17"/>
      <c r="V1864" s="17"/>
      <c r="W1864" s="17"/>
      <c r="X1864" s="17"/>
      <c r="Y1864" s="17"/>
      <c r="Z1864" s="18">
        <v>0</v>
      </c>
      <c r="AA1864" s="17"/>
      <c r="AB1864" s="17"/>
      <c r="AC1864" s="41">
        <v>84.68</v>
      </c>
    </row>
    <row r="1865" spans="1:29" x14ac:dyDescent="0.25">
      <c r="A1865" s="224">
        <v>1861</v>
      </c>
      <c r="B1865" s="110" t="s">
        <v>4596</v>
      </c>
      <c r="C1865" s="50" t="s">
        <v>4042</v>
      </c>
      <c r="D1865" s="18">
        <v>0.84677419354838712</v>
      </c>
      <c r="E1865" s="124"/>
      <c r="F1865" s="17"/>
      <c r="G1865" s="18">
        <f>SUM(D1865*100,E1865:F1865)</f>
        <v>84.677419354838719</v>
      </c>
      <c r="H1865" s="17"/>
      <c r="I1865" s="19"/>
      <c r="J1865" s="18">
        <f>SUM(H1865:I1865)</f>
        <v>0</v>
      </c>
      <c r="K1865" s="17"/>
      <c r="L1865" s="19"/>
      <c r="M1865" s="19"/>
      <c r="N1865" s="18">
        <f>SUM(K1865:M1865)</f>
        <v>0</v>
      </c>
      <c r="O1865" s="19"/>
      <c r="P1865" s="19"/>
      <c r="Q1865" s="19"/>
      <c r="R1865" s="19"/>
      <c r="S1865" s="18">
        <f>SUM(O1865:R1865)</f>
        <v>0</v>
      </c>
      <c r="T1865" s="20"/>
      <c r="U1865" s="17"/>
      <c r="V1865" s="17"/>
      <c r="W1865" s="17"/>
      <c r="X1865" s="17"/>
      <c r="Y1865" s="17"/>
      <c r="Z1865" s="18">
        <f>SUM(T1865:Y1865)</f>
        <v>0</v>
      </c>
      <c r="AA1865" s="17"/>
      <c r="AB1865" s="17"/>
      <c r="AC1865" s="41">
        <f>G1865+J1865+N1865+S1865+Z1865+AA1865-AB1865</f>
        <v>84.677419354838719</v>
      </c>
    </row>
    <row r="1866" spans="1:29" x14ac:dyDescent="0.25">
      <c r="A1866" s="224">
        <v>1862</v>
      </c>
      <c r="B1866" s="58" t="s">
        <v>494</v>
      </c>
      <c r="C1866" s="8" t="s">
        <v>5456</v>
      </c>
      <c r="D1866" s="43">
        <v>0.8466866666666667</v>
      </c>
      <c r="E1866" s="121"/>
      <c r="F1866" s="5"/>
      <c r="G1866" s="6">
        <f>SUM(D1866*100,E1866:F1866)</f>
        <v>84.668666666666667</v>
      </c>
      <c r="H1866" s="5"/>
      <c r="I1866" s="4"/>
      <c r="J1866" s="6">
        <f>SUM(H1866:I1866)</f>
        <v>0</v>
      </c>
      <c r="K1866" s="5"/>
      <c r="L1866" s="4"/>
      <c r="M1866" s="4"/>
      <c r="N1866" s="6">
        <f>SUM(K1866:M1866)</f>
        <v>0</v>
      </c>
      <c r="O1866" s="4"/>
      <c r="P1866" s="4"/>
      <c r="Q1866" s="4"/>
      <c r="R1866" s="4"/>
      <c r="S1866" s="6">
        <f>SUM(O1866:R1866)</f>
        <v>0</v>
      </c>
      <c r="T1866" s="7"/>
      <c r="U1866" s="5"/>
      <c r="V1866" s="5"/>
      <c r="W1866" s="5"/>
      <c r="X1866" s="5"/>
      <c r="Y1866" s="5"/>
      <c r="Z1866" s="6">
        <f>SUM(T1866:Y1866)</f>
        <v>0</v>
      </c>
      <c r="AA1866" s="5"/>
      <c r="AB1866" s="5"/>
      <c r="AC1866" s="40">
        <f>G1866+J1866+N1866+S1866+Z1866+AA1866-AB1866</f>
        <v>84.668666666666667</v>
      </c>
    </row>
    <row r="1867" spans="1:29" x14ac:dyDescent="0.25">
      <c r="A1867" s="225">
        <v>1863</v>
      </c>
      <c r="B1867" s="58" t="s">
        <v>495</v>
      </c>
      <c r="C1867" s="8" t="s">
        <v>5456</v>
      </c>
      <c r="D1867" s="6">
        <v>0.84666666666666668</v>
      </c>
      <c r="E1867" s="121"/>
      <c r="F1867" s="5"/>
      <c r="G1867" s="6">
        <f>SUM(D1867*100,E1867:F1867)</f>
        <v>84.666666666666671</v>
      </c>
      <c r="H1867" s="5"/>
      <c r="I1867" s="4"/>
      <c r="J1867" s="6">
        <f>SUM(H1867:I1867)</f>
        <v>0</v>
      </c>
      <c r="K1867" s="5"/>
      <c r="L1867" s="4"/>
      <c r="M1867" s="4"/>
      <c r="N1867" s="6">
        <f>SUM(K1867:M1867)</f>
        <v>0</v>
      </c>
      <c r="O1867" s="4"/>
      <c r="P1867" s="4"/>
      <c r="Q1867" s="4"/>
      <c r="R1867" s="4"/>
      <c r="S1867" s="6">
        <f>SUM(O1867:R1867)</f>
        <v>0</v>
      </c>
      <c r="T1867" s="7"/>
      <c r="U1867" s="5"/>
      <c r="V1867" s="5"/>
      <c r="W1867" s="5"/>
      <c r="X1867" s="5"/>
      <c r="Y1867" s="5"/>
      <c r="Z1867" s="6">
        <f>SUM(T1867:Y1867)</f>
        <v>0</v>
      </c>
      <c r="AA1867" s="5"/>
      <c r="AB1867" s="5"/>
      <c r="AC1867" s="40">
        <f>G1867+J1867+N1867+S1867+Z1867+AA1867-AB1867</f>
        <v>84.666666666666671</v>
      </c>
    </row>
    <row r="1868" spans="1:29" x14ac:dyDescent="0.25">
      <c r="A1868" s="224">
        <v>1864</v>
      </c>
      <c r="B1868" s="62" t="s">
        <v>496</v>
      </c>
      <c r="C1868" s="8" t="s">
        <v>5456</v>
      </c>
      <c r="D1868" s="6">
        <v>0.84666666666666668</v>
      </c>
      <c r="E1868" s="121"/>
      <c r="F1868" s="5"/>
      <c r="G1868" s="6">
        <f>SUM(D1868*100,E1868:F1868)</f>
        <v>84.666666666666671</v>
      </c>
      <c r="H1868" s="5"/>
      <c r="I1868" s="4"/>
      <c r="J1868" s="6">
        <f>SUM(H1868:I1868)</f>
        <v>0</v>
      </c>
      <c r="K1868" s="5"/>
      <c r="L1868" s="4"/>
      <c r="M1868" s="4"/>
      <c r="N1868" s="6">
        <f>SUM(K1868:M1868)</f>
        <v>0</v>
      </c>
      <c r="O1868" s="4"/>
      <c r="P1868" s="4"/>
      <c r="Q1868" s="4"/>
      <c r="R1868" s="4"/>
      <c r="S1868" s="6">
        <f>SUM(O1868:R1868)</f>
        <v>0</v>
      </c>
      <c r="T1868" s="7"/>
      <c r="U1868" s="5"/>
      <c r="V1868" s="5"/>
      <c r="W1868" s="5"/>
      <c r="X1868" s="5"/>
      <c r="Y1868" s="5"/>
      <c r="Z1868" s="6">
        <f>SUM(T1868:Y1868)</f>
        <v>0</v>
      </c>
      <c r="AA1868" s="5"/>
      <c r="AB1868" s="5"/>
      <c r="AC1868" s="40">
        <f>G1868+J1868+N1868+S1868+Z1868+AA1868-AB1868</f>
        <v>84.666666666666671</v>
      </c>
    </row>
    <row r="1869" spans="1:29" x14ac:dyDescent="0.25">
      <c r="A1869" s="224">
        <v>1865</v>
      </c>
      <c r="B1869" s="62" t="s">
        <v>4885</v>
      </c>
      <c r="C1869" s="8" t="s">
        <v>4042</v>
      </c>
      <c r="D1869" s="18">
        <v>0.81864864864864861</v>
      </c>
      <c r="E1869" s="124"/>
      <c r="F1869" s="17"/>
      <c r="G1869" s="18">
        <f>SUM(D1869*100,E1869:F1869)</f>
        <v>81.864864864864856</v>
      </c>
      <c r="H1869" s="17"/>
      <c r="I1869" s="19"/>
      <c r="J1869" s="18">
        <f>SUM(H1869:I1869)</f>
        <v>0</v>
      </c>
      <c r="K1869" s="17"/>
      <c r="L1869" s="19"/>
      <c r="M1869" s="19"/>
      <c r="N1869" s="18">
        <f>SUM(K1869:M1869)</f>
        <v>0</v>
      </c>
      <c r="O1869" s="19"/>
      <c r="P1869" s="19"/>
      <c r="Q1869" s="19"/>
      <c r="R1869" s="19"/>
      <c r="S1869" s="18">
        <f>SUM(O1869:R1869)</f>
        <v>0</v>
      </c>
      <c r="T1869" s="20">
        <v>2</v>
      </c>
      <c r="U1869" s="17">
        <v>0.8</v>
      </c>
      <c r="V1869" s="17"/>
      <c r="W1869" s="17"/>
      <c r="X1869" s="17"/>
      <c r="Y1869" s="17"/>
      <c r="Z1869" s="18">
        <f>SUM(T1869:Y1869)</f>
        <v>2.8</v>
      </c>
      <c r="AA1869" s="17"/>
      <c r="AB1869" s="17"/>
      <c r="AC1869" s="41">
        <f>G1869+J1869+N1869+S1869+Z1869+AA1869-AB1869</f>
        <v>84.664864864864853</v>
      </c>
    </row>
    <row r="1870" spans="1:29" ht="25.5" x14ac:dyDescent="0.25">
      <c r="A1870" s="224">
        <v>1866</v>
      </c>
      <c r="B1870" s="81" t="s">
        <v>1565</v>
      </c>
      <c r="C1870" s="13" t="s">
        <v>1369</v>
      </c>
      <c r="D1870" s="18">
        <v>0.8466285714285714</v>
      </c>
      <c r="E1870" s="122"/>
      <c r="F1870" s="17"/>
      <c r="G1870" s="18">
        <f>SUM(D1870*100,E1870:F1870)</f>
        <v>84.662857142857135</v>
      </c>
      <c r="H1870" s="17"/>
      <c r="I1870" s="19"/>
      <c r="J1870" s="18">
        <f>SUM(H1870:I1870)</f>
        <v>0</v>
      </c>
      <c r="K1870" s="17"/>
      <c r="L1870" s="19"/>
      <c r="M1870" s="19"/>
      <c r="N1870" s="18">
        <f>SUM(K1870:M1870)</f>
        <v>0</v>
      </c>
      <c r="O1870" s="19"/>
      <c r="P1870" s="19"/>
      <c r="Q1870" s="19"/>
      <c r="R1870" s="19"/>
      <c r="S1870" s="18">
        <f>SUM(O1870:R1870)</f>
        <v>0</v>
      </c>
      <c r="T1870" s="20"/>
      <c r="U1870" s="17"/>
      <c r="V1870" s="17"/>
      <c r="W1870" s="17"/>
      <c r="X1870" s="17"/>
      <c r="Y1870" s="17"/>
      <c r="Z1870" s="18">
        <f>SUM(T1870:Y1870)</f>
        <v>0</v>
      </c>
      <c r="AA1870" s="17"/>
      <c r="AB1870" s="17"/>
      <c r="AC1870" s="41">
        <f>G1870+J1870+N1870+S1870+Z1870+AA1870-AB1870</f>
        <v>84.662857142857135</v>
      </c>
    </row>
    <row r="1871" spans="1:29" x14ac:dyDescent="0.25">
      <c r="A1871" s="225">
        <v>1867</v>
      </c>
      <c r="B1871" s="97" t="s">
        <v>1566</v>
      </c>
      <c r="C1871" s="8" t="s">
        <v>1369</v>
      </c>
      <c r="D1871" s="18">
        <v>0.74557999999999991</v>
      </c>
      <c r="E1871" s="122"/>
      <c r="F1871" s="17"/>
      <c r="G1871" s="18">
        <f>SUM(D1871*100,E1871:F1871)</f>
        <v>74.557999999999993</v>
      </c>
      <c r="H1871" s="17"/>
      <c r="I1871" s="19"/>
      <c r="J1871" s="18">
        <f>SUM(H1871:I1871)</f>
        <v>0</v>
      </c>
      <c r="K1871" s="17"/>
      <c r="L1871" s="19"/>
      <c r="M1871" s="19"/>
      <c r="N1871" s="18">
        <f>SUM(K1871:M1871)</f>
        <v>0</v>
      </c>
      <c r="O1871" s="19"/>
      <c r="P1871" s="19"/>
      <c r="Q1871" s="19"/>
      <c r="R1871" s="19"/>
      <c r="S1871" s="18">
        <f>SUM(O1871:R1871)</f>
        <v>0</v>
      </c>
      <c r="T1871" s="20">
        <f>1+1</f>
        <v>2</v>
      </c>
      <c r="U1871" s="17">
        <v>1</v>
      </c>
      <c r="V1871" s="17">
        <v>0.5</v>
      </c>
      <c r="W1871" s="17">
        <f>1.7+1.5+1.3+0.5+0.2+0.6</f>
        <v>5.8</v>
      </c>
      <c r="X1871" s="17">
        <v>0.8</v>
      </c>
      <c r="Y1871" s="17"/>
      <c r="Z1871" s="18">
        <f>SUM(T1871:Y1871)</f>
        <v>10.100000000000001</v>
      </c>
      <c r="AA1871" s="17"/>
      <c r="AB1871" s="17"/>
      <c r="AC1871" s="41">
        <f>G1871+J1871+N1871+S1871+Z1871+AA1871-AB1871</f>
        <v>84.657999999999987</v>
      </c>
    </row>
    <row r="1872" spans="1:29" x14ac:dyDescent="0.25">
      <c r="A1872" s="224">
        <v>1868</v>
      </c>
      <c r="B1872" s="58" t="s">
        <v>497</v>
      </c>
      <c r="C1872" s="8" t="s">
        <v>5456</v>
      </c>
      <c r="D1872" s="6">
        <v>0.84655172413793101</v>
      </c>
      <c r="E1872" s="121"/>
      <c r="F1872" s="5"/>
      <c r="G1872" s="6">
        <f>SUM(D1872*100,E1872:F1872)</f>
        <v>84.655172413793096</v>
      </c>
      <c r="H1872" s="5"/>
      <c r="I1872" s="4"/>
      <c r="J1872" s="6">
        <f>SUM(H1872:I1872)</f>
        <v>0</v>
      </c>
      <c r="K1872" s="5"/>
      <c r="L1872" s="4"/>
      <c r="M1872" s="4"/>
      <c r="N1872" s="6">
        <f>SUM(K1872:M1872)</f>
        <v>0</v>
      </c>
      <c r="O1872" s="4"/>
      <c r="P1872" s="4"/>
      <c r="Q1872" s="4"/>
      <c r="R1872" s="4"/>
      <c r="S1872" s="6">
        <f>SUM(O1872:R1872)</f>
        <v>0</v>
      </c>
      <c r="T1872" s="7"/>
      <c r="U1872" s="5"/>
      <c r="V1872" s="5"/>
      <c r="W1872" s="5"/>
      <c r="X1872" s="5"/>
      <c r="Y1872" s="5"/>
      <c r="Z1872" s="6">
        <f>SUM(T1872:Y1872)</f>
        <v>0</v>
      </c>
      <c r="AA1872" s="5"/>
      <c r="AB1872" s="5"/>
      <c r="AC1872" s="40">
        <f>G1872+J1872+N1872+S1872+Z1872+AA1872-AB1872</f>
        <v>84.655172413793096</v>
      </c>
    </row>
    <row r="1873" spans="1:29" x14ac:dyDescent="0.25">
      <c r="A1873" s="224">
        <v>1869</v>
      </c>
      <c r="B1873" s="62" t="s">
        <v>5142</v>
      </c>
      <c r="C1873" s="24" t="s">
        <v>4042</v>
      </c>
      <c r="D1873" s="18">
        <v>0.79645161290322586</v>
      </c>
      <c r="E1873" s="124"/>
      <c r="F1873" s="17"/>
      <c r="G1873" s="18">
        <f>SUM(D1873*100,E1873:F1873)</f>
        <v>79.645161290322591</v>
      </c>
      <c r="H1873" s="17"/>
      <c r="I1873" s="19"/>
      <c r="J1873" s="18">
        <f>SUM(H1873:I1873)</f>
        <v>0</v>
      </c>
      <c r="K1873" s="17"/>
      <c r="L1873" s="19"/>
      <c r="M1873" s="19"/>
      <c r="N1873" s="18">
        <f>SUM(K1873:M1873)</f>
        <v>0</v>
      </c>
      <c r="O1873" s="19">
        <v>2.5</v>
      </c>
      <c r="P1873" s="19"/>
      <c r="Q1873" s="19"/>
      <c r="R1873" s="19"/>
      <c r="S1873" s="18">
        <f>SUM(O1873:R1873)</f>
        <v>2.5</v>
      </c>
      <c r="T1873" s="20"/>
      <c r="U1873" s="17">
        <v>2.5</v>
      </c>
      <c r="V1873" s="17"/>
      <c r="W1873" s="17"/>
      <c r="X1873" s="17"/>
      <c r="Y1873" s="17"/>
      <c r="Z1873" s="18">
        <f>SUM(T1873:Y1873)</f>
        <v>2.5</v>
      </c>
      <c r="AA1873" s="17"/>
      <c r="AB1873" s="17"/>
      <c r="AC1873" s="41">
        <f>G1873+J1873+N1873+S1873+Z1873+AA1873-AB1873</f>
        <v>84.645161290322591</v>
      </c>
    </row>
    <row r="1874" spans="1:29" x14ac:dyDescent="0.25">
      <c r="A1874" s="224">
        <v>1870</v>
      </c>
      <c r="B1874" s="58" t="s">
        <v>498</v>
      </c>
      <c r="C1874" s="8" t="s">
        <v>5456</v>
      </c>
      <c r="D1874" s="6">
        <v>0.84645161290322579</v>
      </c>
      <c r="E1874" s="121"/>
      <c r="F1874" s="5"/>
      <c r="G1874" s="6">
        <f>SUM(D1874*100,E1874:F1874)</f>
        <v>84.645161290322577</v>
      </c>
      <c r="H1874" s="5"/>
      <c r="I1874" s="4"/>
      <c r="J1874" s="6">
        <f>SUM(H1874:I1874)</f>
        <v>0</v>
      </c>
      <c r="K1874" s="5"/>
      <c r="L1874" s="4"/>
      <c r="M1874" s="4"/>
      <c r="N1874" s="6">
        <f>SUM(K1874:M1874)</f>
        <v>0</v>
      </c>
      <c r="O1874" s="4"/>
      <c r="P1874" s="4"/>
      <c r="Q1874" s="4"/>
      <c r="R1874" s="4"/>
      <c r="S1874" s="6">
        <f>SUM(O1874:R1874)</f>
        <v>0</v>
      </c>
      <c r="T1874" s="7"/>
      <c r="U1874" s="5"/>
      <c r="V1874" s="5"/>
      <c r="W1874" s="5"/>
      <c r="X1874" s="5"/>
      <c r="Y1874" s="5"/>
      <c r="Z1874" s="6">
        <f>SUM(T1874:Y1874)</f>
        <v>0</v>
      </c>
      <c r="AA1874" s="5"/>
      <c r="AB1874" s="5"/>
      <c r="AC1874" s="40">
        <f>G1874+J1874+N1874+S1874+Z1874+AA1874-AB1874</f>
        <v>84.645161290322577</v>
      </c>
    </row>
    <row r="1875" spans="1:29" x14ac:dyDescent="0.25">
      <c r="A1875" s="225">
        <v>1871</v>
      </c>
      <c r="B1875" s="62" t="s">
        <v>2750</v>
      </c>
      <c r="C1875" s="13" t="s">
        <v>2360</v>
      </c>
      <c r="D1875" s="18">
        <v>0.84641666666666671</v>
      </c>
      <c r="E1875" s="122"/>
      <c r="F1875" s="17"/>
      <c r="G1875" s="18">
        <v>84.641666666666666</v>
      </c>
      <c r="H1875" s="17"/>
      <c r="I1875" s="19"/>
      <c r="J1875" s="18">
        <v>0</v>
      </c>
      <c r="K1875" s="17"/>
      <c r="L1875" s="19"/>
      <c r="M1875" s="19"/>
      <c r="N1875" s="18">
        <v>0</v>
      </c>
      <c r="O1875" s="19"/>
      <c r="P1875" s="19"/>
      <c r="Q1875" s="19"/>
      <c r="R1875" s="19"/>
      <c r="S1875" s="18">
        <v>0</v>
      </c>
      <c r="T1875" s="20"/>
      <c r="U1875" s="17"/>
      <c r="V1875" s="17"/>
      <c r="W1875" s="17"/>
      <c r="X1875" s="17"/>
      <c r="Y1875" s="17"/>
      <c r="Z1875" s="18">
        <v>0</v>
      </c>
      <c r="AA1875" s="17"/>
      <c r="AB1875" s="17"/>
      <c r="AC1875" s="41">
        <v>84.641666666666666</v>
      </c>
    </row>
    <row r="1876" spans="1:29" x14ac:dyDescent="0.25">
      <c r="A1876" s="224">
        <v>1872</v>
      </c>
      <c r="B1876" s="98" t="s">
        <v>1567</v>
      </c>
      <c r="C1876" s="8" t="s">
        <v>1369</v>
      </c>
      <c r="D1876" s="18">
        <v>0.84640449438202248</v>
      </c>
      <c r="E1876" s="122"/>
      <c r="F1876" s="17"/>
      <c r="G1876" s="18">
        <f>SUM(D1876*100,E1876:F1876)</f>
        <v>84.640449438202253</v>
      </c>
      <c r="H1876" s="17"/>
      <c r="I1876" s="19"/>
      <c r="J1876" s="18">
        <f>SUM(H1876:I1876)</f>
        <v>0</v>
      </c>
      <c r="K1876" s="17"/>
      <c r="L1876" s="19"/>
      <c r="M1876" s="19"/>
      <c r="N1876" s="18">
        <f>SUM(K1876:M1876)</f>
        <v>0</v>
      </c>
      <c r="O1876" s="19"/>
      <c r="P1876" s="19"/>
      <c r="Q1876" s="19"/>
      <c r="R1876" s="19"/>
      <c r="S1876" s="18">
        <f>SUM(O1876:R1876)</f>
        <v>0</v>
      </c>
      <c r="T1876" s="20"/>
      <c r="U1876" s="17"/>
      <c r="V1876" s="17"/>
      <c r="W1876" s="17"/>
      <c r="X1876" s="17"/>
      <c r="Y1876" s="17"/>
      <c r="Z1876" s="18">
        <f>SUM(T1876:Y1876)</f>
        <v>0</v>
      </c>
      <c r="AA1876" s="17"/>
      <c r="AB1876" s="17"/>
      <c r="AC1876" s="41">
        <f>G1876+J1876+N1876+S1876+Z1876+AA1876-AB1876</f>
        <v>84.640449438202253</v>
      </c>
    </row>
    <row r="1877" spans="1:29" x14ac:dyDescent="0.25">
      <c r="A1877" s="224">
        <v>1873</v>
      </c>
      <c r="B1877" s="62" t="s">
        <v>3533</v>
      </c>
      <c r="C1877" s="13" t="s">
        <v>3340</v>
      </c>
      <c r="D1877" s="18">
        <v>0.84631578947368424</v>
      </c>
      <c r="E1877" s="122"/>
      <c r="F1877" s="17"/>
      <c r="G1877" s="18">
        <v>84.631578947368425</v>
      </c>
      <c r="H1877" s="17"/>
      <c r="I1877" s="19"/>
      <c r="J1877" s="18">
        <v>0</v>
      </c>
      <c r="K1877" s="17"/>
      <c r="L1877" s="19"/>
      <c r="M1877" s="19"/>
      <c r="N1877" s="18">
        <v>0</v>
      </c>
      <c r="O1877" s="19"/>
      <c r="P1877" s="19"/>
      <c r="Q1877" s="19"/>
      <c r="R1877" s="19"/>
      <c r="S1877" s="18">
        <v>0</v>
      </c>
      <c r="T1877" s="20"/>
      <c r="U1877" s="17"/>
      <c r="V1877" s="17"/>
      <c r="W1877" s="17"/>
      <c r="X1877" s="17"/>
      <c r="Y1877" s="17"/>
      <c r="Z1877" s="18">
        <v>0</v>
      </c>
      <c r="AA1877" s="17"/>
      <c r="AB1877" s="17"/>
      <c r="AC1877" s="41">
        <v>84.631578947368425</v>
      </c>
    </row>
    <row r="1878" spans="1:29" x14ac:dyDescent="0.25">
      <c r="A1878" s="224">
        <v>1874</v>
      </c>
      <c r="B1878" s="58" t="s">
        <v>499</v>
      </c>
      <c r="C1878" s="8" t="s">
        <v>5456</v>
      </c>
      <c r="D1878" s="43">
        <v>0.83828000000000003</v>
      </c>
      <c r="E1878" s="121"/>
      <c r="F1878" s="5"/>
      <c r="G1878" s="6">
        <f>SUM(D1878*100,E1878:F1878)</f>
        <v>83.828000000000003</v>
      </c>
      <c r="H1878" s="5"/>
      <c r="I1878" s="4"/>
      <c r="J1878" s="6">
        <f>SUM(H1878:I1878)</f>
        <v>0</v>
      </c>
      <c r="K1878" s="5"/>
      <c r="L1878" s="4"/>
      <c r="M1878" s="4"/>
      <c r="N1878" s="6">
        <f>SUM(K1878:M1878)</f>
        <v>0</v>
      </c>
      <c r="O1878" s="4"/>
      <c r="P1878" s="4"/>
      <c r="Q1878" s="4"/>
      <c r="R1878" s="4"/>
      <c r="S1878" s="6">
        <f>SUM(O1878:R1878)</f>
        <v>0</v>
      </c>
      <c r="T1878" s="7">
        <v>0.8</v>
      </c>
      <c r="U1878" s="5"/>
      <c r="V1878" s="5"/>
      <c r="W1878" s="5"/>
      <c r="X1878" s="5"/>
      <c r="Y1878" s="5"/>
      <c r="Z1878" s="6">
        <f>SUM(T1878:Y1878)</f>
        <v>0.8</v>
      </c>
      <c r="AA1878" s="5"/>
      <c r="AB1878" s="5"/>
      <c r="AC1878" s="40">
        <f>G1878+J1878+N1878+S1878+Z1878+AA1878-AB1878</f>
        <v>84.628</v>
      </c>
    </row>
    <row r="1879" spans="1:29" x14ac:dyDescent="0.25">
      <c r="A1879" s="225">
        <v>1875</v>
      </c>
      <c r="B1879" s="81" t="s">
        <v>1568</v>
      </c>
      <c r="C1879" s="21" t="s">
        <v>1369</v>
      </c>
      <c r="D1879" s="18">
        <v>0.84616161616161611</v>
      </c>
      <c r="E1879" s="122"/>
      <c r="F1879" s="17"/>
      <c r="G1879" s="18">
        <f>SUM(D1879*100,E1879:F1879)</f>
        <v>84.616161616161605</v>
      </c>
      <c r="H1879" s="17"/>
      <c r="I1879" s="19"/>
      <c r="J1879" s="18">
        <f>SUM(H1879:I1879)</f>
        <v>0</v>
      </c>
      <c r="K1879" s="17"/>
      <c r="L1879" s="19"/>
      <c r="M1879" s="19"/>
      <c r="N1879" s="18">
        <f>SUM(K1879:M1879)</f>
        <v>0</v>
      </c>
      <c r="O1879" s="19"/>
      <c r="P1879" s="19"/>
      <c r="Q1879" s="19"/>
      <c r="R1879" s="19"/>
      <c r="S1879" s="18">
        <f>SUM(O1879:R1879)</f>
        <v>0</v>
      </c>
      <c r="T1879" s="20"/>
      <c r="U1879" s="17"/>
      <c r="V1879" s="17"/>
      <c r="W1879" s="17"/>
      <c r="X1879" s="17"/>
      <c r="Y1879" s="17"/>
      <c r="Z1879" s="18">
        <f>SUM(T1879:Y1879)</f>
        <v>0</v>
      </c>
      <c r="AA1879" s="17"/>
      <c r="AB1879" s="17"/>
      <c r="AC1879" s="41">
        <f>G1879+J1879+N1879+S1879+Z1879+AA1879-AB1879</f>
        <v>84.616161616161605</v>
      </c>
    </row>
    <row r="1880" spans="1:29" x14ac:dyDescent="0.25">
      <c r="A1880" s="224">
        <v>1876</v>
      </c>
      <c r="B1880" s="62" t="s">
        <v>2751</v>
      </c>
      <c r="C1880" s="13" t="s">
        <v>2360</v>
      </c>
      <c r="D1880" s="18">
        <v>0.84615384615384615</v>
      </c>
      <c r="E1880" s="122"/>
      <c r="F1880" s="17"/>
      <c r="G1880" s="18">
        <v>84.615384615384613</v>
      </c>
      <c r="H1880" s="17"/>
      <c r="I1880" s="19"/>
      <c r="J1880" s="18">
        <v>0</v>
      </c>
      <c r="K1880" s="17"/>
      <c r="L1880" s="19"/>
      <c r="M1880" s="19"/>
      <c r="N1880" s="18">
        <v>0</v>
      </c>
      <c r="O1880" s="19"/>
      <c r="P1880" s="19"/>
      <c r="Q1880" s="19"/>
      <c r="R1880" s="19"/>
      <c r="S1880" s="18">
        <v>0</v>
      </c>
      <c r="T1880" s="20"/>
      <c r="U1880" s="17"/>
      <c r="V1880" s="17"/>
      <c r="W1880" s="17"/>
      <c r="X1880" s="17"/>
      <c r="Y1880" s="17"/>
      <c r="Z1880" s="18">
        <v>0</v>
      </c>
      <c r="AA1880" s="17"/>
      <c r="AB1880" s="17"/>
      <c r="AC1880" s="41">
        <v>84.615384615384613</v>
      </c>
    </row>
    <row r="1881" spans="1:29" x14ac:dyDescent="0.25">
      <c r="A1881" s="224">
        <v>1877</v>
      </c>
      <c r="B1881" s="62" t="s">
        <v>2752</v>
      </c>
      <c r="C1881" s="13" t="s">
        <v>2360</v>
      </c>
      <c r="D1881" s="18">
        <v>0.84615384615384615</v>
      </c>
      <c r="E1881" s="122"/>
      <c r="F1881" s="17"/>
      <c r="G1881" s="18">
        <v>84.615384615384613</v>
      </c>
      <c r="H1881" s="17"/>
      <c r="I1881" s="19"/>
      <c r="J1881" s="18">
        <v>0</v>
      </c>
      <c r="K1881" s="17"/>
      <c r="L1881" s="19"/>
      <c r="M1881" s="19"/>
      <c r="N1881" s="18">
        <v>0</v>
      </c>
      <c r="O1881" s="19"/>
      <c r="P1881" s="19"/>
      <c r="Q1881" s="19"/>
      <c r="R1881" s="19"/>
      <c r="S1881" s="18">
        <v>0</v>
      </c>
      <c r="T1881" s="20"/>
      <c r="U1881" s="17"/>
      <c r="V1881" s="17"/>
      <c r="W1881" s="17"/>
      <c r="X1881" s="17"/>
      <c r="Y1881" s="17"/>
      <c r="Z1881" s="18">
        <v>0</v>
      </c>
      <c r="AA1881" s="17"/>
      <c r="AB1881" s="17"/>
      <c r="AC1881" s="41">
        <v>84.615384615384613</v>
      </c>
    </row>
    <row r="1882" spans="1:29" x14ac:dyDescent="0.25">
      <c r="A1882" s="224">
        <v>1878</v>
      </c>
      <c r="B1882" s="75" t="s">
        <v>1569</v>
      </c>
      <c r="C1882" s="8" t="s">
        <v>1369</v>
      </c>
      <c r="D1882" s="18">
        <v>0.8460833333333333</v>
      </c>
      <c r="E1882" s="122"/>
      <c r="F1882" s="17"/>
      <c r="G1882" s="18">
        <f>SUM(D1882*100,E1882:F1882)</f>
        <v>84.608333333333334</v>
      </c>
      <c r="H1882" s="17"/>
      <c r="I1882" s="19"/>
      <c r="J1882" s="18">
        <f>SUM(H1882:I1882)</f>
        <v>0</v>
      </c>
      <c r="K1882" s="17"/>
      <c r="L1882" s="19"/>
      <c r="M1882" s="19"/>
      <c r="N1882" s="18">
        <f>SUM(K1882:M1882)</f>
        <v>0</v>
      </c>
      <c r="O1882" s="19"/>
      <c r="P1882" s="19"/>
      <c r="Q1882" s="19"/>
      <c r="R1882" s="19"/>
      <c r="S1882" s="18">
        <f>SUM(O1882:R1882)</f>
        <v>0</v>
      </c>
      <c r="T1882" s="20"/>
      <c r="U1882" s="17"/>
      <c r="V1882" s="17"/>
      <c r="W1882" s="17"/>
      <c r="X1882" s="17"/>
      <c r="Y1882" s="17"/>
      <c r="Z1882" s="18">
        <f>SUM(T1882:Y1882)</f>
        <v>0</v>
      </c>
      <c r="AA1882" s="17"/>
      <c r="AB1882" s="17"/>
      <c r="AC1882" s="41">
        <f>G1882+J1882+N1882+S1882+Z1882+AA1882-AB1882</f>
        <v>84.608333333333334</v>
      </c>
    </row>
    <row r="1883" spans="1:29" x14ac:dyDescent="0.25">
      <c r="A1883" s="225">
        <v>1879</v>
      </c>
      <c r="B1883" s="109">
        <v>204185</v>
      </c>
      <c r="C1883" s="36" t="s">
        <v>5457</v>
      </c>
      <c r="D1883" s="38">
        <v>0.83406250000000004</v>
      </c>
      <c r="E1883" s="123"/>
      <c r="F1883" s="33"/>
      <c r="G1883" s="34">
        <v>83.40625</v>
      </c>
      <c r="H1883" s="33"/>
      <c r="I1883" s="32"/>
      <c r="J1883" s="34">
        <v>0</v>
      </c>
      <c r="K1883" s="33"/>
      <c r="L1883" s="32"/>
      <c r="M1883" s="32"/>
      <c r="N1883" s="34">
        <v>0</v>
      </c>
      <c r="O1883" s="32"/>
      <c r="P1883" s="32"/>
      <c r="Q1883" s="32"/>
      <c r="R1883" s="32"/>
      <c r="S1883" s="34">
        <v>0</v>
      </c>
      <c r="T1883" s="35">
        <v>1</v>
      </c>
      <c r="U1883" s="33"/>
      <c r="V1883" s="33"/>
      <c r="W1883" s="33">
        <v>0.2</v>
      </c>
      <c r="X1883" s="33"/>
      <c r="Y1883" s="33"/>
      <c r="Z1883" s="34">
        <v>1.2</v>
      </c>
      <c r="AA1883" s="33"/>
      <c r="AB1883" s="33"/>
      <c r="AC1883" s="42">
        <v>84.606250000000003</v>
      </c>
    </row>
    <row r="1884" spans="1:29" x14ac:dyDescent="0.25">
      <c r="A1884" s="224">
        <v>1880</v>
      </c>
      <c r="B1884" s="62" t="s">
        <v>4632</v>
      </c>
      <c r="C1884" s="50" t="s">
        <v>4042</v>
      </c>
      <c r="D1884" s="18">
        <v>0.84587096774193538</v>
      </c>
      <c r="E1884" s="124"/>
      <c r="F1884" s="17"/>
      <c r="G1884" s="18">
        <f>SUM(D1884*100,E1884:F1884)</f>
        <v>84.58709677419354</v>
      </c>
      <c r="H1884" s="17"/>
      <c r="I1884" s="19"/>
      <c r="J1884" s="18">
        <f>SUM(H1884:I1884)</f>
        <v>0</v>
      </c>
      <c r="K1884" s="17"/>
      <c r="L1884" s="19"/>
      <c r="M1884" s="19"/>
      <c r="N1884" s="18">
        <f>SUM(K1884:M1884)</f>
        <v>0</v>
      </c>
      <c r="O1884" s="19"/>
      <c r="P1884" s="19"/>
      <c r="Q1884" s="19"/>
      <c r="R1884" s="19"/>
      <c r="S1884" s="18">
        <f>SUM(O1884:R1884)</f>
        <v>0</v>
      </c>
      <c r="T1884" s="20"/>
      <c r="U1884" s="17"/>
      <c r="V1884" s="17"/>
      <c r="W1884" s="17"/>
      <c r="X1884" s="17"/>
      <c r="Y1884" s="17"/>
      <c r="Z1884" s="18">
        <f>SUM(T1884:Y1884)</f>
        <v>0</v>
      </c>
      <c r="AA1884" s="17"/>
      <c r="AB1884" s="17"/>
      <c r="AC1884" s="41">
        <f>G1884+J1884+N1884+S1884+Z1884+AA1884-AB1884</f>
        <v>84.58709677419354</v>
      </c>
    </row>
    <row r="1885" spans="1:29" x14ac:dyDescent="0.25">
      <c r="A1885" s="224">
        <v>1881</v>
      </c>
      <c r="B1885" s="62" t="s">
        <v>2753</v>
      </c>
      <c r="C1885" s="13" t="s">
        <v>2360</v>
      </c>
      <c r="D1885" s="18">
        <v>0.84583333333333333</v>
      </c>
      <c r="E1885" s="122"/>
      <c r="F1885" s="17"/>
      <c r="G1885" s="18">
        <v>84.583333333333329</v>
      </c>
      <c r="H1885" s="17"/>
      <c r="I1885" s="19"/>
      <c r="J1885" s="18">
        <v>0</v>
      </c>
      <c r="K1885" s="17"/>
      <c r="L1885" s="19"/>
      <c r="M1885" s="19"/>
      <c r="N1885" s="18">
        <v>0</v>
      </c>
      <c r="O1885" s="19"/>
      <c r="P1885" s="19"/>
      <c r="Q1885" s="19"/>
      <c r="R1885" s="19"/>
      <c r="S1885" s="18">
        <v>0</v>
      </c>
      <c r="T1885" s="20"/>
      <c r="U1885" s="17"/>
      <c r="V1885" s="17"/>
      <c r="W1885" s="17"/>
      <c r="X1885" s="17"/>
      <c r="Y1885" s="17"/>
      <c r="Z1885" s="18">
        <v>0</v>
      </c>
      <c r="AA1885" s="17"/>
      <c r="AB1885" s="17"/>
      <c r="AC1885" s="41">
        <v>84.583333333333329</v>
      </c>
    </row>
    <row r="1886" spans="1:29" x14ac:dyDescent="0.25">
      <c r="A1886" s="224">
        <v>1882</v>
      </c>
      <c r="B1886" s="62" t="s">
        <v>5325</v>
      </c>
      <c r="C1886" s="9" t="s">
        <v>4042</v>
      </c>
      <c r="D1886" s="18">
        <v>0.77976363636363644</v>
      </c>
      <c r="E1886" s="124"/>
      <c r="F1886" s="17"/>
      <c r="G1886" s="18">
        <f>SUM(D1886*100,E1886:F1886)</f>
        <v>77.976363636363644</v>
      </c>
      <c r="H1886" s="17"/>
      <c r="I1886" s="19"/>
      <c r="J1886" s="18">
        <f>SUM(H1886:I1886)</f>
        <v>0</v>
      </c>
      <c r="K1886" s="17"/>
      <c r="L1886" s="19"/>
      <c r="M1886" s="19"/>
      <c r="N1886" s="18">
        <f>SUM(K1886:M1886)</f>
        <v>0</v>
      </c>
      <c r="O1886" s="19">
        <v>2.5</v>
      </c>
      <c r="P1886" s="19">
        <v>4.0999999999999996</v>
      </c>
      <c r="Q1886" s="19"/>
      <c r="R1886" s="19"/>
      <c r="S1886" s="18">
        <f>SUM(O1886:R1886)</f>
        <v>6.6</v>
      </c>
      <c r="T1886" s="20"/>
      <c r="U1886" s="17"/>
      <c r="V1886" s="17"/>
      <c r="W1886" s="17"/>
      <c r="X1886" s="17"/>
      <c r="Y1886" s="17"/>
      <c r="Z1886" s="18">
        <f>SUM(T1886:Y1886)</f>
        <v>0</v>
      </c>
      <c r="AA1886" s="17"/>
      <c r="AB1886" s="17"/>
      <c r="AC1886" s="41">
        <f>G1886+J1886+N1886+S1886+Z1886+AA1886-AB1886</f>
        <v>84.576363636363638</v>
      </c>
    </row>
    <row r="1887" spans="1:29" x14ac:dyDescent="0.25">
      <c r="A1887" s="225">
        <v>1883</v>
      </c>
      <c r="B1887" s="77" t="s">
        <v>1570</v>
      </c>
      <c r="C1887" s="21" t="s">
        <v>1369</v>
      </c>
      <c r="D1887" s="18">
        <v>0.84067278287461777</v>
      </c>
      <c r="E1887" s="122"/>
      <c r="F1887" s="17"/>
      <c r="G1887" s="18">
        <f>SUM(D1887*100,E1887:F1887)</f>
        <v>84.067278287461775</v>
      </c>
      <c r="H1887" s="17"/>
      <c r="I1887" s="19"/>
      <c r="J1887" s="18">
        <f>SUM(H1887:I1887)</f>
        <v>0</v>
      </c>
      <c r="K1887" s="17"/>
      <c r="L1887" s="19"/>
      <c r="M1887" s="19"/>
      <c r="N1887" s="18">
        <f>SUM(K1887:M1887)</f>
        <v>0</v>
      </c>
      <c r="O1887" s="19"/>
      <c r="P1887" s="19"/>
      <c r="Q1887" s="19"/>
      <c r="R1887" s="19"/>
      <c r="S1887" s="18">
        <f>SUM(O1887:R1887)</f>
        <v>0</v>
      </c>
      <c r="T1887" s="20"/>
      <c r="U1887" s="17"/>
      <c r="V1887" s="17">
        <v>0.5</v>
      </c>
      <c r="W1887" s="17"/>
      <c r="X1887" s="17"/>
      <c r="Y1887" s="17"/>
      <c r="Z1887" s="18">
        <f>SUM(T1887:Y1887)</f>
        <v>0.5</v>
      </c>
      <c r="AA1887" s="17"/>
      <c r="AB1887" s="17"/>
      <c r="AC1887" s="41">
        <f>G1887+J1887+N1887+S1887+Z1887+AA1887-AB1887</f>
        <v>84.567278287461775</v>
      </c>
    </row>
    <row r="1888" spans="1:29" x14ac:dyDescent="0.25">
      <c r="A1888" s="224">
        <v>1884</v>
      </c>
      <c r="B1888" s="109">
        <v>204052</v>
      </c>
      <c r="C1888" s="36" t="s">
        <v>5457</v>
      </c>
      <c r="D1888" s="38">
        <v>0.82562500000000005</v>
      </c>
      <c r="E1888" s="123"/>
      <c r="F1888" s="33"/>
      <c r="G1888" s="34">
        <v>82.5625</v>
      </c>
      <c r="H1888" s="33">
        <v>2</v>
      </c>
      <c r="I1888" s="32"/>
      <c r="J1888" s="34">
        <v>2</v>
      </c>
      <c r="K1888" s="33"/>
      <c r="L1888" s="32"/>
      <c r="M1888" s="32"/>
      <c r="N1888" s="34">
        <v>0</v>
      </c>
      <c r="O1888" s="32"/>
      <c r="P1888" s="32"/>
      <c r="Q1888" s="32"/>
      <c r="R1888" s="32"/>
      <c r="S1888" s="34">
        <v>0</v>
      </c>
      <c r="T1888" s="35"/>
      <c r="U1888" s="33"/>
      <c r="V1888" s="33"/>
      <c r="W1888" s="33"/>
      <c r="X1888" s="33"/>
      <c r="Y1888" s="33"/>
      <c r="Z1888" s="34">
        <v>0</v>
      </c>
      <c r="AA1888" s="33"/>
      <c r="AB1888" s="33"/>
      <c r="AC1888" s="42">
        <v>84.5625</v>
      </c>
    </row>
    <row r="1889" spans="1:29" x14ac:dyDescent="0.25">
      <c r="A1889" s="224">
        <v>1885</v>
      </c>
      <c r="B1889" s="109">
        <v>204213</v>
      </c>
      <c r="C1889" s="36" t="s">
        <v>5457</v>
      </c>
      <c r="D1889" s="38">
        <v>0.82562500000000005</v>
      </c>
      <c r="E1889" s="123"/>
      <c r="F1889" s="33"/>
      <c r="G1889" s="34">
        <v>82.5625</v>
      </c>
      <c r="H1889" s="33">
        <v>2</v>
      </c>
      <c r="I1889" s="32"/>
      <c r="J1889" s="34">
        <v>2</v>
      </c>
      <c r="K1889" s="33"/>
      <c r="L1889" s="32"/>
      <c r="M1889" s="32"/>
      <c r="N1889" s="34">
        <v>0</v>
      </c>
      <c r="O1889" s="32"/>
      <c r="P1889" s="32"/>
      <c r="Q1889" s="32"/>
      <c r="R1889" s="32"/>
      <c r="S1889" s="34">
        <v>0</v>
      </c>
      <c r="T1889" s="35"/>
      <c r="U1889" s="33"/>
      <c r="V1889" s="33"/>
      <c r="W1889" s="33"/>
      <c r="X1889" s="33"/>
      <c r="Y1889" s="33"/>
      <c r="Z1889" s="34">
        <v>0</v>
      </c>
      <c r="AA1889" s="33"/>
      <c r="AB1889" s="33"/>
      <c r="AC1889" s="42">
        <v>84.5625</v>
      </c>
    </row>
    <row r="1890" spans="1:29" x14ac:dyDescent="0.25">
      <c r="A1890" s="224">
        <v>1886</v>
      </c>
      <c r="B1890" s="58" t="s">
        <v>500</v>
      </c>
      <c r="C1890" s="8" t="s">
        <v>5456</v>
      </c>
      <c r="D1890" s="43">
        <v>0.84548387096774191</v>
      </c>
      <c r="E1890" s="121"/>
      <c r="F1890" s="5"/>
      <c r="G1890" s="6">
        <f>SUM(D1890*100,E1890:F1890)</f>
        <v>84.548387096774192</v>
      </c>
      <c r="H1890" s="5"/>
      <c r="I1890" s="4"/>
      <c r="J1890" s="6">
        <f>SUM(H1890:I1890)</f>
        <v>0</v>
      </c>
      <c r="K1890" s="5"/>
      <c r="L1890" s="4"/>
      <c r="M1890" s="4"/>
      <c r="N1890" s="6">
        <f>SUM(K1890:M1890)</f>
        <v>0</v>
      </c>
      <c r="O1890" s="4"/>
      <c r="P1890" s="4"/>
      <c r="Q1890" s="4"/>
      <c r="R1890" s="4"/>
      <c r="S1890" s="6">
        <f>SUM(O1890:R1890)</f>
        <v>0</v>
      </c>
      <c r="T1890" s="7"/>
      <c r="U1890" s="5"/>
      <c r="V1890" s="5"/>
      <c r="W1890" s="5"/>
      <c r="X1890" s="5"/>
      <c r="Y1890" s="5"/>
      <c r="Z1890" s="6">
        <f>SUM(T1890:Y1890)</f>
        <v>0</v>
      </c>
      <c r="AA1890" s="5"/>
      <c r="AB1890" s="5"/>
      <c r="AC1890" s="40">
        <f>G1890+J1890+N1890+S1890+Z1890+AA1890-AB1890</f>
        <v>84.548387096774192</v>
      </c>
    </row>
    <row r="1891" spans="1:29" x14ac:dyDescent="0.25">
      <c r="A1891" s="225">
        <v>1887</v>
      </c>
      <c r="B1891" s="62" t="s">
        <v>5083</v>
      </c>
      <c r="C1891" s="24" t="s">
        <v>4042</v>
      </c>
      <c r="D1891" s="18">
        <v>0.84548387096774191</v>
      </c>
      <c r="E1891" s="124"/>
      <c r="F1891" s="17"/>
      <c r="G1891" s="18">
        <f>SUM(D1891*100,E1891:F1891)</f>
        <v>84.548387096774192</v>
      </c>
      <c r="H1891" s="17"/>
      <c r="I1891" s="19"/>
      <c r="J1891" s="18">
        <f>SUM(H1891:I1891)</f>
        <v>0</v>
      </c>
      <c r="K1891" s="17"/>
      <c r="L1891" s="19"/>
      <c r="M1891" s="19"/>
      <c r="N1891" s="18">
        <f>SUM(K1891:M1891)</f>
        <v>0</v>
      </c>
      <c r="O1891" s="19"/>
      <c r="P1891" s="19"/>
      <c r="Q1891" s="19"/>
      <c r="R1891" s="19"/>
      <c r="S1891" s="18">
        <f>SUM(O1891:R1891)</f>
        <v>0</v>
      </c>
      <c r="T1891" s="20"/>
      <c r="U1891" s="17"/>
      <c r="V1891" s="17"/>
      <c r="W1891" s="17"/>
      <c r="X1891" s="17"/>
      <c r="Y1891" s="17"/>
      <c r="Z1891" s="18">
        <f>SUM(T1891:Y1891)</f>
        <v>0</v>
      </c>
      <c r="AA1891" s="17"/>
      <c r="AB1891" s="17"/>
      <c r="AC1891" s="41">
        <f>G1891+J1891+N1891+S1891+Z1891+AA1891-AB1891</f>
        <v>84.548387096774192</v>
      </c>
    </row>
    <row r="1892" spans="1:29" x14ac:dyDescent="0.25">
      <c r="A1892" s="224">
        <v>1888</v>
      </c>
      <c r="B1892" s="62" t="s">
        <v>2754</v>
      </c>
      <c r="C1892" s="13" t="s">
        <v>2360</v>
      </c>
      <c r="D1892" s="18">
        <v>0.84538461538461529</v>
      </c>
      <c r="E1892" s="122"/>
      <c r="F1892" s="17"/>
      <c r="G1892" s="18">
        <v>84.538461538461533</v>
      </c>
      <c r="H1892" s="17"/>
      <c r="I1892" s="19"/>
      <c r="J1892" s="18">
        <v>0</v>
      </c>
      <c r="K1892" s="17"/>
      <c r="L1892" s="19"/>
      <c r="M1892" s="19"/>
      <c r="N1892" s="18">
        <v>0</v>
      </c>
      <c r="O1892" s="19"/>
      <c r="P1892" s="19"/>
      <c r="Q1892" s="19"/>
      <c r="R1892" s="19"/>
      <c r="S1892" s="18">
        <v>0</v>
      </c>
      <c r="T1892" s="20"/>
      <c r="U1892" s="17"/>
      <c r="V1892" s="17"/>
      <c r="W1892" s="17"/>
      <c r="X1892" s="17"/>
      <c r="Y1892" s="17"/>
      <c r="Z1892" s="18">
        <v>0</v>
      </c>
      <c r="AA1892" s="17"/>
      <c r="AB1892" s="17"/>
      <c r="AC1892" s="41">
        <v>84.538461538461533</v>
      </c>
    </row>
    <row r="1893" spans="1:29" x14ac:dyDescent="0.25">
      <c r="A1893" s="224">
        <v>1889</v>
      </c>
      <c r="B1893" s="62" t="s">
        <v>4732</v>
      </c>
      <c r="C1893" s="8" t="s">
        <v>4042</v>
      </c>
      <c r="D1893" s="18">
        <v>0.84533333333333338</v>
      </c>
      <c r="E1893" s="124"/>
      <c r="F1893" s="17"/>
      <c r="G1893" s="18">
        <f>SUM(D1893*100,E1893:F1893)</f>
        <v>84.533333333333331</v>
      </c>
      <c r="H1893" s="17"/>
      <c r="I1893" s="19"/>
      <c r="J1893" s="18">
        <f>SUM(H1893:I1893)</f>
        <v>0</v>
      </c>
      <c r="K1893" s="17"/>
      <c r="L1893" s="19"/>
      <c r="M1893" s="19"/>
      <c r="N1893" s="18">
        <f>SUM(K1893:M1893)</f>
        <v>0</v>
      </c>
      <c r="O1893" s="19"/>
      <c r="P1893" s="19"/>
      <c r="Q1893" s="19"/>
      <c r="R1893" s="19"/>
      <c r="S1893" s="18">
        <f>SUM(O1893:R1893)</f>
        <v>0</v>
      </c>
      <c r="T1893" s="20"/>
      <c r="U1893" s="17"/>
      <c r="V1893" s="17"/>
      <c r="W1893" s="17"/>
      <c r="X1893" s="17"/>
      <c r="Y1893" s="17"/>
      <c r="Z1893" s="18">
        <f>SUM(T1893:Y1893)</f>
        <v>0</v>
      </c>
      <c r="AA1893" s="17"/>
      <c r="AB1893" s="17"/>
      <c r="AC1893" s="41">
        <f>G1893+J1893+N1893+S1893+Z1893+AA1893-AB1893</f>
        <v>84.533333333333331</v>
      </c>
    </row>
    <row r="1894" spans="1:29" x14ac:dyDescent="0.25">
      <c r="A1894" s="224">
        <v>1890</v>
      </c>
      <c r="B1894" s="62" t="s">
        <v>2755</v>
      </c>
      <c r="C1894" s="13" t="s">
        <v>2360</v>
      </c>
      <c r="D1894" s="18">
        <v>0.8092307692307692</v>
      </c>
      <c r="E1894" s="122"/>
      <c r="F1894" s="17"/>
      <c r="G1894" s="18">
        <v>80.92307692307692</v>
      </c>
      <c r="H1894" s="17"/>
      <c r="I1894" s="19"/>
      <c r="J1894" s="18">
        <v>0</v>
      </c>
      <c r="K1894" s="17"/>
      <c r="L1894" s="19"/>
      <c r="M1894" s="19"/>
      <c r="N1894" s="18">
        <v>0</v>
      </c>
      <c r="O1894" s="19"/>
      <c r="P1894" s="19"/>
      <c r="Q1894" s="19"/>
      <c r="R1894" s="19"/>
      <c r="S1894" s="18">
        <v>0</v>
      </c>
      <c r="T1894" s="20"/>
      <c r="U1894" s="17"/>
      <c r="V1894" s="17"/>
      <c r="W1894" s="17">
        <v>0.6</v>
      </c>
      <c r="X1894" s="17">
        <v>3</v>
      </c>
      <c r="Y1894" s="17"/>
      <c r="Z1894" s="18">
        <v>3.6</v>
      </c>
      <c r="AA1894" s="17"/>
      <c r="AB1894" s="17"/>
      <c r="AC1894" s="41">
        <v>84.523076923076914</v>
      </c>
    </row>
    <row r="1895" spans="1:29" x14ac:dyDescent="0.25">
      <c r="A1895" s="225">
        <v>1891</v>
      </c>
      <c r="B1895" s="62" t="s">
        <v>5077</v>
      </c>
      <c r="C1895" s="24" t="s">
        <v>4042</v>
      </c>
      <c r="D1895" s="18">
        <v>0.84516129032258069</v>
      </c>
      <c r="E1895" s="124"/>
      <c r="F1895" s="17"/>
      <c r="G1895" s="18">
        <f>SUM(D1895*100,E1895:F1895)</f>
        <v>84.516129032258064</v>
      </c>
      <c r="H1895" s="17"/>
      <c r="I1895" s="19"/>
      <c r="J1895" s="18">
        <f>SUM(H1895:I1895)</f>
        <v>0</v>
      </c>
      <c r="K1895" s="17"/>
      <c r="L1895" s="19"/>
      <c r="M1895" s="19"/>
      <c r="N1895" s="18">
        <f>SUM(K1895:M1895)</f>
        <v>0</v>
      </c>
      <c r="O1895" s="19"/>
      <c r="P1895" s="19"/>
      <c r="Q1895" s="19"/>
      <c r="R1895" s="19"/>
      <c r="S1895" s="18">
        <f>SUM(O1895:R1895)</f>
        <v>0</v>
      </c>
      <c r="T1895" s="20"/>
      <c r="U1895" s="17"/>
      <c r="V1895" s="17"/>
      <c r="W1895" s="17"/>
      <c r="X1895" s="17"/>
      <c r="Y1895" s="17"/>
      <c r="Z1895" s="18">
        <f>SUM(T1895:Y1895)</f>
        <v>0</v>
      </c>
      <c r="AA1895" s="17"/>
      <c r="AB1895" s="17"/>
      <c r="AC1895" s="41">
        <f>G1895+J1895+N1895+S1895+Z1895+AA1895-AB1895</f>
        <v>84.516129032258064</v>
      </c>
    </row>
    <row r="1896" spans="1:29" x14ac:dyDescent="0.25">
      <c r="A1896" s="224">
        <v>1892</v>
      </c>
      <c r="B1896" s="62" t="s">
        <v>501</v>
      </c>
      <c r="C1896" s="8" t="s">
        <v>5456</v>
      </c>
      <c r="D1896" s="6">
        <v>0.84499999999999997</v>
      </c>
      <c r="E1896" s="121"/>
      <c r="F1896" s="5"/>
      <c r="G1896" s="6">
        <f>SUM(D1896*100,E1896:F1896)</f>
        <v>84.5</v>
      </c>
      <c r="H1896" s="5"/>
      <c r="I1896" s="4"/>
      <c r="J1896" s="6">
        <f>SUM(H1896:I1896)</f>
        <v>0</v>
      </c>
      <c r="K1896" s="5"/>
      <c r="L1896" s="4"/>
      <c r="M1896" s="4"/>
      <c r="N1896" s="6">
        <f>SUM(K1896:M1896)</f>
        <v>0</v>
      </c>
      <c r="O1896" s="4"/>
      <c r="P1896" s="4"/>
      <c r="Q1896" s="4"/>
      <c r="R1896" s="4"/>
      <c r="S1896" s="6">
        <f>SUM(O1896:R1896)</f>
        <v>0</v>
      </c>
      <c r="T1896" s="7"/>
      <c r="U1896" s="5"/>
      <c r="V1896" s="5"/>
      <c r="W1896" s="5"/>
      <c r="X1896" s="5"/>
      <c r="Y1896" s="5"/>
      <c r="Z1896" s="6">
        <f>SUM(T1896:Y1896)</f>
        <v>0</v>
      </c>
      <c r="AA1896" s="5"/>
      <c r="AB1896" s="5"/>
      <c r="AC1896" s="40">
        <f>G1896+J1896+N1896+S1896+Z1896+AA1896-AB1896</f>
        <v>84.5</v>
      </c>
    </row>
    <row r="1897" spans="1:29" x14ac:dyDescent="0.25">
      <c r="A1897" s="224">
        <v>1893</v>
      </c>
      <c r="B1897" s="58" t="s">
        <v>502</v>
      </c>
      <c r="C1897" s="8" t="s">
        <v>5456</v>
      </c>
      <c r="D1897" s="6">
        <v>0.84483870967741936</v>
      </c>
      <c r="E1897" s="121"/>
      <c r="F1897" s="5"/>
      <c r="G1897" s="6">
        <f>SUM(D1897*100,E1897:F1897)</f>
        <v>84.483870967741936</v>
      </c>
      <c r="H1897" s="5"/>
      <c r="I1897" s="4"/>
      <c r="J1897" s="6">
        <f>SUM(H1897:I1897)</f>
        <v>0</v>
      </c>
      <c r="K1897" s="5"/>
      <c r="L1897" s="4"/>
      <c r="M1897" s="4"/>
      <c r="N1897" s="6">
        <f>SUM(K1897:M1897)</f>
        <v>0</v>
      </c>
      <c r="O1897" s="4"/>
      <c r="P1897" s="4"/>
      <c r="Q1897" s="4"/>
      <c r="R1897" s="4"/>
      <c r="S1897" s="6">
        <f>SUM(O1897:R1897)</f>
        <v>0</v>
      </c>
      <c r="T1897" s="7"/>
      <c r="U1897" s="5"/>
      <c r="V1897" s="5"/>
      <c r="W1897" s="5"/>
      <c r="X1897" s="5"/>
      <c r="Y1897" s="5"/>
      <c r="Z1897" s="6">
        <f>SUM(T1897:Y1897)</f>
        <v>0</v>
      </c>
      <c r="AA1897" s="5"/>
      <c r="AB1897" s="5"/>
      <c r="AC1897" s="40">
        <f>G1897+J1897+N1897+S1897+Z1897+AA1897-AB1897</f>
        <v>84.483870967741936</v>
      </c>
    </row>
    <row r="1898" spans="1:29" x14ac:dyDescent="0.25">
      <c r="A1898" s="224">
        <v>1894</v>
      </c>
      <c r="B1898" s="62" t="s">
        <v>4604</v>
      </c>
      <c r="C1898" s="50" t="s">
        <v>4042</v>
      </c>
      <c r="D1898" s="18">
        <v>0.84483870967741936</v>
      </c>
      <c r="E1898" s="124"/>
      <c r="F1898" s="17"/>
      <c r="G1898" s="18">
        <f>SUM(D1898*100,E1898:F1898)</f>
        <v>84.483870967741936</v>
      </c>
      <c r="H1898" s="17"/>
      <c r="I1898" s="19"/>
      <c r="J1898" s="18">
        <f>SUM(H1898:I1898)</f>
        <v>0</v>
      </c>
      <c r="K1898" s="17"/>
      <c r="L1898" s="19"/>
      <c r="M1898" s="19"/>
      <c r="N1898" s="18">
        <f>SUM(K1898:M1898)</f>
        <v>0</v>
      </c>
      <c r="O1898" s="19"/>
      <c r="P1898" s="19"/>
      <c r="Q1898" s="19"/>
      <c r="R1898" s="19"/>
      <c r="S1898" s="18">
        <f>SUM(O1898:R1898)</f>
        <v>0</v>
      </c>
      <c r="T1898" s="20"/>
      <c r="U1898" s="17"/>
      <c r="V1898" s="17"/>
      <c r="W1898" s="17"/>
      <c r="X1898" s="17"/>
      <c r="Y1898" s="17"/>
      <c r="Z1898" s="18">
        <f>SUM(T1898:Y1898)</f>
        <v>0</v>
      </c>
      <c r="AA1898" s="17"/>
      <c r="AB1898" s="17"/>
      <c r="AC1898" s="41">
        <f>G1898+J1898+N1898+S1898+Z1898+AA1898-AB1898</f>
        <v>84.483870967741936</v>
      </c>
    </row>
    <row r="1899" spans="1:29" x14ac:dyDescent="0.25">
      <c r="A1899" s="225">
        <v>1895</v>
      </c>
      <c r="B1899" s="62" t="s">
        <v>3534</v>
      </c>
      <c r="C1899" s="13" t="s">
        <v>3340</v>
      </c>
      <c r="D1899" s="18">
        <v>0.84473684210526312</v>
      </c>
      <c r="E1899" s="122"/>
      <c r="F1899" s="17"/>
      <c r="G1899" s="18">
        <v>84.473684210526315</v>
      </c>
      <c r="H1899" s="17"/>
      <c r="I1899" s="19"/>
      <c r="J1899" s="18">
        <v>0</v>
      </c>
      <c r="K1899" s="17"/>
      <c r="L1899" s="19"/>
      <c r="M1899" s="19"/>
      <c r="N1899" s="18">
        <v>0</v>
      </c>
      <c r="O1899" s="19"/>
      <c r="P1899" s="19"/>
      <c r="Q1899" s="19"/>
      <c r="R1899" s="19"/>
      <c r="S1899" s="18">
        <v>0</v>
      </c>
      <c r="T1899" s="20"/>
      <c r="U1899" s="17"/>
      <c r="V1899" s="17"/>
      <c r="W1899" s="17"/>
      <c r="X1899" s="17"/>
      <c r="Y1899" s="17"/>
      <c r="Z1899" s="18">
        <v>0</v>
      </c>
      <c r="AA1899" s="17"/>
      <c r="AB1899" s="17"/>
      <c r="AC1899" s="41">
        <v>84.473684210526315</v>
      </c>
    </row>
    <row r="1900" spans="1:29" x14ac:dyDescent="0.25">
      <c r="A1900" s="224">
        <v>1896</v>
      </c>
      <c r="B1900" s="62" t="s">
        <v>2756</v>
      </c>
      <c r="C1900" s="13" t="s">
        <v>2360</v>
      </c>
      <c r="D1900" s="18">
        <v>0.83769230769230774</v>
      </c>
      <c r="E1900" s="122"/>
      <c r="F1900" s="17"/>
      <c r="G1900" s="18">
        <v>83.769230769230774</v>
      </c>
      <c r="H1900" s="17"/>
      <c r="I1900" s="19"/>
      <c r="J1900" s="18">
        <v>0</v>
      </c>
      <c r="K1900" s="17"/>
      <c r="L1900" s="19"/>
      <c r="M1900" s="19"/>
      <c r="N1900" s="18">
        <v>0</v>
      </c>
      <c r="O1900" s="19"/>
      <c r="P1900" s="19"/>
      <c r="Q1900" s="19"/>
      <c r="R1900" s="19"/>
      <c r="S1900" s="18">
        <v>0</v>
      </c>
      <c r="T1900" s="20"/>
      <c r="U1900" s="17"/>
      <c r="V1900" s="17">
        <v>0.5</v>
      </c>
      <c r="W1900" s="17">
        <v>0.2</v>
      </c>
      <c r="X1900" s="17"/>
      <c r="Y1900" s="17"/>
      <c r="Z1900" s="18">
        <v>0.7</v>
      </c>
      <c r="AA1900" s="17"/>
      <c r="AB1900" s="17"/>
      <c r="AC1900" s="41">
        <v>84.469230769230776</v>
      </c>
    </row>
    <row r="1901" spans="1:29" x14ac:dyDescent="0.25">
      <c r="A1901" s="224">
        <v>1897</v>
      </c>
      <c r="B1901" s="109">
        <v>214073</v>
      </c>
      <c r="C1901" s="36" t="s">
        <v>5457</v>
      </c>
      <c r="D1901" s="39">
        <v>0.74868888888888885</v>
      </c>
      <c r="E1901" s="123"/>
      <c r="F1901" s="33"/>
      <c r="G1901" s="34">
        <v>74.86888888888889</v>
      </c>
      <c r="H1901" s="33"/>
      <c r="I1901" s="32"/>
      <c r="J1901" s="34">
        <v>0</v>
      </c>
      <c r="K1901" s="33"/>
      <c r="L1901" s="32"/>
      <c r="M1901" s="32"/>
      <c r="N1901" s="34">
        <v>0</v>
      </c>
      <c r="O1901" s="32"/>
      <c r="P1901" s="32"/>
      <c r="Q1901" s="32"/>
      <c r="R1901" s="32"/>
      <c r="S1901" s="34">
        <v>0</v>
      </c>
      <c r="T1901" s="35"/>
      <c r="U1901" s="33">
        <v>7.6</v>
      </c>
      <c r="V1901" s="33"/>
      <c r="W1901" s="33"/>
      <c r="X1901" s="33"/>
      <c r="Y1901" s="33"/>
      <c r="Z1901" s="34">
        <v>7.6</v>
      </c>
      <c r="AA1901" s="33">
        <v>2</v>
      </c>
      <c r="AB1901" s="33"/>
      <c r="AC1901" s="42">
        <v>84.468888888888884</v>
      </c>
    </row>
    <row r="1902" spans="1:29" x14ac:dyDescent="0.25">
      <c r="A1902" s="224">
        <v>1898</v>
      </c>
      <c r="B1902" s="109">
        <v>204131</v>
      </c>
      <c r="C1902" s="36" t="s">
        <v>5457</v>
      </c>
      <c r="D1902" s="38">
        <v>0.84468750000000004</v>
      </c>
      <c r="E1902" s="123"/>
      <c r="F1902" s="33"/>
      <c r="G1902" s="34">
        <v>84.46875</v>
      </c>
      <c r="H1902" s="33"/>
      <c r="I1902" s="32"/>
      <c r="J1902" s="34">
        <v>0</v>
      </c>
      <c r="K1902" s="33"/>
      <c r="L1902" s="32"/>
      <c r="M1902" s="32"/>
      <c r="N1902" s="34">
        <v>0</v>
      </c>
      <c r="O1902" s="32"/>
      <c r="P1902" s="32"/>
      <c r="Q1902" s="32"/>
      <c r="R1902" s="32"/>
      <c r="S1902" s="34">
        <v>0</v>
      </c>
      <c r="T1902" s="35"/>
      <c r="U1902" s="33"/>
      <c r="V1902" s="33"/>
      <c r="W1902" s="33"/>
      <c r="X1902" s="33"/>
      <c r="Y1902" s="33"/>
      <c r="Z1902" s="34">
        <v>0</v>
      </c>
      <c r="AA1902" s="33"/>
      <c r="AB1902" s="33"/>
      <c r="AC1902" s="42">
        <v>84.46875</v>
      </c>
    </row>
    <row r="1903" spans="1:29" x14ac:dyDescent="0.25">
      <c r="A1903" s="225">
        <v>1899</v>
      </c>
      <c r="B1903" s="62" t="s">
        <v>503</v>
      </c>
      <c r="C1903" s="8" t="s">
        <v>5456</v>
      </c>
      <c r="D1903" s="6">
        <v>0.84466666666666668</v>
      </c>
      <c r="E1903" s="121"/>
      <c r="F1903" s="5"/>
      <c r="G1903" s="6">
        <f>SUM(D1903*100,E1903:F1903)</f>
        <v>84.466666666666669</v>
      </c>
      <c r="H1903" s="5"/>
      <c r="I1903" s="4"/>
      <c r="J1903" s="6">
        <f>SUM(H1903:I1903)</f>
        <v>0</v>
      </c>
      <c r="K1903" s="5"/>
      <c r="L1903" s="4"/>
      <c r="M1903" s="4"/>
      <c r="N1903" s="6">
        <f>SUM(K1903:M1903)</f>
        <v>0</v>
      </c>
      <c r="O1903" s="4"/>
      <c r="P1903" s="4"/>
      <c r="Q1903" s="4"/>
      <c r="R1903" s="4"/>
      <c r="S1903" s="6">
        <f>SUM(O1903:R1903)</f>
        <v>0</v>
      </c>
      <c r="T1903" s="7"/>
      <c r="U1903" s="5"/>
      <c r="V1903" s="5"/>
      <c r="W1903" s="5"/>
      <c r="X1903" s="5"/>
      <c r="Y1903" s="5"/>
      <c r="Z1903" s="6">
        <f>SUM(T1903:Y1903)</f>
        <v>0</v>
      </c>
      <c r="AA1903" s="5"/>
      <c r="AB1903" s="5"/>
      <c r="AC1903" s="40">
        <f>G1903+J1903+N1903+S1903+Z1903+AA1903-AB1903</f>
        <v>84.466666666666669</v>
      </c>
    </row>
    <row r="1904" spans="1:29" x14ac:dyDescent="0.25">
      <c r="A1904" s="224">
        <v>1900</v>
      </c>
      <c r="B1904" s="62" t="s">
        <v>504</v>
      </c>
      <c r="C1904" s="8" t="s">
        <v>5456</v>
      </c>
      <c r="D1904" s="6">
        <v>0.82965517241379305</v>
      </c>
      <c r="E1904" s="121"/>
      <c r="F1904" s="5"/>
      <c r="G1904" s="6">
        <f>SUM(D1904*100,E1904:F1904)</f>
        <v>82.965517241379303</v>
      </c>
      <c r="H1904" s="5"/>
      <c r="I1904" s="4"/>
      <c r="J1904" s="6">
        <f>SUM(H1904:I1904)</f>
        <v>0</v>
      </c>
      <c r="K1904" s="5"/>
      <c r="L1904" s="4"/>
      <c r="M1904" s="4"/>
      <c r="N1904" s="6">
        <f>SUM(K1904:M1904)</f>
        <v>0</v>
      </c>
      <c r="O1904" s="4"/>
      <c r="P1904" s="4"/>
      <c r="Q1904" s="4"/>
      <c r="R1904" s="4"/>
      <c r="S1904" s="6">
        <f>SUM(O1904:R1904)</f>
        <v>0</v>
      </c>
      <c r="T1904" s="7"/>
      <c r="U1904" s="5"/>
      <c r="V1904" s="5"/>
      <c r="W1904" s="5">
        <v>1.5</v>
      </c>
      <c r="X1904" s="5"/>
      <c r="Y1904" s="5"/>
      <c r="Z1904" s="6">
        <f>SUM(T1904:Y1904)</f>
        <v>1.5</v>
      </c>
      <c r="AA1904" s="5"/>
      <c r="AB1904" s="5"/>
      <c r="AC1904" s="40">
        <f>G1904+J1904+N1904+S1904+Z1904+AA1904-AB1904</f>
        <v>84.465517241379303</v>
      </c>
    </row>
    <row r="1905" spans="1:29" x14ac:dyDescent="0.25">
      <c r="A1905" s="224">
        <v>1901</v>
      </c>
      <c r="B1905" s="105" t="s">
        <v>1571</v>
      </c>
      <c r="C1905" s="8" t="s">
        <v>1369</v>
      </c>
      <c r="D1905" s="18">
        <v>0.77765161290322571</v>
      </c>
      <c r="E1905" s="122"/>
      <c r="F1905" s="17"/>
      <c r="G1905" s="18">
        <f>SUM(D1905*100,E1905:F1905)</f>
        <v>77.765161290322567</v>
      </c>
      <c r="H1905" s="17"/>
      <c r="I1905" s="19"/>
      <c r="J1905" s="18">
        <f>SUM(H1905:I1905)</f>
        <v>0</v>
      </c>
      <c r="K1905" s="17"/>
      <c r="L1905" s="19"/>
      <c r="M1905" s="19"/>
      <c r="N1905" s="18">
        <f>SUM(K1905:M1905)</f>
        <v>0</v>
      </c>
      <c r="O1905" s="19">
        <v>2.5</v>
      </c>
      <c r="P1905" s="19"/>
      <c r="Q1905" s="19"/>
      <c r="R1905" s="19"/>
      <c r="S1905" s="18">
        <f>SUM(O1905:R1905)</f>
        <v>2.5</v>
      </c>
      <c r="T1905" s="20">
        <v>1</v>
      </c>
      <c r="U1905" s="17">
        <v>0.5</v>
      </c>
      <c r="V1905" s="17"/>
      <c r="W1905" s="17">
        <f>1.7+1</f>
        <v>2.7</v>
      </c>
      <c r="X1905" s="17"/>
      <c r="Y1905" s="17"/>
      <c r="Z1905" s="18">
        <f>SUM(T1905:Y1905)</f>
        <v>4.2</v>
      </c>
      <c r="AA1905" s="17"/>
      <c r="AB1905" s="17"/>
      <c r="AC1905" s="41">
        <f>G1905+J1905+N1905+S1905+Z1905+AA1905-AB1905</f>
        <v>84.46516129032257</v>
      </c>
    </row>
    <row r="1906" spans="1:29" x14ac:dyDescent="0.25">
      <c r="A1906" s="224">
        <v>1902</v>
      </c>
      <c r="B1906" s="62" t="s">
        <v>2757</v>
      </c>
      <c r="C1906" s="13" t="s">
        <v>2360</v>
      </c>
      <c r="D1906" s="18">
        <v>0.84461538461538466</v>
      </c>
      <c r="E1906" s="122"/>
      <c r="F1906" s="17"/>
      <c r="G1906" s="18">
        <v>84.461538461538467</v>
      </c>
      <c r="H1906" s="17"/>
      <c r="I1906" s="19"/>
      <c r="J1906" s="18">
        <v>0</v>
      </c>
      <c r="K1906" s="17"/>
      <c r="L1906" s="19"/>
      <c r="M1906" s="19"/>
      <c r="N1906" s="18">
        <v>0</v>
      </c>
      <c r="O1906" s="19"/>
      <c r="P1906" s="19"/>
      <c r="Q1906" s="19"/>
      <c r="R1906" s="19"/>
      <c r="S1906" s="18">
        <v>0</v>
      </c>
      <c r="T1906" s="20"/>
      <c r="U1906" s="17"/>
      <c r="V1906" s="17"/>
      <c r="W1906" s="17"/>
      <c r="X1906" s="17"/>
      <c r="Y1906" s="17"/>
      <c r="Z1906" s="18">
        <v>0</v>
      </c>
      <c r="AA1906" s="17"/>
      <c r="AB1906" s="17"/>
      <c r="AC1906" s="41">
        <v>84.461538461538467</v>
      </c>
    </row>
    <row r="1907" spans="1:29" x14ac:dyDescent="0.25">
      <c r="A1907" s="225">
        <v>1903</v>
      </c>
      <c r="B1907" s="62" t="s">
        <v>2758</v>
      </c>
      <c r="C1907" s="13" t="s">
        <v>2360</v>
      </c>
      <c r="D1907" s="18">
        <v>0.84454545454545449</v>
      </c>
      <c r="E1907" s="122"/>
      <c r="F1907" s="17"/>
      <c r="G1907" s="18">
        <v>84.454545454545453</v>
      </c>
      <c r="H1907" s="17"/>
      <c r="I1907" s="19"/>
      <c r="J1907" s="18">
        <v>0</v>
      </c>
      <c r="K1907" s="17"/>
      <c r="L1907" s="19"/>
      <c r="M1907" s="19"/>
      <c r="N1907" s="18">
        <v>0</v>
      </c>
      <c r="O1907" s="19"/>
      <c r="P1907" s="19"/>
      <c r="Q1907" s="19"/>
      <c r="R1907" s="19"/>
      <c r="S1907" s="18">
        <v>0</v>
      </c>
      <c r="T1907" s="20"/>
      <c r="U1907" s="17"/>
      <c r="V1907" s="17"/>
      <c r="W1907" s="17"/>
      <c r="X1907" s="17"/>
      <c r="Y1907" s="17"/>
      <c r="Z1907" s="18">
        <v>0</v>
      </c>
      <c r="AA1907" s="17"/>
      <c r="AB1907" s="17"/>
      <c r="AC1907" s="41">
        <v>84.454545454545453</v>
      </c>
    </row>
    <row r="1908" spans="1:29" x14ac:dyDescent="0.25">
      <c r="A1908" s="224">
        <v>1904</v>
      </c>
      <c r="B1908" s="62" t="s">
        <v>505</v>
      </c>
      <c r="C1908" s="8" t="s">
        <v>5456</v>
      </c>
      <c r="D1908" s="6">
        <v>0.82344827586206892</v>
      </c>
      <c r="E1908" s="121"/>
      <c r="F1908" s="5"/>
      <c r="G1908" s="6">
        <f>SUM(D1908*100,E1908:F1908)</f>
        <v>82.34482758620689</v>
      </c>
      <c r="H1908" s="5"/>
      <c r="I1908" s="4"/>
      <c r="J1908" s="6">
        <f>SUM(H1908:I1908)</f>
        <v>0</v>
      </c>
      <c r="K1908" s="5"/>
      <c r="L1908" s="4"/>
      <c r="M1908" s="4"/>
      <c r="N1908" s="6">
        <f>SUM(K1908:M1908)</f>
        <v>0</v>
      </c>
      <c r="O1908" s="4"/>
      <c r="P1908" s="4"/>
      <c r="Q1908" s="4"/>
      <c r="R1908" s="4"/>
      <c r="S1908" s="6">
        <f>SUM(O1908:R1908)</f>
        <v>0</v>
      </c>
      <c r="T1908" s="7"/>
      <c r="U1908" s="5">
        <v>2.1</v>
      </c>
      <c r="V1908" s="5"/>
      <c r="W1908" s="5"/>
      <c r="X1908" s="5"/>
      <c r="Y1908" s="5"/>
      <c r="Z1908" s="6">
        <f>SUM(T1908:Y1908)</f>
        <v>2.1</v>
      </c>
      <c r="AA1908" s="5"/>
      <c r="AB1908" s="5"/>
      <c r="AC1908" s="40">
        <f>G1908+J1908+N1908+S1908+Z1908+AA1908-AB1908</f>
        <v>84.444827586206884</v>
      </c>
    </row>
    <row r="1909" spans="1:29" x14ac:dyDescent="0.25">
      <c r="A1909" s="224">
        <v>1905</v>
      </c>
      <c r="B1909" s="62" t="s">
        <v>3535</v>
      </c>
      <c r="C1909" s="13" t="s">
        <v>3340</v>
      </c>
      <c r="D1909" s="18">
        <v>0.82937499999999997</v>
      </c>
      <c r="E1909" s="122">
        <v>1</v>
      </c>
      <c r="F1909" s="17"/>
      <c r="G1909" s="18">
        <v>83.9375</v>
      </c>
      <c r="H1909" s="17"/>
      <c r="I1909" s="19"/>
      <c r="J1909" s="18">
        <v>0</v>
      </c>
      <c r="K1909" s="17"/>
      <c r="L1909" s="19"/>
      <c r="M1909" s="19"/>
      <c r="N1909" s="18">
        <v>0</v>
      </c>
      <c r="O1909" s="19"/>
      <c r="P1909" s="19"/>
      <c r="Q1909" s="19"/>
      <c r="R1909" s="19"/>
      <c r="S1909" s="18">
        <v>0</v>
      </c>
      <c r="T1909" s="20"/>
      <c r="U1909" s="17">
        <v>0.5</v>
      </c>
      <c r="V1909" s="17"/>
      <c r="W1909" s="17"/>
      <c r="X1909" s="17"/>
      <c r="Y1909" s="17"/>
      <c r="Z1909" s="18">
        <v>0.5</v>
      </c>
      <c r="AA1909" s="17"/>
      <c r="AB1909" s="17"/>
      <c r="AC1909" s="41">
        <v>84.4375</v>
      </c>
    </row>
    <row r="1910" spans="1:29" x14ac:dyDescent="0.25">
      <c r="A1910" s="224">
        <v>1906</v>
      </c>
      <c r="B1910" s="62" t="s">
        <v>3536</v>
      </c>
      <c r="C1910" s="13" t="s">
        <v>3340</v>
      </c>
      <c r="D1910" s="18">
        <v>0.84421052631578952</v>
      </c>
      <c r="E1910" s="122"/>
      <c r="F1910" s="17"/>
      <c r="G1910" s="18">
        <v>84.421052631578959</v>
      </c>
      <c r="H1910" s="17"/>
      <c r="I1910" s="19"/>
      <c r="J1910" s="18">
        <v>0</v>
      </c>
      <c r="K1910" s="17"/>
      <c r="L1910" s="19"/>
      <c r="M1910" s="19"/>
      <c r="N1910" s="18">
        <v>0</v>
      </c>
      <c r="O1910" s="19"/>
      <c r="P1910" s="19"/>
      <c r="Q1910" s="19"/>
      <c r="R1910" s="19"/>
      <c r="S1910" s="18">
        <v>0</v>
      </c>
      <c r="T1910" s="20"/>
      <c r="U1910" s="17"/>
      <c r="V1910" s="17"/>
      <c r="W1910" s="17"/>
      <c r="X1910" s="17"/>
      <c r="Y1910" s="17"/>
      <c r="Z1910" s="18">
        <v>0</v>
      </c>
      <c r="AA1910" s="17"/>
      <c r="AB1910" s="17"/>
      <c r="AC1910" s="41">
        <v>84.421052631578959</v>
      </c>
    </row>
    <row r="1911" spans="1:29" x14ac:dyDescent="0.25">
      <c r="A1911" s="225">
        <v>1907</v>
      </c>
      <c r="B1911" s="58" t="s">
        <v>506</v>
      </c>
      <c r="C1911" s="8" t="s">
        <v>5456</v>
      </c>
      <c r="D1911" s="6">
        <v>0.84419354838709681</v>
      </c>
      <c r="E1911" s="121"/>
      <c r="F1911" s="5"/>
      <c r="G1911" s="6">
        <f>SUM(D1911*100,E1911:F1911)</f>
        <v>84.41935483870968</v>
      </c>
      <c r="H1911" s="5"/>
      <c r="I1911" s="4"/>
      <c r="J1911" s="6">
        <f>SUM(H1911:I1911)</f>
        <v>0</v>
      </c>
      <c r="K1911" s="5"/>
      <c r="L1911" s="4"/>
      <c r="M1911" s="4"/>
      <c r="N1911" s="6">
        <f>SUM(K1911:M1911)</f>
        <v>0</v>
      </c>
      <c r="O1911" s="4"/>
      <c r="P1911" s="4"/>
      <c r="Q1911" s="4"/>
      <c r="R1911" s="4"/>
      <c r="S1911" s="6">
        <f>SUM(O1911:R1911)</f>
        <v>0</v>
      </c>
      <c r="T1911" s="7"/>
      <c r="U1911" s="5"/>
      <c r="V1911" s="5"/>
      <c r="W1911" s="5"/>
      <c r="X1911" s="5"/>
      <c r="Y1911" s="5"/>
      <c r="Z1911" s="6">
        <f>SUM(T1911:Y1911)</f>
        <v>0</v>
      </c>
      <c r="AA1911" s="5"/>
      <c r="AB1911" s="5"/>
      <c r="AC1911" s="40">
        <f>G1911+J1911+N1911+S1911+Z1911+AA1911-AB1911</f>
        <v>84.41935483870968</v>
      </c>
    </row>
    <row r="1912" spans="1:29" x14ac:dyDescent="0.25">
      <c r="A1912" s="224">
        <v>1908</v>
      </c>
      <c r="B1912" s="62" t="s">
        <v>2759</v>
      </c>
      <c r="C1912" s="13" t="s">
        <v>2360</v>
      </c>
      <c r="D1912" s="18">
        <v>0.84416666666666673</v>
      </c>
      <c r="E1912" s="122"/>
      <c r="F1912" s="17"/>
      <c r="G1912" s="18">
        <v>84.416666666666671</v>
      </c>
      <c r="H1912" s="17"/>
      <c r="I1912" s="19"/>
      <c r="J1912" s="18">
        <v>0</v>
      </c>
      <c r="K1912" s="17"/>
      <c r="L1912" s="19"/>
      <c r="M1912" s="19"/>
      <c r="N1912" s="18">
        <v>0</v>
      </c>
      <c r="O1912" s="19"/>
      <c r="P1912" s="19"/>
      <c r="Q1912" s="19"/>
      <c r="R1912" s="19"/>
      <c r="S1912" s="18">
        <v>0</v>
      </c>
      <c r="T1912" s="20"/>
      <c r="U1912" s="17"/>
      <c r="V1912" s="17"/>
      <c r="W1912" s="17"/>
      <c r="X1912" s="17"/>
      <c r="Y1912" s="17"/>
      <c r="Z1912" s="18">
        <v>0</v>
      </c>
      <c r="AA1912" s="17"/>
      <c r="AB1912" s="17"/>
      <c r="AC1912" s="41">
        <v>84.416666666666671</v>
      </c>
    </row>
    <row r="1913" spans="1:29" x14ac:dyDescent="0.25">
      <c r="A1913" s="224">
        <v>1909</v>
      </c>
      <c r="B1913" s="62" t="s">
        <v>2760</v>
      </c>
      <c r="C1913" s="13" t="s">
        <v>2360</v>
      </c>
      <c r="D1913" s="18">
        <v>0.84416666666666673</v>
      </c>
      <c r="E1913" s="122"/>
      <c r="F1913" s="17"/>
      <c r="G1913" s="18">
        <v>84.416666666666671</v>
      </c>
      <c r="H1913" s="17"/>
      <c r="I1913" s="19"/>
      <c r="J1913" s="18">
        <v>0</v>
      </c>
      <c r="K1913" s="17"/>
      <c r="L1913" s="19"/>
      <c r="M1913" s="19"/>
      <c r="N1913" s="18">
        <v>0</v>
      </c>
      <c r="O1913" s="19"/>
      <c r="P1913" s="19"/>
      <c r="Q1913" s="19"/>
      <c r="R1913" s="19"/>
      <c r="S1913" s="18">
        <v>0</v>
      </c>
      <c r="T1913" s="20"/>
      <c r="U1913" s="17"/>
      <c r="V1913" s="17"/>
      <c r="W1913" s="17"/>
      <c r="X1913" s="17"/>
      <c r="Y1913" s="17"/>
      <c r="Z1913" s="18">
        <v>0</v>
      </c>
      <c r="AA1913" s="17"/>
      <c r="AB1913" s="17"/>
      <c r="AC1913" s="41">
        <v>84.416666666666671</v>
      </c>
    </row>
    <row r="1914" spans="1:29" x14ac:dyDescent="0.25">
      <c r="A1914" s="224">
        <v>1910</v>
      </c>
      <c r="B1914" s="62" t="s">
        <v>3537</v>
      </c>
      <c r="C1914" s="13" t="s">
        <v>3340</v>
      </c>
      <c r="D1914" s="18">
        <v>0.83406250000000004</v>
      </c>
      <c r="E1914" s="122">
        <v>1</v>
      </c>
      <c r="F1914" s="17"/>
      <c r="G1914" s="18">
        <v>84.40625</v>
      </c>
      <c r="H1914" s="17"/>
      <c r="I1914" s="19"/>
      <c r="J1914" s="18">
        <v>0</v>
      </c>
      <c r="K1914" s="17"/>
      <c r="L1914" s="19"/>
      <c r="M1914" s="19"/>
      <c r="N1914" s="18">
        <v>0</v>
      </c>
      <c r="O1914" s="19"/>
      <c r="P1914" s="19"/>
      <c r="Q1914" s="19"/>
      <c r="R1914" s="19"/>
      <c r="S1914" s="18">
        <v>0</v>
      </c>
      <c r="T1914" s="20"/>
      <c r="U1914" s="17"/>
      <c r="V1914" s="17"/>
      <c r="W1914" s="17"/>
      <c r="X1914" s="17"/>
      <c r="Y1914" s="17"/>
      <c r="Z1914" s="18">
        <v>0</v>
      </c>
      <c r="AA1914" s="17"/>
      <c r="AB1914" s="17"/>
      <c r="AC1914" s="41">
        <v>84.40625</v>
      </c>
    </row>
    <row r="1915" spans="1:29" x14ac:dyDescent="0.25">
      <c r="A1915" s="225">
        <v>1911</v>
      </c>
      <c r="B1915" s="62" t="s">
        <v>507</v>
      </c>
      <c r="C1915" s="8" t="s">
        <v>5456</v>
      </c>
      <c r="D1915" s="6">
        <v>0.84399999999999997</v>
      </c>
      <c r="E1915" s="121"/>
      <c r="F1915" s="5"/>
      <c r="G1915" s="6">
        <f>SUM(D1915*100,E1915:F1915)</f>
        <v>84.399999999999991</v>
      </c>
      <c r="H1915" s="5"/>
      <c r="I1915" s="4"/>
      <c r="J1915" s="6">
        <f>SUM(H1915:I1915)</f>
        <v>0</v>
      </c>
      <c r="K1915" s="5"/>
      <c r="L1915" s="4"/>
      <c r="M1915" s="4"/>
      <c r="N1915" s="6">
        <f>SUM(K1915:M1915)</f>
        <v>0</v>
      </c>
      <c r="O1915" s="4"/>
      <c r="P1915" s="4"/>
      <c r="Q1915" s="4"/>
      <c r="R1915" s="4"/>
      <c r="S1915" s="6">
        <f>SUM(O1915:R1915)</f>
        <v>0</v>
      </c>
      <c r="T1915" s="7"/>
      <c r="U1915" s="5"/>
      <c r="V1915" s="5"/>
      <c r="W1915" s="5"/>
      <c r="X1915" s="5"/>
      <c r="Y1915" s="5"/>
      <c r="Z1915" s="6">
        <f>SUM(T1915:Y1915)</f>
        <v>0</v>
      </c>
      <c r="AA1915" s="5"/>
      <c r="AB1915" s="5"/>
      <c r="AC1915" s="40">
        <f>G1915+J1915+N1915+S1915+Z1915+AA1915-AB1915</f>
        <v>84.399999999999991</v>
      </c>
    </row>
    <row r="1916" spans="1:29" x14ac:dyDescent="0.25">
      <c r="A1916" s="224">
        <v>1912</v>
      </c>
      <c r="B1916" s="62" t="s">
        <v>3538</v>
      </c>
      <c r="C1916" s="13" t="s">
        <v>3340</v>
      </c>
      <c r="D1916" s="18">
        <v>0.83399999999999996</v>
      </c>
      <c r="E1916" s="122"/>
      <c r="F1916" s="17"/>
      <c r="G1916" s="18">
        <v>83.399999999999991</v>
      </c>
      <c r="H1916" s="17"/>
      <c r="I1916" s="19"/>
      <c r="J1916" s="18">
        <v>0</v>
      </c>
      <c r="K1916" s="17"/>
      <c r="L1916" s="19"/>
      <c r="M1916" s="19"/>
      <c r="N1916" s="18">
        <v>0</v>
      </c>
      <c r="O1916" s="19"/>
      <c r="P1916" s="19"/>
      <c r="Q1916" s="19"/>
      <c r="R1916" s="19"/>
      <c r="S1916" s="18">
        <v>0</v>
      </c>
      <c r="T1916" s="20">
        <v>1</v>
      </c>
      <c r="U1916" s="17"/>
      <c r="V1916" s="17"/>
      <c r="W1916" s="17"/>
      <c r="X1916" s="17"/>
      <c r="Y1916" s="17"/>
      <c r="Z1916" s="18">
        <v>1</v>
      </c>
      <c r="AA1916" s="17"/>
      <c r="AB1916" s="17"/>
      <c r="AC1916" s="41">
        <v>84.399999999999991</v>
      </c>
    </row>
    <row r="1917" spans="1:29" x14ac:dyDescent="0.25">
      <c r="A1917" s="224">
        <v>1913</v>
      </c>
      <c r="B1917" s="62" t="s">
        <v>4968</v>
      </c>
      <c r="C1917" s="8" t="s">
        <v>4042</v>
      </c>
      <c r="D1917" s="18">
        <v>0.84394736842105267</v>
      </c>
      <c r="E1917" s="124"/>
      <c r="F1917" s="17"/>
      <c r="G1917" s="18">
        <f>SUM(D1917*100,E1917:F1917)</f>
        <v>84.39473684210526</v>
      </c>
      <c r="H1917" s="17"/>
      <c r="I1917" s="19"/>
      <c r="J1917" s="18">
        <f>SUM(H1917:I1917)</f>
        <v>0</v>
      </c>
      <c r="K1917" s="17"/>
      <c r="L1917" s="19"/>
      <c r="M1917" s="19"/>
      <c r="N1917" s="18">
        <f>SUM(K1917:M1917)</f>
        <v>0</v>
      </c>
      <c r="O1917" s="19"/>
      <c r="P1917" s="19"/>
      <c r="Q1917" s="19"/>
      <c r="R1917" s="19"/>
      <c r="S1917" s="18">
        <f>SUM(O1917:R1917)</f>
        <v>0</v>
      </c>
      <c r="T1917" s="20"/>
      <c r="U1917" s="17"/>
      <c r="V1917" s="17"/>
      <c r="W1917" s="17"/>
      <c r="X1917" s="17"/>
      <c r="Y1917" s="17"/>
      <c r="Z1917" s="18">
        <f>SUM(T1917:Y1917)</f>
        <v>0</v>
      </c>
      <c r="AA1917" s="17"/>
      <c r="AB1917" s="17"/>
      <c r="AC1917" s="41">
        <f>G1917+J1917+N1917+S1917+Z1917+AA1917-AB1917</f>
        <v>84.39473684210526</v>
      </c>
    </row>
    <row r="1918" spans="1:29" x14ac:dyDescent="0.25">
      <c r="A1918" s="224">
        <v>1914</v>
      </c>
      <c r="B1918" s="58" t="s">
        <v>508</v>
      </c>
      <c r="C1918" s="8" t="s">
        <v>5456</v>
      </c>
      <c r="D1918" s="43">
        <v>0.84389333333333338</v>
      </c>
      <c r="E1918" s="121"/>
      <c r="F1918" s="5"/>
      <c r="G1918" s="6">
        <f>SUM(D1918*100,E1918:F1918)</f>
        <v>84.38933333333334</v>
      </c>
      <c r="H1918" s="5"/>
      <c r="I1918" s="4"/>
      <c r="J1918" s="6">
        <f>SUM(H1918:I1918)</f>
        <v>0</v>
      </c>
      <c r="K1918" s="5"/>
      <c r="L1918" s="4"/>
      <c r="M1918" s="4"/>
      <c r="N1918" s="6">
        <f>SUM(K1918:M1918)</f>
        <v>0</v>
      </c>
      <c r="O1918" s="4"/>
      <c r="P1918" s="4"/>
      <c r="Q1918" s="4"/>
      <c r="R1918" s="4"/>
      <c r="S1918" s="6">
        <f>SUM(O1918:R1918)</f>
        <v>0</v>
      </c>
      <c r="T1918" s="7"/>
      <c r="U1918" s="5"/>
      <c r="V1918" s="5"/>
      <c r="W1918" s="5"/>
      <c r="X1918" s="5"/>
      <c r="Y1918" s="5"/>
      <c r="Z1918" s="6">
        <f>SUM(T1918:Y1918)</f>
        <v>0</v>
      </c>
      <c r="AA1918" s="5"/>
      <c r="AB1918" s="5"/>
      <c r="AC1918" s="40">
        <f>G1918+J1918+N1918+S1918+Z1918+AA1918-AB1918</f>
        <v>84.38933333333334</v>
      </c>
    </row>
    <row r="1919" spans="1:29" x14ac:dyDescent="0.25">
      <c r="A1919" s="225">
        <v>1915</v>
      </c>
      <c r="B1919" s="62" t="s">
        <v>2761</v>
      </c>
      <c r="C1919" s="13" t="s">
        <v>2360</v>
      </c>
      <c r="D1919" s="18">
        <v>0.84384615384615391</v>
      </c>
      <c r="E1919" s="122"/>
      <c r="F1919" s="17"/>
      <c r="G1919" s="18">
        <v>84.384615384615387</v>
      </c>
      <c r="H1919" s="17"/>
      <c r="I1919" s="19"/>
      <c r="J1919" s="18">
        <v>0</v>
      </c>
      <c r="K1919" s="17"/>
      <c r="L1919" s="19"/>
      <c r="M1919" s="19"/>
      <c r="N1919" s="18">
        <v>0</v>
      </c>
      <c r="O1919" s="19"/>
      <c r="P1919" s="19"/>
      <c r="Q1919" s="19"/>
      <c r="R1919" s="19"/>
      <c r="S1919" s="18">
        <v>0</v>
      </c>
      <c r="T1919" s="20"/>
      <c r="U1919" s="17"/>
      <c r="V1919" s="17"/>
      <c r="W1919" s="17"/>
      <c r="X1919" s="17"/>
      <c r="Y1919" s="17"/>
      <c r="Z1919" s="18">
        <v>0</v>
      </c>
      <c r="AA1919" s="17"/>
      <c r="AB1919" s="17"/>
      <c r="AC1919" s="41">
        <v>84.384615384615387</v>
      </c>
    </row>
    <row r="1920" spans="1:29" x14ac:dyDescent="0.25">
      <c r="A1920" s="224">
        <v>1916</v>
      </c>
      <c r="B1920" s="62" t="s">
        <v>3539</v>
      </c>
      <c r="C1920" s="13" t="s">
        <v>3340</v>
      </c>
      <c r="D1920" s="18">
        <v>0.82874999999999999</v>
      </c>
      <c r="E1920" s="122">
        <v>1</v>
      </c>
      <c r="F1920" s="17"/>
      <c r="G1920" s="18">
        <v>83.875</v>
      </c>
      <c r="H1920" s="17"/>
      <c r="I1920" s="19"/>
      <c r="J1920" s="18">
        <v>0</v>
      </c>
      <c r="K1920" s="17"/>
      <c r="L1920" s="19"/>
      <c r="M1920" s="19"/>
      <c r="N1920" s="18">
        <v>0</v>
      </c>
      <c r="O1920" s="19"/>
      <c r="P1920" s="19"/>
      <c r="Q1920" s="19"/>
      <c r="R1920" s="19"/>
      <c r="S1920" s="18">
        <v>0</v>
      </c>
      <c r="T1920" s="20"/>
      <c r="U1920" s="17">
        <v>0.5</v>
      </c>
      <c r="V1920" s="17"/>
      <c r="W1920" s="17"/>
      <c r="X1920" s="17"/>
      <c r="Y1920" s="17"/>
      <c r="Z1920" s="18">
        <v>0.5</v>
      </c>
      <c r="AA1920" s="17"/>
      <c r="AB1920" s="17"/>
      <c r="AC1920" s="41">
        <v>84.375</v>
      </c>
    </row>
    <row r="1921" spans="1:29" x14ac:dyDescent="0.25">
      <c r="A1921" s="224">
        <v>1917</v>
      </c>
      <c r="B1921" s="109">
        <v>214240</v>
      </c>
      <c r="C1921" s="36" t="s">
        <v>5457</v>
      </c>
      <c r="D1921" s="39">
        <v>0.79772592592592595</v>
      </c>
      <c r="E1921" s="123"/>
      <c r="F1921" s="33"/>
      <c r="G1921" s="34">
        <v>79.772592592592588</v>
      </c>
      <c r="H1921" s="33"/>
      <c r="I1921" s="32"/>
      <c r="J1921" s="34">
        <v>0</v>
      </c>
      <c r="K1921" s="33"/>
      <c r="L1921" s="32"/>
      <c r="M1921" s="32"/>
      <c r="N1921" s="34">
        <v>0</v>
      </c>
      <c r="O1921" s="32"/>
      <c r="P1921" s="32"/>
      <c r="Q1921" s="32"/>
      <c r="R1921" s="32"/>
      <c r="S1921" s="34">
        <v>0</v>
      </c>
      <c r="T1921" s="35"/>
      <c r="U1921" s="33">
        <v>4.5999999999999996</v>
      </c>
      <c r="V1921" s="33"/>
      <c r="W1921" s="33"/>
      <c r="X1921" s="33"/>
      <c r="Y1921" s="33"/>
      <c r="Z1921" s="34">
        <v>4.5999999999999996</v>
      </c>
      <c r="AA1921" s="33"/>
      <c r="AB1921" s="33"/>
      <c r="AC1921" s="42">
        <v>84.372592592592582</v>
      </c>
    </row>
    <row r="1922" spans="1:29" x14ac:dyDescent="0.25">
      <c r="A1922" s="224">
        <v>1918</v>
      </c>
      <c r="B1922" s="109">
        <v>214152</v>
      </c>
      <c r="C1922" s="36" t="s">
        <v>5457</v>
      </c>
      <c r="D1922" s="39">
        <v>0.69769629629629626</v>
      </c>
      <c r="E1922" s="123"/>
      <c r="F1922" s="33"/>
      <c r="G1922" s="34">
        <v>69.76962962962962</v>
      </c>
      <c r="H1922" s="33"/>
      <c r="I1922" s="32"/>
      <c r="J1922" s="34">
        <v>0</v>
      </c>
      <c r="K1922" s="33"/>
      <c r="L1922" s="32"/>
      <c r="M1922" s="32"/>
      <c r="N1922" s="34">
        <v>0</v>
      </c>
      <c r="O1922" s="32"/>
      <c r="P1922" s="32"/>
      <c r="Q1922" s="32"/>
      <c r="R1922" s="32"/>
      <c r="S1922" s="34">
        <v>0</v>
      </c>
      <c r="T1922" s="35"/>
      <c r="U1922" s="33">
        <v>13</v>
      </c>
      <c r="V1922" s="33">
        <v>1.6</v>
      </c>
      <c r="W1922" s="33"/>
      <c r="X1922" s="33"/>
      <c r="Y1922" s="33"/>
      <c r="Z1922" s="34">
        <v>14.6</v>
      </c>
      <c r="AA1922" s="33"/>
      <c r="AB1922" s="33"/>
      <c r="AC1922" s="42">
        <v>84.369629629629614</v>
      </c>
    </row>
    <row r="1923" spans="1:29" x14ac:dyDescent="0.25">
      <c r="A1923" s="225">
        <v>1919</v>
      </c>
      <c r="B1923" s="58" t="s">
        <v>509</v>
      </c>
      <c r="C1923" s="8" t="s">
        <v>5456</v>
      </c>
      <c r="D1923" s="6">
        <v>0.84366666666666668</v>
      </c>
      <c r="E1923" s="121"/>
      <c r="F1923" s="5"/>
      <c r="G1923" s="6">
        <f>SUM(D1923*100,E1923:F1923)</f>
        <v>84.366666666666674</v>
      </c>
      <c r="H1923" s="5"/>
      <c r="I1923" s="4"/>
      <c r="J1923" s="6">
        <f>SUM(H1923:I1923)</f>
        <v>0</v>
      </c>
      <c r="K1923" s="5"/>
      <c r="L1923" s="4"/>
      <c r="M1923" s="4"/>
      <c r="N1923" s="6">
        <f>SUM(K1923:M1923)</f>
        <v>0</v>
      </c>
      <c r="O1923" s="4"/>
      <c r="P1923" s="4"/>
      <c r="Q1923" s="4"/>
      <c r="R1923" s="4"/>
      <c r="S1923" s="6">
        <f>SUM(O1923:R1923)</f>
        <v>0</v>
      </c>
      <c r="T1923" s="7"/>
      <c r="U1923" s="5"/>
      <c r="V1923" s="5"/>
      <c r="W1923" s="5"/>
      <c r="X1923" s="5"/>
      <c r="Y1923" s="5"/>
      <c r="Z1923" s="6">
        <f>SUM(T1923:Y1923)</f>
        <v>0</v>
      </c>
      <c r="AA1923" s="5"/>
      <c r="AB1923" s="5"/>
      <c r="AC1923" s="40">
        <f>G1923+J1923+N1923+S1923+Z1923+AA1923-AB1923</f>
        <v>84.366666666666674</v>
      </c>
    </row>
    <row r="1924" spans="1:29" x14ac:dyDescent="0.25">
      <c r="A1924" s="224">
        <v>1920</v>
      </c>
      <c r="B1924" s="82" t="s">
        <v>1572</v>
      </c>
      <c r="C1924" s="25" t="s">
        <v>1369</v>
      </c>
      <c r="D1924" s="18">
        <v>0.84366666666666668</v>
      </c>
      <c r="E1924" s="122"/>
      <c r="F1924" s="17"/>
      <c r="G1924" s="18">
        <f>SUM(D1924*100,E1924:F1924)</f>
        <v>84.366666666666674</v>
      </c>
      <c r="H1924" s="17"/>
      <c r="I1924" s="19"/>
      <c r="J1924" s="18">
        <f>SUM(H1924:I1924)</f>
        <v>0</v>
      </c>
      <c r="K1924" s="17"/>
      <c r="L1924" s="19"/>
      <c r="M1924" s="19"/>
      <c r="N1924" s="18">
        <f>SUM(K1924:M1924)</f>
        <v>0</v>
      </c>
      <c r="O1924" s="19"/>
      <c r="P1924" s="19"/>
      <c r="Q1924" s="19"/>
      <c r="R1924" s="19"/>
      <c r="S1924" s="18">
        <f>SUM(O1924:R1924)</f>
        <v>0</v>
      </c>
      <c r="T1924" s="20"/>
      <c r="U1924" s="17"/>
      <c r="V1924" s="17"/>
      <c r="W1924" s="17"/>
      <c r="X1924" s="17"/>
      <c r="Y1924" s="17"/>
      <c r="Z1924" s="18">
        <f>SUM(T1924:Y1924)</f>
        <v>0</v>
      </c>
      <c r="AA1924" s="17"/>
      <c r="AB1924" s="17"/>
      <c r="AC1924" s="41">
        <f>G1924+J1924+N1924+S1924+Z1924+AA1924-AB1924</f>
        <v>84.366666666666674</v>
      </c>
    </row>
    <row r="1925" spans="1:29" x14ac:dyDescent="0.25">
      <c r="A1925" s="224">
        <v>1921</v>
      </c>
      <c r="B1925" s="62" t="s">
        <v>2762</v>
      </c>
      <c r="C1925" s="13" t="s">
        <v>2360</v>
      </c>
      <c r="D1925" s="18">
        <v>0.83846153846153837</v>
      </c>
      <c r="E1925" s="122"/>
      <c r="F1925" s="17"/>
      <c r="G1925" s="18">
        <v>83.84615384615384</v>
      </c>
      <c r="H1925" s="17"/>
      <c r="I1925" s="19"/>
      <c r="J1925" s="18">
        <v>0</v>
      </c>
      <c r="K1925" s="17"/>
      <c r="L1925" s="19"/>
      <c r="M1925" s="19"/>
      <c r="N1925" s="18">
        <v>0</v>
      </c>
      <c r="O1925" s="19"/>
      <c r="P1925" s="19"/>
      <c r="Q1925" s="19"/>
      <c r="R1925" s="19"/>
      <c r="S1925" s="18">
        <v>0</v>
      </c>
      <c r="T1925" s="20"/>
      <c r="U1925" s="17"/>
      <c r="V1925" s="17">
        <v>0.5</v>
      </c>
      <c r="W1925" s="17"/>
      <c r="X1925" s="17"/>
      <c r="Y1925" s="17"/>
      <c r="Z1925" s="18">
        <v>0.5</v>
      </c>
      <c r="AA1925" s="17"/>
      <c r="AB1925" s="17"/>
      <c r="AC1925" s="41">
        <v>84.34615384615384</v>
      </c>
    </row>
    <row r="1926" spans="1:29" x14ac:dyDescent="0.25">
      <c r="A1926" s="224">
        <v>1922</v>
      </c>
      <c r="B1926" s="109">
        <v>204125</v>
      </c>
      <c r="C1926" s="36" t="s">
        <v>5457</v>
      </c>
      <c r="D1926" s="38">
        <v>0.83343750000000005</v>
      </c>
      <c r="E1926" s="123"/>
      <c r="F1926" s="33"/>
      <c r="G1926" s="34">
        <v>83.34375</v>
      </c>
      <c r="H1926" s="33"/>
      <c r="I1926" s="32"/>
      <c r="J1926" s="34">
        <v>0</v>
      </c>
      <c r="K1926" s="33"/>
      <c r="L1926" s="32"/>
      <c r="M1926" s="32"/>
      <c r="N1926" s="34">
        <v>0</v>
      </c>
      <c r="O1926" s="32"/>
      <c r="P1926" s="32"/>
      <c r="Q1926" s="32"/>
      <c r="R1926" s="32"/>
      <c r="S1926" s="34">
        <v>0</v>
      </c>
      <c r="T1926" s="35">
        <v>1</v>
      </c>
      <c r="U1926" s="33"/>
      <c r="V1926" s="33"/>
      <c r="W1926" s="33"/>
      <c r="X1926" s="33"/>
      <c r="Y1926" s="33"/>
      <c r="Z1926" s="34">
        <v>1</v>
      </c>
      <c r="AA1926" s="33"/>
      <c r="AB1926" s="33"/>
      <c r="AC1926" s="42">
        <v>84.34375</v>
      </c>
    </row>
    <row r="1927" spans="1:29" x14ac:dyDescent="0.25">
      <c r="A1927" s="225">
        <v>1923</v>
      </c>
      <c r="B1927" s="58" t="s">
        <v>510</v>
      </c>
      <c r="C1927" s="8" t="s">
        <v>5456</v>
      </c>
      <c r="D1927" s="6">
        <v>0.84333333333333338</v>
      </c>
      <c r="E1927" s="121"/>
      <c r="F1927" s="5"/>
      <c r="G1927" s="6">
        <f>SUM(D1927*100,E1927:F1927)</f>
        <v>84.333333333333343</v>
      </c>
      <c r="H1927" s="5"/>
      <c r="I1927" s="4"/>
      <c r="J1927" s="6">
        <f>SUM(H1927:I1927)</f>
        <v>0</v>
      </c>
      <c r="K1927" s="5"/>
      <c r="L1927" s="4"/>
      <c r="M1927" s="4"/>
      <c r="N1927" s="6">
        <f>SUM(K1927:M1927)</f>
        <v>0</v>
      </c>
      <c r="O1927" s="4"/>
      <c r="P1927" s="4"/>
      <c r="Q1927" s="4"/>
      <c r="R1927" s="4"/>
      <c r="S1927" s="6">
        <f>SUM(O1927:R1927)</f>
        <v>0</v>
      </c>
      <c r="T1927" s="7"/>
      <c r="U1927" s="5"/>
      <c r="V1927" s="5"/>
      <c r="W1927" s="5"/>
      <c r="X1927" s="5"/>
      <c r="Y1927" s="5"/>
      <c r="Z1927" s="6">
        <f>SUM(T1927:Y1927)</f>
        <v>0</v>
      </c>
      <c r="AA1927" s="5"/>
      <c r="AB1927" s="5"/>
      <c r="AC1927" s="40">
        <f>G1927+J1927+N1927+S1927+Z1927+AA1927-AB1927</f>
        <v>84.333333333333343</v>
      </c>
    </row>
    <row r="1928" spans="1:29" x14ac:dyDescent="0.25">
      <c r="A1928" s="224">
        <v>1924</v>
      </c>
      <c r="B1928" s="62" t="s">
        <v>3540</v>
      </c>
      <c r="C1928" s="13" t="s">
        <v>3340</v>
      </c>
      <c r="D1928" s="18">
        <v>0.82333333333333336</v>
      </c>
      <c r="E1928" s="122"/>
      <c r="F1928" s="17"/>
      <c r="G1928" s="18">
        <v>82.333333333333343</v>
      </c>
      <c r="H1928" s="17"/>
      <c r="I1928" s="19"/>
      <c r="J1928" s="18">
        <v>0</v>
      </c>
      <c r="K1928" s="17"/>
      <c r="L1928" s="19"/>
      <c r="M1928" s="19"/>
      <c r="N1928" s="18">
        <v>0</v>
      </c>
      <c r="O1928" s="19"/>
      <c r="P1928" s="19"/>
      <c r="Q1928" s="19"/>
      <c r="R1928" s="19"/>
      <c r="S1928" s="18">
        <v>0</v>
      </c>
      <c r="T1928" s="20">
        <v>2</v>
      </c>
      <c r="U1928" s="17"/>
      <c r="V1928" s="17"/>
      <c r="W1928" s="17"/>
      <c r="X1928" s="17"/>
      <c r="Y1928" s="17"/>
      <c r="Z1928" s="18">
        <v>2</v>
      </c>
      <c r="AA1928" s="17"/>
      <c r="AB1928" s="17"/>
      <c r="AC1928" s="41">
        <v>84.333333333333343</v>
      </c>
    </row>
    <row r="1929" spans="1:29" x14ac:dyDescent="0.25">
      <c r="A1929" s="224">
        <v>1925</v>
      </c>
      <c r="B1929" s="81" t="s">
        <v>4540</v>
      </c>
      <c r="C1929" s="8" t="s">
        <v>4042</v>
      </c>
      <c r="D1929" s="18">
        <v>0.84333333333333338</v>
      </c>
      <c r="E1929" s="124"/>
      <c r="F1929" s="17"/>
      <c r="G1929" s="18">
        <f>SUM(D1929*100,E1929:F1929)</f>
        <v>84.333333333333343</v>
      </c>
      <c r="H1929" s="17"/>
      <c r="I1929" s="19"/>
      <c r="J1929" s="18">
        <f>SUM(H1929:I1929)</f>
        <v>0</v>
      </c>
      <c r="K1929" s="17"/>
      <c r="L1929" s="19"/>
      <c r="M1929" s="19"/>
      <c r="N1929" s="18">
        <f>SUM(K1929:M1929)</f>
        <v>0</v>
      </c>
      <c r="O1929" s="19"/>
      <c r="P1929" s="19"/>
      <c r="Q1929" s="19"/>
      <c r="R1929" s="19"/>
      <c r="S1929" s="18">
        <f>SUM(O1929:R1929)</f>
        <v>0</v>
      </c>
      <c r="T1929" s="20"/>
      <c r="U1929" s="17"/>
      <c r="V1929" s="17"/>
      <c r="W1929" s="17"/>
      <c r="X1929" s="17"/>
      <c r="Y1929" s="17"/>
      <c r="Z1929" s="18">
        <f>SUM(T1929:Y1929)</f>
        <v>0</v>
      </c>
      <c r="AA1929" s="17"/>
      <c r="AB1929" s="17"/>
      <c r="AC1929" s="41">
        <f>G1929+J1929+N1929+S1929+Z1929+AA1929-AB1929</f>
        <v>84.333333333333343</v>
      </c>
    </row>
    <row r="1930" spans="1:29" x14ac:dyDescent="0.25">
      <c r="A1930" s="224">
        <v>1926</v>
      </c>
      <c r="B1930" s="62" t="s">
        <v>2763</v>
      </c>
      <c r="C1930" s="13" t="s">
        <v>2360</v>
      </c>
      <c r="D1930" s="18">
        <v>0.76833333333333331</v>
      </c>
      <c r="E1930" s="122"/>
      <c r="F1930" s="17"/>
      <c r="G1930" s="18">
        <v>76.833333333333329</v>
      </c>
      <c r="H1930" s="17"/>
      <c r="I1930" s="19"/>
      <c r="J1930" s="18">
        <v>0</v>
      </c>
      <c r="K1930" s="17"/>
      <c r="L1930" s="19"/>
      <c r="M1930" s="19"/>
      <c r="N1930" s="18">
        <v>0</v>
      </c>
      <c r="O1930" s="19"/>
      <c r="P1930" s="19"/>
      <c r="Q1930" s="19"/>
      <c r="R1930" s="19"/>
      <c r="S1930" s="18">
        <v>0</v>
      </c>
      <c r="T1930" s="20">
        <v>2</v>
      </c>
      <c r="U1930" s="17"/>
      <c r="V1930" s="17"/>
      <c r="W1930" s="17"/>
      <c r="X1930" s="17"/>
      <c r="Y1930" s="17">
        <v>5.5</v>
      </c>
      <c r="Z1930" s="18">
        <v>7.5</v>
      </c>
      <c r="AA1930" s="17"/>
      <c r="AB1930" s="17"/>
      <c r="AC1930" s="41">
        <v>84.333333333333329</v>
      </c>
    </row>
    <row r="1931" spans="1:29" x14ac:dyDescent="0.25">
      <c r="A1931" s="225">
        <v>1927</v>
      </c>
      <c r="B1931" s="111" t="s">
        <v>4081</v>
      </c>
      <c r="C1931" s="8" t="s">
        <v>4042</v>
      </c>
      <c r="D1931" s="18">
        <v>0.83531250000000001</v>
      </c>
      <c r="E1931" s="124"/>
      <c r="F1931" s="17"/>
      <c r="G1931" s="18">
        <f>SUM(D1931*100,E1931:F1931)</f>
        <v>83.53125</v>
      </c>
      <c r="H1931" s="17"/>
      <c r="I1931" s="19"/>
      <c r="J1931" s="18">
        <f>SUM(H1931:I1931)</f>
        <v>0</v>
      </c>
      <c r="K1931" s="17"/>
      <c r="L1931" s="19"/>
      <c r="M1931" s="19"/>
      <c r="N1931" s="18">
        <f>SUM(K1931:M1931)</f>
        <v>0</v>
      </c>
      <c r="O1931" s="19"/>
      <c r="P1931" s="19"/>
      <c r="Q1931" s="19"/>
      <c r="R1931" s="19"/>
      <c r="S1931" s="18">
        <f>SUM(O1931:R1931)</f>
        <v>0</v>
      </c>
      <c r="T1931" s="20"/>
      <c r="U1931" s="17">
        <v>0.8</v>
      </c>
      <c r="V1931" s="17"/>
      <c r="W1931" s="17"/>
      <c r="X1931" s="17"/>
      <c r="Y1931" s="17"/>
      <c r="Z1931" s="18">
        <f>SUM(T1931:Y1931)</f>
        <v>0.8</v>
      </c>
      <c r="AA1931" s="17"/>
      <c r="AB1931" s="17"/>
      <c r="AC1931" s="41">
        <f>G1931+J1931+N1931+S1931+Z1931+AA1931-AB1931</f>
        <v>84.331249999999997</v>
      </c>
    </row>
    <row r="1932" spans="1:29" x14ac:dyDescent="0.25">
      <c r="A1932" s="224">
        <v>1928</v>
      </c>
      <c r="B1932" s="62" t="s">
        <v>4890</v>
      </c>
      <c r="C1932" s="8" t="s">
        <v>4042</v>
      </c>
      <c r="D1932" s="18">
        <v>0.83027027027027023</v>
      </c>
      <c r="E1932" s="124"/>
      <c r="F1932" s="17"/>
      <c r="G1932" s="18">
        <f>SUM(D1932*100,E1932:F1932)</f>
        <v>83.027027027027017</v>
      </c>
      <c r="H1932" s="17"/>
      <c r="I1932" s="19"/>
      <c r="J1932" s="18">
        <f>SUM(H1932:I1932)</f>
        <v>0</v>
      </c>
      <c r="K1932" s="17"/>
      <c r="L1932" s="19"/>
      <c r="M1932" s="19"/>
      <c r="N1932" s="18">
        <f>SUM(K1932:M1932)</f>
        <v>0</v>
      </c>
      <c r="O1932" s="19"/>
      <c r="P1932" s="19"/>
      <c r="Q1932" s="19"/>
      <c r="R1932" s="19"/>
      <c r="S1932" s="18">
        <f>SUM(O1932:R1932)</f>
        <v>0</v>
      </c>
      <c r="T1932" s="20"/>
      <c r="U1932" s="17">
        <v>0.8</v>
      </c>
      <c r="V1932" s="17"/>
      <c r="W1932" s="17"/>
      <c r="X1932" s="17">
        <v>0.5</v>
      </c>
      <c r="Y1932" s="17"/>
      <c r="Z1932" s="18">
        <f>SUM(T1932:Y1932)</f>
        <v>1.3</v>
      </c>
      <c r="AA1932" s="17"/>
      <c r="AB1932" s="17"/>
      <c r="AC1932" s="41">
        <f>G1932+J1932+N1932+S1932+Z1932+AA1932-AB1932</f>
        <v>84.327027027027015</v>
      </c>
    </row>
    <row r="1933" spans="1:29" x14ac:dyDescent="0.25">
      <c r="A1933" s="224">
        <v>1929</v>
      </c>
      <c r="B1933" s="81" t="s">
        <v>4348</v>
      </c>
      <c r="C1933" s="8" t="s">
        <v>4042</v>
      </c>
      <c r="D1933" s="18">
        <v>0.84322580645161294</v>
      </c>
      <c r="E1933" s="124"/>
      <c r="F1933" s="17"/>
      <c r="G1933" s="18">
        <f>SUM(D1933*100,E1933:F1933)</f>
        <v>84.322580645161295</v>
      </c>
      <c r="H1933" s="17"/>
      <c r="I1933" s="19"/>
      <c r="J1933" s="18">
        <f>SUM(H1933:I1933)</f>
        <v>0</v>
      </c>
      <c r="K1933" s="17"/>
      <c r="L1933" s="19"/>
      <c r="M1933" s="19"/>
      <c r="N1933" s="18">
        <f>SUM(K1933:M1933)</f>
        <v>0</v>
      </c>
      <c r="O1933" s="19"/>
      <c r="P1933" s="19"/>
      <c r="Q1933" s="19"/>
      <c r="R1933" s="19"/>
      <c r="S1933" s="18">
        <f>SUM(O1933:R1933)</f>
        <v>0</v>
      </c>
      <c r="T1933" s="20"/>
      <c r="U1933" s="17"/>
      <c r="V1933" s="17"/>
      <c r="W1933" s="17"/>
      <c r="X1933" s="17"/>
      <c r="Y1933" s="17"/>
      <c r="Z1933" s="18">
        <f>SUM(T1933:Y1933)</f>
        <v>0</v>
      </c>
      <c r="AA1933" s="17"/>
      <c r="AB1933" s="17"/>
      <c r="AC1933" s="41">
        <f>G1933+J1933+N1933+S1933+Z1933+AA1933-AB1933</f>
        <v>84.322580645161295</v>
      </c>
    </row>
    <row r="1934" spans="1:29" x14ac:dyDescent="0.25">
      <c r="A1934" s="224">
        <v>1930</v>
      </c>
      <c r="B1934" s="58" t="s">
        <v>511</v>
      </c>
      <c r="C1934" s="8" t="s">
        <v>5456</v>
      </c>
      <c r="D1934" s="43">
        <v>0.83510666666666655</v>
      </c>
      <c r="E1934" s="121"/>
      <c r="F1934" s="5"/>
      <c r="G1934" s="6">
        <f>SUM(D1934*100,E1934:F1934)</f>
        <v>83.510666666666651</v>
      </c>
      <c r="H1934" s="5"/>
      <c r="I1934" s="4"/>
      <c r="J1934" s="6">
        <f>SUM(H1934:I1934)</f>
        <v>0</v>
      </c>
      <c r="K1934" s="5"/>
      <c r="L1934" s="4"/>
      <c r="M1934" s="4"/>
      <c r="N1934" s="6">
        <f>SUM(K1934:M1934)</f>
        <v>0</v>
      </c>
      <c r="O1934" s="4"/>
      <c r="P1934" s="4"/>
      <c r="Q1934" s="4"/>
      <c r="R1934" s="4"/>
      <c r="S1934" s="6">
        <f>SUM(O1934:R1934)</f>
        <v>0</v>
      </c>
      <c r="T1934" s="7">
        <v>0.8</v>
      </c>
      <c r="U1934" s="5"/>
      <c r="V1934" s="5"/>
      <c r="W1934" s="5"/>
      <c r="X1934" s="5"/>
      <c r="Y1934" s="5"/>
      <c r="Z1934" s="6">
        <f>SUM(T1934:Y1934)</f>
        <v>0.8</v>
      </c>
      <c r="AA1934" s="5"/>
      <c r="AB1934" s="5"/>
      <c r="AC1934" s="40">
        <f>G1934+J1934+N1934+S1934+Z1934+AA1934-AB1934</f>
        <v>84.310666666666648</v>
      </c>
    </row>
    <row r="1935" spans="1:29" x14ac:dyDescent="0.25">
      <c r="A1935" s="225">
        <v>1931</v>
      </c>
      <c r="B1935" s="62" t="s">
        <v>2765</v>
      </c>
      <c r="C1935" s="13" t="s">
        <v>2360</v>
      </c>
      <c r="D1935" s="18">
        <v>0.84307692307692306</v>
      </c>
      <c r="E1935" s="122"/>
      <c r="F1935" s="17"/>
      <c r="G1935" s="18">
        <v>84.307692307692307</v>
      </c>
      <c r="H1935" s="17"/>
      <c r="I1935" s="19"/>
      <c r="J1935" s="18">
        <v>0</v>
      </c>
      <c r="K1935" s="17"/>
      <c r="L1935" s="19"/>
      <c r="M1935" s="19"/>
      <c r="N1935" s="18">
        <v>0</v>
      </c>
      <c r="O1935" s="19"/>
      <c r="P1935" s="19"/>
      <c r="Q1935" s="19"/>
      <c r="R1935" s="19"/>
      <c r="S1935" s="18">
        <v>0</v>
      </c>
      <c r="T1935" s="20"/>
      <c r="U1935" s="17"/>
      <c r="V1935" s="17"/>
      <c r="W1935" s="17"/>
      <c r="X1935" s="17"/>
      <c r="Y1935" s="17"/>
      <c r="Z1935" s="18">
        <v>0</v>
      </c>
      <c r="AA1935" s="17"/>
      <c r="AB1935" s="17"/>
      <c r="AC1935" s="41">
        <v>84.307692307692307</v>
      </c>
    </row>
    <row r="1936" spans="1:29" x14ac:dyDescent="0.25">
      <c r="A1936" s="224">
        <v>1932</v>
      </c>
      <c r="B1936" s="62" t="s">
        <v>2766</v>
      </c>
      <c r="C1936" s="13" t="s">
        <v>2360</v>
      </c>
      <c r="D1936" s="18">
        <v>0.84307692307692306</v>
      </c>
      <c r="E1936" s="122"/>
      <c r="F1936" s="17"/>
      <c r="G1936" s="18">
        <v>84.307692307692307</v>
      </c>
      <c r="H1936" s="17"/>
      <c r="I1936" s="19"/>
      <c r="J1936" s="18">
        <v>0</v>
      </c>
      <c r="K1936" s="17"/>
      <c r="L1936" s="19"/>
      <c r="M1936" s="19"/>
      <c r="N1936" s="18">
        <v>0</v>
      </c>
      <c r="O1936" s="19"/>
      <c r="P1936" s="19"/>
      <c r="Q1936" s="19"/>
      <c r="R1936" s="19"/>
      <c r="S1936" s="18">
        <v>0</v>
      </c>
      <c r="T1936" s="20"/>
      <c r="U1936" s="17"/>
      <c r="V1936" s="17"/>
      <c r="W1936" s="17"/>
      <c r="X1936" s="17"/>
      <c r="Y1936" s="17"/>
      <c r="Z1936" s="18">
        <v>0</v>
      </c>
      <c r="AA1936" s="17"/>
      <c r="AB1936" s="17"/>
      <c r="AC1936" s="41">
        <v>84.307692307692307</v>
      </c>
    </row>
    <row r="1937" spans="1:29" x14ac:dyDescent="0.25">
      <c r="A1937" s="224">
        <v>1933</v>
      </c>
      <c r="B1937" s="62" t="s">
        <v>512</v>
      </c>
      <c r="C1937" s="8" t="s">
        <v>5456</v>
      </c>
      <c r="D1937" s="6">
        <v>0.84299999999999997</v>
      </c>
      <c r="E1937" s="121"/>
      <c r="F1937" s="5"/>
      <c r="G1937" s="6">
        <f>SUM(D1937*100,E1937:F1937)</f>
        <v>84.3</v>
      </c>
      <c r="H1937" s="5"/>
      <c r="I1937" s="4"/>
      <c r="J1937" s="6">
        <f>SUM(H1937:I1937)</f>
        <v>0</v>
      </c>
      <c r="K1937" s="5"/>
      <c r="L1937" s="4"/>
      <c r="M1937" s="4"/>
      <c r="N1937" s="6">
        <f>SUM(K1937:M1937)</f>
        <v>0</v>
      </c>
      <c r="O1937" s="4"/>
      <c r="P1937" s="4"/>
      <c r="Q1937" s="4"/>
      <c r="R1937" s="4"/>
      <c r="S1937" s="6">
        <f>SUM(O1937:R1937)</f>
        <v>0</v>
      </c>
      <c r="T1937" s="7"/>
      <c r="U1937" s="5"/>
      <c r="V1937" s="5"/>
      <c r="W1937" s="5"/>
      <c r="X1937" s="5"/>
      <c r="Y1937" s="5"/>
      <c r="Z1937" s="6">
        <f>SUM(T1937:Y1937)</f>
        <v>0</v>
      </c>
      <c r="AA1937" s="5"/>
      <c r="AB1937" s="5"/>
      <c r="AC1937" s="40">
        <f>G1937+J1937+N1937+S1937+Z1937+AA1937-AB1937</f>
        <v>84.3</v>
      </c>
    </row>
    <row r="1938" spans="1:29" x14ac:dyDescent="0.25">
      <c r="A1938" s="224">
        <v>1934</v>
      </c>
      <c r="B1938" s="62" t="s">
        <v>2767</v>
      </c>
      <c r="C1938" s="13" t="s">
        <v>2360</v>
      </c>
      <c r="D1938" s="18">
        <v>0.79500000000000004</v>
      </c>
      <c r="E1938" s="122"/>
      <c r="F1938" s="17"/>
      <c r="G1938" s="18">
        <v>79.5</v>
      </c>
      <c r="H1938" s="17"/>
      <c r="I1938" s="19"/>
      <c r="J1938" s="18">
        <v>0</v>
      </c>
      <c r="K1938" s="17"/>
      <c r="L1938" s="19"/>
      <c r="M1938" s="19">
        <v>3</v>
      </c>
      <c r="N1938" s="18">
        <v>3</v>
      </c>
      <c r="O1938" s="19"/>
      <c r="P1938" s="19"/>
      <c r="Q1938" s="19"/>
      <c r="R1938" s="19"/>
      <c r="S1938" s="18">
        <v>0</v>
      </c>
      <c r="T1938" s="20">
        <v>1</v>
      </c>
      <c r="U1938" s="17"/>
      <c r="V1938" s="17"/>
      <c r="W1938" s="17">
        <v>0.8</v>
      </c>
      <c r="X1938" s="17"/>
      <c r="Y1938" s="17"/>
      <c r="Z1938" s="18">
        <v>1.8</v>
      </c>
      <c r="AA1938" s="17"/>
      <c r="AB1938" s="17"/>
      <c r="AC1938" s="41">
        <v>84.3</v>
      </c>
    </row>
    <row r="1939" spans="1:29" ht="25.5" x14ac:dyDescent="0.25">
      <c r="A1939" s="225">
        <v>1935</v>
      </c>
      <c r="B1939" s="81" t="s">
        <v>1573</v>
      </c>
      <c r="C1939" s="13" t="s">
        <v>1369</v>
      </c>
      <c r="D1939" s="18">
        <v>0.83592857142857135</v>
      </c>
      <c r="E1939" s="122"/>
      <c r="F1939" s="17"/>
      <c r="G1939" s="18">
        <f>SUM(D1939*100,E1939:F1939)</f>
        <v>83.592857142857142</v>
      </c>
      <c r="H1939" s="17"/>
      <c r="I1939" s="19"/>
      <c r="J1939" s="18">
        <f>SUM(H1939:I1939)</f>
        <v>0</v>
      </c>
      <c r="K1939" s="17"/>
      <c r="L1939" s="19"/>
      <c r="M1939" s="19"/>
      <c r="N1939" s="18">
        <f>SUM(K1939:M1939)</f>
        <v>0</v>
      </c>
      <c r="O1939" s="19"/>
      <c r="P1939" s="19"/>
      <c r="Q1939" s="19"/>
      <c r="R1939" s="19"/>
      <c r="S1939" s="18">
        <f>SUM(O1939:R1939)</f>
        <v>0</v>
      </c>
      <c r="T1939" s="20"/>
      <c r="U1939" s="17">
        <v>0.5</v>
      </c>
      <c r="V1939" s="17"/>
      <c r="W1939" s="17">
        <v>0.2</v>
      </c>
      <c r="X1939" s="17"/>
      <c r="Y1939" s="17"/>
      <c r="Z1939" s="18">
        <f>SUM(T1939:Y1939)</f>
        <v>0.7</v>
      </c>
      <c r="AA1939" s="17"/>
      <c r="AB1939" s="17"/>
      <c r="AC1939" s="41">
        <f>G1939+J1939+N1939+S1939+Z1939+AA1939-AB1939</f>
        <v>84.292857142857144</v>
      </c>
    </row>
    <row r="1940" spans="1:29" x14ac:dyDescent="0.25">
      <c r="A1940" s="224">
        <v>1936</v>
      </c>
      <c r="B1940" s="59" t="s">
        <v>513</v>
      </c>
      <c r="C1940" s="8" t="s">
        <v>5456</v>
      </c>
      <c r="D1940" s="6">
        <v>0.84290322580645161</v>
      </c>
      <c r="E1940" s="121"/>
      <c r="F1940" s="5"/>
      <c r="G1940" s="6">
        <f>SUM(D1940*100,E1940:F1940)</f>
        <v>84.290322580645167</v>
      </c>
      <c r="H1940" s="5"/>
      <c r="I1940" s="4"/>
      <c r="J1940" s="6">
        <f>SUM(H1940:I1940)</f>
        <v>0</v>
      </c>
      <c r="K1940" s="5"/>
      <c r="L1940" s="4"/>
      <c r="M1940" s="4"/>
      <c r="N1940" s="6">
        <f>SUM(K1940:M1940)</f>
        <v>0</v>
      </c>
      <c r="O1940" s="4"/>
      <c r="P1940" s="4"/>
      <c r="Q1940" s="4"/>
      <c r="R1940" s="4"/>
      <c r="S1940" s="6">
        <f>SUM(O1940:R1940)</f>
        <v>0</v>
      </c>
      <c r="T1940" s="7"/>
      <c r="U1940" s="5"/>
      <c r="V1940" s="5"/>
      <c r="W1940" s="5"/>
      <c r="X1940" s="5"/>
      <c r="Y1940" s="5"/>
      <c r="Z1940" s="6">
        <f>SUM(T1940:Y1940)</f>
        <v>0</v>
      </c>
      <c r="AA1940" s="5"/>
      <c r="AB1940" s="5"/>
      <c r="AC1940" s="40">
        <f>G1940+J1940+N1940+S1940+Z1940+AA1940-AB1940</f>
        <v>84.290322580645167</v>
      </c>
    </row>
    <row r="1941" spans="1:29" x14ac:dyDescent="0.25">
      <c r="A1941" s="224">
        <v>1937</v>
      </c>
      <c r="B1941" s="58" t="s">
        <v>514</v>
      </c>
      <c r="C1941" s="8" t="s">
        <v>5456</v>
      </c>
      <c r="D1941" s="6">
        <v>0.84275862068965512</v>
      </c>
      <c r="E1941" s="121"/>
      <c r="F1941" s="5"/>
      <c r="G1941" s="6">
        <f>SUM(D1941*100,E1941:F1941)</f>
        <v>84.275862068965509</v>
      </c>
      <c r="H1941" s="5"/>
      <c r="I1941" s="4"/>
      <c r="J1941" s="6">
        <f>SUM(H1941:I1941)</f>
        <v>0</v>
      </c>
      <c r="K1941" s="5"/>
      <c r="L1941" s="4"/>
      <c r="M1941" s="4"/>
      <c r="N1941" s="6">
        <f>SUM(K1941:M1941)</f>
        <v>0</v>
      </c>
      <c r="O1941" s="4"/>
      <c r="P1941" s="4"/>
      <c r="Q1941" s="4"/>
      <c r="R1941" s="4"/>
      <c r="S1941" s="6">
        <f>SUM(O1941:R1941)</f>
        <v>0</v>
      </c>
      <c r="T1941" s="7"/>
      <c r="U1941" s="5"/>
      <c r="V1941" s="5"/>
      <c r="W1941" s="5"/>
      <c r="X1941" s="5"/>
      <c r="Y1941" s="5"/>
      <c r="Z1941" s="6">
        <f>SUM(T1941:Y1941)</f>
        <v>0</v>
      </c>
      <c r="AA1941" s="5"/>
      <c r="AB1941" s="5"/>
      <c r="AC1941" s="40">
        <f>G1941+J1941+N1941+S1941+Z1941+AA1941-AB1941</f>
        <v>84.275862068965509</v>
      </c>
    </row>
    <row r="1942" spans="1:29" x14ac:dyDescent="0.25">
      <c r="A1942" s="224">
        <v>1938</v>
      </c>
      <c r="B1942" s="102" t="s">
        <v>1574</v>
      </c>
      <c r="C1942" s="8" t="s">
        <v>1369</v>
      </c>
      <c r="D1942" s="18">
        <v>0.84269662921348309</v>
      </c>
      <c r="E1942" s="122"/>
      <c r="F1942" s="17"/>
      <c r="G1942" s="18">
        <f>SUM(D1942*100,E1942:F1942)</f>
        <v>84.269662921348313</v>
      </c>
      <c r="H1942" s="17"/>
      <c r="I1942" s="19"/>
      <c r="J1942" s="18">
        <f>SUM(H1942:I1942)</f>
        <v>0</v>
      </c>
      <c r="K1942" s="17"/>
      <c r="L1942" s="19"/>
      <c r="M1942" s="19"/>
      <c r="N1942" s="18">
        <f>SUM(K1942:M1942)</f>
        <v>0</v>
      </c>
      <c r="O1942" s="19"/>
      <c r="P1942" s="19"/>
      <c r="Q1942" s="19"/>
      <c r="R1942" s="19"/>
      <c r="S1942" s="18">
        <f>SUM(O1942:R1942)</f>
        <v>0</v>
      </c>
      <c r="T1942" s="20"/>
      <c r="U1942" s="17"/>
      <c r="V1942" s="17"/>
      <c r="W1942" s="17"/>
      <c r="X1942" s="17"/>
      <c r="Y1942" s="17"/>
      <c r="Z1942" s="18">
        <f>SUM(T1942:Y1942)</f>
        <v>0</v>
      </c>
      <c r="AA1942" s="17"/>
      <c r="AB1942" s="17"/>
      <c r="AC1942" s="41">
        <f>G1942+J1942+N1942+S1942+Z1942+AA1942-AB1942</f>
        <v>84.269662921348313</v>
      </c>
    </row>
    <row r="1943" spans="1:29" x14ac:dyDescent="0.25">
      <c r="A1943" s="225">
        <v>1939</v>
      </c>
      <c r="B1943" s="111" t="s">
        <v>4223</v>
      </c>
      <c r="C1943" s="8" t="s">
        <v>4042</v>
      </c>
      <c r="D1943" s="18">
        <v>0.83468750000000003</v>
      </c>
      <c r="E1943" s="124"/>
      <c r="F1943" s="17"/>
      <c r="G1943" s="18">
        <f>SUM(D1943*100,E1943:F1943)</f>
        <v>83.46875</v>
      </c>
      <c r="H1943" s="17"/>
      <c r="I1943" s="19"/>
      <c r="J1943" s="18">
        <f>SUM(H1943:I1943)</f>
        <v>0</v>
      </c>
      <c r="K1943" s="17"/>
      <c r="L1943" s="19"/>
      <c r="M1943" s="19"/>
      <c r="N1943" s="18">
        <f>SUM(K1943:M1943)</f>
        <v>0</v>
      </c>
      <c r="O1943" s="19"/>
      <c r="P1943" s="19"/>
      <c r="Q1943" s="19"/>
      <c r="R1943" s="19"/>
      <c r="S1943" s="18">
        <f>SUM(O1943:R1943)</f>
        <v>0</v>
      </c>
      <c r="T1943" s="20"/>
      <c r="U1943" s="17">
        <v>0.8</v>
      </c>
      <c r="V1943" s="17"/>
      <c r="W1943" s="17"/>
      <c r="X1943" s="17"/>
      <c r="Y1943" s="17"/>
      <c r="Z1943" s="18">
        <f>SUM(T1943:Y1943)</f>
        <v>0.8</v>
      </c>
      <c r="AA1943" s="17"/>
      <c r="AB1943" s="17"/>
      <c r="AC1943" s="41">
        <f>G1943+J1943+N1943+S1943+Z1943+AA1943-AB1943</f>
        <v>84.268749999999997</v>
      </c>
    </row>
    <row r="1944" spans="1:29" x14ac:dyDescent="0.25">
      <c r="A1944" s="224">
        <v>1940</v>
      </c>
      <c r="B1944" s="109">
        <v>214143</v>
      </c>
      <c r="C1944" s="36" t="s">
        <v>5457</v>
      </c>
      <c r="D1944" s="39">
        <v>0.77259259259259261</v>
      </c>
      <c r="E1944" s="123"/>
      <c r="F1944" s="33"/>
      <c r="G1944" s="34">
        <v>77.259259259259267</v>
      </c>
      <c r="H1944" s="33">
        <v>2.4</v>
      </c>
      <c r="I1944" s="32"/>
      <c r="J1944" s="34">
        <v>2.4</v>
      </c>
      <c r="K1944" s="33"/>
      <c r="L1944" s="32"/>
      <c r="M1944" s="32"/>
      <c r="N1944" s="34">
        <v>0</v>
      </c>
      <c r="O1944" s="32"/>
      <c r="P1944" s="32"/>
      <c r="Q1944" s="32"/>
      <c r="R1944" s="32"/>
      <c r="S1944" s="34">
        <v>0</v>
      </c>
      <c r="T1944" s="35"/>
      <c r="U1944" s="33"/>
      <c r="V1944" s="33">
        <v>1.6</v>
      </c>
      <c r="W1944" s="33"/>
      <c r="X1944" s="33">
        <v>3</v>
      </c>
      <c r="Y1944" s="33"/>
      <c r="Z1944" s="34">
        <v>4.5999999999999996</v>
      </c>
      <c r="AA1944" s="33"/>
      <c r="AB1944" s="33"/>
      <c r="AC1944" s="42">
        <v>84.259259259259267</v>
      </c>
    </row>
    <row r="1945" spans="1:29" x14ac:dyDescent="0.25">
      <c r="A1945" s="224">
        <v>1941</v>
      </c>
      <c r="B1945" s="62" t="s">
        <v>5098</v>
      </c>
      <c r="C1945" s="24" t="s">
        <v>4042</v>
      </c>
      <c r="D1945" s="18">
        <v>0.84258064516129028</v>
      </c>
      <c r="E1945" s="124"/>
      <c r="F1945" s="17"/>
      <c r="G1945" s="18">
        <f>SUM(D1945*100,E1945:F1945)</f>
        <v>84.258064516129025</v>
      </c>
      <c r="H1945" s="17"/>
      <c r="I1945" s="19"/>
      <c r="J1945" s="18">
        <f>SUM(H1945:I1945)</f>
        <v>0</v>
      </c>
      <c r="K1945" s="17"/>
      <c r="L1945" s="19"/>
      <c r="M1945" s="19"/>
      <c r="N1945" s="18">
        <f>SUM(K1945:M1945)</f>
        <v>0</v>
      </c>
      <c r="O1945" s="19"/>
      <c r="P1945" s="19"/>
      <c r="Q1945" s="19"/>
      <c r="R1945" s="19"/>
      <c r="S1945" s="18">
        <f>SUM(O1945:R1945)</f>
        <v>0</v>
      </c>
      <c r="T1945" s="20"/>
      <c r="U1945" s="17"/>
      <c r="V1945" s="17"/>
      <c r="W1945" s="17"/>
      <c r="X1945" s="17"/>
      <c r="Y1945" s="17"/>
      <c r="Z1945" s="18">
        <f>SUM(T1945:Y1945)</f>
        <v>0</v>
      </c>
      <c r="AA1945" s="17"/>
      <c r="AB1945" s="17"/>
      <c r="AC1945" s="41">
        <f>G1945+J1945+N1945+S1945+Z1945+AA1945-AB1945</f>
        <v>84.258064516129025</v>
      </c>
    </row>
    <row r="1946" spans="1:29" x14ac:dyDescent="0.25">
      <c r="A1946" s="224">
        <v>1942</v>
      </c>
      <c r="B1946" s="109">
        <v>184108</v>
      </c>
      <c r="C1946" s="36" t="s">
        <v>5457</v>
      </c>
      <c r="D1946" s="39">
        <v>0.84250000000000003</v>
      </c>
      <c r="E1946" s="123"/>
      <c r="F1946" s="33"/>
      <c r="G1946" s="34">
        <v>84.25</v>
      </c>
      <c r="H1946" s="33"/>
      <c r="I1946" s="32"/>
      <c r="J1946" s="34">
        <v>0</v>
      </c>
      <c r="K1946" s="33"/>
      <c r="L1946" s="32"/>
      <c r="M1946" s="32"/>
      <c r="N1946" s="34">
        <v>0</v>
      </c>
      <c r="O1946" s="32"/>
      <c r="P1946" s="32"/>
      <c r="Q1946" s="32"/>
      <c r="R1946" s="32"/>
      <c r="S1946" s="34">
        <v>0</v>
      </c>
      <c r="T1946" s="35"/>
      <c r="U1946" s="33"/>
      <c r="V1946" s="33"/>
      <c r="W1946" s="33"/>
      <c r="X1946" s="33"/>
      <c r="Y1946" s="33"/>
      <c r="Z1946" s="34">
        <v>0</v>
      </c>
      <c r="AA1946" s="33"/>
      <c r="AB1946" s="33"/>
      <c r="AC1946" s="42">
        <v>84.25</v>
      </c>
    </row>
    <row r="1947" spans="1:29" x14ac:dyDescent="0.25">
      <c r="A1947" s="225">
        <v>1943</v>
      </c>
      <c r="B1947" s="109">
        <v>184021</v>
      </c>
      <c r="C1947" s="36" t="s">
        <v>5457</v>
      </c>
      <c r="D1947" s="39">
        <v>0.8175</v>
      </c>
      <c r="E1947" s="123"/>
      <c r="F1947" s="33"/>
      <c r="G1947" s="34">
        <v>81.75</v>
      </c>
      <c r="H1947" s="33"/>
      <c r="I1947" s="32"/>
      <c r="J1947" s="34">
        <v>0</v>
      </c>
      <c r="K1947" s="33"/>
      <c r="L1947" s="32"/>
      <c r="M1947" s="32"/>
      <c r="N1947" s="34">
        <v>0</v>
      </c>
      <c r="O1947" s="32">
        <v>2.5</v>
      </c>
      <c r="P1947" s="32"/>
      <c r="Q1947" s="32"/>
      <c r="R1947" s="32"/>
      <c r="S1947" s="34">
        <v>2.5</v>
      </c>
      <c r="T1947" s="35"/>
      <c r="U1947" s="33"/>
      <c r="V1947" s="33"/>
      <c r="W1947" s="33"/>
      <c r="X1947" s="33"/>
      <c r="Y1947" s="33"/>
      <c r="Z1947" s="34">
        <v>0</v>
      </c>
      <c r="AA1947" s="33"/>
      <c r="AB1947" s="33"/>
      <c r="AC1947" s="42">
        <v>84.25</v>
      </c>
    </row>
    <row r="1948" spans="1:29" x14ac:dyDescent="0.25">
      <c r="A1948" s="224">
        <v>1944</v>
      </c>
      <c r="B1948" s="62" t="s">
        <v>5424</v>
      </c>
      <c r="C1948" s="9" t="s">
        <v>4042</v>
      </c>
      <c r="D1948" s="18">
        <v>0.83449696969696974</v>
      </c>
      <c r="E1948" s="124"/>
      <c r="F1948" s="17"/>
      <c r="G1948" s="18">
        <f>SUM(D1948*100,E1948:F1948)</f>
        <v>83.449696969696973</v>
      </c>
      <c r="H1948" s="17"/>
      <c r="I1948" s="19"/>
      <c r="J1948" s="18">
        <f>SUM(H1948:I1948)</f>
        <v>0</v>
      </c>
      <c r="K1948" s="17"/>
      <c r="L1948" s="19"/>
      <c r="M1948" s="19"/>
      <c r="N1948" s="18">
        <f>SUM(K1948:M1948)</f>
        <v>0</v>
      </c>
      <c r="O1948" s="19"/>
      <c r="P1948" s="19"/>
      <c r="Q1948" s="19"/>
      <c r="R1948" s="19"/>
      <c r="S1948" s="18">
        <f>SUM(O1948:R1948)</f>
        <v>0</v>
      </c>
      <c r="T1948" s="20"/>
      <c r="U1948" s="17">
        <v>0.8</v>
      </c>
      <c r="V1948" s="17"/>
      <c r="W1948" s="17"/>
      <c r="X1948" s="17"/>
      <c r="Y1948" s="17"/>
      <c r="Z1948" s="18">
        <f>SUM(T1948:Y1948)</f>
        <v>0.8</v>
      </c>
      <c r="AA1948" s="17"/>
      <c r="AB1948" s="17"/>
      <c r="AC1948" s="41">
        <f>G1948+J1948+N1948+S1948+Z1948+AA1948-AB1948</f>
        <v>84.24969696969697</v>
      </c>
    </row>
    <row r="1949" spans="1:29" x14ac:dyDescent="0.25">
      <c r="A1949" s="224">
        <v>1945</v>
      </c>
      <c r="B1949" s="59" t="s">
        <v>515</v>
      </c>
      <c r="C1949" s="8" t="s">
        <v>5456</v>
      </c>
      <c r="D1949" s="6">
        <v>0.84241379310344833</v>
      </c>
      <c r="E1949" s="121"/>
      <c r="F1949" s="5"/>
      <c r="G1949" s="6">
        <f>SUM(D1949*100,E1949:F1949)</f>
        <v>84.241379310344826</v>
      </c>
      <c r="H1949" s="5"/>
      <c r="I1949" s="4"/>
      <c r="J1949" s="6">
        <f>SUM(H1949:I1949)</f>
        <v>0</v>
      </c>
      <c r="K1949" s="5"/>
      <c r="L1949" s="4"/>
      <c r="M1949" s="4"/>
      <c r="N1949" s="6">
        <f>SUM(K1949:M1949)</f>
        <v>0</v>
      </c>
      <c r="O1949" s="4"/>
      <c r="P1949" s="4"/>
      <c r="Q1949" s="4"/>
      <c r="R1949" s="4"/>
      <c r="S1949" s="6">
        <f>SUM(O1949:R1949)</f>
        <v>0</v>
      </c>
      <c r="T1949" s="7"/>
      <c r="U1949" s="5"/>
      <c r="V1949" s="5"/>
      <c r="W1949" s="5"/>
      <c r="X1949" s="5"/>
      <c r="Y1949" s="5"/>
      <c r="Z1949" s="6">
        <f>SUM(T1949:Y1949)</f>
        <v>0</v>
      </c>
      <c r="AA1949" s="5"/>
      <c r="AB1949" s="5"/>
      <c r="AC1949" s="40">
        <f>G1949+J1949+N1949+S1949+Z1949+AA1949-AB1949</f>
        <v>84.241379310344826</v>
      </c>
    </row>
    <row r="1950" spans="1:29" x14ac:dyDescent="0.25">
      <c r="A1950" s="224">
        <v>1946</v>
      </c>
      <c r="B1950" s="62" t="s">
        <v>2768</v>
      </c>
      <c r="C1950" s="13" t="s">
        <v>2360</v>
      </c>
      <c r="D1950" s="18">
        <v>0.82833333333333325</v>
      </c>
      <c r="E1950" s="122"/>
      <c r="F1950" s="17"/>
      <c r="G1950" s="18">
        <v>82.833333333333329</v>
      </c>
      <c r="H1950" s="17"/>
      <c r="I1950" s="19"/>
      <c r="J1950" s="18">
        <v>0</v>
      </c>
      <c r="K1950" s="17"/>
      <c r="L1950" s="19"/>
      <c r="M1950" s="19"/>
      <c r="N1950" s="18">
        <v>0</v>
      </c>
      <c r="O1950" s="19"/>
      <c r="P1950" s="19"/>
      <c r="Q1950" s="19"/>
      <c r="R1950" s="19"/>
      <c r="S1950" s="18">
        <v>0</v>
      </c>
      <c r="T1950" s="20">
        <v>1</v>
      </c>
      <c r="U1950" s="17"/>
      <c r="V1950" s="17"/>
      <c r="W1950" s="17">
        <v>0.4</v>
      </c>
      <c r="X1950" s="17"/>
      <c r="Y1950" s="17"/>
      <c r="Z1950" s="18">
        <v>1.4</v>
      </c>
      <c r="AA1950" s="17"/>
      <c r="AB1950" s="17"/>
      <c r="AC1950" s="41">
        <v>84.233333333333334</v>
      </c>
    </row>
    <row r="1951" spans="1:29" x14ac:dyDescent="0.25">
      <c r="A1951" s="225">
        <v>1947</v>
      </c>
      <c r="B1951" s="62" t="s">
        <v>2769</v>
      </c>
      <c r="C1951" s="13" t="s">
        <v>2360</v>
      </c>
      <c r="D1951" s="18">
        <v>0.84230769230769231</v>
      </c>
      <c r="E1951" s="122"/>
      <c r="F1951" s="17"/>
      <c r="G1951" s="18">
        <v>84.230769230769226</v>
      </c>
      <c r="H1951" s="17"/>
      <c r="I1951" s="19"/>
      <c r="J1951" s="18">
        <v>0</v>
      </c>
      <c r="K1951" s="17"/>
      <c r="L1951" s="19"/>
      <c r="M1951" s="19"/>
      <c r="N1951" s="18">
        <v>0</v>
      </c>
      <c r="O1951" s="19"/>
      <c r="P1951" s="19"/>
      <c r="Q1951" s="19"/>
      <c r="R1951" s="19"/>
      <c r="S1951" s="18">
        <v>0</v>
      </c>
      <c r="T1951" s="20"/>
      <c r="U1951" s="17"/>
      <c r="V1951" s="17"/>
      <c r="W1951" s="17"/>
      <c r="X1951" s="17"/>
      <c r="Y1951" s="17"/>
      <c r="Z1951" s="18">
        <v>0</v>
      </c>
      <c r="AA1951" s="17"/>
      <c r="AB1951" s="17"/>
      <c r="AC1951" s="41">
        <v>84.230769230769226</v>
      </c>
    </row>
    <row r="1952" spans="1:29" x14ac:dyDescent="0.25">
      <c r="A1952" s="224">
        <v>1948</v>
      </c>
      <c r="B1952" s="62" t="s">
        <v>2770</v>
      </c>
      <c r="C1952" s="13" t="s">
        <v>2360</v>
      </c>
      <c r="D1952" s="18">
        <v>0.84230769230769231</v>
      </c>
      <c r="E1952" s="122"/>
      <c r="F1952" s="17"/>
      <c r="G1952" s="18">
        <v>84.230769230769226</v>
      </c>
      <c r="H1952" s="17"/>
      <c r="I1952" s="19"/>
      <c r="J1952" s="18">
        <v>0</v>
      </c>
      <c r="K1952" s="17"/>
      <c r="L1952" s="19"/>
      <c r="M1952" s="19"/>
      <c r="N1952" s="18">
        <v>0</v>
      </c>
      <c r="O1952" s="19"/>
      <c r="P1952" s="19"/>
      <c r="Q1952" s="19"/>
      <c r="R1952" s="19"/>
      <c r="S1952" s="18">
        <v>0</v>
      </c>
      <c r="T1952" s="20"/>
      <c r="U1952" s="17"/>
      <c r="V1952" s="17"/>
      <c r="W1952" s="17"/>
      <c r="X1952" s="17"/>
      <c r="Y1952" s="17"/>
      <c r="Z1952" s="18">
        <v>0</v>
      </c>
      <c r="AA1952" s="17"/>
      <c r="AB1952" s="17"/>
      <c r="AC1952" s="41">
        <v>84.230769230769226</v>
      </c>
    </row>
    <row r="1953" spans="1:29" x14ac:dyDescent="0.25">
      <c r="A1953" s="224">
        <v>1949</v>
      </c>
      <c r="B1953" s="62" t="s">
        <v>2771</v>
      </c>
      <c r="C1953" s="13" t="s">
        <v>2360</v>
      </c>
      <c r="D1953" s="18">
        <v>0.84230769230769231</v>
      </c>
      <c r="E1953" s="122"/>
      <c r="F1953" s="17"/>
      <c r="G1953" s="18">
        <v>84.230769230769226</v>
      </c>
      <c r="H1953" s="17"/>
      <c r="I1953" s="19"/>
      <c r="J1953" s="18">
        <v>0</v>
      </c>
      <c r="K1953" s="17"/>
      <c r="L1953" s="19"/>
      <c r="M1953" s="19"/>
      <c r="N1953" s="18">
        <v>0</v>
      </c>
      <c r="O1953" s="19"/>
      <c r="P1953" s="19"/>
      <c r="Q1953" s="19"/>
      <c r="R1953" s="19"/>
      <c r="S1953" s="18">
        <v>0</v>
      </c>
      <c r="T1953" s="20"/>
      <c r="U1953" s="17"/>
      <c r="V1953" s="17"/>
      <c r="W1953" s="17"/>
      <c r="X1953" s="17"/>
      <c r="Y1953" s="17"/>
      <c r="Z1953" s="18">
        <v>0</v>
      </c>
      <c r="AA1953" s="17"/>
      <c r="AB1953" s="17"/>
      <c r="AC1953" s="41">
        <v>84.230769230769226</v>
      </c>
    </row>
    <row r="1954" spans="1:29" x14ac:dyDescent="0.25">
      <c r="A1954" s="224">
        <v>1950</v>
      </c>
      <c r="B1954" s="62" t="s">
        <v>2772</v>
      </c>
      <c r="C1954" s="13" t="s">
        <v>2360</v>
      </c>
      <c r="D1954" s="18">
        <v>0.8323076923076923</v>
      </c>
      <c r="E1954" s="122"/>
      <c r="F1954" s="17"/>
      <c r="G1954" s="18">
        <v>83.230769230769226</v>
      </c>
      <c r="H1954" s="17"/>
      <c r="I1954" s="19"/>
      <c r="J1954" s="18">
        <v>0</v>
      </c>
      <c r="K1954" s="17"/>
      <c r="L1954" s="19"/>
      <c r="M1954" s="19"/>
      <c r="N1954" s="18">
        <v>0</v>
      </c>
      <c r="O1954" s="19"/>
      <c r="P1954" s="19"/>
      <c r="Q1954" s="19"/>
      <c r="R1954" s="19"/>
      <c r="S1954" s="18">
        <v>0</v>
      </c>
      <c r="T1954" s="20">
        <v>1</v>
      </c>
      <c r="U1954" s="17"/>
      <c r="V1954" s="17"/>
      <c r="W1954" s="17"/>
      <c r="X1954" s="17"/>
      <c r="Y1954" s="17"/>
      <c r="Z1954" s="18">
        <v>1</v>
      </c>
      <c r="AA1954" s="17"/>
      <c r="AB1954" s="17"/>
      <c r="AC1954" s="41">
        <v>84.230769230769226</v>
      </c>
    </row>
    <row r="1955" spans="1:29" x14ac:dyDescent="0.25">
      <c r="A1955" s="225">
        <v>1951</v>
      </c>
      <c r="B1955" s="62" t="s">
        <v>5057</v>
      </c>
      <c r="C1955" s="24" t="s">
        <v>4042</v>
      </c>
      <c r="D1955" s="18">
        <v>0.84225806451612906</v>
      </c>
      <c r="E1955" s="124"/>
      <c r="F1955" s="17"/>
      <c r="G1955" s="18">
        <f>SUM(D1955*100,E1955:F1955)</f>
        <v>84.225806451612911</v>
      </c>
      <c r="H1955" s="17"/>
      <c r="I1955" s="19"/>
      <c r="J1955" s="18">
        <f>SUM(H1955:I1955)</f>
        <v>0</v>
      </c>
      <c r="K1955" s="17"/>
      <c r="L1955" s="19"/>
      <c r="M1955" s="19"/>
      <c r="N1955" s="18">
        <f>SUM(K1955:M1955)</f>
        <v>0</v>
      </c>
      <c r="O1955" s="19"/>
      <c r="P1955" s="19"/>
      <c r="Q1955" s="19"/>
      <c r="R1955" s="19"/>
      <c r="S1955" s="18">
        <f>SUM(O1955:R1955)</f>
        <v>0</v>
      </c>
      <c r="T1955" s="20"/>
      <c r="U1955" s="17"/>
      <c r="V1955" s="17"/>
      <c r="W1955" s="17"/>
      <c r="X1955" s="17"/>
      <c r="Y1955" s="17"/>
      <c r="Z1955" s="18">
        <f>SUM(T1955:Y1955)</f>
        <v>0</v>
      </c>
      <c r="AA1955" s="17"/>
      <c r="AB1955" s="17"/>
      <c r="AC1955" s="41">
        <f>G1955+J1955+N1955+S1955+Z1955+AA1955-AB1955</f>
        <v>84.225806451612911</v>
      </c>
    </row>
    <row r="1956" spans="1:29" x14ac:dyDescent="0.25">
      <c r="A1956" s="224">
        <v>1952</v>
      </c>
      <c r="B1956" s="62" t="s">
        <v>516</v>
      </c>
      <c r="C1956" s="8" t="s">
        <v>5456</v>
      </c>
      <c r="D1956" s="6">
        <v>0.84206896551724142</v>
      </c>
      <c r="E1956" s="121"/>
      <c r="F1956" s="5"/>
      <c r="G1956" s="6">
        <f>SUM(D1956*100,E1956:F1956)</f>
        <v>84.206896551724142</v>
      </c>
      <c r="H1956" s="5"/>
      <c r="I1956" s="4"/>
      <c r="J1956" s="6">
        <f>SUM(H1956:I1956)</f>
        <v>0</v>
      </c>
      <c r="K1956" s="5"/>
      <c r="L1956" s="4"/>
      <c r="M1956" s="4"/>
      <c r="N1956" s="6">
        <f>SUM(K1956:M1956)</f>
        <v>0</v>
      </c>
      <c r="O1956" s="4"/>
      <c r="P1956" s="4"/>
      <c r="Q1956" s="4"/>
      <c r="R1956" s="4"/>
      <c r="S1956" s="6">
        <f>SUM(O1956:R1956)</f>
        <v>0</v>
      </c>
      <c r="T1956" s="7"/>
      <c r="U1956" s="5"/>
      <c r="V1956" s="5"/>
      <c r="W1956" s="5"/>
      <c r="X1956" s="5"/>
      <c r="Y1956" s="5"/>
      <c r="Z1956" s="6">
        <f>SUM(T1956:Y1956)</f>
        <v>0</v>
      </c>
      <c r="AA1956" s="5"/>
      <c r="AB1956" s="5"/>
      <c r="AC1956" s="40">
        <f>G1956+J1956+N1956+S1956+Z1956+AA1956-AB1956</f>
        <v>84.206896551724142</v>
      </c>
    </row>
    <row r="1957" spans="1:29" x14ac:dyDescent="0.25">
      <c r="A1957" s="224">
        <v>1953</v>
      </c>
      <c r="B1957" s="62" t="s">
        <v>3541</v>
      </c>
      <c r="C1957" s="13" t="s">
        <v>3340</v>
      </c>
      <c r="D1957" s="18">
        <v>0.8420512820512821</v>
      </c>
      <c r="E1957" s="122"/>
      <c r="F1957" s="17"/>
      <c r="G1957" s="18">
        <v>84.205128205128204</v>
      </c>
      <c r="H1957" s="17"/>
      <c r="I1957" s="19"/>
      <c r="J1957" s="18">
        <v>0</v>
      </c>
      <c r="K1957" s="17"/>
      <c r="L1957" s="19"/>
      <c r="M1957" s="19"/>
      <c r="N1957" s="18">
        <v>0</v>
      </c>
      <c r="O1957" s="19"/>
      <c r="P1957" s="19"/>
      <c r="Q1957" s="19"/>
      <c r="R1957" s="19"/>
      <c r="S1957" s="18">
        <v>0</v>
      </c>
      <c r="T1957" s="20"/>
      <c r="U1957" s="17"/>
      <c r="V1957" s="17"/>
      <c r="W1957" s="17"/>
      <c r="X1957" s="17"/>
      <c r="Y1957" s="17"/>
      <c r="Z1957" s="18">
        <v>0</v>
      </c>
      <c r="AA1957" s="17"/>
      <c r="AB1957" s="17"/>
      <c r="AC1957" s="41">
        <v>84.205128205128204</v>
      </c>
    </row>
    <row r="1958" spans="1:29" x14ac:dyDescent="0.25">
      <c r="A1958" s="224">
        <v>1954</v>
      </c>
      <c r="B1958" s="58" t="s">
        <v>517</v>
      </c>
      <c r="C1958" s="8" t="s">
        <v>5456</v>
      </c>
      <c r="D1958" s="6">
        <v>0.84199999999999997</v>
      </c>
      <c r="E1958" s="121"/>
      <c r="F1958" s="5"/>
      <c r="G1958" s="6">
        <f>SUM(D1958*100,E1958:F1958)</f>
        <v>84.2</v>
      </c>
      <c r="H1958" s="5"/>
      <c r="I1958" s="4"/>
      <c r="J1958" s="6">
        <f>SUM(H1958:I1958)</f>
        <v>0</v>
      </c>
      <c r="K1958" s="5"/>
      <c r="L1958" s="4"/>
      <c r="M1958" s="4"/>
      <c r="N1958" s="6">
        <f>SUM(K1958:M1958)</f>
        <v>0</v>
      </c>
      <c r="O1958" s="4"/>
      <c r="P1958" s="4"/>
      <c r="Q1958" s="4"/>
      <c r="R1958" s="4"/>
      <c r="S1958" s="6">
        <f>SUM(O1958:R1958)</f>
        <v>0</v>
      </c>
      <c r="T1958" s="7"/>
      <c r="U1958" s="5"/>
      <c r="V1958" s="5"/>
      <c r="W1958" s="5"/>
      <c r="X1958" s="5"/>
      <c r="Y1958" s="5"/>
      <c r="Z1958" s="6">
        <f>SUM(T1958:Y1958)</f>
        <v>0</v>
      </c>
      <c r="AA1958" s="5"/>
      <c r="AB1958" s="5"/>
      <c r="AC1958" s="40">
        <f>G1958+J1958+N1958+S1958+Z1958+AA1958-AB1958</f>
        <v>84.2</v>
      </c>
    </row>
    <row r="1959" spans="1:29" x14ac:dyDescent="0.25">
      <c r="A1959" s="225">
        <v>1955</v>
      </c>
      <c r="B1959" s="62" t="s">
        <v>3542</v>
      </c>
      <c r="C1959" s="13" t="s">
        <v>3340</v>
      </c>
      <c r="D1959" s="18">
        <v>0.84199999999999997</v>
      </c>
      <c r="E1959" s="122"/>
      <c r="F1959" s="17"/>
      <c r="G1959" s="18">
        <v>84.2</v>
      </c>
      <c r="H1959" s="17"/>
      <c r="I1959" s="19"/>
      <c r="J1959" s="18">
        <v>0</v>
      </c>
      <c r="K1959" s="17"/>
      <c r="L1959" s="19"/>
      <c r="M1959" s="19"/>
      <c r="N1959" s="18">
        <v>0</v>
      </c>
      <c r="O1959" s="19"/>
      <c r="P1959" s="19"/>
      <c r="Q1959" s="19"/>
      <c r="R1959" s="19"/>
      <c r="S1959" s="18">
        <v>0</v>
      </c>
      <c r="T1959" s="20"/>
      <c r="U1959" s="17"/>
      <c r="V1959" s="17"/>
      <c r="W1959" s="17"/>
      <c r="X1959" s="17"/>
      <c r="Y1959" s="17"/>
      <c r="Z1959" s="18">
        <v>0</v>
      </c>
      <c r="AA1959" s="17"/>
      <c r="AB1959" s="17"/>
      <c r="AC1959" s="41">
        <v>84.2</v>
      </c>
    </row>
    <row r="1960" spans="1:29" x14ac:dyDescent="0.25">
      <c r="A1960" s="224">
        <v>1956</v>
      </c>
      <c r="B1960" s="198">
        <v>194047</v>
      </c>
      <c r="C1960" s="213" t="s">
        <v>5457</v>
      </c>
      <c r="D1960" s="39">
        <v>0.84199999999999997</v>
      </c>
      <c r="E1960" s="214"/>
      <c r="F1960" s="215"/>
      <c r="G1960" s="216">
        <v>84.2</v>
      </c>
      <c r="H1960" s="215"/>
      <c r="I1960" s="217"/>
      <c r="J1960" s="216">
        <v>0</v>
      </c>
      <c r="K1960" s="215"/>
      <c r="L1960" s="217"/>
      <c r="M1960" s="217"/>
      <c r="N1960" s="216">
        <v>0</v>
      </c>
      <c r="O1960" s="217"/>
      <c r="P1960" s="217"/>
      <c r="Q1960" s="217"/>
      <c r="R1960" s="217"/>
      <c r="S1960" s="216">
        <v>0</v>
      </c>
      <c r="T1960" s="219"/>
      <c r="U1960" s="215"/>
      <c r="V1960" s="215"/>
      <c r="W1960" s="215"/>
      <c r="X1960" s="215"/>
      <c r="Y1960" s="215"/>
      <c r="Z1960" s="216">
        <v>0</v>
      </c>
      <c r="AA1960" s="215"/>
      <c r="AB1960" s="215"/>
      <c r="AC1960" s="223">
        <v>84.2</v>
      </c>
    </row>
    <row r="1961" spans="1:29" x14ac:dyDescent="0.25">
      <c r="A1961" s="224">
        <v>1957</v>
      </c>
      <c r="B1961" s="111" t="s">
        <v>4135</v>
      </c>
      <c r="C1961" s="8" t="s">
        <v>4042</v>
      </c>
      <c r="D1961" s="18">
        <v>0.81</v>
      </c>
      <c r="E1961" s="124"/>
      <c r="F1961" s="17"/>
      <c r="G1961" s="18">
        <f>SUM(D1961*100,E1961:F1961)</f>
        <v>81</v>
      </c>
      <c r="H1961" s="17"/>
      <c r="I1961" s="19"/>
      <c r="J1961" s="18">
        <f>SUM(H1961:I1961)</f>
        <v>0</v>
      </c>
      <c r="K1961" s="17"/>
      <c r="L1961" s="19"/>
      <c r="M1961" s="19"/>
      <c r="N1961" s="18">
        <f>SUM(K1961:M1961)</f>
        <v>0</v>
      </c>
      <c r="O1961" s="19"/>
      <c r="P1961" s="19"/>
      <c r="Q1961" s="19"/>
      <c r="R1961" s="19"/>
      <c r="S1961" s="18">
        <f>SUM(O1961:R1961)</f>
        <v>0</v>
      </c>
      <c r="T1961" s="20">
        <v>1</v>
      </c>
      <c r="U1961" s="17">
        <v>0.8</v>
      </c>
      <c r="V1961" s="17"/>
      <c r="W1961" s="17">
        <f>0.8+0.6</f>
        <v>1.4</v>
      </c>
      <c r="X1961" s="17"/>
      <c r="Y1961" s="17"/>
      <c r="Z1961" s="18">
        <f>SUM(T1961:Y1961)</f>
        <v>3.2</v>
      </c>
      <c r="AA1961" s="17"/>
      <c r="AB1961" s="17"/>
      <c r="AC1961" s="41">
        <f>G1961+J1961+N1961+S1961+Z1961+AA1961-AB1961</f>
        <v>84.2</v>
      </c>
    </row>
    <row r="1962" spans="1:29" x14ac:dyDescent="0.25">
      <c r="A1962" s="224">
        <v>1958</v>
      </c>
      <c r="B1962" s="109">
        <v>194148</v>
      </c>
      <c r="C1962" s="36" t="s">
        <v>5457</v>
      </c>
      <c r="D1962" s="39">
        <v>0.69199999999999995</v>
      </c>
      <c r="E1962" s="123"/>
      <c r="F1962" s="33"/>
      <c r="G1962" s="34">
        <v>69.199999999999989</v>
      </c>
      <c r="H1962" s="33"/>
      <c r="I1962" s="32"/>
      <c r="J1962" s="34">
        <v>0</v>
      </c>
      <c r="K1962" s="33"/>
      <c r="L1962" s="32"/>
      <c r="M1962" s="32"/>
      <c r="N1962" s="34">
        <v>0</v>
      </c>
      <c r="O1962" s="32"/>
      <c r="P1962" s="32"/>
      <c r="Q1962" s="32"/>
      <c r="R1962" s="32"/>
      <c r="S1962" s="34">
        <v>0</v>
      </c>
      <c r="T1962" s="35">
        <v>15</v>
      </c>
      <c r="U1962" s="33"/>
      <c r="V1962" s="33"/>
      <c r="W1962" s="33"/>
      <c r="X1962" s="33"/>
      <c r="Y1962" s="33"/>
      <c r="Z1962" s="34">
        <v>15</v>
      </c>
      <c r="AA1962" s="33"/>
      <c r="AB1962" s="33"/>
      <c r="AC1962" s="42">
        <v>84.199999999999989</v>
      </c>
    </row>
    <row r="1963" spans="1:29" x14ac:dyDescent="0.25">
      <c r="A1963" s="225">
        <v>1959</v>
      </c>
      <c r="B1963" s="109">
        <v>214123</v>
      </c>
      <c r="C1963" s="36" t="s">
        <v>5457</v>
      </c>
      <c r="D1963" s="39">
        <v>0.77595555555555551</v>
      </c>
      <c r="E1963" s="123"/>
      <c r="F1963" s="33"/>
      <c r="G1963" s="34">
        <v>77.595555555555549</v>
      </c>
      <c r="H1963" s="33"/>
      <c r="I1963" s="32"/>
      <c r="J1963" s="34">
        <v>0</v>
      </c>
      <c r="K1963" s="33"/>
      <c r="L1963" s="32"/>
      <c r="M1963" s="32"/>
      <c r="N1963" s="34">
        <v>0</v>
      </c>
      <c r="O1963" s="32">
        <v>2.5</v>
      </c>
      <c r="P1963" s="32"/>
      <c r="Q1963" s="32"/>
      <c r="R1963" s="32"/>
      <c r="S1963" s="34">
        <v>2.5</v>
      </c>
      <c r="T1963" s="35"/>
      <c r="U1963" s="33">
        <v>4.0999999999999996</v>
      </c>
      <c r="V1963" s="33"/>
      <c r="W1963" s="33"/>
      <c r="X1963" s="33"/>
      <c r="Y1963" s="33"/>
      <c r="Z1963" s="34">
        <v>4.0999999999999996</v>
      </c>
      <c r="AA1963" s="33"/>
      <c r="AB1963" s="33"/>
      <c r="AC1963" s="42">
        <v>84.195555555555543</v>
      </c>
    </row>
    <row r="1964" spans="1:29" x14ac:dyDescent="0.25">
      <c r="A1964" s="224">
        <v>1960</v>
      </c>
      <c r="B1964" s="62" t="s">
        <v>3543</v>
      </c>
      <c r="C1964" s="13" t="s">
        <v>3340</v>
      </c>
      <c r="D1964" s="18">
        <v>0.83187500000000003</v>
      </c>
      <c r="E1964" s="122">
        <v>1</v>
      </c>
      <c r="F1964" s="17"/>
      <c r="G1964" s="18">
        <v>84.1875</v>
      </c>
      <c r="H1964" s="17"/>
      <c r="I1964" s="19"/>
      <c r="J1964" s="18">
        <v>0</v>
      </c>
      <c r="K1964" s="17"/>
      <c r="L1964" s="19"/>
      <c r="M1964" s="19"/>
      <c r="N1964" s="18">
        <v>0</v>
      </c>
      <c r="O1964" s="19"/>
      <c r="P1964" s="19"/>
      <c r="Q1964" s="19"/>
      <c r="R1964" s="19"/>
      <c r="S1964" s="18">
        <v>0</v>
      </c>
      <c r="T1964" s="20"/>
      <c r="U1964" s="17"/>
      <c r="V1964" s="17"/>
      <c r="W1964" s="17"/>
      <c r="X1964" s="17"/>
      <c r="Y1964" s="17"/>
      <c r="Z1964" s="18">
        <v>0</v>
      </c>
      <c r="AA1964" s="17"/>
      <c r="AB1964" s="17"/>
      <c r="AC1964" s="41">
        <v>84.1875</v>
      </c>
    </row>
    <row r="1965" spans="1:29" x14ac:dyDescent="0.25">
      <c r="A1965" s="224">
        <v>1961</v>
      </c>
      <c r="B1965" s="62" t="s">
        <v>3544</v>
      </c>
      <c r="C1965" s="13" t="s">
        <v>3340</v>
      </c>
      <c r="D1965" s="18">
        <v>0.78575757575757577</v>
      </c>
      <c r="E1965" s="122">
        <v>1</v>
      </c>
      <c r="F1965" s="17"/>
      <c r="G1965" s="18">
        <v>79.575757575757578</v>
      </c>
      <c r="H1965" s="17"/>
      <c r="I1965" s="19"/>
      <c r="J1965" s="18">
        <v>0</v>
      </c>
      <c r="K1965" s="17"/>
      <c r="L1965" s="19"/>
      <c r="M1965" s="19"/>
      <c r="N1965" s="18">
        <v>0</v>
      </c>
      <c r="O1965" s="19"/>
      <c r="P1965" s="19"/>
      <c r="Q1965" s="19"/>
      <c r="R1965" s="19"/>
      <c r="S1965" s="18">
        <v>0</v>
      </c>
      <c r="T1965" s="20">
        <v>1</v>
      </c>
      <c r="U1965" s="17"/>
      <c r="V1965" s="17"/>
      <c r="W1965" s="17">
        <v>1.6</v>
      </c>
      <c r="X1965" s="17"/>
      <c r="Y1965" s="17">
        <v>2</v>
      </c>
      <c r="Z1965" s="18">
        <v>4.5999999999999996</v>
      </c>
      <c r="AA1965" s="17"/>
      <c r="AB1965" s="17"/>
      <c r="AC1965" s="41">
        <v>84.175757575757572</v>
      </c>
    </row>
    <row r="1966" spans="1:29" x14ac:dyDescent="0.25">
      <c r="A1966" s="224">
        <v>1962</v>
      </c>
      <c r="B1966" s="58" t="s">
        <v>518</v>
      </c>
      <c r="C1966" s="8" t="s">
        <v>5456</v>
      </c>
      <c r="D1966" s="6">
        <v>0.84166666666666667</v>
      </c>
      <c r="E1966" s="121"/>
      <c r="F1966" s="5"/>
      <c r="G1966" s="6">
        <f>SUM(D1966*100,E1966:F1966)</f>
        <v>84.166666666666671</v>
      </c>
      <c r="H1966" s="5"/>
      <c r="I1966" s="4"/>
      <c r="J1966" s="6">
        <f>SUM(H1966:I1966)</f>
        <v>0</v>
      </c>
      <c r="K1966" s="5"/>
      <c r="L1966" s="4"/>
      <c r="M1966" s="4"/>
      <c r="N1966" s="6">
        <f>SUM(K1966:M1966)</f>
        <v>0</v>
      </c>
      <c r="O1966" s="4"/>
      <c r="P1966" s="4"/>
      <c r="Q1966" s="4"/>
      <c r="R1966" s="4"/>
      <c r="S1966" s="6">
        <f>SUM(O1966:R1966)</f>
        <v>0</v>
      </c>
      <c r="T1966" s="7"/>
      <c r="U1966" s="5"/>
      <c r="V1966" s="5"/>
      <c r="W1966" s="5"/>
      <c r="X1966" s="5"/>
      <c r="Y1966" s="5"/>
      <c r="Z1966" s="6">
        <f>SUM(T1966:Y1966)</f>
        <v>0</v>
      </c>
      <c r="AA1966" s="5"/>
      <c r="AB1966" s="5"/>
      <c r="AC1966" s="40">
        <f>G1966+J1966+N1966+S1966+Z1966+AA1966-AB1966</f>
        <v>84.166666666666671</v>
      </c>
    </row>
    <row r="1967" spans="1:29" x14ac:dyDescent="0.25">
      <c r="A1967" s="225">
        <v>1963</v>
      </c>
      <c r="B1967" s="62" t="s">
        <v>2773</v>
      </c>
      <c r="C1967" s="13" t="s">
        <v>2360</v>
      </c>
      <c r="D1967" s="18">
        <v>0.84166666666666667</v>
      </c>
      <c r="E1967" s="122"/>
      <c r="F1967" s="17"/>
      <c r="G1967" s="18">
        <v>84.166666666666671</v>
      </c>
      <c r="H1967" s="17"/>
      <c r="I1967" s="19"/>
      <c r="J1967" s="18">
        <v>0</v>
      </c>
      <c r="K1967" s="17"/>
      <c r="L1967" s="19"/>
      <c r="M1967" s="19"/>
      <c r="N1967" s="18">
        <v>0</v>
      </c>
      <c r="O1967" s="19"/>
      <c r="P1967" s="19"/>
      <c r="Q1967" s="19"/>
      <c r="R1967" s="19"/>
      <c r="S1967" s="18">
        <v>0</v>
      </c>
      <c r="T1967" s="20"/>
      <c r="U1967" s="17"/>
      <c r="V1967" s="17"/>
      <c r="W1967" s="17"/>
      <c r="X1967" s="17"/>
      <c r="Y1967" s="17"/>
      <c r="Z1967" s="18">
        <v>0</v>
      </c>
      <c r="AA1967" s="17"/>
      <c r="AB1967" s="17"/>
      <c r="AC1967" s="41">
        <v>84.166666666666671</v>
      </c>
    </row>
    <row r="1968" spans="1:29" x14ac:dyDescent="0.25">
      <c r="A1968" s="224">
        <v>1964</v>
      </c>
      <c r="B1968" s="109">
        <v>194792</v>
      </c>
      <c r="C1968" s="36" t="s">
        <v>5457</v>
      </c>
      <c r="D1968" s="39">
        <v>0.84166666666666667</v>
      </c>
      <c r="E1968" s="123"/>
      <c r="F1968" s="33"/>
      <c r="G1968" s="34">
        <v>84.166666666666671</v>
      </c>
      <c r="H1968" s="33"/>
      <c r="I1968" s="32"/>
      <c r="J1968" s="34">
        <v>0</v>
      </c>
      <c r="K1968" s="33"/>
      <c r="L1968" s="32"/>
      <c r="M1968" s="32"/>
      <c r="N1968" s="34">
        <v>0</v>
      </c>
      <c r="O1968" s="32"/>
      <c r="P1968" s="32"/>
      <c r="Q1968" s="32"/>
      <c r="R1968" s="32"/>
      <c r="S1968" s="34">
        <v>0</v>
      </c>
      <c r="T1968" s="35"/>
      <c r="U1968" s="33"/>
      <c r="V1968" s="33"/>
      <c r="W1968" s="33"/>
      <c r="X1968" s="33"/>
      <c r="Y1968" s="33"/>
      <c r="Z1968" s="34">
        <v>0</v>
      </c>
      <c r="AA1968" s="33"/>
      <c r="AB1968" s="33"/>
      <c r="AC1968" s="42">
        <v>84.166666666666671</v>
      </c>
    </row>
    <row r="1969" spans="1:29" x14ac:dyDescent="0.25">
      <c r="A1969" s="224">
        <v>1965</v>
      </c>
      <c r="B1969" s="62" t="s">
        <v>4719</v>
      </c>
      <c r="C1969" s="8" t="s">
        <v>4042</v>
      </c>
      <c r="D1969" s="18">
        <v>0.84166666666666667</v>
      </c>
      <c r="E1969" s="124"/>
      <c r="F1969" s="17"/>
      <c r="G1969" s="18">
        <f>SUM(D1969*100,E1969:F1969)</f>
        <v>84.166666666666671</v>
      </c>
      <c r="H1969" s="17"/>
      <c r="I1969" s="19"/>
      <c r="J1969" s="18">
        <f>SUM(H1969:I1969)</f>
        <v>0</v>
      </c>
      <c r="K1969" s="17"/>
      <c r="L1969" s="19"/>
      <c r="M1969" s="19"/>
      <c r="N1969" s="18">
        <f>SUM(K1969:M1969)</f>
        <v>0</v>
      </c>
      <c r="O1969" s="19"/>
      <c r="P1969" s="19"/>
      <c r="Q1969" s="19"/>
      <c r="R1969" s="19"/>
      <c r="S1969" s="18">
        <f>SUM(O1969:R1969)</f>
        <v>0</v>
      </c>
      <c r="T1969" s="20"/>
      <c r="U1969" s="17"/>
      <c r="V1969" s="17"/>
      <c r="W1969" s="17"/>
      <c r="X1969" s="17"/>
      <c r="Y1969" s="17"/>
      <c r="Z1969" s="18">
        <f>SUM(T1969:Y1969)</f>
        <v>0</v>
      </c>
      <c r="AA1969" s="17"/>
      <c r="AB1969" s="17"/>
      <c r="AC1969" s="41">
        <f>G1969+J1969+N1969+S1969+Z1969+AA1969-AB1969</f>
        <v>84.166666666666671</v>
      </c>
    </row>
    <row r="1970" spans="1:29" x14ac:dyDescent="0.25">
      <c r="A1970" s="224">
        <v>1966</v>
      </c>
      <c r="B1970" s="58" t="s">
        <v>519</v>
      </c>
      <c r="C1970" s="8" t="s">
        <v>5456</v>
      </c>
      <c r="D1970" s="6">
        <v>0.8416129032258064</v>
      </c>
      <c r="E1970" s="121"/>
      <c r="F1970" s="5"/>
      <c r="G1970" s="6">
        <f>SUM(D1970*100,E1970:F1970)</f>
        <v>84.161290322580641</v>
      </c>
      <c r="H1970" s="5"/>
      <c r="I1970" s="4"/>
      <c r="J1970" s="6">
        <f>SUM(H1970:I1970)</f>
        <v>0</v>
      </c>
      <c r="K1970" s="5"/>
      <c r="L1970" s="4"/>
      <c r="M1970" s="4"/>
      <c r="N1970" s="6">
        <f>SUM(K1970:M1970)</f>
        <v>0</v>
      </c>
      <c r="O1970" s="4"/>
      <c r="P1970" s="4"/>
      <c r="Q1970" s="4"/>
      <c r="R1970" s="4"/>
      <c r="S1970" s="6">
        <f>SUM(O1970:R1970)</f>
        <v>0</v>
      </c>
      <c r="T1970" s="7"/>
      <c r="U1970" s="5"/>
      <c r="V1970" s="5"/>
      <c r="W1970" s="5"/>
      <c r="X1970" s="5"/>
      <c r="Y1970" s="5"/>
      <c r="Z1970" s="6">
        <f>SUM(T1970:Y1970)</f>
        <v>0</v>
      </c>
      <c r="AA1970" s="5"/>
      <c r="AB1970" s="5"/>
      <c r="AC1970" s="40">
        <f>G1970+J1970+N1970+S1970+Z1970+AA1970-AB1970</f>
        <v>84.161290322580641</v>
      </c>
    </row>
    <row r="1971" spans="1:29" x14ac:dyDescent="0.25">
      <c r="A1971" s="225">
        <v>1967</v>
      </c>
      <c r="B1971" s="62" t="s">
        <v>3545</v>
      </c>
      <c r="C1971" s="13" t="s">
        <v>3340</v>
      </c>
      <c r="D1971" s="18">
        <v>0.84157894736842109</v>
      </c>
      <c r="E1971" s="122"/>
      <c r="F1971" s="17"/>
      <c r="G1971" s="18">
        <v>84.15789473684211</v>
      </c>
      <c r="H1971" s="17"/>
      <c r="I1971" s="19"/>
      <c r="J1971" s="18">
        <v>0</v>
      </c>
      <c r="K1971" s="17"/>
      <c r="L1971" s="19"/>
      <c r="M1971" s="19"/>
      <c r="N1971" s="18">
        <v>0</v>
      </c>
      <c r="O1971" s="19"/>
      <c r="P1971" s="19"/>
      <c r="Q1971" s="19"/>
      <c r="R1971" s="19"/>
      <c r="S1971" s="18">
        <v>0</v>
      </c>
      <c r="T1971" s="20"/>
      <c r="U1971" s="17"/>
      <c r="V1971" s="17"/>
      <c r="W1971" s="17"/>
      <c r="X1971" s="17"/>
      <c r="Y1971" s="17"/>
      <c r="Z1971" s="18">
        <v>0</v>
      </c>
      <c r="AA1971" s="17"/>
      <c r="AB1971" s="17"/>
      <c r="AC1971" s="41">
        <v>84.15789473684211</v>
      </c>
    </row>
    <row r="1972" spans="1:29" x14ac:dyDescent="0.25">
      <c r="A1972" s="224">
        <v>1968</v>
      </c>
      <c r="B1972" s="62" t="s">
        <v>3546</v>
      </c>
      <c r="C1972" s="13" t="s">
        <v>3340</v>
      </c>
      <c r="D1972" s="18">
        <v>0.83156249999999998</v>
      </c>
      <c r="E1972" s="122">
        <v>1</v>
      </c>
      <c r="F1972" s="17"/>
      <c r="G1972" s="18">
        <v>84.15625</v>
      </c>
      <c r="H1972" s="17"/>
      <c r="I1972" s="19"/>
      <c r="J1972" s="18">
        <v>0</v>
      </c>
      <c r="K1972" s="17"/>
      <c r="L1972" s="19"/>
      <c r="M1972" s="19"/>
      <c r="N1972" s="18">
        <v>0</v>
      </c>
      <c r="O1972" s="19"/>
      <c r="P1972" s="19"/>
      <c r="Q1972" s="19"/>
      <c r="R1972" s="19"/>
      <c r="S1972" s="18">
        <v>0</v>
      </c>
      <c r="T1972" s="20"/>
      <c r="U1972" s="17"/>
      <c r="V1972" s="17"/>
      <c r="W1972" s="17"/>
      <c r="X1972" s="17"/>
      <c r="Y1972" s="17"/>
      <c r="Z1972" s="18">
        <v>0</v>
      </c>
      <c r="AA1972" s="17"/>
      <c r="AB1972" s="17"/>
      <c r="AC1972" s="41">
        <v>84.15625</v>
      </c>
    </row>
    <row r="1973" spans="1:29" x14ac:dyDescent="0.25">
      <c r="A1973" s="224">
        <v>1969</v>
      </c>
      <c r="B1973" s="62" t="s">
        <v>2774</v>
      </c>
      <c r="C1973" s="13" t="s">
        <v>2360</v>
      </c>
      <c r="D1973" s="18">
        <v>0.74153846153846159</v>
      </c>
      <c r="E1973" s="122"/>
      <c r="F1973" s="17"/>
      <c r="G1973" s="18">
        <v>74.15384615384616</v>
      </c>
      <c r="H1973" s="17"/>
      <c r="I1973" s="19"/>
      <c r="J1973" s="18">
        <v>0</v>
      </c>
      <c r="K1973" s="17"/>
      <c r="L1973" s="19"/>
      <c r="M1973" s="19"/>
      <c r="N1973" s="18">
        <v>0</v>
      </c>
      <c r="O1973" s="19"/>
      <c r="P1973" s="19"/>
      <c r="Q1973" s="19"/>
      <c r="R1973" s="19"/>
      <c r="S1973" s="18">
        <v>0</v>
      </c>
      <c r="T1973" s="20"/>
      <c r="U1973" s="17"/>
      <c r="V1973" s="17"/>
      <c r="W1973" s="17"/>
      <c r="X1973" s="17">
        <v>10</v>
      </c>
      <c r="Y1973" s="17"/>
      <c r="Z1973" s="18">
        <v>10</v>
      </c>
      <c r="AA1973" s="17"/>
      <c r="AB1973" s="17"/>
      <c r="AC1973" s="41">
        <v>84.15384615384616</v>
      </c>
    </row>
    <row r="1974" spans="1:29" x14ac:dyDescent="0.25">
      <c r="A1974" s="224">
        <v>1970</v>
      </c>
      <c r="B1974" s="81" t="s">
        <v>4160</v>
      </c>
      <c r="C1974" s="8" t="s">
        <v>4042</v>
      </c>
      <c r="D1974" s="18">
        <v>0.83343750000000005</v>
      </c>
      <c r="E1974" s="124"/>
      <c r="F1974" s="17"/>
      <c r="G1974" s="18">
        <f>SUM(D1974*100,E1974:F1974)</f>
        <v>83.34375</v>
      </c>
      <c r="H1974" s="17"/>
      <c r="I1974" s="19"/>
      <c r="J1974" s="18">
        <f>SUM(H1974:I1974)</f>
        <v>0</v>
      </c>
      <c r="K1974" s="17"/>
      <c r="L1974" s="19"/>
      <c r="M1974" s="19"/>
      <c r="N1974" s="18">
        <f>SUM(K1974:M1974)</f>
        <v>0</v>
      </c>
      <c r="O1974" s="19"/>
      <c r="P1974" s="19"/>
      <c r="Q1974" s="19"/>
      <c r="R1974" s="19"/>
      <c r="S1974" s="18">
        <f>SUM(O1974:R1974)</f>
        <v>0</v>
      </c>
      <c r="T1974" s="20"/>
      <c r="U1974" s="17">
        <v>0.8</v>
      </c>
      <c r="V1974" s="17"/>
      <c r="W1974" s="17"/>
      <c r="X1974" s="17"/>
      <c r="Y1974" s="17"/>
      <c r="Z1974" s="18">
        <f>SUM(T1974:Y1974)</f>
        <v>0.8</v>
      </c>
      <c r="AA1974" s="17"/>
      <c r="AB1974" s="17"/>
      <c r="AC1974" s="41">
        <f>G1974+J1974+N1974+S1974+Z1974+AA1974-AB1974</f>
        <v>84.143749999999997</v>
      </c>
    </row>
    <row r="1975" spans="1:29" x14ac:dyDescent="0.25">
      <c r="A1975" s="225">
        <v>1971</v>
      </c>
      <c r="B1975" s="81" t="s">
        <v>4163</v>
      </c>
      <c r="C1975" s="8" t="s">
        <v>4042</v>
      </c>
      <c r="D1975" s="18">
        <v>0.80843750000000003</v>
      </c>
      <c r="E1975" s="124"/>
      <c r="F1975" s="17"/>
      <c r="G1975" s="18">
        <f>SUM(D1975*100,E1975:F1975)</f>
        <v>80.84375</v>
      </c>
      <c r="H1975" s="17">
        <v>2</v>
      </c>
      <c r="I1975" s="19"/>
      <c r="J1975" s="18">
        <f>SUM(H1975:I1975)</f>
        <v>2</v>
      </c>
      <c r="K1975" s="17"/>
      <c r="L1975" s="19"/>
      <c r="M1975" s="19"/>
      <c r="N1975" s="18">
        <f>SUM(K1975:M1975)</f>
        <v>0</v>
      </c>
      <c r="O1975" s="19"/>
      <c r="P1975" s="19"/>
      <c r="Q1975" s="19"/>
      <c r="R1975" s="19"/>
      <c r="S1975" s="18">
        <f>SUM(O1975:R1975)</f>
        <v>0</v>
      </c>
      <c r="T1975" s="20"/>
      <c r="U1975" s="17">
        <v>0.8</v>
      </c>
      <c r="V1975" s="17"/>
      <c r="W1975" s="17"/>
      <c r="X1975" s="17">
        <v>0.5</v>
      </c>
      <c r="Y1975" s="17"/>
      <c r="Z1975" s="18">
        <f>SUM(T1975:Y1975)</f>
        <v>1.3</v>
      </c>
      <c r="AA1975" s="17"/>
      <c r="AB1975" s="17"/>
      <c r="AC1975" s="41">
        <f>G1975+J1975+N1975+S1975+Z1975+AA1975-AB1975</f>
        <v>84.143749999999997</v>
      </c>
    </row>
    <row r="1976" spans="1:29" x14ac:dyDescent="0.25">
      <c r="A1976" s="224">
        <v>1972</v>
      </c>
      <c r="B1976" s="81" t="s">
        <v>4398</v>
      </c>
      <c r="C1976" s="8" t="s">
        <v>4042</v>
      </c>
      <c r="D1976" s="18">
        <v>0.8413793103448276</v>
      </c>
      <c r="E1976" s="124"/>
      <c r="F1976" s="17"/>
      <c r="G1976" s="18">
        <f>SUM(D1976*100,E1976:F1976)</f>
        <v>84.137931034482762</v>
      </c>
      <c r="H1976" s="17"/>
      <c r="I1976" s="19"/>
      <c r="J1976" s="18">
        <f>SUM(H1976:I1976)</f>
        <v>0</v>
      </c>
      <c r="K1976" s="17"/>
      <c r="L1976" s="19"/>
      <c r="M1976" s="19"/>
      <c r="N1976" s="18">
        <f>SUM(K1976:M1976)</f>
        <v>0</v>
      </c>
      <c r="O1976" s="19"/>
      <c r="P1976" s="19"/>
      <c r="Q1976" s="19"/>
      <c r="R1976" s="19"/>
      <c r="S1976" s="18">
        <f>SUM(O1976:R1976)</f>
        <v>0</v>
      </c>
      <c r="T1976" s="20"/>
      <c r="U1976" s="17"/>
      <c r="V1976" s="17"/>
      <c r="W1976" s="17"/>
      <c r="X1976" s="17"/>
      <c r="Y1976" s="17"/>
      <c r="Z1976" s="18">
        <f>SUM(T1976:Y1976)</f>
        <v>0</v>
      </c>
      <c r="AA1976" s="17"/>
      <c r="AB1976" s="17"/>
      <c r="AC1976" s="41">
        <f>G1976+J1976+N1976+S1976+Z1976+AA1976-AB1976</f>
        <v>84.137931034482762</v>
      </c>
    </row>
    <row r="1977" spans="1:29" x14ac:dyDescent="0.25">
      <c r="A1977" s="224">
        <v>1973</v>
      </c>
      <c r="B1977" s="109">
        <v>204186</v>
      </c>
      <c r="C1977" s="36" t="s">
        <v>5457</v>
      </c>
      <c r="D1977" s="38">
        <v>0.84125000000000005</v>
      </c>
      <c r="E1977" s="123"/>
      <c r="F1977" s="33"/>
      <c r="G1977" s="34">
        <v>84.125</v>
      </c>
      <c r="H1977" s="33"/>
      <c r="I1977" s="32"/>
      <c r="J1977" s="34">
        <v>0</v>
      </c>
      <c r="K1977" s="33"/>
      <c r="L1977" s="32"/>
      <c r="M1977" s="32"/>
      <c r="N1977" s="34">
        <v>0</v>
      </c>
      <c r="O1977" s="32"/>
      <c r="P1977" s="32"/>
      <c r="Q1977" s="32"/>
      <c r="R1977" s="32"/>
      <c r="S1977" s="34">
        <v>0</v>
      </c>
      <c r="T1977" s="35"/>
      <c r="U1977" s="33"/>
      <c r="V1977" s="33"/>
      <c r="W1977" s="33"/>
      <c r="X1977" s="33"/>
      <c r="Y1977" s="33"/>
      <c r="Z1977" s="34">
        <v>0</v>
      </c>
      <c r="AA1977" s="33"/>
      <c r="AB1977" s="33"/>
      <c r="AC1977" s="42">
        <v>84.125</v>
      </c>
    </row>
    <row r="1978" spans="1:29" x14ac:dyDescent="0.25">
      <c r="A1978" s="224">
        <v>1974</v>
      </c>
      <c r="B1978" s="62" t="s">
        <v>520</v>
      </c>
      <c r="C1978" s="8" t="s">
        <v>5456</v>
      </c>
      <c r="D1978" s="6">
        <v>0.84103448275862069</v>
      </c>
      <c r="E1978" s="121"/>
      <c r="F1978" s="5"/>
      <c r="G1978" s="6">
        <f>SUM(D1978*100,E1978:F1978)</f>
        <v>84.103448275862064</v>
      </c>
      <c r="H1978" s="5"/>
      <c r="I1978" s="4"/>
      <c r="J1978" s="6">
        <f>SUM(H1978:I1978)</f>
        <v>0</v>
      </c>
      <c r="K1978" s="5"/>
      <c r="L1978" s="4"/>
      <c r="M1978" s="4"/>
      <c r="N1978" s="6">
        <f>SUM(K1978:M1978)</f>
        <v>0</v>
      </c>
      <c r="O1978" s="4"/>
      <c r="P1978" s="4"/>
      <c r="Q1978" s="4"/>
      <c r="R1978" s="4"/>
      <c r="S1978" s="6">
        <f>SUM(O1978:R1978)</f>
        <v>0</v>
      </c>
      <c r="T1978" s="7"/>
      <c r="U1978" s="5"/>
      <c r="V1978" s="5"/>
      <c r="W1978" s="5"/>
      <c r="X1978" s="5"/>
      <c r="Y1978" s="5"/>
      <c r="Z1978" s="6">
        <f>SUM(T1978:Y1978)</f>
        <v>0</v>
      </c>
      <c r="AA1978" s="5"/>
      <c r="AB1978" s="5"/>
      <c r="AC1978" s="40">
        <f>G1978+J1978+N1978+S1978+Z1978+AA1978-AB1978</f>
        <v>84.103448275862064</v>
      </c>
    </row>
    <row r="1979" spans="1:29" x14ac:dyDescent="0.25">
      <c r="A1979" s="225">
        <v>1975</v>
      </c>
      <c r="B1979" s="62" t="s">
        <v>3547</v>
      </c>
      <c r="C1979" s="13" t="s">
        <v>3340</v>
      </c>
      <c r="D1979" s="18">
        <v>0.84102564102564104</v>
      </c>
      <c r="E1979" s="122"/>
      <c r="F1979" s="17"/>
      <c r="G1979" s="18">
        <v>84.102564102564102</v>
      </c>
      <c r="H1979" s="17"/>
      <c r="I1979" s="19"/>
      <c r="J1979" s="18">
        <v>0</v>
      </c>
      <c r="K1979" s="17"/>
      <c r="L1979" s="19"/>
      <c r="M1979" s="19"/>
      <c r="N1979" s="18">
        <v>0</v>
      </c>
      <c r="O1979" s="19"/>
      <c r="P1979" s="19"/>
      <c r="Q1979" s="19"/>
      <c r="R1979" s="19"/>
      <c r="S1979" s="18">
        <v>0</v>
      </c>
      <c r="T1979" s="20"/>
      <c r="U1979" s="17"/>
      <c r="V1979" s="17"/>
      <c r="W1979" s="17"/>
      <c r="X1979" s="17"/>
      <c r="Y1979" s="17"/>
      <c r="Z1979" s="18">
        <v>0</v>
      </c>
      <c r="AA1979" s="17"/>
      <c r="AB1979" s="17"/>
      <c r="AC1979" s="41">
        <v>84.102564102564102</v>
      </c>
    </row>
    <row r="1980" spans="1:29" x14ac:dyDescent="0.25">
      <c r="A1980" s="224">
        <v>1976</v>
      </c>
      <c r="B1980" s="100" t="s">
        <v>1575</v>
      </c>
      <c r="C1980" s="26" t="s">
        <v>1369</v>
      </c>
      <c r="D1980" s="18">
        <v>0.77301290322580651</v>
      </c>
      <c r="E1980" s="122"/>
      <c r="F1980" s="17"/>
      <c r="G1980" s="18">
        <f>SUM(D1980*100,E1980:F1980)</f>
        <v>77.301290322580655</v>
      </c>
      <c r="H1980" s="17"/>
      <c r="I1980" s="19"/>
      <c r="J1980" s="18">
        <f>SUM(H1980:I1980)</f>
        <v>0</v>
      </c>
      <c r="K1980" s="17"/>
      <c r="L1980" s="19"/>
      <c r="M1980" s="19"/>
      <c r="N1980" s="18">
        <f>SUM(K1980:M1980)</f>
        <v>0</v>
      </c>
      <c r="O1980" s="19"/>
      <c r="P1980" s="19"/>
      <c r="Q1980" s="19"/>
      <c r="R1980" s="19"/>
      <c r="S1980" s="18">
        <f>SUM(O1980:R1980)</f>
        <v>0</v>
      </c>
      <c r="T1980" s="20">
        <v>1</v>
      </c>
      <c r="U1980" s="17">
        <v>0.5</v>
      </c>
      <c r="V1980" s="17"/>
      <c r="W1980" s="17">
        <f>0.2+0.4+0.2</f>
        <v>0.8</v>
      </c>
      <c r="X1980" s="17"/>
      <c r="Y1980" s="17">
        <f>0.5+2+0.5+1.5</f>
        <v>4.5</v>
      </c>
      <c r="Z1980" s="18">
        <f>SUM(T1980:Y1980)</f>
        <v>6.8</v>
      </c>
      <c r="AA1980" s="17"/>
      <c r="AB1980" s="17"/>
      <c r="AC1980" s="41">
        <f>G1980+J1980+N1980+S1980+Z1980+AA1980-AB1980</f>
        <v>84.101290322580653</v>
      </c>
    </row>
    <row r="1981" spans="1:29" x14ac:dyDescent="0.25">
      <c r="A1981" s="224">
        <v>1977</v>
      </c>
      <c r="B1981" s="58" t="s">
        <v>521</v>
      </c>
      <c r="C1981" s="8" t="s">
        <v>5456</v>
      </c>
      <c r="D1981" s="6">
        <v>0.84099999999999997</v>
      </c>
      <c r="E1981" s="121"/>
      <c r="F1981" s="5"/>
      <c r="G1981" s="6">
        <f>SUM(D1981*100,E1981:F1981)</f>
        <v>84.1</v>
      </c>
      <c r="H1981" s="5"/>
      <c r="I1981" s="4"/>
      <c r="J1981" s="6">
        <f>SUM(H1981:I1981)</f>
        <v>0</v>
      </c>
      <c r="K1981" s="5"/>
      <c r="L1981" s="4"/>
      <c r="M1981" s="4"/>
      <c r="N1981" s="6">
        <f>SUM(K1981:M1981)</f>
        <v>0</v>
      </c>
      <c r="O1981" s="4"/>
      <c r="P1981" s="4"/>
      <c r="Q1981" s="4"/>
      <c r="R1981" s="4"/>
      <c r="S1981" s="6">
        <f>SUM(O1981:R1981)</f>
        <v>0</v>
      </c>
      <c r="T1981" s="7"/>
      <c r="U1981" s="5"/>
      <c r="V1981" s="5"/>
      <c r="W1981" s="5"/>
      <c r="X1981" s="5"/>
      <c r="Y1981" s="5"/>
      <c r="Z1981" s="6">
        <f>SUM(T1981:Y1981)</f>
        <v>0</v>
      </c>
      <c r="AA1981" s="5"/>
      <c r="AB1981" s="5"/>
      <c r="AC1981" s="40">
        <f>G1981+J1981+N1981+S1981+Z1981+AA1981-AB1981</f>
        <v>84.1</v>
      </c>
    </row>
    <row r="1982" spans="1:29" x14ac:dyDescent="0.25">
      <c r="A1982" s="224">
        <v>1978</v>
      </c>
      <c r="B1982" s="58" t="s">
        <v>522</v>
      </c>
      <c r="C1982" s="8" t="s">
        <v>5456</v>
      </c>
      <c r="D1982" s="6">
        <v>0.84099999999999997</v>
      </c>
      <c r="E1982" s="121"/>
      <c r="F1982" s="5"/>
      <c r="G1982" s="6">
        <f>SUM(D1982*100,E1982:F1982)</f>
        <v>84.1</v>
      </c>
      <c r="H1982" s="5"/>
      <c r="I1982" s="4"/>
      <c r="J1982" s="6">
        <f>SUM(H1982:I1982)</f>
        <v>0</v>
      </c>
      <c r="K1982" s="5"/>
      <c r="L1982" s="4"/>
      <c r="M1982" s="4"/>
      <c r="N1982" s="6">
        <f>SUM(K1982:M1982)</f>
        <v>0</v>
      </c>
      <c r="O1982" s="4"/>
      <c r="P1982" s="4"/>
      <c r="Q1982" s="4"/>
      <c r="R1982" s="4"/>
      <c r="S1982" s="6">
        <f>SUM(O1982:R1982)</f>
        <v>0</v>
      </c>
      <c r="T1982" s="7"/>
      <c r="U1982" s="5"/>
      <c r="V1982" s="5"/>
      <c r="W1982" s="5"/>
      <c r="X1982" s="5"/>
      <c r="Y1982" s="5"/>
      <c r="Z1982" s="6">
        <f>SUM(T1982:Y1982)</f>
        <v>0</v>
      </c>
      <c r="AA1982" s="5"/>
      <c r="AB1982" s="5"/>
      <c r="AC1982" s="40">
        <f>G1982+J1982+N1982+S1982+Z1982+AA1982-AB1982</f>
        <v>84.1</v>
      </c>
    </row>
    <row r="1983" spans="1:29" x14ac:dyDescent="0.25">
      <c r="A1983" s="225">
        <v>1979</v>
      </c>
      <c r="B1983" s="109">
        <v>194074</v>
      </c>
      <c r="C1983" s="36" t="s">
        <v>5457</v>
      </c>
      <c r="D1983" s="39">
        <v>0.84099999999999997</v>
      </c>
      <c r="E1983" s="123"/>
      <c r="F1983" s="33"/>
      <c r="G1983" s="34">
        <v>84.1</v>
      </c>
      <c r="H1983" s="33"/>
      <c r="I1983" s="32"/>
      <c r="J1983" s="34">
        <v>0</v>
      </c>
      <c r="K1983" s="33"/>
      <c r="L1983" s="32"/>
      <c r="M1983" s="32"/>
      <c r="N1983" s="34">
        <v>0</v>
      </c>
      <c r="O1983" s="32"/>
      <c r="P1983" s="32"/>
      <c r="Q1983" s="32"/>
      <c r="R1983" s="32"/>
      <c r="S1983" s="34">
        <v>0</v>
      </c>
      <c r="T1983" s="35"/>
      <c r="U1983" s="33"/>
      <c r="V1983" s="33"/>
      <c r="W1983" s="33"/>
      <c r="X1983" s="33"/>
      <c r="Y1983" s="33"/>
      <c r="Z1983" s="34">
        <v>0</v>
      </c>
      <c r="AA1983" s="33"/>
      <c r="AB1983" s="33"/>
      <c r="AC1983" s="42">
        <v>84.1</v>
      </c>
    </row>
    <row r="1984" spans="1:29" x14ac:dyDescent="0.25">
      <c r="A1984" s="224">
        <v>1980</v>
      </c>
      <c r="B1984" s="58" t="s">
        <v>523</v>
      </c>
      <c r="C1984" s="8" t="s">
        <v>5456</v>
      </c>
      <c r="D1984" s="6">
        <v>0.84096774193548385</v>
      </c>
      <c r="E1984" s="121"/>
      <c r="F1984" s="5"/>
      <c r="G1984" s="6">
        <f>SUM(D1984*100,E1984:F1984)</f>
        <v>84.096774193548384</v>
      </c>
      <c r="H1984" s="5"/>
      <c r="I1984" s="4"/>
      <c r="J1984" s="6">
        <f>SUM(H1984:I1984)</f>
        <v>0</v>
      </c>
      <c r="K1984" s="5"/>
      <c r="L1984" s="4"/>
      <c r="M1984" s="4"/>
      <c r="N1984" s="6">
        <f>SUM(K1984:M1984)</f>
        <v>0</v>
      </c>
      <c r="O1984" s="4"/>
      <c r="P1984" s="4"/>
      <c r="Q1984" s="4"/>
      <c r="R1984" s="4"/>
      <c r="S1984" s="6">
        <f>SUM(O1984:R1984)</f>
        <v>0</v>
      </c>
      <c r="T1984" s="7"/>
      <c r="U1984" s="5"/>
      <c r="V1984" s="5"/>
      <c r="W1984" s="5"/>
      <c r="X1984" s="5"/>
      <c r="Y1984" s="5"/>
      <c r="Z1984" s="6">
        <f>SUM(T1984:Y1984)</f>
        <v>0</v>
      </c>
      <c r="AA1984" s="5"/>
      <c r="AB1984" s="5"/>
      <c r="AC1984" s="40">
        <f>G1984+J1984+N1984+S1984+Z1984+AA1984-AB1984</f>
        <v>84.096774193548384</v>
      </c>
    </row>
    <row r="1985" spans="1:29" x14ac:dyDescent="0.25">
      <c r="A1985" s="224">
        <v>1981</v>
      </c>
      <c r="B1985" s="62" t="s">
        <v>2775</v>
      </c>
      <c r="C1985" s="13" t="s">
        <v>2360</v>
      </c>
      <c r="D1985" s="18">
        <v>0.84083333333333332</v>
      </c>
      <c r="E1985" s="122"/>
      <c r="F1985" s="17"/>
      <c r="G1985" s="18">
        <v>84.083333333333329</v>
      </c>
      <c r="H1985" s="17"/>
      <c r="I1985" s="19"/>
      <c r="J1985" s="18">
        <v>0</v>
      </c>
      <c r="K1985" s="17"/>
      <c r="L1985" s="19"/>
      <c r="M1985" s="19"/>
      <c r="N1985" s="18">
        <v>0</v>
      </c>
      <c r="O1985" s="19"/>
      <c r="P1985" s="19"/>
      <c r="Q1985" s="19"/>
      <c r="R1985" s="19"/>
      <c r="S1985" s="18">
        <v>0</v>
      </c>
      <c r="T1985" s="20"/>
      <c r="U1985" s="17"/>
      <c r="V1985" s="17"/>
      <c r="W1985" s="17"/>
      <c r="X1985" s="17"/>
      <c r="Y1985" s="17"/>
      <c r="Z1985" s="18">
        <v>0</v>
      </c>
      <c r="AA1985" s="17"/>
      <c r="AB1985" s="17"/>
      <c r="AC1985" s="41">
        <v>84.083333333333329</v>
      </c>
    </row>
    <row r="1986" spans="1:29" x14ac:dyDescent="0.25">
      <c r="A1986" s="224">
        <v>1982</v>
      </c>
      <c r="B1986" s="62" t="s">
        <v>2776</v>
      </c>
      <c r="C1986" s="13" t="s">
        <v>2360</v>
      </c>
      <c r="D1986" s="18">
        <v>0.84076923076923082</v>
      </c>
      <c r="E1986" s="122"/>
      <c r="F1986" s="17"/>
      <c r="G1986" s="18">
        <v>84.07692307692308</v>
      </c>
      <c r="H1986" s="17"/>
      <c r="I1986" s="19"/>
      <c r="J1986" s="18">
        <v>0</v>
      </c>
      <c r="K1986" s="17"/>
      <c r="L1986" s="19"/>
      <c r="M1986" s="19"/>
      <c r="N1986" s="18">
        <v>0</v>
      </c>
      <c r="O1986" s="19"/>
      <c r="P1986" s="19"/>
      <c r="Q1986" s="19"/>
      <c r="R1986" s="19"/>
      <c r="S1986" s="18">
        <v>0</v>
      </c>
      <c r="T1986" s="20"/>
      <c r="U1986" s="17"/>
      <c r="V1986" s="17"/>
      <c r="W1986" s="17"/>
      <c r="X1986" s="17"/>
      <c r="Y1986" s="17"/>
      <c r="Z1986" s="18">
        <v>0</v>
      </c>
      <c r="AA1986" s="17"/>
      <c r="AB1986" s="17"/>
      <c r="AC1986" s="41">
        <v>84.07692307692308</v>
      </c>
    </row>
    <row r="1987" spans="1:29" x14ac:dyDescent="0.25">
      <c r="A1987" s="225">
        <v>1983</v>
      </c>
      <c r="B1987" s="79" t="s">
        <v>1576</v>
      </c>
      <c r="C1987" s="8" t="s">
        <v>1369</v>
      </c>
      <c r="D1987" s="18">
        <v>0.84066666666666667</v>
      </c>
      <c r="E1987" s="122"/>
      <c r="F1987" s="17"/>
      <c r="G1987" s="18">
        <f>SUM(D1987*100,E1987:F1987)</f>
        <v>84.066666666666663</v>
      </c>
      <c r="H1987" s="17"/>
      <c r="I1987" s="19"/>
      <c r="J1987" s="18">
        <f>SUM(H1987:I1987)</f>
        <v>0</v>
      </c>
      <c r="K1987" s="17"/>
      <c r="L1987" s="19"/>
      <c r="M1987" s="19"/>
      <c r="N1987" s="18">
        <f>SUM(K1987:M1987)</f>
        <v>0</v>
      </c>
      <c r="O1987" s="19"/>
      <c r="P1987" s="19"/>
      <c r="Q1987" s="19"/>
      <c r="R1987" s="19"/>
      <c r="S1987" s="18">
        <f>SUM(O1987:R1987)</f>
        <v>0</v>
      </c>
      <c r="T1987" s="20"/>
      <c r="U1987" s="17"/>
      <c r="V1987" s="17"/>
      <c r="W1987" s="17"/>
      <c r="X1987" s="17"/>
      <c r="Y1987" s="17"/>
      <c r="Z1987" s="18">
        <f>SUM(T1987:Y1987)</f>
        <v>0</v>
      </c>
      <c r="AA1987" s="17"/>
      <c r="AB1987" s="17"/>
      <c r="AC1987" s="41">
        <f>G1987+J1987+N1987+S1987+Z1987+AA1987-AB1987</f>
        <v>84.066666666666663</v>
      </c>
    </row>
    <row r="1988" spans="1:29" x14ac:dyDescent="0.25">
      <c r="A1988" s="224">
        <v>1984</v>
      </c>
      <c r="B1988" s="62" t="s">
        <v>524</v>
      </c>
      <c r="C1988" s="8" t="s">
        <v>5456</v>
      </c>
      <c r="D1988" s="43">
        <v>0.84064516129032263</v>
      </c>
      <c r="E1988" s="121"/>
      <c r="F1988" s="5"/>
      <c r="G1988" s="6">
        <f>SUM(D1988*100,E1988:F1988)</f>
        <v>84.064516129032256</v>
      </c>
      <c r="H1988" s="5"/>
      <c r="I1988" s="4"/>
      <c r="J1988" s="6">
        <f>SUM(H1988:I1988)</f>
        <v>0</v>
      </c>
      <c r="K1988" s="5"/>
      <c r="L1988" s="4"/>
      <c r="M1988" s="4"/>
      <c r="N1988" s="6">
        <f>SUM(K1988:M1988)</f>
        <v>0</v>
      </c>
      <c r="O1988" s="4"/>
      <c r="P1988" s="4"/>
      <c r="Q1988" s="4"/>
      <c r="R1988" s="4"/>
      <c r="S1988" s="6">
        <f>SUM(O1988:R1988)</f>
        <v>0</v>
      </c>
      <c r="T1988" s="7"/>
      <c r="U1988" s="5"/>
      <c r="V1988" s="5"/>
      <c r="W1988" s="5"/>
      <c r="X1988" s="5"/>
      <c r="Y1988" s="5"/>
      <c r="Z1988" s="6">
        <f>SUM(T1988:Y1988)</f>
        <v>0</v>
      </c>
      <c r="AA1988" s="5"/>
      <c r="AB1988" s="5"/>
      <c r="AC1988" s="40">
        <f>G1988+J1988+N1988+S1988+Z1988+AA1988-AB1988</f>
        <v>84.064516129032256</v>
      </c>
    </row>
    <row r="1989" spans="1:29" x14ac:dyDescent="0.25">
      <c r="A1989" s="224">
        <v>1985</v>
      </c>
      <c r="B1989" s="58" t="s">
        <v>525</v>
      </c>
      <c r="C1989" s="8" t="s">
        <v>5456</v>
      </c>
      <c r="D1989" s="6">
        <v>0.84060606060606058</v>
      </c>
      <c r="E1989" s="121"/>
      <c r="F1989" s="5"/>
      <c r="G1989" s="6">
        <f>SUM(D1989*100,E1989:F1989)</f>
        <v>84.060606060606062</v>
      </c>
      <c r="H1989" s="5"/>
      <c r="I1989" s="4"/>
      <c r="J1989" s="6">
        <f>SUM(H1989:I1989)</f>
        <v>0</v>
      </c>
      <c r="K1989" s="5"/>
      <c r="L1989" s="4"/>
      <c r="M1989" s="4"/>
      <c r="N1989" s="6">
        <f>SUM(K1989:M1989)</f>
        <v>0</v>
      </c>
      <c r="O1989" s="4"/>
      <c r="P1989" s="4"/>
      <c r="Q1989" s="4"/>
      <c r="R1989" s="4"/>
      <c r="S1989" s="6">
        <f>SUM(O1989:R1989)</f>
        <v>0</v>
      </c>
      <c r="T1989" s="7"/>
      <c r="U1989" s="5"/>
      <c r="V1989" s="5"/>
      <c r="W1989" s="5"/>
      <c r="X1989" s="5"/>
      <c r="Y1989" s="5"/>
      <c r="Z1989" s="6">
        <f>SUM(T1989:Y1989)</f>
        <v>0</v>
      </c>
      <c r="AA1989" s="5"/>
      <c r="AB1989" s="5"/>
      <c r="AC1989" s="40">
        <f>G1989+J1989+N1989+S1989+Z1989+AA1989-AB1989</f>
        <v>84.060606060606062</v>
      </c>
    </row>
    <row r="1990" spans="1:29" ht="25.5" x14ac:dyDescent="0.25">
      <c r="A1990" s="224">
        <v>1986</v>
      </c>
      <c r="B1990" s="59" t="s">
        <v>526</v>
      </c>
      <c r="C1990" s="8" t="s">
        <v>5456</v>
      </c>
      <c r="D1990" s="6">
        <v>0.83757575757575753</v>
      </c>
      <c r="E1990" s="121"/>
      <c r="F1990" s="5"/>
      <c r="G1990" s="6">
        <f>SUM(D1990*100,E1990:F1990)</f>
        <v>83.757575757575751</v>
      </c>
      <c r="H1990" s="5"/>
      <c r="I1990" s="4"/>
      <c r="J1990" s="6">
        <f>SUM(H1990:I1990)</f>
        <v>0</v>
      </c>
      <c r="K1990" s="5"/>
      <c r="L1990" s="4"/>
      <c r="M1990" s="4"/>
      <c r="N1990" s="6">
        <f>SUM(K1990:M1990)</f>
        <v>0</v>
      </c>
      <c r="O1990" s="4"/>
      <c r="P1990" s="4"/>
      <c r="Q1990" s="4"/>
      <c r="R1990" s="4"/>
      <c r="S1990" s="6">
        <f>SUM(O1990:R1990)</f>
        <v>0</v>
      </c>
      <c r="T1990" s="7"/>
      <c r="U1990" s="5">
        <v>0.3</v>
      </c>
      <c r="V1990" s="5"/>
      <c r="W1990" s="5"/>
      <c r="X1990" s="5"/>
      <c r="Y1990" s="5"/>
      <c r="Z1990" s="6">
        <f>SUM(T1990:Y1990)</f>
        <v>0.3</v>
      </c>
      <c r="AA1990" s="5"/>
      <c r="AB1990" s="5"/>
      <c r="AC1990" s="40">
        <f>G1990+J1990+N1990+S1990+Z1990+AA1990-AB1990</f>
        <v>84.057575757575748</v>
      </c>
    </row>
    <row r="1991" spans="1:29" x14ac:dyDescent="0.25">
      <c r="A1991" s="225">
        <v>1987</v>
      </c>
      <c r="B1991" s="62" t="s">
        <v>5420</v>
      </c>
      <c r="C1991" s="9" t="s">
        <v>4042</v>
      </c>
      <c r="D1991" s="18">
        <v>0.83856969696969685</v>
      </c>
      <c r="E1991" s="124"/>
      <c r="F1991" s="17"/>
      <c r="G1991" s="18">
        <f>SUM(D1991*100,E1991:F1991)</f>
        <v>83.856969696969685</v>
      </c>
      <c r="H1991" s="17"/>
      <c r="I1991" s="19"/>
      <c r="J1991" s="18">
        <f>SUM(H1991:I1991)</f>
        <v>0</v>
      </c>
      <c r="K1991" s="17"/>
      <c r="L1991" s="19"/>
      <c r="M1991" s="19"/>
      <c r="N1991" s="18">
        <f>SUM(K1991:M1991)</f>
        <v>0</v>
      </c>
      <c r="O1991" s="19"/>
      <c r="P1991" s="19"/>
      <c r="Q1991" s="19"/>
      <c r="R1991" s="19"/>
      <c r="S1991" s="18">
        <f>SUM(O1991:R1991)</f>
        <v>0</v>
      </c>
      <c r="T1991" s="20"/>
      <c r="U1991" s="17">
        <v>0.2</v>
      </c>
      <c r="V1991" s="17"/>
      <c r="W1991" s="17"/>
      <c r="X1991" s="17"/>
      <c r="Y1991" s="17"/>
      <c r="Z1991" s="18">
        <f>SUM(T1991:Y1991)</f>
        <v>0.2</v>
      </c>
      <c r="AA1991" s="17"/>
      <c r="AB1991" s="17"/>
      <c r="AC1991" s="41">
        <f>G1991+J1991+N1991+S1991+Z1991+AA1991-AB1991</f>
        <v>84.056969696969688</v>
      </c>
    </row>
    <row r="1992" spans="1:29" x14ac:dyDescent="0.25">
      <c r="A1992" s="224">
        <v>1988</v>
      </c>
      <c r="B1992" s="81" t="s">
        <v>1577</v>
      </c>
      <c r="C1992" s="21" t="s">
        <v>1369</v>
      </c>
      <c r="D1992" s="18">
        <v>0.84053872053872059</v>
      </c>
      <c r="E1992" s="122"/>
      <c r="F1992" s="17"/>
      <c r="G1992" s="18">
        <f>SUM(D1992*100,E1992:F1992)</f>
        <v>84.053872053872055</v>
      </c>
      <c r="H1992" s="17"/>
      <c r="I1992" s="19"/>
      <c r="J1992" s="18">
        <f>SUM(H1992:I1992)</f>
        <v>0</v>
      </c>
      <c r="K1992" s="17"/>
      <c r="L1992" s="19"/>
      <c r="M1992" s="19"/>
      <c r="N1992" s="18">
        <f>SUM(K1992:M1992)</f>
        <v>0</v>
      </c>
      <c r="O1992" s="19"/>
      <c r="P1992" s="19"/>
      <c r="Q1992" s="19"/>
      <c r="R1992" s="19"/>
      <c r="S1992" s="18">
        <f>SUM(O1992:R1992)</f>
        <v>0</v>
      </c>
      <c r="T1992" s="20"/>
      <c r="U1992" s="17"/>
      <c r="V1992" s="17"/>
      <c r="W1992" s="17"/>
      <c r="X1992" s="17"/>
      <c r="Y1992" s="17"/>
      <c r="Z1992" s="18">
        <f>SUM(T1992:Y1992)</f>
        <v>0</v>
      </c>
      <c r="AA1992" s="17"/>
      <c r="AB1992" s="17"/>
      <c r="AC1992" s="41">
        <f>G1992+J1992+N1992+S1992+Z1992+AA1992-AB1992</f>
        <v>84.053872053872055</v>
      </c>
    </row>
    <row r="1993" spans="1:29" x14ac:dyDescent="0.25">
      <c r="A1993" s="224">
        <v>1989</v>
      </c>
      <c r="B1993" s="62" t="s">
        <v>3548</v>
      </c>
      <c r="C1993" s="13" t="s">
        <v>3340</v>
      </c>
      <c r="D1993" s="18">
        <v>0.84052631578947368</v>
      </c>
      <c r="E1993" s="122"/>
      <c r="F1993" s="17"/>
      <c r="G1993" s="18">
        <v>84.05263157894737</v>
      </c>
      <c r="H1993" s="17"/>
      <c r="I1993" s="19"/>
      <c r="J1993" s="18">
        <v>0</v>
      </c>
      <c r="K1993" s="17"/>
      <c r="L1993" s="19"/>
      <c r="M1993" s="19"/>
      <c r="N1993" s="18">
        <v>0</v>
      </c>
      <c r="O1993" s="19"/>
      <c r="P1993" s="19"/>
      <c r="Q1993" s="19"/>
      <c r="R1993" s="19"/>
      <c r="S1993" s="18">
        <v>0</v>
      </c>
      <c r="T1993" s="20"/>
      <c r="U1993" s="17"/>
      <c r="V1993" s="17"/>
      <c r="W1993" s="17"/>
      <c r="X1993" s="17"/>
      <c r="Y1993" s="17"/>
      <c r="Z1993" s="18">
        <v>0</v>
      </c>
      <c r="AA1993" s="17"/>
      <c r="AB1993" s="17"/>
      <c r="AC1993" s="41">
        <v>84.05263157894737</v>
      </c>
    </row>
    <row r="1994" spans="1:29" x14ac:dyDescent="0.25">
      <c r="A1994" s="224">
        <v>1990</v>
      </c>
      <c r="B1994" s="62" t="s">
        <v>3549</v>
      </c>
      <c r="C1994" s="13" t="s">
        <v>3340</v>
      </c>
      <c r="D1994" s="18">
        <v>0.84040000000000004</v>
      </c>
      <c r="E1994" s="122"/>
      <c r="F1994" s="17"/>
      <c r="G1994" s="18">
        <v>84.04</v>
      </c>
      <c r="H1994" s="17"/>
      <c r="I1994" s="19"/>
      <c r="J1994" s="18">
        <v>0</v>
      </c>
      <c r="K1994" s="17"/>
      <c r="L1994" s="19"/>
      <c r="M1994" s="19"/>
      <c r="N1994" s="18">
        <v>0</v>
      </c>
      <c r="O1994" s="19"/>
      <c r="P1994" s="19"/>
      <c r="Q1994" s="19"/>
      <c r="R1994" s="19"/>
      <c r="S1994" s="18">
        <v>0</v>
      </c>
      <c r="T1994" s="20"/>
      <c r="U1994" s="17"/>
      <c r="V1994" s="17"/>
      <c r="W1994" s="17"/>
      <c r="X1994" s="17"/>
      <c r="Y1994" s="17"/>
      <c r="Z1994" s="18">
        <v>0</v>
      </c>
      <c r="AA1994" s="17"/>
      <c r="AB1994" s="17"/>
      <c r="AC1994" s="41">
        <v>84.04</v>
      </c>
    </row>
    <row r="1995" spans="1:29" x14ac:dyDescent="0.25">
      <c r="A1995" s="225">
        <v>1991</v>
      </c>
      <c r="B1995" s="62" t="s">
        <v>2777</v>
      </c>
      <c r="C1995" s="13" t="s">
        <v>2360</v>
      </c>
      <c r="D1995" s="18">
        <v>0.83538461538461528</v>
      </c>
      <c r="E1995" s="122"/>
      <c r="F1995" s="17"/>
      <c r="G1995" s="18">
        <v>83.538461538461533</v>
      </c>
      <c r="H1995" s="17"/>
      <c r="I1995" s="19"/>
      <c r="J1995" s="18">
        <v>0</v>
      </c>
      <c r="K1995" s="17"/>
      <c r="L1995" s="19"/>
      <c r="M1995" s="19"/>
      <c r="N1995" s="18">
        <v>0</v>
      </c>
      <c r="O1995" s="19"/>
      <c r="P1995" s="19"/>
      <c r="Q1995" s="19"/>
      <c r="R1995" s="19"/>
      <c r="S1995" s="18">
        <v>0</v>
      </c>
      <c r="T1995" s="20"/>
      <c r="U1995" s="17"/>
      <c r="V1995" s="17">
        <v>0.5</v>
      </c>
      <c r="W1995" s="17"/>
      <c r="X1995" s="17"/>
      <c r="Y1995" s="17"/>
      <c r="Z1995" s="18">
        <v>0.5</v>
      </c>
      <c r="AA1995" s="17"/>
      <c r="AB1995" s="17"/>
      <c r="AC1995" s="41">
        <v>84.038461538461533</v>
      </c>
    </row>
    <row r="1996" spans="1:29" x14ac:dyDescent="0.25">
      <c r="A1996" s="224">
        <v>1992</v>
      </c>
      <c r="B1996" s="81" t="s">
        <v>1578</v>
      </c>
      <c r="C1996" s="8" t="s">
        <v>1369</v>
      </c>
      <c r="D1996" s="18">
        <v>0.84037453183520605</v>
      </c>
      <c r="E1996" s="122"/>
      <c r="F1996" s="17"/>
      <c r="G1996" s="18">
        <f>SUM(D1996*100,E1996:F1996)</f>
        <v>84.037453183520611</v>
      </c>
      <c r="H1996" s="17"/>
      <c r="I1996" s="19"/>
      <c r="J1996" s="18">
        <f>SUM(H1996:I1996)</f>
        <v>0</v>
      </c>
      <c r="K1996" s="17"/>
      <c r="L1996" s="19"/>
      <c r="M1996" s="19"/>
      <c r="N1996" s="18">
        <f>SUM(K1996:M1996)</f>
        <v>0</v>
      </c>
      <c r="O1996" s="19"/>
      <c r="P1996" s="19"/>
      <c r="Q1996" s="19"/>
      <c r="R1996" s="19"/>
      <c r="S1996" s="18">
        <f>SUM(O1996:R1996)</f>
        <v>0</v>
      </c>
      <c r="T1996" s="20"/>
      <c r="U1996" s="17"/>
      <c r="V1996" s="17"/>
      <c r="W1996" s="17"/>
      <c r="X1996" s="17"/>
      <c r="Y1996" s="17"/>
      <c r="Z1996" s="18">
        <f>SUM(T1996:Y1996)</f>
        <v>0</v>
      </c>
      <c r="AA1996" s="17"/>
      <c r="AB1996" s="17"/>
      <c r="AC1996" s="41">
        <f>G1996+J1996+N1996+S1996+Z1996+AA1996-AB1996</f>
        <v>84.037453183520611</v>
      </c>
    </row>
    <row r="1997" spans="1:29" x14ac:dyDescent="0.25">
      <c r="A1997" s="224">
        <v>1993</v>
      </c>
      <c r="B1997" s="109">
        <v>214219</v>
      </c>
      <c r="C1997" s="36" t="s">
        <v>5457</v>
      </c>
      <c r="D1997" s="39">
        <v>0.75837037037037036</v>
      </c>
      <c r="E1997" s="123"/>
      <c r="F1997" s="33"/>
      <c r="G1997" s="34">
        <v>75.837037037037035</v>
      </c>
      <c r="H1997" s="33"/>
      <c r="I1997" s="32"/>
      <c r="J1997" s="34">
        <v>0</v>
      </c>
      <c r="K1997" s="33"/>
      <c r="L1997" s="32"/>
      <c r="M1997" s="32"/>
      <c r="N1997" s="34">
        <v>0</v>
      </c>
      <c r="O1997" s="32"/>
      <c r="P1997" s="32"/>
      <c r="Q1997" s="32"/>
      <c r="R1997" s="32"/>
      <c r="S1997" s="34">
        <v>0</v>
      </c>
      <c r="T1997" s="35"/>
      <c r="U1997" s="33">
        <v>8.1999999999999993</v>
      </c>
      <c r="V1997" s="33"/>
      <c r="W1997" s="33"/>
      <c r="X1997" s="33"/>
      <c r="Y1997" s="33"/>
      <c r="Z1997" s="34">
        <v>8.1999999999999993</v>
      </c>
      <c r="AA1997" s="33"/>
      <c r="AB1997" s="33"/>
      <c r="AC1997" s="42">
        <v>84.037037037037038</v>
      </c>
    </row>
    <row r="1998" spans="1:29" x14ac:dyDescent="0.25">
      <c r="A1998" s="224">
        <v>1994</v>
      </c>
      <c r="B1998" s="62" t="s">
        <v>4933</v>
      </c>
      <c r="C1998" s="8" t="s">
        <v>4042</v>
      </c>
      <c r="D1998" s="18">
        <v>0.7723355263157895</v>
      </c>
      <c r="E1998" s="124"/>
      <c r="F1998" s="17"/>
      <c r="G1998" s="18">
        <f>SUM(D1998*100,E1998:F1998)</f>
        <v>77.233552631578945</v>
      </c>
      <c r="H1998" s="17"/>
      <c r="I1998" s="19"/>
      <c r="J1998" s="18">
        <f>SUM(H1998:I1998)</f>
        <v>0</v>
      </c>
      <c r="K1998" s="17"/>
      <c r="L1998" s="19"/>
      <c r="M1998" s="19"/>
      <c r="N1998" s="18">
        <f>SUM(K1998:M1998)</f>
        <v>0</v>
      </c>
      <c r="O1998" s="19"/>
      <c r="P1998" s="19"/>
      <c r="Q1998" s="19"/>
      <c r="R1998" s="19"/>
      <c r="S1998" s="18">
        <f>SUM(O1998:R1998)</f>
        <v>0</v>
      </c>
      <c r="T1998" s="20">
        <v>1</v>
      </c>
      <c r="U1998" s="17"/>
      <c r="V1998" s="17"/>
      <c r="W1998" s="17">
        <v>5.8</v>
      </c>
      <c r="X1998" s="17"/>
      <c r="Y1998" s="17"/>
      <c r="Z1998" s="18">
        <f>SUM(T1998:Y1998)</f>
        <v>6.8</v>
      </c>
      <c r="AA1998" s="17"/>
      <c r="AB1998" s="17"/>
      <c r="AC1998" s="41">
        <f>G1998+J1998+N1998+S1998+Z1998+AA1998-AB1998</f>
        <v>84.033552631578942</v>
      </c>
    </row>
    <row r="1999" spans="1:29" x14ac:dyDescent="0.25">
      <c r="A1999" s="225">
        <v>1995</v>
      </c>
      <c r="B1999" s="62" t="s">
        <v>5197</v>
      </c>
      <c r="C1999" s="24" t="s">
        <v>4042</v>
      </c>
      <c r="D1999" s="18">
        <v>0.80516129032258066</v>
      </c>
      <c r="E1999" s="124"/>
      <c r="F1999" s="17"/>
      <c r="G1999" s="18">
        <f>SUM(D1999*100,E1999:F1999)</f>
        <v>80.516129032258064</v>
      </c>
      <c r="H1999" s="17"/>
      <c r="I1999" s="19"/>
      <c r="J1999" s="18">
        <f>SUM(H1999:I1999)</f>
        <v>0</v>
      </c>
      <c r="K1999" s="17"/>
      <c r="L1999" s="19"/>
      <c r="M1999" s="19"/>
      <c r="N1999" s="18">
        <f>SUM(K1999:M1999)</f>
        <v>0</v>
      </c>
      <c r="O1999" s="19">
        <v>2.5</v>
      </c>
      <c r="P1999" s="19"/>
      <c r="Q1999" s="19"/>
      <c r="R1999" s="19"/>
      <c r="S1999" s="18">
        <f>SUM(O1999:R1999)</f>
        <v>2.5</v>
      </c>
      <c r="T1999" s="20"/>
      <c r="U1999" s="17">
        <v>0.5</v>
      </c>
      <c r="V1999" s="17">
        <v>0.5</v>
      </c>
      <c r="W1999" s="17"/>
      <c r="X1999" s="17"/>
      <c r="Y1999" s="17"/>
      <c r="Z1999" s="18">
        <f>SUM(T1999:Y1999)</f>
        <v>1</v>
      </c>
      <c r="AA1999" s="17"/>
      <c r="AB1999" s="17"/>
      <c r="AC1999" s="41">
        <f>G1999+J1999+N1999+S1999+Z1999+AA1999-AB1999</f>
        <v>84.016129032258064</v>
      </c>
    </row>
    <row r="2000" spans="1:29" x14ac:dyDescent="0.25">
      <c r="A2000" s="224">
        <v>1996</v>
      </c>
      <c r="B2000" s="64" t="s">
        <v>527</v>
      </c>
      <c r="C2000" s="8" t="s">
        <v>5456</v>
      </c>
      <c r="D2000" s="6">
        <v>0.84</v>
      </c>
      <c r="E2000" s="121"/>
      <c r="F2000" s="5"/>
      <c r="G2000" s="6">
        <f>SUM(D2000*100,E2000:F2000)</f>
        <v>84</v>
      </c>
      <c r="H2000" s="5"/>
      <c r="I2000" s="4"/>
      <c r="J2000" s="6">
        <f>SUM(H2000:I2000)</f>
        <v>0</v>
      </c>
      <c r="K2000" s="5"/>
      <c r="L2000" s="4"/>
      <c r="M2000" s="4"/>
      <c r="N2000" s="6">
        <f>SUM(K2000:M2000)</f>
        <v>0</v>
      </c>
      <c r="O2000" s="4"/>
      <c r="P2000" s="4"/>
      <c r="Q2000" s="4"/>
      <c r="R2000" s="4"/>
      <c r="S2000" s="6">
        <f>SUM(O2000:R2000)</f>
        <v>0</v>
      </c>
      <c r="T2000" s="7"/>
      <c r="U2000" s="5"/>
      <c r="V2000" s="5"/>
      <c r="W2000" s="5"/>
      <c r="X2000" s="5"/>
      <c r="Y2000" s="5"/>
      <c r="Z2000" s="6">
        <f>SUM(T2000:Y2000)</f>
        <v>0</v>
      </c>
      <c r="AA2000" s="5"/>
      <c r="AB2000" s="5"/>
      <c r="AC2000" s="40">
        <f>G2000+J2000+N2000+S2000+Z2000+AA2000-AB2000</f>
        <v>84</v>
      </c>
    </row>
    <row r="2001" spans="1:29" x14ac:dyDescent="0.25">
      <c r="A2001" s="224">
        <v>1997</v>
      </c>
      <c r="B2001" s="62" t="s">
        <v>2716</v>
      </c>
      <c r="C2001" s="13" t="s">
        <v>2360</v>
      </c>
      <c r="D2001" s="18">
        <v>0.83</v>
      </c>
      <c r="E2001" s="122"/>
      <c r="F2001" s="17"/>
      <c r="G2001" s="18">
        <v>83</v>
      </c>
      <c r="H2001" s="17"/>
      <c r="I2001" s="19"/>
      <c r="J2001" s="18">
        <v>0</v>
      </c>
      <c r="K2001" s="17"/>
      <c r="L2001" s="19"/>
      <c r="M2001" s="19"/>
      <c r="N2001" s="18">
        <v>0</v>
      </c>
      <c r="O2001" s="19"/>
      <c r="P2001" s="19"/>
      <c r="Q2001" s="19"/>
      <c r="R2001" s="19"/>
      <c r="S2001" s="18">
        <v>0</v>
      </c>
      <c r="T2001" s="20"/>
      <c r="U2001" s="17"/>
      <c r="V2001" s="17">
        <v>0.5</v>
      </c>
      <c r="W2001" s="17">
        <v>0.5</v>
      </c>
      <c r="X2001" s="17"/>
      <c r="Y2001" s="17"/>
      <c r="Z2001" s="18">
        <v>1</v>
      </c>
      <c r="AA2001" s="17"/>
      <c r="AB2001" s="17"/>
      <c r="AC2001" s="41">
        <v>84</v>
      </c>
    </row>
    <row r="2002" spans="1:29" x14ac:dyDescent="0.25">
      <c r="A2002" s="224">
        <v>1998</v>
      </c>
      <c r="B2002" s="62" t="s">
        <v>2778</v>
      </c>
      <c r="C2002" s="13" t="s">
        <v>2360</v>
      </c>
      <c r="D2002" s="18">
        <v>0.84</v>
      </c>
      <c r="E2002" s="122"/>
      <c r="F2002" s="17"/>
      <c r="G2002" s="18">
        <v>84</v>
      </c>
      <c r="H2002" s="17"/>
      <c r="I2002" s="19"/>
      <c r="J2002" s="18">
        <v>0</v>
      </c>
      <c r="K2002" s="17"/>
      <c r="L2002" s="19"/>
      <c r="M2002" s="19"/>
      <c r="N2002" s="18">
        <v>0</v>
      </c>
      <c r="O2002" s="19"/>
      <c r="P2002" s="19"/>
      <c r="Q2002" s="19"/>
      <c r="R2002" s="19"/>
      <c r="S2002" s="18">
        <v>0</v>
      </c>
      <c r="T2002" s="20"/>
      <c r="U2002" s="17"/>
      <c r="V2002" s="17"/>
      <c r="W2002" s="17"/>
      <c r="X2002" s="17"/>
      <c r="Y2002" s="17"/>
      <c r="Z2002" s="18">
        <v>0</v>
      </c>
      <c r="AA2002" s="17"/>
      <c r="AB2002" s="17"/>
      <c r="AC2002" s="41">
        <v>84</v>
      </c>
    </row>
    <row r="2003" spans="1:29" x14ac:dyDescent="0.25">
      <c r="A2003" s="225">
        <v>1999</v>
      </c>
      <c r="B2003" s="81" t="s">
        <v>4567</v>
      </c>
      <c r="C2003" s="8" t="s">
        <v>4042</v>
      </c>
      <c r="D2003" s="18">
        <v>0.84</v>
      </c>
      <c r="E2003" s="124"/>
      <c r="F2003" s="17"/>
      <c r="G2003" s="18">
        <f>SUM(D2003*100,E2003:F2003)</f>
        <v>84</v>
      </c>
      <c r="H2003" s="17"/>
      <c r="I2003" s="19"/>
      <c r="J2003" s="18">
        <f>SUM(H2003:I2003)</f>
        <v>0</v>
      </c>
      <c r="K2003" s="17"/>
      <c r="L2003" s="19"/>
      <c r="M2003" s="19"/>
      <c r="N2003" s="18">
        <f>SUM(K2003:M2003)</f>
        <v>0</v>
      </c>
      <c r="O2003" s="19"/>
      <c r="P2003" s="19"/>
      <c r="Q2003" s="19"/>
      <c r="R2003" s="19"/>
      <c r="S2003" s="18">
        <f>SUM(O2003:R2003)</f>
        <v>0</v>
      </c>
      <c r="T2003" s="20"/>
      <c r="U2003" s="17"/>
      <c r="V2003" s="17"/>
      <c r="W2003" s="17"/>
      <c r="X2003" s="17"/>
      <c r="Y2003" s="17"/>
      <c r="Z2003" s="18">
        <f>SUM(T2003:Y2003)</f>
        <v>0</v>
      </c>
      <c r="AA2003" s="17"/>
      <c r="AB2003" s="17"/>
      <c r="AC2003" s="41">
        <f>G2003+J2003+N2003+S2003+Z2003+AA2003-AB2003</f>
        <v>84</v>
      </c>
    </row>
    <row r="2004" spans="1:29" x14ac:dyDescent="0.25">
      <c r="A2004" s="224">
        <v>2000</v>
      </c>
      <c r="B2004" s="62" t="s">
        <v>4615</v>
      </c>
      <c r="C2004" s="50" t="s">
        <v>4042</v>
      </c>
      <c r="D2004" s="18">
        <v>0.84</v>
      </c>
      <c r="E2004" s="124"/>
      <c r="F2004" s="17"/>
      <c r="G2004" s="18">
        <f>SUM(D2004*100,E2004:F2004)</f>
        <v>84</v>
      </c>
      <c r="H2004" s="17"/>
      <c r="I2004" s="19"/>
      <c r="J2004" s="18">
        <f>SUM(H2004:I2004)</f>
        <v>0</v>
      </c>
      <c r="K2004" s="17"/>
      <c r="L2004" s="19"/>
      <c r="M2004" s="19"/>
      <c r="N2004" s="18">
        <f>SUM(K2004:M2004)</f>
        <v>0</v>
      </c>
      <c r="O2004" s="19"/>
      <c r="P2004" s="19"/>
      <c r="Q2004" s="19"/>
      <c r="R2004" s="19"/>
      <c r="S2004" s="18">
        <f>SUM(O2004:R2004)</f>
        <v>0</v>
      </c>
      <c r="T2004" s="20"/>
      <c r="U2004" s="17"/>
      <c r="V2004" s="17"/>
      <c r="W2004" s="17"/>
      <c r="X2004" s="17"/>
      <c r="Y2004" s="17"/>
      <c r="Z2004" s="18">
        <f>SUM(T2004:Y2004)</f>
        <v>0</v>
      </c>
      <c r="AA2004" s="17"/>
      <c r="AB2004" s="17"/>
      <c r="AC2004" s="41">
        <f>G2004+J2004+N2004+S2004+Z2004+AA2004-AB2004</f>
        <v>84</v>
      </c>
    </row>
    <row r="2005" spans="1:29" x14ac:dyDescent="0.25">
      <c r="A2005" s="224">
        <v>2001</v>
      </c>
      <c r="B2005" s="91" t="s">
        <v>1579</v>
      </c>
      <c r="C2005" s="8" t="s">
        <v>1369</v>
      </c>
      <c r="D2005" s="18">
        <v>0.83979999999999999</v>
      </c>
      <c r="E2005" s="122"/>
      <c r="F2005" s="17"/>
      <c r="G2005" s="18">
        <f>SUM(D2005*100,E2005:F2005)</f>
        <v>83.98</v>
      </c>
      <c r="H2005" s="17"/>
      <c r="I2005" s="19"/>
      <c r="J2005" s="18">
        <f>SUM(H2005:I2005)</f>
        <v>0</v>
      </c>
      <c r="K2005" s="17"/>
      <c r="L2005" s="19"/>
      <c r="M2005" s="19"/>
      <c r="N2005" s="18">
        <f>SUM(K2005:M2005)</f>
        <v>0</v>
      </c>
      <c r="O2005" s="19"/>
      <c r="P2005" s="19"/>
      <c r="Q2005" s="19"/>
      <c r="R2005" s="19"/>
      <c r="S2005" s="18">
        <f>SUM(O2005:R2005)</f>
        <v>0</v>
      </c>
      <c r="T2005" s="20"/>
      <c r="U2005" s="17"/>
      <c r="V2005" s="17"/>
      <c r="W2005" s="17"/>
      <c r="X2005" s="17"/>
      <c r="Y2005" s="17"/>
      <c r="Z2005" s="18">
        <f>SUM(T2005:Y2005)</f>
        <v>0</v>
      </c>
      <c r="AA2005" s="17"/>
      <c r="AB2005" s="17"/>
      <c r="AC2005" s="41">
        <f>G2005+J2005+N2005+S2005+Z2005+AA2005-AB2005</f>
        <v>83.98</v>
      </c>
    </row>
    <row r="2006" spans="1:29" x14ac:dyDescent="0.25">
      <c r="A2006" s="224">
        <v>2002</v>
      </c>
      <c r="B2006" s="111" t="s">
        <v>4142</v>
      </c>
      <c r="C2006" s="8" t="s">
        <v>4042</v>
      </c>
      <c r="D2006" s="18">
        <v>0.82374999999999998</v>
      </c>
      <c r="E2006" s="124"/>
      <c r="F2006" s="17"/>
      <c r="G2006" s="18">
        <f>SUM(D2006*100,E2006:F2006)</f>
        <v>82.375</v>
      </c>
      <c r="H2006" s="17"/>
      <c r="I2006" s="19"/>
      <c r="J2006" s="18">
        <f>SUM(H2006:I2006)</f>
        <v>0</v>
      </c>
      <c r="K2006" s="17"/>
      <c r="L2006" s="19"/>
      <c r="M2006" s="19"/>
      <c r="N2006" s="18">
        <f>SUM(K2006:M2006)</f>
        <v>0</v>
      </c>
      <c r="O2006" s="19"/>
      <c r="P2006" s="19"/>
      <c r="Q2006" s="19"/>
      <c r="R2006" s="19"/>
      <c r="S2006" s="18">
        <f>SUM(O2006:R2006)</f>
        <v>0</v>
      </c>
      <c r="T2006" s="20">
        <v>1</v>
      </c>
      <c r="U2006" s="17"/>
      <c r="V2006" s="17"/>
      <c r="W2006" s="17">
        <v>0.6</v>
      </c>
      <c r="X2006" s="17"/>
      <c r="Y2006" s="17"/>
      <c r="Z2006" s="18">
        <f>SUM(T2006:Y2006)</f>
        <v>1.6</v>
      </c>
      <c r="AA2006" s="17"/>
      <c r="AB2006" s="17"/>
      <c r="AC2006" s="41">
        <f>G2006+J2006+N2006+S2006+Z2006+AA2006-AB2006</f>
        <v>83.974999999999994</v>
      </c>
    </row>
    <row r="2007" spans="1:29" x14ac:dyDescent="0.25">
      <c r="A2007" s="225">
        <v>2003</v>
      </c>
      <c r="B2007" s="74" t="s">
        <v>1580</v>
      </c>
      <c r="C2007" s="8" t="s">
        <v>1369</v>
      </c>
      <c r="D2007" s="18">
        <v>0.83969696969696972</v>
      </c>
      <c r="E2007" s="122"/>
      <c r="F2007" s="17"/>
      <c r="G2007" s="18">
        <f>SUM(D2007*100,E2007:F2007)</f>
        <v>83.969696969696969</v>
      </c>
      <c r="H2007" s="17"/>
      <c r="I2007" s="19"/>
      <c r="J2007" s="18">
        <f>SUM(H2007:I2007)</f>
        <v>0</v>
      </c>
      <c r="K2007" s="17"/>
      <c r="L2007" s="19"/>
      <c r="M2007" s="19"/>
      <c r="N2007" s="18">
        <f>SUM(K2007:M2007)</f>
        <v>0</v>
      </c>
      <c r="O2007" s="19"/>
      <c r="P2007" s="19"/>
      <c r="Q2007" s="19"/>
      <c r="R2007" s="19"/>
      <c r="S2007" s="18">
        <f>SUM(O2007:R2007)</f>
        <v>0</v>
      </c>
      <c r="T2007" s="20"/>
      <c r="U2007" s="17"/>
      <c r="V2007" s="17"/>
      <c r="W2007" s="17"/>
      <c r="X2007" s="17"/>
      <c r="Y2007" s="17"/>
      <c r="Z2007" s="18">
        <f>SUM(T2007:Y2007)</f>
        <v>0</v>
      </c>
      <c r="AA2007" s="17"/>
      <c r="AB2007" s="17"/>
      <c r="AC2007" s="41">
        <f>G2007+J2007+N2007+S2007+Z2007+AA2007-AB2007</f>
        <v>83.969696969696969</v>
      </c>
    </row>
    <row r="2008" spans="1:29" x14ac:dyDescent="0.25">
      <c r="A2008" s="224">
        <v>2004</v>
      </c>
      <c r="B2008" s="58" t="s">
        <v>528</v>
      </c>
      <c r="C2008" s="8" t="s">
        <v>5456</v>
      </c>
      <c r="D2008" s="43">
        <v>0.82469333333333328</v>
      </c>
      <c r="E2008" s="121"/>
      <c r="F2008" s="5"/>
      <c r="G2008" s="6">
        <f>SUM(D2008*100,E2008:F2008)</f>
        <v>82.469333333333324</v>
      </c>
      <c r="H2008" s="5"/>
      <c r="I2008" s="4"/>
      <c r="J2008" s="6">
        <f>SUM(H2008:I2008)</f>
        <v>0</v>
      </c>
      <c r="K2008" s="5"/>
      <c r="L2008" s="4"/>
      <c r="M2008" s="4"/>
      <c r="N2008" s="6">
        <f>SUM(K2008:M2008)</f>
        <v>0</v>
      </c>
      <c r="O2008" s="4"/>
      <c r="P2008" s="4"/>
      <c r="Q2008" s="4"/>
      <c r="R2008" s="4"/>
      <c r="S2008" s="6">
        <f>SUM(O2008:R2008)</f>
        <v>0</v>
      </c>
      <c r="T2008" s="7"/>
      <c r="U2008" s="5"/>
      <c r="V2008" s="5"/>
      <c r="W2008" s="5">
        <v>1.5</v>
      </c>
      <c r="X2008" s="5"/>
      <c r="Y2008" s="5"/>
      <c r="Z2008" s="6">
        <f>SUM(T2008:Y2008)</f>
        <v>1.5</v>
      </c>
      <c r="AA2008" s="5"/>
      <c r="AB2008" s="5"/>
      <c r="AC2008" s="40">
        <f>G2008+J2008+N2008+S2008+Z2008+AA2008-AB2008</f>
        <v>83.969333333333324</v>
      </c>
    </row>
    <row r="2009" spans="1:29" x14ac:dyDescent="0.25">
      <c r="A2009" s="224">
        <v>2005</v>
      </c>
      <c r="B2009" s="62" t="s">
        <v>5100</v>
      </c>
      <c r="C2009" s="24" t="s">
        <v>4042</v>
      </c>
      <c r="D2009" s="18">
        <v>0.83967741935483875</v>
      </c>
      <c r="E2009" s="124"/>
      <c r="F2009" s="17"/>
      <c r="G2009" s="18">
        <f>SUM(D2009*100,E2009:F2009)</f>
        <v>83.967741935483872</v>
      </c>
      <c r="H2009" s="17"/>
      <c r="I2009" s="19"/>
      <c r="J2009" s="18">
        <f>SUM(H2009:I2009)</f>
        <v>0</v>
      </c>
      <c r="K2009" s="17"/>
      <c r="L2009" s="19"/>
      <c r="M2009" s="19"/>
      <c r="N2009" s="18">
        <f>SUM(K2009:M2009)</f>
        <v>0</v>
      </c>
      <c r="O2009" s="19"/>
      <c r="P2009" s="19"/>
      <c r="Q2009" s="19"/>
      <c r="R2009" s="19"/>
      <c r="S2009" s="18">
        <f>SUM(O2009:R2009)</f>
        <v>0</v>
      </c>
      <c r="T2009" s="20"/>
      <c r="U2009" s="17"/>
      <c r="V2009" s="17"/>
      <c r="W2009" s="17"/>
      <c r="X2009" s="17"/>
      <c r="Y2009" s="17"/>
      <c r="Z2009" s="18">
        <f>SUM(T2009:Y2009)</f>
        <v>0</v>
      </c>
      <c r="AA2009" s="17"/>
      <c r="AB2009" s="17"/>
      <c r="AC2009" s="41">
        <f>G2009+J2009+N2009+S2009+Z2009+AA2009-AB2009</f>
        <v>83.967741935483872</v>
      </c>
    </row>
    <row r="2010" spans="1:29" x14ac:dyDescent="0.25">
      <c r="A2010" s="224">
        <v>2006</v>
      </c>
      <c r="B2010" s="64" t="s">
        <v>529</v>
      </c>
      <c r="C2010" s="8" t="s">
        <v>5456</v>
      </c>
      <c r="D2010" s="6">
        <v>0.83966666666666667</v>
      </c>
      <c r="E2010" s="121"/>
      <c r="F2010" s="5"/>
      <c r="G2010" s="6">
        <f>SUM(D2010*100,E2010:F2010)</f>
        <v>83.966666666666669</v>
      </c>
      <c r="H2010" s="5"/>
      <c r="I2010" s="4"/>
      <c r="J2010" s="6">
        <f>SUM(H2010:I2010)</f>
        <v>0</v>
      </c>
      <c r="K2010" s="5"/>
      <c r="L2010" s="4"/>
      <c r="M2010" s="4"/>
      <c r="N2010" s="6">
        <f>SUM(K2010:M2010)</f>
        <v>0</v>
      </c>
      <c r="O2010" s="4"/>
      <c r="P2010" s="4"/>
      <c r="Q2010" s="4"/>
      <c r="R2010" s="4"/>
      <c r="S2010" s="6">
        <f>SUM(O2010:R2010)</f>
        <v>0</v>
      </c>
      <c r="T2010" s="7"/>
      <c r="U2010" s="5"/>
      <c r="V2010" s="5"/>
      <c r="W2010" s="5"/>
      <c r="X2010" s="5"/>
      <c r="Y2010" s="5"/>
      <c r="Z2010" s="6">
        <f>SUM(T2010:Y2010)</f>
        <v>0</v>
      </c>
      <c r="AA2010" s="5"/>
      <c r="AB2010" s="5"/>
      <c r="AC2010" s="40">
        <f>G2010+J2010+N2010+S2010+Z2010+AA2010-AB2010</f>
        <v>83.966666666666669</v>
      </c>
    </row>
    <row r="2011" spans="1:29" x14ac:dyDescent="0.25">
      <c r="A2011" s="225">
        <v>2007</v>
      </c>
      <c r="B2011" s="62" t="s">
        <v>3550</v>
      </c>
      <c r="C2011" s="13" t="s">
        <v>3340</v>
      </c>
      <c r="D2011" s="18">
        <v>0.83966666666666667</v>
      </c>
      <c r="E2011" s="122"/>
      <c r="F2011" s="17"/>
      <c r="G2011" s="18">
        <v>83.966666666666669</v>
      </c>
      <c r="H2011" s="17"/>
      <c r="I2011" s="19"/>
      <c r="J2011" s="18">
        <v>0</v>
      </c>
      <c r="K2011" s="17"/>
      <c r="L2011" s="19"/>
      <c r="M2011" s="19"/>
      <c r="N2011" s="18">
        <v>0</v>
      </c>
      <c r="O2011" s="19"/>
      <c r="P2011" s="19"/>
      <c r="Q2011" s="19"/>
      <c r="R2011" s="19"/>
      <c r="S2011" s="18">
        <v>0</v>
      </c>
      <c r="T2011" s="20"/>
      <c r="U2011" s="17"/>
      <c r="V2011" s="17"/>
      <c r="W2011" s="17"/>
      <c r="X2011" s="17"/>
      <c r="Y2011" s="17"/>
      <c r="Z2011" s="18">
        <v>0</v>
      </c>
      <c r="AA2011" s="17"/>
      <c r="AB2011" s="17"/>
      <c r="AC2011" s="41">
        <v>83.966666666666669</v>
      </c>
    </row>
    <row r="2012" spans="1:29" x14ac:dyDescent="0.25">
      <c r="A2012" s="224">
        <v>2008</v>
      </c>
      <c r="B2012" s="92" t="s">
        <v>1581</v>
      </c>
      <c r="C2012" s="8" t="s">
        <v>1369</v>
      </c>
      <c r="D2012" s="18">
        <v>0.83966101694915252</v>
      </c>
      <c r="E2012" s="122"/>
      <c r="F2012" s="17"/>
      <c r="G2012" s="18">
        <f>SUM(D2012*100,E2012:F2012)</f>
        <v>83.966101694915253</v>
      </c>
      <c r="H2012" s="17"/>
      <c r="I2012" s="19"/>
      <c r="J2012" s="18">
        <f>SUM(H2012:I2012)</f>
        <v>0</v>
      </c>
      <c r="K2012" s="17"/>
      <c r="L2012" s="19"/>
      <c r="M2012" s="19"/>
      <c r="N2012" s="18">
        <f>SUM(K2012:M2012)</f>
        <v>0</v>
      </c>
      <c r="O2012" s="19"/>
      <c r="P2012" s="19"/>
      <c r="Q2012" s="19"/>
      <c r="R2012" s="19"/>
      <c r="S2012" s="18">
        <f>SUM(O2012:R2012)</f>
        <v>0</v>
      </c>
      <c r="T2012" s="20"/>
      <c r="U2012" s="17"/>
      <c r="V2012" s="17"/>
      <c r="W2012" s="17"/>
      <c r="X2012" s="17"/>
      <c r="Y2012" s="17"/>
      <c r="Z2012" s="18">
        <f>SUM(T2012:Y2012)</f>
        <v>0</v>
      </c>
      <c r="AA2012" s="17"/>
      <c r="AB2012" s="17"/>
      <c r="AC2012" s="41">
        <f>G2012+J2012+N2012+S2012+Z2012+AA2012-AB2012</f>
        <v>83.966101694915253</v>
      </c>
    </row>
    <row r="2013" spans="1:29" x14ac:dyDescent="0.25">
      <c r="A2013" s="224">
        <v>2009</v>
      </c>
      <c r="B2013" s="111" t="s">
        <v>4059</v>
      </c>
      <c r="C2013" s="8" t="s">
        <v>4042</v>
      </c>
      <c r="D2013" s="18">
        <v>0.7784375</v>
      </c>
      <c r="E2013" s="124"/>
      <c r="F2013" s="17"/>
      <c r="G2013" s="18">
        <f>SUM(D2013*100,E2013:F2013)</f>
        <v>77.84375</v>
      </c>
      <c r="H2013" s="17"/>
      <c r="I2013" s="19"/>
      <c r="J2013" s="18">
        <f>SUM(H2013:I2013)</f>
        <v>0</v>
      </c>
      <c r="K2013" s="17"/>
      <c r="L2013" s="19"/>
      <c r="M2013" s="19"/>
      <c r="N2013" s="18">
        <f>SUM(K2013:M2013)</f>
        <v>0</v>
      </c>
      <c r="O2013" s="19"/>
      <c r="P2013" s="19"/>
      <c r="Q2013" s="19"/>
      <c r="R2013" s="19"/>
      <c r="S2013" s="18">
        <f>SUM(O2013:R2013)</f>
        <v>0</v>
      </c>
      <c r="T2013" s="20">
        <v>1</v>
      </c>
      <c r="U2013" s="17">
        <v>2.6</v>
      </c>
      <c r="V2013" s="17">
        <v>1.8</v>
      </c>
      <c r="W2013" s="17">
        <v>0.7</v>
      </c>
      <c r="X2013" s="17"/>
      <c r="Y2013" s="17"/>
      <c r="Z2013" s="18">
        <f>SUM(T2013:Y2013)</f>
        <v>6.1000000000000005</v>
      </c>
      <c r="AA2013" s="17"/>
      <c r="AB2013" s="17"/>
      <c r="AC2013" s="41">
        <f>G2013+J2013+N2013+S2013+Z2013+AA2013-AB2013</f>
        <v>83.943749999999994</v>
      </c>
    </row>
    <row r="2014" spans="1:29" x14ac:dyDescent="0.25">
      <c r="A2014" s="224">
        <v>2010</v>
      </c>
      <c r="B2014" s="58" t="s">
        <v>530</v>
      </c>
      <c r="C2014" s="8" t="s">
        <v>5456</v>
      </c>
      <c r="D2014" s="6">
        <v>0.83935483870967742</v>
      </c>
      <c r="E2014" s="121"/>
      <c r="F2014" s="5"/>
      <c r="G2014" s="6">
        <f>SUM(D2014*100,E2014:F2014)</f>
        <v>83.935483870967744</v>
      </c>
      <c r="H2014" s="5"/>
      <c r="I2014" s="4"/>
      <c r="J2014" s="6">
        <f>SUM(H2014:I2014)</f>
        <v>0</v>
      </c>
      <c r="K2014" s="5"/>
      <c r="L2014" s="4"/>
      <c r="M2014" s="4"/>
      <c r="N2014" s="6">
        <f>SUM(K2014:M2014)</f>
        <v>0</v>
      </c>
      <c r="O2014" s="4"/>
      <c r="P2014" s="4"/>
      <c r="Q2014" s="4"/>
      <c r="R2014" s="4"/>
      <c r="S2014" s="6">
        <f>SUM(O2014:R2014)</f>
        <v>0</v>
      </c>
      <c r="T2014" s="7"/>
      <c r="U2014" s="5"/>
      <c r="V2014" s="5"/>
      <c r="W2014" s="5"/>
      <c r="X2014" s="5"/>
      <c r="Y2014" s="5"/>
      <c r="Z2014" s="6">
        <f>SUM(T2014:Y2014)</f>
        <v>0</v>
      </c>
      <c r="AA2014" s="5"/>
      <c r="AB2014" s="5"/>
      <c r="AC2014" s="40">
        <f>G2014+J2014+N2014+S2014+Z2014+AA2014-AB2014</f>
        <v>83.935483870967744</v>
      </c>
    </row>
    <row r="2015" spans="1:29" x14ac:dyDescent="0.25">
      <c r="A2015" s="225">
        <v>2011</v>
      </c>
      <c r="B2015" s="62" t="s">
        <v>4611</v>
      </c>
      <c r="C2015" s="50" t="s">
        <v>4042</v>
      </c>
      <c r="D2015" s="18">
        <v>0.83935483870967742</v>
      </c>
      <c r="E2015" s="124"/>
      <c r="F2015" s="17"/>
      <c r="G2015" s="18">
        <f>SUM(D2015*100,E2015:F2015)</f>
        <v>83.935483870967744</v>
      </c>
      <c r="H2015" s="17"/>
      <c r="I2015" s="19"/>
      <c r="J2015" s="18">
        <f>SUM(H2015:I2015)</f>
        <v>0</v>
      </c>
      <c r="K2015" s="17"/>
      <c r="L2015" s="19"/>
      <c r="M2015" s="19"/>
      <c r="N2015" s="18">
        <f>SUM(K2015:M2015)</f>
        <v>0</v>
      </c>
      <c r="O2015" s="19"/>
      <c r="P2015" s="19"/>
      <c r="Q2015" s="19"/>
      <c r="R2015" s="19"/>
      <c r="S2015" s="18">
        <f>SUM(O2015:R2015)</f>
        <v>0</v>
      </c>
      <c r="T2015" s="20"/>
      <c r="U2015" s="17"/>
      <c r="V2015" s="17"/>
      <c r="W2015" s="17"/>
      <c r="X2015" s="17"/>
      <c r="Y2015" s="17"/>
      <c r="Z2015" s="18">
        <f>SUM(T2015:Y2015)</f>
        <v>0</v>
      </c>
      <c r="AA2015" s="17"/>
      <c r="AB2015" s="17"/>
      <c r="AC2015" s="41">
        <f>G2015+J2015+N2015+S2015+Z2015+AA2015-AB2015</f>
        <v>83.935483870967744</v>
      </c>
    </row>
    <row r="2016" spans="1:29" x14ac:dyDescent="0.25">
      <c r="A2016" s="224">
        <v>2012</v>
      </c>
      <c r="B2016" s="109">
        <v>194054</v>
      </c>
      <c r="C2016" s="36" t="s">
        <v>5457</v>
      </c>
      <c r="D2016" s="39">
        <v>0.83933333333333338</v>
      </c>
      <c r="E2016" s="123"/>
      <c r="F2016" s="33"/>
      <c r="G2016" s="34">
        <v>83.933333333333337</v>
      </c>
      <c r="H2016" s="33"/>
      <c r="I2016" s="32"/>
      <c r="J2016" s="34">
        <v>0</v>
      </c>
      <c r="K2016" s="33"/>
      <c r="L2016" s="32"/>
      <c r="M2016" s="32"/>
      <c r="N2016" s="34">
        <v>0</v>
      </c>
      <c r="O2016" s="32"/>
      <c r="P2016" s="32"/>
      <c r="Q2016" s="32"/>
      <c r="R2016" s="32"/>
      <c r="S2016" s="34">
        <v>0</v>
      </c>
      <c r="T2016" s="35"/>
      <c r="U2016" s="33"/>
      <c r="V2016" s="33"/>
      <c r="W2016" s="33"/>
      <c r="X2016" s="33"/>
      <c r="Y2016" s="33"/>
      <c r="Z2016" s="34">
        <v>0</v>
      </c>
      <c r="AA2016" s="33"/>
      <c r="AB2016" s="33"/>
      <c r="AC2016" s="42">
        <v>83.933333333333337</v>
      </c>
    </row>
    <row r="2017" spans="1:29" x14ac:dyDescent="0.25">
      <c r="A2017" s="224">
        <v>2013</v>
      </c>
      <c r="B2017" s="62" t="s">
        <v>2779</v>
      </c>
      <c r="C2017" s="13" t="s">
        <v>2360</v>
      </c>
      <c r="D2017" s="18">
        <v>0.83927499999999999</v>
      </c>
      <c r="E2017" s="122"/>
      <c r="F2017" s="17"/>
      <c r="G2017" s="18">
        <v>83.927499999999995</v>
      </c>
      <c r="H2017" s="17"/>
      <c r="I2017" s="19"/>
      <c r="J2017" s="18">
        <v>0</v>
      </c>
      <c r="K2017" s="17"/>
      <c r="L2017" s="19"/>
      <c r="M2017" s="19"/>
      <c r="N2017" s="18">
        <v>0</v>
      </c>
      <c r="O2017" s="19"/>
      <c r="P2017" s="19"/>
      <c r="Q2017" s="19"/>
      <c r="R2017" s="19"/>
      <c r="S2017" s="18">
        <v>0</v>
      </c>
      <c r="T2017" s="20"/>
      <c r="U2017" s="17"/>
      <c r="V2017" s="17"/>
      <c r="W2017" s="17"/>
      <c r="X2017" s="17"/>
      <c r="Y2017" s="17"/>
      <c r="Z2017" s="18">
        <v>0</v>
      </c>
      <c r="AA2017" s="17"/>
      <c r="AB2017" s="17"/>
      <c r="AC2017" s="41">
        <v>83.927499999999995</v>
      </c>
    </row>
    <row r="2018" spans="1:29" x14ac:dyDescent="0.25">
      <c r="A2018" s="224">
        <v>2014</v>
      </c>
      <c r="B2018" s="81" t="s">
        <v>1582</v>
      </c>
      <c r="C2018" s="21" t="s">
        <v>1369</v>
      </c>
      <c r="D2018" s="18">
        <v>0.83922558922558921</v>
      </c>
      <c r="E2018" s="122"/>
      <c r="F2018" s="17"/>
      <c r="G2018" s="18">
        <f>SUM(D2018*100,E2018:F2018)</f>
        <v>83.92255892255892</v>
      </c>
      <c r="H2018" s="17"/>
      <c r="I2018" s="19"/>
      <c r="J2018" s="18">
        <f>SUM(H2018:I2018)</f>
        <v>0</v>
      </c>
      <c r="K2018" s="17"/>
      <c r="L2018" s="19"/>
      <c r="M2018" s="19"/>
      <c r="N2018" s="18">
        <f>SUM(K2018:M2018)</f>
        <v>0</v>
      </c>
      <c r="O2018" s="19"/>
      <c r="P2018" s="19"/>
      <c r="Q2018" s="19"/>
      <c r="R2018" s="19"/>
      <c r="S2018" s="18">
        <f>SUM(O2018:R2018)</f>
        <v>0</v>
      </c>
      <c r="T2018" s="20"/>
      <c r="U2018" s="17"/>
      <c r="V2018" s="17"/>
      <c r="W2018" s="17"/>
      <c r="X2018" s="17"/>
      <c r="Y2018" s="17"/>
      <c r="Z2018" s="18">
        <f>SUM(T2018:Y2018)</f>
        <v>0</v>
      </c>
      <c r="AA2018" s="17"/>
      <c r="AB2018" s="17"/>
      <c r="AC2018" s="41">
        <f>G2018+J2018+N2018+S2018+Z2018+AA2018-AB2018</f>
        <v>83.92255892255892</v>
      </c>
    </row>
    <row r="2019" spans="1:29" x14ac:dyDescent="0.25">
      <c r="A2019" s="225">
        <v>2015</v>
      </c>
      <c r="B2019" s="109">
        <v>214185</v>
      </c>
      <c r="C2019" s="36" t="s">
        <v>5457</v>
      </c>
      <c r="D2019" s="39">
        <v>0.78100740740740748</v>
      </c>
      <c r="E2019" s="123"/>
      <c r="F2019" s="33"/>
      <c r="G2019" s="34">
        <v>78.100740740740747</v>
      </c>
      <c r="H2019" s="33"/>
      <c r="I2019" s="32"/>
      <c r="J2019" s="34">
        <v>0</v>
      </c>
      <c r="K2019" s="33"/>
      <c r="L2019" s="32"/>
      <c r="M2019" s="32"/>
      <c r="N2019" s="34">
        <v>0</v>
      </c>
      <c r="O2019" s="32"/>
      <c r="P2019" s="32"/>
      <c r="Q2019" s="32"/>
      <c r="R2019" s="32"/>
      <c r="S2019" s="34">
        <v>0</v>
      </c>
      <c r="T2019" s="35"/>
      <c r="U2019" s="33">
        <v>3.8</v>
      </c>
      <c r="V2019" s="33">
        <v>2</v>
      </c>
      <c r="W2019" s="33"/>
      <c r="X2019" s="33"/>
      <c r="Y2019" s="33"/>
      <c r="Z2019" s="34">
        <v>5.8</v>
      </c>
      <c r="AA2019" s="33"/>
      <c r="AB2019" s="33"/>
      <c r="AC2019" s="42">
        <v>83.900740740740744</v>
      </c>
    </row>
    <row r="2020" spans="1:29" x14ac:dyDescent="0.25">
      <c r="A2020" s="224">
        <v>2016</v>
      </c>
      <c r="B2020" s="62" t="s">
        <v>531</v>
      </c>
      <c r="C2020" s="8" t="s">
        <v>5456</v>
      </c>
      <c r="D2020" s="6">
        <v>0.83899999999999997</v>
      </c>
      <c r="E2020" s="121"/>
      <c r="F2020" s="5"/>
      <c r="G2020" s="6">
        <f>SUM(D2020*100,E2020:F2020)</f>
        <v>83.899999999999991</v>
      </c>
      <c r="H2020" s="5"/>
      <c r="I2020" s="4"/>
      <c r="J2020" s="6">
        <f>SUM(H2020:I2020)</f>
        <v>0</v>
      </c>
      <c r="K2020" s="5"/>
      <c r="L2020" s="4"/>
      <c r="M2020" s="4"/>
      <c r="N2020" s="6">
        <f>SUM(K2020:M2020)</f>
        <v>0</v>
      </c>
      <c r="O2020" s="4"/>
      <c r="P2020" s="4"/>
      <c r="Q2020" s="4"/>
      <c r="R2020" s="4"/>
      <c r="S2020" s="6">
        <f>SUM(O2020:R2020)</f>
        <v>0</v>
      </c>
      <c r="T2020" s="7"/>
      <c r="U2020" s="5"/>
      <c r="V2020" s="5"/>
      <c r="W2020" s="5"/>
      <c r="X2020" s="5"/>
      <c r="Y2020" s="5"/>
      <c r="Z2020" s="6">
        <f>SUM(T2020:Y2020)</f>
        <v>0</v>
      </c>
      <c r="AA2020" s="5"/>
      <c r="AB2020" s="5"/>
      <c r="AC2020" s="40">
        <f>G2020+J2020+N2020+S2020+Z2020+AA2020-AB2020</f>
        <v>83.899999999999991</v>
      </c>
    </row>
    <row r="2021" spans="1:29" x14ac:dyDescent="0.25">
      <c r="A2021" s="224">
        <v>2017</v>
      </c>
      <c r="B2021" s="109">
        <v>194233</v>
      </c>
      <c r="C2021" s="36" t="s">
        <v>5457</v>
      </c>
      <c r="D2021" s="39">
        <v>0.83899999999999997</v>
      </c>
      <c r="E2021" s="123"/>
      <c r="F2021" s="33"/>
      <c r="G2021" s="34">
        <v>83.899999999999991</v>
      </c>
      <c r="H2021" s="33"/>
      <c r="I2021" s="32"/>
      <c r="J2021" s="34">
        <v>0</v>
      </c>
      <c r="K2021" s="33"/>
      <c r="L2021" s="32"/>
      <c r="M2021" s="32"/>
      <c r="N2021" s="34">
        <v>0</v>
      </c>
      <c r="O2021" s="32"/>
      <c r="P2021" s="32"/>
      <c r="Q2021" s="32"/>
      <c r="R2021" s="32"/>
      <c r="S2021" s="34">
        <v>0</v>
      </c>
      <c r="T2021" s="35"/>
      <c r="U2021" s="33"/>
      <c r="V2021" s="33"/>
      <c r="W2021" s="33"/>
      <c r="X2021" s="33"/>
      <c r="Y2021" s="33"/>
      <c r="Z2021" s="34">
        <v>0</v>
      </c>
      <c r="AA2021" s="33"/>
      <c r="AB2021" s="33"/>
      <c r="AC2021" s="42">
        <v>83.899999999999991</v>
      </c>
    </row>
    <row r="2022" spans="1:29" x14ac:dyDescent="0.25">
      <c r="A2022" s="224">
        <v>2018</v>
      </c>
      <c r="B2022" s="109">
        <v>194249</v>
      </c>
      <c r="C2022" s="36" t="s">
        <v>5457</v>
      </c>
      <c r="D2022" s="39">
        <v>0.83899999999999997</v>
      </c>
      <c r="E2022" s="123"/>
      <c r="F2022" s="33"/>
      <c r="G2022" s="34">
        <v>83.899999999999991</v>
      </c>
      <c r="H2022" s="33"/>
      <c r="I2022" s="32"/>
      <c r="J2022" s="34">
        <v>0</v>
      </c>
      <c r="K2022" s="33"/>
      <c r="L2022" s="32"/>
      <c r="M2022" s="32"/>
      <c r="N2022" s="34">
        <v>0</v>
      </c>
      <c r="O2022" s="32"/>
      <c r="P2022" s="32"/>
      <c r="Q2022" s="32"/>
      <c r="R2022" s="32"/>
      <c r="S2022" s="34">
        <v>0</v>
      </c>
      <c r="T2022" s="35"/>
      <c r="U2022" s="33"/>
      <c r="V2022" s="33"/>
      <c r="W2022" s="33"/>
      <c r="X2022" s="33"/>
      <c r="Y2022" s="33"/>
      <c r="Z2022" s="34">
        <v>0</v>
      </c>
      <c r="AA2022" s="33"/>
      <c r="AB2022" s="33"/>
      <c r="AC2022" s="42">
        <v>83.899999999999991</v>
      </c>
    </row>
    <row r="2023" spans="1:29" x14ac:dyDescent="0.25">
      <c r="A2023" s="225">
        <v>2019</v>
      </c>
      <c r="B2023" s="109">
        <v>194509</v>
      </c>
      <c r="C2023" s="36" t="s">
        <v>5457</v>
      </c>
      <c r="D2023" s="39">
        <v>0.83888888888888891</v>
      </c>
      <c r="E2023" s="123"/>
      <c r="F2023" s="33"/>
      <c r="G2023" s="34">
        <v>83.888888888888886</v>
      </c>
      <c r="H2023" s="33"/>
      <c r="I2023" s="32"/>
      <c r="J2023" s="34">
        <v>0</v>
      </c>
      <c r="K2023" s="33"/>
      <c r="L2023" s="32"/>
      <c r="M2023" s="32"/>
      <c r="N2023" s="34">
        <v>0</v>
      </c>
      <c r="O2023" s="32"/>
      <c r="P2023" s="32"/>
      <c r="Q2023" s="32"/>
      <c r="R2023" s="32"/>
      <c r="S2023" s="34">
        <v>0</v>
      </c>
      <c r="T2023" s="35"/>
      <c r="U2023" s="33"/>
      <c r="V2023" s="33"/>
      <c r="W2023" s="33"/>
      <c r="X2023" s="33"/>
      <c r="Y2023" s="33"/>
      <c r="Z2023" s="34">
        <v>0</v>
      </c>
      <c r="AA2023" s="33"/>
      <c r="AB2023" s="33"/>
      <c r="AC2023" s="42">
        <v>83.888888888888886</v>
      </c>
    </row>
    <row r="2024" spans="1:29" x14ac:dyDescent="0.25">
      <c r="A2024" s="224">
        <v>2020</v>
      </c>
      <c r="B2024" s="58" t="s">
        <v>532</v>
      </c>
      <c r="C2024" s="8" t="s">
        <v>5456</v>
      </c>
      <c r="D2024" s="6">
        <v>0.70387096774193547</v>
      </c>
      <c r="E2024" s="121"/>
      <c r="F2024" s="5"/>
      <c r="G2024" s="6">
        <f>SUM(D2024*100,E2024:F2024)</f>
        <v>70.387096774193552</v>
      </c>
      <c r="H2024" s="5"/>
      <c r="I2024" s="4"/>
      <c r="J2024" s="6">
        <f>SUM(H2024:I2024)</f>
        <v>0</v>
      </c>
      <c r="K2024" s="5"/>
      <c r="L2024" s="4"/>
      <c r="M2024" s="4"/>
      <c r="N2024" s="6">
        <f>SUM(K2024:M2024)</f>
        <v>0</v>
      </c>
      <c r="O2024" s="4">
        <v>2.5</v>
      </c>
      <c r="P2024" s="4"/>
      <c r="Q2024" s="4"/>
      <c r="R2024" s="4"/>
      <c r="S2024" s="6">
        <f>SUM(O2024:R2024)</f>
        <v>2.5</v>
      </c>
      <c r="T2024" s="7">
        <f>10+1</f>
        <v>11</v>
      </c>
      <c r="U2024" s="5"/>
      <c r="V2024" s="5"/>
      <c r="W2024" s="5"/>
      <c r="X2024" s="5"/>
      <c r="Y2024" s="5"/>
      <c r="Z2024" s="6">
        <f>SUM(T2024:Y2024)</f>
        <v>11</v>
      </c>
      <c r="AA2024" s="5"/>
      <c r="AB2024" s="5"/>
      <c r="AC2024" s="40">
        <f>G2024+J2024+N2024+S2024+Z2024+AA2024-AB2024</f>
        <v>83.887096774193552</v>
      </c>
    </row>
    <row r="2025" spans="1:29" x14ac:dyDescent="0.25">
      <c r="A2025" s="224">
        <v>2021</v>
      </c>
      <c r="B2025" s="62" t="s">
        <v>4628</v>
      </c>
      <c r="C2025" s="50" t="s">
        <v>4042</v>
      </c>
      <c r="D2025" s="18">
        <v>0.838774193548387</v>
      </c>
      <c r="E2025" s="124"/>
      <c r="F2025" s="17"/>
      <c r="G2025" s="18">
        <f>SUM(D2025*100,E2025:F2025)</f>
        <v>83.877419354838707</v>
      </c>
      <c r="H2025" s="17"/>
      <c r="I2025" s="19"/>
      <c r="J2025" s="18">
        <f>SUM(H2025:I2025)</f>
        <v>0</v>
      </c>
      <c r="K2025" s="17"/>
      <c r="L2025" s="19"/>
      <c r="M2025" s="19"/>
      <c r="N2025" s="18">
        <f>SUM(K2025:M2025)</f>
        <v>0</v>
      </c>
      <c r="O2025" s="19"/>
      <c r="P2025" s="19"/>
      <c r="Q2025" s="19"/>
      <c r="R2025" s="19"/>
      <c r="S2025" s="18">
        <f>SUM(O2025:R2025)</f>
        <v>0</v>
      </c>
      <c r="T2025" s="20"/>
      <c r="U2025" s="17"/>
      <c r="V2025" s="17"/>
      <c r="W2025" s="17"/>
      <c r="X2025" s="17"/>
      <c r="Y2025" s="17"/>
      <c r="Z2025" s="18">
        <f>SUM(T2025:Y2025)</f>
        <v>0</v>
      </c>
      <c r="AA2025" s="17"/>
      <c r="AB2025" s="17"/>
      <c r="AC2025" s="41">
        <f>G2025+J2025+N2025+S2025+Z2025+AA2025-AB2025</f>
        <v>83.877419354838707</v>
      </c>
    </row>
    <row r="2026" spans="1:29" x14ac:dyDescent="0.25">
      <c r="A2026" s="224">
        <v>2022</v>
      </c>
      <c r="B2026" s="100" t="s">
        <v>1583</v>
      </c>
      <c r="C2026" s="26" t="s">
        <v>1369</v>
      </c>
      <c r="D2026" s="18">
        <v>0.80175483870967745</v>
      </c>
      <c r="E2026" s="122"/>
      <c r="F2026" s="17"/>
      <c r="G2026" s="18">
        <f>SUM(D2026*100,E2026:F2026)</f>
        <v>80.175483870967739</v>
      </c>
      <c r="H2026" s="17"/>
      <c r="I2026" s="19"/>
      <c r="J2026" s="18">
        <f>SUM(H2026:I2026)</f>
        <v>0</v>
      </c>
      <c r="K2026" s="17"/>
      <c r="L2026" s="19"/>
      <c r="M2026" s="19"/>
      <c r="N2026" s="18">
        <f>SUM(K2026:M2026)</f>
        <v>0</v>
      </c>
      <c r="O2026" s="19"/>
      <c r="P2026" s="19"/>
      <c r="Q2026" s="19"/>
      <c r="R2026" s="19"/>
      <c r="S2026" s="18">
        <f>SUM(O2026:R2026)</f>
        <v>0</v>
      </c>
      <c r="T2026" s="20"/>
      <c r="U2026" s="17"/>
      <c r="V2026" s="17"/>
      <c r="W2026" s="17">
        <f>0.2+0.5</f>
        <v>0.7</v>
      </c>
      <c r="X2026" s="17"/>
      <c r="Y2026" s="17">
        <f>2+1</f>
        <v>3</v>
      </c>
      <c r="Z2026" s="18">
        <f>SUM(T2026:Y2026)</f>
        <v>3.7</v>
      </c>
      <c r="AA2026" s="17"/>
      <c r="AB2026" s="17"/>
      <c r="AC2026" s="41">
        <f>G2026+J2026+N2026+S2026+Z2026+AA2026-AB2026</f>
        <v>83.875483870967741</v>
      </c>
    </row>
    <row r="2027" spans="1:29" x14ac:dyDescent="0.25">
      <c r="A2027" s="225">
        <v>2023</v>
      </c>
      <c r="B2027" s="109">
        <v>204229</v>
      </c>
      <c r="C2027" s="36" t="s">
        <v>5457</v>
      </c>
      <c r="D2027" s="38">
        <v>0.83875</v>
      </c>
      <c r="E2027" s="123"/>
      <c r="F2027" s="33"/>
      <c r="G2027" s="34">
        <v>83.875</v>
      </c>
      <c r="H2027" s="33"/>
      <c r="I2027" s="32"/>
      <c r="J2027" s="34">
        <v>0</v>
      </c>
      <c r="K2027" s="33"/>
      <c r="L2027" s="32"/>
      <c r="M2027" s="32"/>
      <c r="N2027" s="34">
        <v>0</v>
      </c>
      <c r="O2027" s="32"/>
      <c r="P2027" s="32"/>
      <c r="Q2027" s="32"/>
      <c r="R2027" s="32"/>
      <c r="S2027" s="34">
        <v>0</v>
      </c>
      <c r="T2027" s="35"/>
      <c r="U2027" s="33"/>
      <c r="V2027" s="33"/>
      <c r="W2027" s="33"/>
      <c r="X2027" s="33"/>
      <c r="Y2027" s="33"/>
      <c r="Z2027" s="34">
        <v>0</v>
      </c>
      <c r="AA2027" s="33"/>
      <c r="AB2027" s="33"/>
      <c r="AC2027" s="42">
        <v>83.875</v>
      </c>
    </row>
    <row r="2028" spans="1:29" x14ac:dyDescent="0.25">
      <c r="A2028" s="224">
        <v>2024</v>
      </c>
      <c r="B2028" s="62" t="s">
        <v>3551</v>
      </c>
      <c r="C2028" s="13" t="s">
        <v>3340</v>
      </c>
      <c r="D2028" s="18">
        <v>0.83868421052631581</v>
      </c>
      <c r="E2028" s="122"/>
      <c r="F2028" s="17"/>
      <c r="G2028" s="18">
        <v>83.868421052631575</v>
      </c>
      <c r="H2028" s="17"/>
      <c r="I2028" s="19"/>
      <c r="J2028" s="18">
        <v>0</v>
      </c>
      <c r="K2028" s="17"/>
      <c r="L2028" s="19"/>
      <c r="M2028" s="19"/>
      <c r="N2028" s="18">
        <v>0</v>
      </c>
      <c r="O2028" s="19"/>
      <c r="P2028" s="19"/>
      <c r="Q2028" s="19"/>
      <c r="R2028" s="19"/>
      <c r="S2028" s="18">
        <v>0</v>
      </c>
      <c r="T2028" s="20"/>
      <c r="U2028" s="17"/>
      <c r="V2028" s="17"/>
      <c r="W2028" s="17"/>
      <c r="X2028" s="17"/>
      <c r="Y2028" s="17"/>
      <c r="Z2028" s="18">
        <v>0</v>
      </c>
      <c r="AA2028" s="17"/>
      <c r="AB2028" s="17"/>
      <c r="AC2028" s="41">
        <v>83.868421052631575</v>
      </c>
    </row>
    <row r="2029" spans="1:29" x14ac:dyDescent="0.25">
      <c r="A2029" s="224">
        <v>2025</v>
      </c>
      <c r="B2029" s="58" t="s">
        <v>533</v>
      </c>
      <c r="C2029" s="8" t="s">
        <v>5456</v>
      </c>
      <c r="D2029" s="6">
        <v>0.78366666666666662</v>
      </c>
      <c r="E2029" s="121"/>
      <c r="F2029" s="5"/>
      <c r="G2029" s="6">
        <f>SUM(D2029*100,E2029:F2029)</f>
        <v>78.36666666666666</v>
      </c>
      <c r="H2029" s="5"/>
      <c r="I2029" s="4"/>
      <c r="J2029" s="6">
        <f>SUM(H2029:I2029)</f>
        <v>0</v>
      </c>
      <c r="K2029" s="5"/>
      <c r="L2029" s="4"/>
      <c r="M2029" s="4"/>
      <c r="N2029" s="6">
        <f>SUM(K2029:M2029)</f>
        <v>0</v>
      </c>
      <c r="O2029" s="4"/>
      <c r="P2029" s="4"/>
      <c r="Q2029" s="4"/>
      <c r="R2029" s="4"/>
      <c r="S2029" s="6">
        <f>SUM(O2029:R2029)</f>
        <v>0</v>
      </c>
      <c r="T2029" s="7">
        <v>2.5</v>
      </c>
      <c r="U2029" s="5"/>
      <c r="V2029" s="5"/>
      <c r="W2029" s="5">
        <v>3</v>
      </c>
      <c r="X2029" s="5"/>
      <c r="Y2029" s="5"/>
      <c r="Z2029" s="6">
        <f>SUM(T2029:Y2029)</f>
        <v>5.5</v>
      </c>
      <c r="AA2029" s="5"/>
      <c r="AB2029" s="5"/>
      <c r="AC2029" s="40">
        <f>G2029+J2029+N2029+S2029+Z2029+AA2029-AB2029</f>
        <v>83.86666666666666</v>
      </c>
    </row>
    <row r="2030" spans="1:29" x14ac:dyDescent="0.25">
      <c r="A2030" s="224">
        <v>2026</v>
      </c>
      <c r="B2030" s="62" t="s">
        <v>534</v>
      </c>
      <c r="C2030" s="8" t="s">
        <v>5456</v>
      </c>
      <c r="D2030" s="6">
        <v>0.83862068965517245</v>
      </c>
      <c r="E2030" s="121"/>
      <c r="F2030" s="5"/>
      <c r="G2030" s="6">
        <f>SUM(D2030*100,E2030:F2030)</f>
        <v>83.862068965517238</v>
      </c>
      <c r="H2030" s="5"/>
      <c r="I2030" s="4"/>
      <c r="J2030" s="6">
        <f>SUM(H2030:I2030)</f>
        <v>0</v>
      </c>
      <c r="K2030" s="5"/>
      <c r="L2030" s="4"/>
      <c r="M2030" s="4"/>
      <c r="N2030" s="6">
        <f>SUM(K2030:M2030)</f>
        <v>0</v>
      </c>
      <c r="O2030" s="4"/>
      <c r="P2030" s="4"/>
      <c r="Q2030" s="4"/>
      <c r="R2030" s="4"/>
      <c r="S2030" s="6">
        <f>SUM(O2030:R2030)</f>
        <v>0</v>
      </c>
      <c r="T2030" s="7"/>
      <c r="U2030" s="5"/>
      <c r="V2030" s="5"/>
      <c r="W2030" s="5"/>
      <c r="X2030" s="5"/>
      <c r="Y2030" s="5"/>
      <c r="Z2030" s="6">
        <f>SUM(T2030:Y2030)</f>
        <v>0</v>
      </c>
      <c r="AA2030" s="5"/>
      <c r="AB2030" s="5"/>
      <c r="AC2030" s="40">
        <f>G2030+J2030+N2030+S2030+Z2030+AA2030-AB2030</f>
        <v>83.862068965517238</v>
      </c>
    </row>
    <row r="2031" spans="1:29" x14ac:dyDescent="0.25">
      <c r="A2031" s="225">
        <v>2027</v>
      </c>
      <c r="B2031" s="81" t="s">
        <v>4389</v>
      </c>
      <c r="C2031" s="8" t="s">
        <v>4042</v>
      </c>
      <c r="D2031" s="18">
        <v>0.83862068965517245</v>
      </c>
      <c r="E2031" s="124"/>
      <c r="F2031" s="17"/>
      <c r="G2031" s="18">
        <f>SUM(D2031*100,E2031:F2031)</f>
        <v>83.862068965517238</v>
      </c>
      <c r="H2031" s="17"/>
      <c r="I2031" s="19"/>
      <c r="J2031" s="18">
        <f>SUM(H2031:I2031)</f>
        <v>0</v>
      </c>
      <c r="K2031" s="17"/>
      <c r="L2031" s="19"/>
      <c r="M2031" s="19"/>
      <c r="N2031" s="18">
        <f>SUM(K2031:M2031)</f>
        <v>0</v>
      </c>
      <c r="O2031" s="19"/>
      <c r="P2031" s="19"/>
      <c r="Q2031" s="19"/>
      <c r="R2031" s="19"/>
      <c r="S2031" s="18">
        <f>SUM(O2031:R2031)</f>
        <v>0</v>
      </c>
      <c r="T2031" s="20"/>
      <c r="U2031" s="17"/>
      <c r="V2031" s="17"/>
      <c r="W2031" s="17"/>
      <c r="X2031" s="17"/>
      <c r="Y2031" s="17"/>
      <c r="Z2031" s="18">
        <f>SUM(T2031:Y2031)</f>
        <v>0</v>
      </c>
      <c r="AA2031" s="17"/>
      <c r="AB2031" s="17"/>
      <c r="AC2031" s="41">
        <f>G2031+J2031+N2031+S2031+Z2031+AA2031-AB2031</f>
        <v>83.862068965517238</v>
      </c>
    </row>
    <row r="2032" spans="1:29" x14ac:dyDescent="0.25">
      <c r="A2032" s="224">
        <v>2028</v>
      </c>
      <c r="B2032" s="62" t="s">
        <v>5229</v>
      </c>
      <c r="C2032" s="9" t="s">
        <v>4042</v>
      </c>
      <c r="D2032" s="18">
        <v>0.83856969696969685</v>
      </c>
      <c r="E2032" s="124"/>
      <c r="F2032" s="17"/>
      <c r="G2032" s="18">
        <f>SUM(D2032*100,E2032:F2032)</f>
        <v>83.856969696969685</v>
      </c>
      <c r="H2032" s="17"/>
      <c r="I2032" s="19"/>
      <c r="J2032" s="18">
        <f>SUM(H2032:I2032)</f>
        <v>0</v>
      </c>
      <c r="K2032" s="17"/>
      <c r="L2032" s="19"/>
      <c r="M2032" s="19"/>
      <c r="N2032" s="18">
        <f>SUM(K2032:M2032)</f>
        <v>0</v>
      </c>
      <c r="O2032" s="19"/>
      <c r="P2032" s="19"/>
      <c r="Q2032" s="19"/>
      <c r="R2032" s="19"/>
      <c r="S2032" s="18">
        <f>SUM(O2032:R2032)</f>
        <v>0</v>
      </c>
      <c r="T2032" s="20"/>
      <c r="U2032" s="17"/>
      <c r="V2032" s="17"/>
      <c r="W2032" s="17"/>
      <c r="X2032" s="17"/>
      <c r="Y2032" s="17"/>
      <c r="Z2032" s="18">
        <f>SUM(T2032:Y2032)</f>
        <v>0</v>
      </c>
      <c r="AA2032" s="17"/>
      <c r="AB2032" s="17"/>
      <c r="AC2032" s="41">
        <f>G2032+J2032+N2032+S2032+Z2032+AA2032-AB2032</f>
        <v>83.856969696969685</v>
      </c>
    </row>
    <row r="2033" spans="1:29" x14ac:dyDescent="0.25">
      <c r="A2033" s="224">
        <v>2029</v>
      </c>
      <c r="B2033" s="62" t="s">
        <v>2780</v>
      </c>
      <c r="C2033" s="13" t="s">
        <v>2360</v>
      </c>
      <c r="D2033" s="18">
        <v>0.83846153846153837</v>
      </c>
      <c r="E2033" s="122"/>
      <c r="F2033" s="17"/>
      <c r="G2033" s="18">
        <v>83.84615384615384</v>
      </c>
      <c r="H2033" s="17"/>
      <c r="I2033" s="19"/>
      <c r="J2033" s="18">
        <v>0</v>
      </c>
      <c r="K2033" s="17"/>
      <c r="L2033" s="19"/>
      <c r="M2033" s="19"/>
      <c r="N2033" s="18">
        <v>0</v>
      </c>
      <c r="O2033" s="19"/>
      <c r="P2033" s="19"/>
      <c r="Q2033" s="19"/>
      <c r="R2033" s="19"/>
      <c r="S2033" s="18">
        <v>0</v>
      </c>
      <c r="T2033" s="20"/>
      <c r="U2033" s="17"/>
      <c r="V2033" s="17"/>
      <c r="W2033" s="17"/>
      <c r="X2033" s="17"/>
      <c r="Y2033" s="17"/>
      <c r="Z2033" s="18">
        <v>0</v>
      </c>
      <c r="AA2033" s="17"/>
      <c r="AB2033" s="17"/>
      <c r="AC2033" s="41">
        <v>83.84615384615384</v>
      </c>
    </row>
    <row r="2034" spans="1:29" x14ac:dyDescent="0.25">
      <c r="A2034" s="224">
        <v>2030</v>
      </c>
      <c r="B2034" s="62" t="s">
        <v>2781</v>
      </c>
      <c r="C2034" s="13" t="s">
        <v>2360</v>
      </c>
      <c r="D2034" s="18">
        <v>0.83846153846153837</v>
      </c>
      <c r="E2034" s="122"/>
      <c r="F2034" s="17"/>
      <c r="G2034" s="18">
        <v>83.84615384615384</v>
      </c>
      <c r="H2034" s="17"/>
      <c r="I2034" s="19"/>
      <c r="J2034" s="18">
        <v>0</v>
      </c>
      <c r="K2034" s="17"/>
      <c r="L2034" s="19"/>
      <c r="M2034" s="19"/>
      <c r="N2034" s="18">
        <v>0</v>
      </c>
      <c r="O2034" s="19"/>
      <c r="P2034" s="19"/>
      <c r="Q2034" s="19"/>
      <c r="R2034" s="19"/>
      <c r="S2034" s="18">
        <v>0</v>
      </c>
      <c r="T2034" s="20"/>
      <c r="U2034" s="17"/>
      <c r="V2034" s="17"/>
      <c r="W2034" s="17"/>
      <c r="X2034" s="17"/>
      <c r="Y2034" s="17"/>
      <c r="Z2034" s="18">
        <v>0</v>
      </c>
      <c r="AA2034" s="17"/>
      <c r="AB2034" s="17"/>
      <c r="AC2034" s="41">
        <v>83.84615384615384</v>
      </c>
    </row>
    <row r="2035" spans="1:29" x14ac:dyDescent="0.25">
      <c r="A2035" s="225">
        <v>2031</v>
      </c>
      <c r="B2035" s="62" t="s">
        <v>5143</v>
      </c>
      <c r="C2035" s="24" t="s">
        <v>4042</v>
      </c>
      <c r="D2035" s="18">
        <v>0.83838709677419354</v>
      </c>
      <c r="E2035" s="124"/>
      <c r="F2035" s="17"/>
      <c r="G2035" s="18">
        <f>SUM(D2035*100,E2035:F2035)</f>
        <v>83.838709677419359</v>
      </c>
      <c r="H2035" s="17"/>
      <c r="I2035" s="19"/>
      <c r="J2035" s="18">
        <f>SUM(H2035:I2035)</f>
        <v>0</v>
      </c>
      <c r="K2035" s="17"/>
      <c r="L2035" s="19"/>
      <c r="M2035" s="19"/>
      <c r="N2035" s="18">
        <f>SUM(K2035:M2035)</f>
        <v>0</v>
      </c>
      <c r="O2035" s="19"/>
      <c r="P2035" s="19"/>
      <c r="Q2035" s="19"/>
      <c r="R2035" s="19"/>
      <c r="S2035" s="18">
        <f>SUM(O2035:R2035)</f>
        <v>0</v>
      </c>
      <c r="T2035" s="20"/>
      <c r="U2035" s="17"/>
      <c r="V2035" s="17"/>
      <c r="W2035" s="17"/>
      <c r="X2035" s="17"/>
      <c r="Y2035" s="17"/>
      <c r="Z2035" s="18">
        <f>SUM(T2035:Y2035)</f>
        <v>0</v>
      </c>
      <c r="AA2035" s="17"/>
      <c r="AB2035" s="17"/>
      <c r="AC2035" s="41">
        <f>G2035+J2035+N2035+S2035+Z2035+AA2035-AB2035</f>
        <v>83.838709677419359</v>
      </c>
    </row>
    <row r="2036" spans="1:29" x14ac:dyDescent="0.25">
      <c r="A2036" s="224">
        <v>2032</v>
      </c>
      <c r="B2036" s="59" t="s">
        <v>535</v>
      </c>
      <c r="C2036" s="8" t="s">
        <v>5456</v>
      </c>
      <c r="D2036" s="6">
        <v>0.83833333333333337</v>
      </c>
      <c r="E2036" s="121"/>
      <c r="F2036" s="5"/>
      <c r="G2036" s="6">
        <f>SUM(D2036*100,E2036:F2036)</f>
        <v>83.833333333333343</v>
      </c>
      <c r="H2036" s="5"/>
      <c r="I2036" s="4"/>
      <c r="J2036" s="6">
        <f>SUM(H2036:I2036)</f>
        <v>0</v>
      </c>
      <c r="K2036" s="5"/>
      <c r="L2036" s="4"/>
      <c r="M2036" s="4"/>
      <c r="N2036" s="6">
        <f>SUM(K2036:M2036)</f>
        <v>0</v>
      </c>
      <c r="O2036" s="4"/>
      <c r="P2036" s="4"/>
      <c r="Q2036" s="4"/>
      <c r="R2036" s="4"/>
      <c r="S2036" s="6">
        <f>SUM(O2036:R2036)</f>
        <v>0</v>
      </c>
      <c r="T2036" s="7"/>
      <c r="U2036" s="5"/>
      <c r="V2036" s="5"/>
      <c r="W2036" s="5"/>
      <c r="X2036" s="5"/>
      <c r="Y2036" s="5"/>
      <c r="Z2036" s="6">
        <f>SUM(T2036:Y2036)</f>
        <v>0</v>
      </c>
      <c r="AA2036" s="5"/>
      <c r="AB2036" s="5"/>
      <c r="AC2036" s="40">
        <f>G2036+J2036+N2036+S2036+Z2036+AA2036-AB2036</f>
        <v>83.833333333333343</v>
      </c>
    </row>
    <row r="2037" spans="1:29" x14ac:dyDescent="0.25">
      <c r="A2037" s="224">
        <v>2033</v>
      </c>
      <c r="B2037" s="58" t="s">
        <v>536</v>
      </c>
      <c r="C2037" s="8" t="s">
        <v>5456</v>
      </c>
      <c r="D2037" s="6">
        <v>0.83833333333333337</v>
      </c>
      <c r="E2037" s="121"/>
      <c r="F2037" s="5"/>
      <c r="G2037" s="6">
        <f>SUM(D2037*100,E2037:F2037)</f>
        <v>83.833333333333343</v>
      </c>
      <c r="H2037" s="5"/>
      <c r="I2037" s="4"/>
      <c r="J2037" s="6">
        <f>SUM(H2037:I2037)</f>
        <v>0</v>
      </c>
      <c r="K2037" s="5"/>
      <c r="L2037" s="4"/>
      <c r="M2037" s="4"/>
      <c r="N2037" s="6">
        <f>SUM(K2037:M2037)</f>
        <v>0</v>
      </c>
      <c r="O2037" s="4"/>
      <c r="P2037" s="4"/>
      <c r="Q2037" s="4"/>
      <c r="R2037" s="4"/>
      <c r="S2037" s="6">
        <f>SUM(O2037:R2037)</f>
        <v>0</v>
      </c>
      <c r="T2037" s="7"/>
      <c r="U2037" s="5"/>
      <c r="V2037" s="5"/>
      <c r="W2037" s="5"/>
      <c r="X2037" s="5"/>
      <c r="Y2037" s="5"/>
      <c r="Z2037" s="6">
        <f>SUM(T2037:Y2037)</f>
        <v>0</v>
      </c>
      <c r="AA2037" s="5"/>
      <c r="AB2037" s="5"/>
      <c r="AC2037" s="40">
        <f>G2037+J2037+N2037+S2037+Z2037+AA2037-AB2037</f>
        <v>83.833333333333343</v>
      </c>
    </row>
    <row r="2038" spans="1:29" x14ac:dyDescent="0.25">
      <c r="A2038" s="224">
        <v>2034</v>
      </c>
      <c r="B2038" s="81" t="s">
        <v>4286</v>
      </c>
      <c r="C2038" s="8" t="s">
        <v>4042</v>
      </c>
      <c r="D2038" s="18">
        <v>0.83833333333333337</v>
      </c>
      <c r="E2038" s="124"/>
      <c r="F2038" s="17"/>
      <c r="G2038" s="18">
        <f>SUM(D2038*100,E2038:F2038)</f>
        <v>83.833333333333343</v>
      </c>
      <c r="H2038" s="17"/>
      <c r="I2038" s="19"/>
      <c r="J2038" s="18">
        <f>SUM(H2038:I2038)</f>
        <v>0</v>
      </c>
      <c r="K2038" s="17"/>
      <c r="L2038" s="19"/>
      <c r="M2038" s="19"/>
      <c r="N2038" s="18">
        <f>SUM(K2038:M2038)</f>
        <v>0</v>
      </c>
      <c r="O2038" s="19"/>
      <c r="P2038" s="19"/>
      <c r="Q2038" s="19"/>
      <c r="R2038" s="19"/>
      <c r="S2038" s="18">
        <f>SUM(O2038:R2038)</f>
        <v>0</v>
      </c>
      <c r="T2038" s="20"/>
      <c r="U2038" s="17"/>
      <c r="V2038" s="17"/>
      <c r="W2038" s="17"/>
      <c r="X2038" s="17"/>
      <c r="Y2038" s="17"/>
      <c r="Z2038" s="18">
        <f>SUM(T2038:Y2038)</f>
        <v>0</v>
      </c>
      <c r="AA2038" s="17"/>
      <c r="AB2038" s="17"/>
      <c r="AC2038" s="41">
        <f>G2038+J2038+N2038+S2038+Z2038+AA2038-AB2038</f>
        <v>83.833333333333343</v>
      </c>
    </row>
    <row r="2039" spans="1:29" x14ac:dyDescent="0.25">
      <c r="A2039" s="225">
        <v>2035</v>
      </c>
      <c r="B2039" s="62" t="s">
        <v>2782</v>
      </c>
      <c r="C2039" s="13" t="s">
        <v>2360</v>
      </c>
      <c r="D2039" s="18">
        <v>0.83333333333333326</v>
      </c>
      <c r="E2039" s="122"/>
      <c r="F2039" s="17"/>
      <c r="G2039" s="18">
        <v>83.333333333333329</v>
      </c>
      <c r="H2039" s="17"/>
      <c r="I2039" s="19"/>
      <c r="J2039" s="18">
        <v>0</v>
      </c>
      <c r="K2039" s="17"/>
      <c r="L2039" s="19"/>
      <c r="M2039" s="19"/>
      <c r="N2039" s="18">
        <v>0</v>
      </c>
      <c r="O2039" s="19"/>
      <c r="P2039" s="19"/>
      <c r="Q2039" s="19"/>
      <c r="R2039" s="19"/>
      <c r="S2039" s="18">
        <v>0</v>
      </c>
      <c r="T2039" s="20"/>
      <c r="U2039" s="17"/>
      <c r="V2039" s="17">
        <v>0.5</v>
      </c>
      <c r="W2039" s="17"/>
      <c r="X2039" s="17"/>
      <c r="Y2039" s="17"/>
      <c r="Z2039" s="18">
        <v>0.5</v>
      </c>
      <c r="AA2039" s="17"/>
      <c r="AB2039" s="17"/>
      <c r="AC2039" s="41">
        <v>83.833333333333329</v>
      </c>
    </row>
    <row r="2040" spans="1:29" x14ac:dyDescent="0.25">
      <c r="A2040" s="224">
        <v>2036</v>
      </c>
      <c r="B2040" s="87" t="s">
        <v>1584</v>
      </c>
      <c r="C2040" s="26" t="s">
        <v>1369</v>
      </c>
      <c r="D2040" s="18">
        <v>0.83321999999999996</v>
      </c>
      <c r="E2040" s="122"/>
      <c r="F2040" s="17"/>
      <c r="G2040" s="18">
        <f>SUM(D2040*100,E2040:F2040)</f>
        <v>83.322000000000003</v>
      </c>
      <c r="H2040" s="17"/>
      <c r="I2040" s="19"/>
      <c r="J2040" s="18">
        <f>SUM(H2040:I2040)</f>
        <v>0</v>
      </c>
      <c r="K2040" s="17"/>
      <c r="L2040" s="19"/>
      <c r="M2040" s="19"/>
      <c r="N2040" s="18">
        <f>SUM(K2040:M2040)</f>
        <v>0</v>
      </c>
      <c r="O2040" s="19"/>
      <c r="P2040" s="19"/>
      <c r="Q2040" s="19"/>
      <c r="R2040" s="19"/>
      <c r="S2040" s="18">
        <f>SUM(O2040:R2040)</f>
        <v>0</v>
      </c>
      <c r="T2040" s="20"/>
      <c r="U2040" s="17"/>
      <c r="V2040" s="17"/>
      <c r="W2040" s="17">
        <v>0.5</v>
      </c>
      <c r="X2040" s="17"/>
      <c r="Y2040" s="17"/>
      <c r="Z2040" s="18">
        <f>SUM(T2040:Y2040)</f>
        <v>0.5</v>
      </c>
      <c r="AA2040" s="17"/>
      <c r="AB2040" s="17"/>
      <c r="AC2040" s="41">
        <f>G2040+J2040+N2040+S2040+Z2040+AA2040-AB2040</f>
        <v>83.822000000000003</v>
      </c>
    </row>
    <row r="2041" spans="1:29" x14ac:dyDescent="0.25">
      <c r="A2041" s="224">
        <v>2037</v>
      </c>
      <c r="B2041" s="62" t="s">
        <v>3552</v>
      </c>
      <c r="C2041" s="13" t="s">
        <v>3340</v>
      </c>
      <c r="D2041" s="18">
        <v>0.80818181818181822</v>
      </c>
      <c r="E2041" s="122">
        <v>1</v>
      </c>
      <c r="F2041" s="17"/>
      <c r="G2041" s="18">
        <v>81.818181818181827</v>
      </c>
      <c r="H2041" s="17"/>
      <c r="I2041" s="19"/>
      <c r="J2041" s="18">
        <v>0</v>
      </c>
      <c r="K2041" s="17"/>
      <c r="L2041" s="19"/>
      <c r="M2041" s="19"/>
      <c r="N2041" s="18">
        <v>0</v>
      </c>
      <c r="O2041" s="19"/>
      <c r="P2041" s="19"/>
      <c r="Q2041" s="19"/>
      <c r="R2041" s="19"/>
      <c r="S2041" s="18">
        <v>0</v>
      </c>
      <c r="T2041" s="20">
        <v>1</v>
      </c>
      <c r="U2041" s="17">
        <v>0.5</v>
      </c>
      <c r="V2041" s="17">
        <v>0.5</v>
      </c>
      <c r="W2041" s="17"/>
      <c r="X2041" s="17"/>
      <c r="Y2041" s="17"/>
      <c r="Z2041" s="18">
        <v>2</v>
      </c>
      <c r="AA2041" s="17"/>
      <c r="AB2041" s="17"/>
      <c r="AC2041" s="41">
        <v>83.818181818181827</v>
      </c>
    </row>
    <row r="2042" spans="1:29" x14ac:dyDescent="0.25">
      <c r="A2042" s="224">
        <v>2038</v>
      </c>
      <c r="B2042" s="81" t="s">
        <v>4531</v>
      </c>
      <c r="C2042" s="8" t="s">
        <v>4042</v>
      </c>
      <c r="D2042" s="18">
        <v>0.83818181818181814</v>
      </c>
      <c r="E2042" s="124"/>
      <c r="F2042" s="17"/>
      <c r="G2042" s="18">
        <f>SUM(D2042*100,E2042:F2042)</f>
        <v>83.818181818181813</v>
      </c>
      <c r="H2042" s="17"/>
      <c r="I2042" s="19"/>
      <c r="J2042" s="18">
        <f>SUM(H2042:I2042)</f>
        <v>0</v>
      </c>
      <c r="K2042" s="17"/>
      <c r="L2042" s="19"/>
      <c r="M2042" s="19"/>
      <c r="N2042" s="18">
        <f>SUM(K2042:M2042)</f>
        <v>0</v>
      </c>
      <c r="O2042" s="19"/>
      <c r="P2042" s="19"/>
      <c r="Q2042" s="19"/>
      <c r="R2042" s="19"/>
      <c r="S2042" s="18">
        <f>SUM(O2042:R2042)</f>
        <v>0</v>
      </c>
      <c r="T2042" s="20"/>
      <c r="U2042" s="17"/>
      <c r="V2042" s="17"/>
      <c r="W2042" s="17"/>
      <c r="X2042" s="17"/>
      <c r="Y2042" s="17"/>
      <c r="Z2042" s="18">
        <f>SUM(T2042:Y2042)</f>
        <v>0</v>
      </c>
      <c r="AA2042" s="17"/>
      <c r="AB2042" s="17"/>
      <c r="AC2042" s="41">
        <f>G2042+J2042+N2042+S2042+Z2042+AA2042-AB2042</f>
        <v>83.818181818181813</v>
      </c>
    </row>
    <row r="2043" spans="1:29" x14ac:dyDescent="0.25">
      <c r="A2043" s="225">
        <v>2039</v>
      </c>
      <c r="B2043" s="62" t="s">
        <v>3553</v>
      </c>
      <c r="C2043" s="13" t="s">
        <v>3340</v>
      </c>
      <c r="D2043" s="18">
        <v>0.75696969696969696</v>
      </c>
      <c r="E2043" s="122">
        <v>1</v>
      </c>
      <c r="F2043" s="17"/>
      <c r="G2043" s="18">
        <v>76.696969696969703</v>
      </c>
      <c r="H2043" s="17"/>
      <c r="I2043" s="19"/>
      <c r="J2043" s="18">
        <v>0</v>
      </c>
      <c r="K2043" s="17"/>
      <c r="L2043" s="19"/>
      <c r="M2043" s="19"/>
      <c r="N2043" s="18">
        <v>0</v>
      </c>
      <c r="O2043" s="19"/>
      <c r="P2043" s="19"/>
      <c r="Q2043" s="19"/>
      <c r="R2043" s="19"/>
      <c r="S2043" s="18">
        <v>0</v>
      </c>
      <c r="T2043" s="20">
        <v>1</v>
      </c>
      <c r="U2043" s="17">
        <v>0.5</v>
      </c>
      <c r="V2043" s="17"/>
      <c r="W2043" s="17">
        <v>5.6</v>
      </c>
      <c r="X2043" s="17"/>
      <c r="Y2043" s="17"/>
      <c r="Z2043" s="18">
        <v>7.1</v>
      </c>
      <c r="AA2043" s="17"/>
      <c r="AB2043" s="17"/>
      <c r="AC2043" s="41">
        <v>83.796969696969697</v>
      </c>
    </row>
    <row r="2044" spans="1:29" x14ac:dyDescent="0.25">
      <c r="A2044" s="224">
        <v>2040</v>
      </c>
      <c r="B2044" s="109">
        <v>204046</v>
      </c>
      <c r="C2044" s="36" t="s">
        <v>5457</v>
      </c>
      <c r="D2044" s="38">
        <v>0.83781249999999996</v>
      </c>
      <c r="E2044" s="123"/>
      <c r="F2044" s="33"/>
      <c r="G2044" s="34">
        <v>83.78125</v>
      </c>
      <c r="H2044" s="33"/>
      <c r="I2044" s="32"/>
      <c r="J2044" s="34">
        <v>0</v>
      </c>
      <c r="K2044" s="33"/>
      <c r="L2044" s="32"/>
      <c r="M2044" s="32"/>
      <c r="N2044" s="34">
        <v>0</v>
      </c>
      <c r="O2044" s="32"/>
      <c r="P2044" s="32"/>
      <c r="Q2044" s="32"/>
      <c r="R2044" s="32"/>
      <c r="S2044" s="34">
        <v>0</v>
      </c>
      <c r="T2044" s="35"/>
      <c r="U2044" s="33"/>
      <c r="V2044" s="33"/>
      <c r="W2044" s="33"/>
      <c r="X2044" s="33"/>
      <c r="Y2044" s="33"/>
      <c r="Z2044" s="34">
        <v>0</v>
      </c>
      <c r="AA2044" s="33"/>
      <c r="AB2044" s="33"/>
      <c r="AC2044" s="42">
        <v>83.78125</v>
      </c>
    </row>
    <row r="2045" spans="1:29" x14ac:dyDescent="0.25">
      <c r="A2045" s="224">
        <v>2041</v>
      </c>
      <c r="B2045" s="109">
        <v>214100</v>
      </c>
      <c r="C2045" s="36" t="s">
        <v>5457</v>
      </c>
      <c r="D2045" s="39">
        <v>0.7237703703703704</v>
      </c>
      <c r="E2045" s="123"/>
      <c r="F2045" s="33"/>
      <c r="G2045" s="34">
        <v>72.377037037037042</v>
      </c>
      <c r="H2045" s="33"/>
      <c r="I2045" s="32"/>
      <c r="J2045" s="34">
        <v>0</v>
      </c>
      <c r="K2045" s="33"/>
      <c r="L2045" s="32"/>
      <c r="M2045" s="32"/>
      <c r="N2045" s="34">
        <v>0</v>
      </c>
      <c r="O2045" s="32"/>
      <c r="P2045" s="32"/>
      <c r="Q2045" s="32"/>
      <c r="R2045" s="32"/>
      <c r="S2045" s="34">
        <v>0</v>
      </c>
      <c r="T2045" s="35">
        <v>2</v>
      </c>
      <c r="U2045" s="33">
        <v>9.4</v>
      </c>
      <c r="V2045" s="33"/>
      <c r="W2045" s="33"/>
      <c r="X2045" s="33"/>
      <c r="Y2045" s="33"/>
      <c r="Z2045" s="34">
        <v>11.4</v>
      </c>
      <c r="AA2045" s="33"/>
      <c r="AB2045" s="33"/>
      <c r="AC2045" s="42">
        <v>83.777037037037047</v>
      </c>
    </row>
    <row r="2046" spans="1:29" x14ac:dyDescent="0.25">
      <c r="A2046" s="224">
        <v>2042</v>
      </c>
      <c r="B2046" s="62" t="s">
        <v>4630</v>
      </c>
      <c r="C2046" s="50" t="s">
        <v>4042</v>
      </c>
      <c r="D2046" s="18">
        <v>0.83774193548387099</v>
      </c>
      <c r="E2046" s="124"/>
      <c r="F2046" s="17"/>
      <c r="G2046" s="18">
        <f>SUM(D2046*100,E2046:F2046)</f>
        <v>83.774193548387103</v>
      </c>
      <c r="H2046" s="17"/>
      <c r="I2046" s="19"/>
      <c r="J2046" s="18">
        <f>SUM(H2046:I2046)</f>
        <v>0</v>
      </c>
      <c r="K2046" s="17"/>
      <c r="L2046" s="19"/>
      <c r="M2046" s="19"/>
      <c r="N2046" s="18">
        <f>SUM(K2046:M2046)</f>
        <v>0</v>
      </c>
      <c r="O2046" s="19"/>
      <c r="P2046" s="19"/>
      <c r="Q2046" s="19"/>
      <c r="R2046" s="19"/>
      <c r="S2046" s="18">
        <f>SUM(O2046:R2046)</f>
        <v>0</v>
      </c>
      <c r="T2046" s="20"/>
      <c r="U2046" s="17"/>
      <c r="V2046" s="17"/>
      <c r="W2046" s="17"/>
      <c r="X2046" s="17"/>
      <c r="Y2046" s="17"/>
      <c r="Z2046" s="18">
        <f>SUM(T2046:Y2046)</f>
        <v>0</v>
      </c>
      <c r="AA2046" s="17"/>
      <c r="AB2046" s="17"/>
      <c r="AC2046" s="41">
        <f>G2046+J2046+N2046+S2046+Z2046+AA2046-AB2046</f>
        <v>83.774193548387103</v>
      </c>
    </row>
    <row r="2047" spans="1:29" x14ac:dyDescent="0.25">
      <c r="A2047" s="225">
        <v>2043</v>
      </c>
      <c r="B2047" s="62" t="s">
        <v>2783</v>
      </c>
      <c r="C2047" s="13" t="s">
        <v>2360</v>
      </c>
      <c r="D2047" s="18">
        <v>0.83769230769230774</v>
      </c>
      <c r="E2047" s="122"/>
      <c r="F2047" s="17"/>
      <c r="G2047" s="18">
        <v>83.769230769230774</v>
      </c>
      <c r="H2047" s="17"/>
      <c r="I2047" s="19"/>
      <c r="J2047" s="18">
        <v>0</v>
      </c>
      <c r="K2047" s="17"/>
      <c r="L2047" s="19"/>
      <c r="M2047" s="19"/>
      <c r="N2047" s="18">
        <v>0</v>
      </c>
      <c r="O2047" s="19"/>
      <c r="P2047" s="19"/>
      <c r="Q2047" s="19"/>
      <c r="R2047" s="19"/>
      <c r="S2047" s="18">
        <v>0</v>
      </c>
      <c r="T2047" s="20"/>
      <c r="U2047" s="17"/>
      <c r="V2047" s="17"/>
      <c r="W2047" s="17"/>
      <c r="X2047" s="17"/>
      <c r="Y2047" s="17"/>
      <c r="Z2047" s="18">
        <v>0</v>
      </c>
      <c r="AA2047" s="17"/>
      <c r="AB2047" s="17"/>
      <c r="AC2047" s="41">
        <v>83.769230769230774</v>
      </c>
    </row>
    <row r="2048" spans="1:29" x14ac:dyDescent="0.25">
      <c r="A2048" s="224">
        <v>2044</v>
      </c>
      <c r="B2048" s="109">
        <v>194017</v>
      </c>
      <c r="C2048" s="36" t="s">
        <v>5457</v>
      </c>
      <c r="D2048" s="39">
        <v>0.83766666666666667</v>
      </c>
      <c r="E2048" s="123"/>
      <c r="F2048" s="33"/>
      <c r="G2048" s="34">
        <v>83.766666666666666</v>
      </c>
      <c r="H2048" s="33"/>
      <c r="I2048" s="32"/>
      <c r="J2048" s="34">
        <v>0</v>
      </c>
      <c r="K2048" s="33"/>
      <c r="L2048" s="32"/>
      <c r="M2048" s="32"/>
      <c r="N2048" s="34">
        <v>0</v>
      </c>
      <c r="O2048" s="32"/>
      <c r="P2048" s="32"/>
      <c r="Q2048" s="32"/>
      <c r="R2048" s="32"/>
      <c r="S2048" s="34">
        <v>0</v>
      </c>
      <c r="T2048" s="35"/>
      <c r="U2048" s="33"/>
      <c r="V2048" s="33"/>
      <c r="W2048" s="33"/>
      <c r="X2048" s="33"/>
      <c r="Y2048" s="33"/>
      <c r="Z2048" s="34">
        <v>0</v>
      </c>
      <c r="AA2048" s="33"/>
      <c r="AB2048" s="33"/>
      <c r="AC2048" s="42">
        <v>83.766666666666666</v>
      </c>
    </row>
    <row r="2049" spans="1:29" x14ac:dyDescent="0.25">
      <c r="A2049" s="224">
        <v>2045</v>
      </c>
      <c r="B2049" s="59" t="s">
        <v>537</v>
      </c>
      <c r="C2049" s="8" t="s">
        <v>5456</v>
      </c>
      <c r="D2049" s="6">
        <v>0.83758620689655172</v>
      </c>
      <c r="E2049" s="121"/>
      <c r="F2049" s="5"/>
      <c r="G2049" s="6">
        <f>SUM(D2049*100,E2049:F2049)</f>
        <v>83.758620689655174</v>
      </c>
      <c r="H2049" s="5"/>
      <c r="I2049" s="4"/>
      <c r="J2049" s="6">
        <f>SUM(H2049:I2049)</f>
        <v>0</v>
      </c>
      <c r="K2049" s="5"/>
      <c r="L2049" s="4"/>
      <c r="M2049" s="4"/>
      <c r="N2049" s="6">
        <f>SUM(K2049:M2049)</f>
        <v>0</v>
      </c>
      <c r="O2049" s="4"/>
      <c r="P2049" s="4"/>
      <c r="Q2049" s="4"/>
      <c r="R2049" s="4"/>
      <c r="S2049" s="6">
        <f>SUM(O2049:R2049)</f>
        <v>0</v>
      </c>
      <c r="T2049" s="7"/>
      <c r="U2049" s="5"/>
      <c r="V2049" s="5"/>
      <c r="W2049" s="5"/>
      <c r="X2049" s="5"/>
      <c r="Y2049" s="5"/>
      <c r="Z2049" s="6">
        <f>SUM(T2049:Y2049)</f>
        <v>0</v>
      </c>
      <c r="AA2049" s="5"/>
      <c r="AB2049" s="5"/>
      <c r="AC2049" s="40">
        <f>G2049+J2049+N2049+S2049+Z2049+AA2049-AB2049</f>
        <v>83.758620689655174</v>
      </c>
    </row>
    <row r="2050" spans="1:29" x14ac:dyDescent="0.25">
      <c r="A2050" s="224">
        <v>2046</v>
      </c>
      <c r="B2050" s="62" t="s">
        <v>3554</v>
      </c>
      <c r="C2050" s="13" t="s">
        <v>3340</v>
      </c>
      <c r="D2050" s="18">
        <v>0.81757575757575762</v>
      </c>
      <c r="E2050" s="122">
        <v>1</v>
      </c>
      <c r="F2050" s="17"/>
      <c r="G2050" s="18">
        <v>82.757575757575765</v>
      </c>
      <c r="H2050" s="17"/>
      <c r="I2050" s="19"/>
      <c r="J2050" s="18">
        <v>0</v>
      </c>
      <c r="K2050" s="17"/>
      <c r="L2050" s="19"/>
      <c r="M2050" s="19"/>
      <c r="N2050" s="18">
        <v>0</v>
      </c>
      <c r="O2050" s="19"/>
      <c r="P2050" s="19"/>
      <c r="Q2050" s="19"/>
      <c r="R2050" s="19"/>
      <c r="S2050" s="18">
        <v>0</v>
      </c>
      <c r="T2050" s="20">
        <v>1</v>
      </c>
      <c r="U2050" s="17"/>
      <c r="V2050" s="17"/>
      <c r="W2050" s="17"/>
      <c r="X2050" s="17"/>
      <c r="Y2050" s="17"/>
      <c r="Z2050" s="18">
        <v>1</v>
      </c>
      <c r="AA2050" s="17"/>
      <c r="AB2050" s="17"/>
      <c r="AC2050" s="41">
        <v>83.757575757575765</v>
      </c>
    </row>
    <row r="2051" spans="1:29" x14ac:dyDescent="0.25">
      <c r="A2051" s="225">
        <v>2047</v>
      </c>
      <c r="B2051" s="62" t="s">
        <v>3555</v>
      </c>
      <c r="C2051" s="13" t="s">
        <v>3340</v>
      </c>
      <c r="D2051" s="18">
        <v>0.82757575757575763</v>
      </c>
      <c r="E2051" s="122">
        <v>1</v>
      </c>
      <c r="F2051" s="17"/>
      <c r="G2051" s="18">
        <v>83.757575757575765</v>
      </c>
      <c r="H2051" s="17"/>
      <c r="I2051" s="19"/>
      <c r="J2051" s="18">
        <v>0</v>
      </c>
      <c r="K2051" s="17"/>
      <c r="L2051" s="19"/>
      <c r="M2051" s="19"/>
      <c r="N2051" s="18">
        <v>0</v>
      </c>
      <c r="O2051" s="19"/>
      <c r="P2051" s="19"/>
      <c r="Q2051" s="19"/>
      <c r="R2051" s="19"/>
      <c r="S2051" s="18">
        <v>0</v>
      </c>
      <c r="T2051" s="20"/>
      <c r="U2051" s="17"/>
      <c r="V2051" s="17"/>
      <c r="W2051" s="17"/>
      <c r="X2051" s="17"/>
      <c r="Y2051" s="17"/>
      <c r="Z2051" s="18">
        <v>0</v>
      </c>
      <c r="AA2051" s="17"/>
      <c r="AB2051" s="17"/>
      <c r="AC2051" s="41">
        <v>83.757575757575765</v>
      </c>
    </row>
    <row r="2052" spans="1:29" x14ac:dyDescent="0.25">
      <c r="A2052" s="224">
        <v>2048</v>
      </c>
      <c r="B2052" s="60" t="s">
        <v>538</v>
      </c>
      <c r="C2052" s="8" t="s">
        <v>5456</v>
      </c>
      <c r="D2052" s="6">
        <v>0.83757575757575753</v>
      </c>
      <c r="E2052" s="121"/>
      <c r="F2052" s="5"/>
      <c r="G2052" s="6">
        <f>SUM(D2052*100,E2052:F2052)</f>
        <v>83.757575757575751</v>
      </c>
      <c r="H2052" s="5"/>
      <c r="I2052" s="4"/>
      <c r="J2052" s="6">
        <f>SUM(H2052:I2052)</f>
        <v>0</v>
      </c>
      <c r="K2052" s="5"/>
      <c r="L2052" s="4"/>
      <c r="M2052" s="4"/>
      <c r="N2052" s="6">
        <f>SUM(K2052:M2052)</f>
        <v>0</v>
      </c>
      <c r="O2052" s="4"/>
      <c r="P2052" s="4"/>
      <c r="Q2052" s="4"/>
      <c r="R2052" s="4"/>
      <c r="S2052" s="6">
        <f>SUM(O2052:R2052)</f>
        <v>0</v>
      </c>
      <c r="T2052" s="7"/>
      <c r="U2052" s="5"/>
      <c r="V2052" s="5"/>
      <c r="W2052" s="5"/>
      <c r="X2052" s="5"/>
      <c r="Y2052" s="5"/>
      <c r="Z2052" s="6">
        <f>SUM(T2052:Y2052)</f>
        <v>0</v>
      </c>
      <c r="AA2052" s="5"/>
      <c r="AB2052" s="5"/>
      <c r="AC2052" s="40">
        <f>G2052+J2052+N2052+S2052+Z2052+AA2052-AB2052</f>
        <v>83.757575757575751</v>
      </c>
    </row>
    <row r="2053" spans="1:29" x14ac:dyDescent="0.25">
      <c r="A2053" s="224">
        <v>2049</v>
      </c>
      <c r="B2053" s="81" t="s">
        <v>4529</v>
      </c>
      <c r="C2053" s="8" t="s">
        <v>4042</v>
      </c>
      <c r="D2053" s="18">
        <v>0.83757575757575753</v>
      </c>
      <c r="E2053" s="124"/>
      <c r="F2053" s="17"/>
      <c r="G2053" s="18">
        <f>SUM(D2053*100,E2053:F2053)</f>
        <v>83.757575757575751</v>
      </c>
      <c r="H2053" s="17"/>
      <c r="I2053" s="19"/>
      <c r="J2053" s="18">
        <f>SUM(H2053:I2053)</f>
        <v>0</v>
      </c>
      <c r="K2053" s="17"/>
      <c r="L2053" s="19"/>
      <c r="M2053" s="19"/>
      <c r="N2053" s="18">
        <f>SUM(K2053:M2053)</f>
        <v>0</v>
      </c>
      <c r="O2053" s="19"/>
      <c r="P2053" s="19"/>
      <c r="Q2053" s="19"/>
      <c r="R2053" s="19"/>
      <c r="S2053" s="18">
        <f>SUM(O2053:R2053)</f>
        <v>0</v>
      </c>
      <c r="T2053" s="20"/>
      <c r="U2053" s="17"/>
      <c r="V2053" s="17"/>
      <c r="W2053" s="17"/>
      <c r="X2053" s="17"/>
      <c r="Y2053" s="17"/>
      <c r="Z2053" s="18">
        <f>SUM(T2053:Y2053)</f>
        <v>0</v>
      </c>
      <c r="AA2053" s="17"/>
      <c r="AB2053" s="17"/>
      <c r="AC2053" s="41">
        <f>G2053+J2053+N2053+S2053+Z2053+AA2053-AB2053</f>
        <v>83.757575757575751</v>
      </c>
    </row>
    <row r="2054" spans="1:29" x14ac:dyDescent="0.25">
      <c r="A2054" s="224">
        <v>2050</v>
      </c>
      <c r="B2054" s="109">
        <v>184138</v>
      </c>
      <c r="C2054" s="36" t="s">
        <v>5457</v>
      </c>
      <c r="D2054" s="39">
        <v>0.83750000000000002</v>
      </c>
      <c r="E2054" s="123"/>
      <c r="F2054" s="33"/>
      <c r="G2054" s="34">
        <v>83.75</v>
      </c>
      <c r="H2054" s="33"/>
      <c r="I2054" s="32"/>
      <c r="J2054" s="34">
        <v>0</v>
      </c>
      <c r="K2054" s="33"/>
      <c r="L2054" s="32"/>
      <c r="M2054" s="32"/>
      <c r="N2054" s="34">
        <v>0</v>
      </c>
      <c r="O2054" s="32"/>
      <c r="P2054" s="32"/>
      <c r="Q2054" s="32"/>
      <c r="R2054" s="32"/>
      <c r="S2054" s="34">
        <v>0</v>
      </c>
      <c r="T2054" s="35"/>
      <c r="U2054" s="33"/>
      <c r="V2054" s="33"/>
      <c r="W2054" s="33"/>
      <c r="X2054" s="33"/>
      <c r="Y2054" s="33"/>
      <c r="Z2054" s="34">
        <v>0</v>
      </c>
      <c r="AA2054" s="33"/>
      <c r="AB2054" s="33"/>
      <c r="AC2054" s="42">
        <v>83.75</v>
      </c>
    </row>
    <row r="2055" spans="1:29" x14ac:dyDescent="0.25">
      <c r="A2055" s="225">
        <v>2051</v>
      </c>
      <c r="B2055" s="62" t="s">
        <v>4845</v>
      </c>
      <c r="C2055" s="8" t="s">
        <v>4042</v>
      </c>
      <c r="D2055" s="18">
        <v>0.83750000000000002</v>
      </c>
      <c r="E2055" s="124"/>
      <c r="F2055" s="17"/>
      <c r="G2055" s="18">
        <f>SUM(D2055*100,E2055:F2055)</f>
        <v>83.75</v>
      </c>
      <c r="H2055" s="17"/>
      <c r="I2055" s="19"/>
      <c r="J2055" s="18">
        <f>SUM(H2055:I2055)</f>
        <v>0</v>
      </c>
      <c r="K2055" s="17"/>
      <c r="L2055" s="19"/>
      <c r="M2055" s="19"/>
      <c r="N2055" s="18">
        <f>SUM(K2055:M2055)</f>
        <v>0</v>
      </c>
      <c r="O2055" s="19"/>
      <c r="P2055" s="19"/>
      <c r="Q2055" s="19"/>
      <c r="R2055" s="19"/>
      <c r="S2055" s="18">
        <f>SUM(O2055:R2055)</f>
        <v>0</v>
      </c>
      <c r="T2055" s="20"/>
      <c r="U2055" s="17"/>
      <c r="V2055" s="17"/>
      <c r="W2055" s="17"/>
      <c r="X2055" s="17"/>
      <c r="Y2055" s="17"/>
      <c r="Z2055" s="18">
        <f>SUM(T2055:Y2055)</f>
        <v>0</v>
      </c>
      <c r="AA2055" s="17"/>
      <c r="AB2055" s="17"/>
      <c r="AC2055" s="41">
        <f>G2055+J2055+N2055+S2055+Z2055+AA2055-AB2055</f>
        <v>83.75</v>
      </c>
    </row>
    <row r="2056" spans="1:29" x14ac:dyDescent="0.25">
      <c r="A2056" s="224">
        <v>2052</v>
      </c>
      <c r="B2056" s="62" t="s">
        <v>3556</v>
      </c>
      <c r="C2056" s="13" t="s">
        <v>3340</v>
      </c>
      <c r="D2056" s="18">
        <v>0.83743589743589741</v>
      </c>
      <c r="E2056" s="122"/>
      <c r="F2056" s="17"/>
      <c r="G2056" s="18">
        <v>83.743589743589737</v>
      </c>
      <c r="H2056" s="17"/>
      <c r="I2056" s="19"/>
      <c r="J2056" s="18">
        <v>0</v>
      </c>
      <c r="K2056" s="17"/>
      <c r="L2056" s="19"/>
      <c r="M2056" s="19"/>
      <c r="N2056" s="18">
        <v>0</v>
      </c>
      <c r="O2056" s="19"/>
      <c r="P2056" s="19"/>
      <c r="Q2056" s="19"/>
      <c r="R2056" s="19"/>
      <c r="S2056" s="18">
        <v>0</v>
      </c>
      <c r="T2056" s="20"/>
      <c r="U2056" s="17"/>
      <c r="V2056" s="17"/>
      <c r="W2056" s="17"/>
      <c r="X2056" s="17"/>
      <c r="Y2056" s="17"/>
      <c r="Z2056" s="18">
        <v>0</v>
      </c>
      <c r="AA2056" s="17"/>
      <c r="AB2056" s="17"/>
      <c r="AC2056" s="41">
        <v>83.743589743589737</v>
      </c>
    </row>
    <row r="2057" spans="1:29" x14ac:dyDescent="0.25">
      <c r="A2057" s="224">
        <v>2053</v>
      </c>
      <c r="B2057" s="62" t="s">
        <v>4723</v>
      </c>
      <c r="C2057" s="8" t="s">
        <v>4042</v>
      </c>
      <c r="D2057" s="18">
        <v>0.83733333333333337</v>
      </c>
      <c r="E2057" s="124"/>
      <c r="F2057" s="17"/>
      <c r="G2057" s="18">
        <f>SUM(D2057*100,E2057:F2057)</f>
        <v>83.733333333333334</v>
      </c>
      <c r="H2057" s="17"/>
      <c r="I2057" s="19"/>
      <c r="J2057" s="18">
        <f>SUM(H2057:I2057)</f>
        <v>0</v>
      </c>
      <c r="K2057" s="17"/>
      <c r="L2057" s="19"/>
      <c r="M2057" s="19"/>
      <c r="N2057" s="18">
        <f>SUM(K2057:M2057)</f>
        <v>0</v>
      </c>
      <c r="O2057" s="19"/>
      <c r="P2057" s="19"/>
      <c r="Q2057" s="19"/>
      <c r="R2057" s="19"/>
      <c r="S2057" s="18">
        <f>SUM(O2057:R2057)</f>
        <v>0</v>
      </c>
      <c r="T2057" s="20"/>
      <c r="U2057" s="17"/>
      <c r="V2057" s="17"/>
      <c r="W2057" s="17"/>
      <c r="X2057" s="17"/>
      <c r="Y2057" s="17"/>
      <c r="Z2057" s="18">
        <f>SUM(T2057:Y2057)</f>
        <v>0</v>
      </c>
      <c r="AA2057" s="17"/>
      <c r="AB2057" s="17"/>
      <c r="AC2057" s="41">
        <f>G2057+J2057+N2057+S2057+Z2057+AA2057-AB2057</f>
        <v>83.733333333333334</v>
      </c>
    </row>
    <row r="2058" spans="1:29" x14ac:dyDescent="0.25">
      <c r="A2058" s="224">
        <v>2054</v>
      </c>
      <c r="B2058" s="58" t="s">
        <v>539</v>
      </c>
      <c r="C2058" s="8" t="s">
        <v>5456</v>
      </c>
      <c r="D2058" s="6">
        <v>0.83724137931034481</v>
      </c>
      <c r="E2058" s="121"/>
      <c r="F2058" s="5"/>
      <c r="G2058" s="6">
        <f>SUM(D2058*100,E2058:F2058)</f>
        <v>83.724137931034477</v>
      </c>
      <c r="H2058" s="5"/>
      <c r="I2058" s="4"/>
      <c r="J2058" s="6">
        <f>SUM(H2058:I2058)</f>
        <v>0</v>
      </c>
      <c r="K2058" s="5"/>
      <c r="L2058" s="4"/>
      <c r="M2058" s="4"/>
      <c r="N2058" s="6">
        <f>SUM(K2058:M2058)</f>
        <v>0</v>
      </c>
      <c r="O2058" s="4"/>
      <c r="P2058" s="4"/>
      <c r="Q2058" s="4"/>
      <c r="R2058" s="4"/>
      <c r="S2058" s="6">
        <f>SUM(O2058:R2058)</f>
        <v>0</v>
      </c>
      <c r="T2058" s="7"/>
      <c r="U2058" s="5"/>
      <c r="V2058" s="5"/>
      <c r="W2058" s="5"/>
      <c r="X2058" s="5"/>
      <c r="Y2058" s="5"/>
      <c r="Z2058" s="6">
        <f>SUM(T2058:Y2058)</f>
        <v>0</v>
      </c>
      <c r="AA2058" s="5"/>
      <c r="AB2058" s="5"/>
      <c r="AC2058" s="40">
        <f>G2058+J2058+N2058+S2058+Z2058+AA2058-AB2058</f>
        <v>83.724137931034477</v>
      </c>
    </row>
    <row r="2059" spans="1:29" x14ac:dyDescent="0.25">
      <c r="A2059" s="225">
        <v>2055</v>
      </c>
      <c r="B2059" s="109">
        <v>184032</v>
      </c>
      <c r="C2059" s="36" t="s">
        <v>5457</v>
      </c>
      <c r="D2059" s="39">
        <v>0.8372222222222222</v>
      </c>
      <c r="E2059" s="123"/>
      <c r="F2059" s="33"/>
      <c r="G2059" s="34">
        <v>83.722222222222214</v>
      </c>
      <c r="H2059" s="33"/>
      <c r="I2059" s="32"/>
      <c r="J2059" s="34">
        <v>0</v>
      </c>
      <c r="K2059" s="33"/>
      <c r="L2059" s="32"/>
      <c r="M2059" s="32"/>
      <c r="N2059" s="34">
        <v>0</v>
      </c>
      <c r="O2059" s="32"/>
      <c r="P2059" s="32"/>
      <c r="Q2059" s="32"/>
      <c r="R2059" s="32"/>
      <c r="S2059" s="34">
        <v>0</v>
      </c>
      <c r="T2059" s="35"/>
      <c r="U2059" s="33"/>
      <c r="V2059" s="33"/>
      <c r="W2059" s="33"/>
      <c r="X2059" s="33"/>
      <c r="Y2059" s="33"/>
      <c r="Z2059" s="34">
        <v>0</v>
      </c>
      <c r="AA2059" s="33"/>
      <c r="AB2059" s="33"/>
      <c r="AC2059" s="42">
        <v>83.722222222222214</v>
      </c>
    </row>
    <row r="2060" spans="1:29" x14ac:dyDescent="0.25">
      <c r="A2060" s="224">
        <v>2056</v>
      </c>
      <c r="B2060" s="62" t="s">
        <v>4939</v>
      </c>
      <c r="C2060" s="8" t="s">
        <v>4042</v>
      </c>
      <c r="D2060" s="18">
        <v>0.83717105263157898</v>
      </c>
      <c r="E2060" s="124"/>
      <c r="F2060" s="17"/>
      <c r="G2060" s="18">
        <f>SUM(D2060*100,E2060:F2060)</f>
        <v>83.717105263157904</v>
      </c>
      <c r="H2060" s="17"/>
      <c r="I2060" s="19"/>
      <c r="J2060" s="18">
        <f>SUM(H2060:I2060)</f>
        <v>0</v>
      </c>
      <c r="K2060" s="17"/>
      <c r="L2060" s="19"/>
      <c r="M2060" s="19"/>
      <c r="N2060" s="18">
        <f>SUM(K2060:M2060)</f>
        <v>0</v>
      </c>
      <c r="O2060" s="19"/>
      <c r="P2060" s="19"/>
      <c r="Q2060" s="19"/>
      <c r="R2060" s="19"/>
      <c r="S2060" s="18">
        <f>SUM(O2060:R2060)</f>
        <v>0</v>
      </c>
      <c r="T2060" s="20"/>
      <c r="U2060" s="17"/>
      <c r="V2060" s="17"/>
      <c r="W2060" s="17"/>
      <c r="X2060" s="17"/>
      <c r="Y2060" s="17"/>
      <c r="Z2060" s="18">
        <f>SUM(T2060:Y2060)</f>
        <v>0</v>
      </c>
      <c r="AA2060" s="17"/>
      <c r="AB2060" s="17"/>
      <c r="AC2060" s="41">
        <f>G2060+J2060+N2060+S2060+Z2060+AA2060-AB2060</f>
        <v>83.717105263157904</v>
      </c>
    </row>
    <row r="2061" spans="1:29" x14ac:dyDescent="0.25">
      <c r="A2061" s="224">
        <v>2057</v>
      </c>
      <c r="B2061" s="62" t="s">
        <v>540</v>
      </c>
      <c r="C2061" s="8" t="s">
        <v>5456</v>
      </c>
      <c r="D2061" s="6">
        <v>0.82413793103448274</v>
      </c>
      <c r="E2061" s="121"/>
      <c r="F2061" s="5"/>
      <c r="G2061" s="6">
        <f>SUM(D2061*100,E2061:F2061)</f>
        <v>82.41379310344827</v>
      </c>
      <c r="H2061" s="5"/>
      <c r="I2061" s="4"/>
      <c r="J2061" s="6">
        <f>SUM(H2061:I2061)</f>
        <v>0</v>
      </c>
      <c r="K2061" s="5"/>
      <c r="L2061" s="4"/>
      <c r="M2061" s="4"/>
      <c r="N2061" s="6">
        <f>SUM(K2061:M2061)</f>
        <v>0</v>
      </c>
      <c r="O2061" s="4"/>
      <c r="P2061" s="4"/>
      <c r="Q2061" s="4"/>
      <c r="R2061" s="4"/>
      <c r="S2061" s="6">
        <f>SUM(O2061:R2061)</f>
        <v>0</v>
      </c>
      <c r="T2061" s="7"/>
      <c r="U2061" s="5"/>
      <c r="V2061" s="5"/>
      <c r="W2061" s="5"/>
      <c r="X2061" s="5">
        <v>1.3</v>
      </c>
      <c r="Y2061" s="5"/>
      <c r="Z2061" s="6">
        <f>SUM(T2061:Y2061)</f>
        <v>1.3</v>
      </c>
      <c r="AA2061" s="5"/>
      <c r="AB2061" s="5"/>
      <c r="AC2061" s="40">
        <f>G2061+J2061+N2061+S2061+Z2061+AA2061-AB2061</f>
        <v>83.713793103448268</v>
      </c>
    </row>
    <row r="2062" spans="1:29" x14ac:dyDescent="0.25">
      <c r="A2062" s="224">
        <v>2058</v>
      </c>
      <c r="B2062" s="58" t="s">
        <v>541</v>
      </c>
      <c r="C2062" s="8" t="s">
        <v>5456</v>
      </c>
      <c r="D2062" s="6">
        <v>0.83709677419354833</v>
      </c>
      <c r="E2062" s="121"/>
      <c r="F2062" s="5"/>
      <c r="G2062" s="6">
        <f>SUM(D2062*100,E2062:F2062)</f>
        <v>83.709677419354833</v>
      </c>
      <c r="H2062" s="5"/>
      <c r="I2062" s="4"/>
      <c r="J2062" s="6">
        <f>SUM(H2062:I2062)</f>
        <v>0</v>
      </c>
      <c r="K2062" s="5"/>
      <c r="L2062" s="4"/>
      <c r="M2062" s="4"/>
      <c r="N2062" s="6">
        <f>SUM(K2062:M2062)</f>
        <v>0</v>
      </c>
      <c r="O2062" s="4"/>
      <c r="P2062" s="4"/>
      <c r="Q2062" s="4"/>
      <c r="R2062" s="4"/>
      <c r="S2062" s="6">
        <f>SUM(O2062:R2062)</f>
        <v>0</v>
      </c>
      <c r="T2062" s="7"/>
      <c r="U2062" s="5"/>
      <c r="V2062" s="5"/>
      <c r="W2062" s="5"/>
      <c r="X2062" s="5"/>
      <c r="Y2062" s="5"/>
      <c r="Z2062" s="6">
        <f>SUM(T2062:Y2062)</f>
        <v>0</v>
      </c>
      <c r="AA2062" s="5"/>
      <c r="AB2062" s="5"/>
      <c r="AC2062" s="40">
        <f>G2062+J2062+N2062+S2062+Z2062+AA2062-AB2062</f>
        <v>83.709677419354833</v>
      </c>
    </row>
    <row r="2063" spans="1:29" x14ac:dyDescent="0.25">
      <c r="A2063" s="225">
        <v>2059</v>
      </c>
      <c r="B2063" s="81" t="s">
        <v>4501</v>
      </c>
      <c r="C2063" s="8" t="s">
        <v>4042</v>
      </c>
      <c r="D2063" s="18">
        <v>0.83709677419354833</v>
      </c>
      <c r="E2063" s="124"/>
      <c r="F2063" s="17"/>
      <c r="G2063" s="18">
        <f>SUM(D2063*100,E2063:F2063)</f>
        <v>83.709677419354833</v>
      </c>
      <c r="H2063" s="17"/>
      <c r="I2063" s="19"/>
      <c r="J2063" s="18">
        <f>SUM(H2063:I2063)</f>
        <v>0</v>
      </c>
      <c r="K2063" s="17"/>
      <c r="L2063" s="19"/>
      <c r="M2063" s="19"/>
      <c r="N2063" s="18">
        <f>SUM(K2063:M2063)</f>
        <v>0</v>
      </c>
      <c r="O2063" s="19"/>
      <c r="P2063" s="19"/>
      <c r="Q2063" s="19"/>
      <c r="R2063" s="19"/>
      <c r="S2063" s="18">
        <f>SUM(O2063:R2063)</f>
        <v>0</v>
      </c>
      <c r="T2063" s="20"/>
      <c r="U2063" s="17"/>
      <c r="V2063" s="17"/>
      <c r="W2063" s="17"/>
      <c r="X2063" s="17"/>
      <c r="Y2063" s="17"/>
      <c r="Z2063" s="18">
        <f>SUM(T2063:Y2063)</f>
        <v>0</v>
      </c>
      <c r="AA2063" s="17"/>
      <c r="AB2063" s="17"/>
      <c r="AC2063" s="41">
        <f>G2063+J2063+N2063+S2063+Z2063+AA2063-AB2063</f>
        <v>83.709677419354833</v>
      </c>
    </row>
    <row r="2064" spans="1:29" x14ac:dyDescent="0.25">
      <c r="A2064" s="224">
        <v>2060</v>
      </c>
      <c r="B2064" s="58" t="s">
        <v>542</v>
      </c>
      <c r="C2064" s="8" t="s">
        <v>5456</v>
      </c>
      <c r="D2064" s="6">
        <v>0.83699999999999997</v>
      </c>
      <c r="E2064" s="121"/>
      <c r="F2064" s="5"/>
      <c r="G2064" s="6">
        <f>SUM(D2064*100,E2064:F2064)</f>
        <v>83.7</v>
      </c>
      <c r="H2064" s="5"/>
      <c r="I2064" s="4"/>
      <c r="J2064" s="6">
        <f>SUM(H2064:I2064)</f>
        <v>0</v>
      </c>
      <c r="K2064" s="5"/>
      <c r="L2064" s="4"/>
      <c r="M2064" s="4"/>
      <c r="N2064" s="6">
        <f>SUM(K2064:M2064)</f>
        <v>0</v>
      </c>
      <c r="O2064" s="4"/>
      <c r="P2064" s="4"/>
      <c r="Q2064" s="4"/>
      <c r="R2064" s="4"/>
      <c r="S2064" s="6">
        <f>SUM(O2064:R2064)</f>
        <v>0</v>
      </c>
      <c r="T2064" s="7"/>
      <c r="U2064" s="5"/>
      <c r="V2064" s="5"/>
      <c r="W2064" s="5"/>
      <c r="X2064" s="5"/>
      <c r="Y2064" s="5"/>
      <c r="Z2064" s="6">
        <f>SUM(T2064:Y2064)</f>
        <v>0</v>
      </c>
      <c r="AA2064" s="5"/>
      <c r="AB2064" s="5"/>
      <c r="AC2064" s="40">
        <f>G2064+J2064+N2064+S2064+Z2064+AA2064-AB2064</f>
        <v>83.7</v>
      </c>
    </row>
    <row r="2065" spans="1:29" x14ac:dyDescent="0.25">
      <c r="A2065" s="224">
        <v>2061</v>
      </c>
      <c r="B2065" s="58" t="s">
        <v>543</v>
      </c>
      <c r="C2065" s="8" t="s">
        <v>5456</v>
      </c>
      <c r="D2065" s="6">
        <v>0.8119354838709677</v>
      </c>
      <c r="E2065" s="121"/>
      <c r="F2065" s="5"/>
      <c r="G2065" s="6">
        <f>SUM(D2065*100,E2065:F2065)</f>
        <v>81.193548387096769</v>
      </c>
      <c r="H2065" s="5"/>
      <c r="I2065" s="4"/>
      <c r="J2065" s="6">
        <f>SUM(H2065:I2065)</f>
        <v>0</v>
      </c>
      <c r="K2065" s="5"/>
      <c r="L2065" s="4"/>
      <c r="M2065" s="4"/>
      <c r="N2065" s="6">
        <f>SUM(K2065:M2065)</f>
        <v>0</v>
      </c>
      <c r="O2065" s="4">
        <v>2.5</v>
      </c>
      <c r="P2065" s="4"/>
      <c r="Q2065" s="4"/>
      <c r="R2065" s="4"/>
      <c r="S2065" s="6">
        <f>SUM(O2065:R2065)</f>
        <v>2.5</v>
      </c>
      <c r="T2065" s="7"/>
      <c r="U2065" s="5"/>
      <c r="V2065" s="5"/>
      <c r="W2065" s="5"/>
      <c r="X2065" s="5"/>
      <c r="Y2065" s="5"/>
      <c r="Z2065" s="6">
        <f>SUM(T2065:Y2065)</f>
        <v>0</v>
      </c>
      <c r="AA2065" s="5"/>
      <c r="AB2065" s="5"/>
      <c r="AC2065" s="40">
        <f>G2065+J2065+N2065+S2065+Z2065+AA2065-AB2065</f>
        <v>83.693548387096769</v>
      </c>
    </row>
    <row r="2066" spans="1:29" x14ac:dyDescent="0.25">
      <c r="A2066" s="224">
        <v>2062</v>
      </c>
      <c r="B2066" s="59" t="s">
        <v>544</v>
      </c>
      <c r="C2066" s="8" t="s">
        <v>5456</v>
      </c>
      <c r="D2066" s="43">
        <v>0.80892666666666657</v>
      </c>
      <c r="E2066" s="121"/>
      <c r="F2066" s="5"/>
      <c r="G2066" s="6">
        <f>SUM(D2066*100,E2066:F2066)</f>
        <v>80.892666666666656</v>
      </c>
      <c r="H2066" s="5"/>
      <c r="I2066" s="4"/>
      <c r="J2066" s="6">
        <f>SUM(H2066:I2066)</f>
        <v>0</v>
      </c>
      <c r="K2066" s="5"/>
      <c r="L2066" s="4"/>
      <c r="M2066" s="4"/>
      <c r="N2066" s="6">
        <f>SUM(K2066:M2066)</f>
        <v>0</v>
      </c>
      <c r="O2066" s="4"/>
      <c r="P2066" s="4"/>
      <c r="Q2066" s="4"/>
      <c r="R2066" s="4"/>
      <c r="S2066" s="6">
        <f>SUM(O2066:R2066)</f>
        <v>0</v>
      </c>
      <c r="T2066" s="7"/>
      <c r="U2066" s="5">
        <v>1.5</v>
      </c>
      <c r="V2066" s="5"/>
      <c r="W2066" s="5"/>
      <c r="X2066" s="5">
        <v>1.3</v>
      </c>
      <c r="Y2066" s="5"/>
      <c r="Z2066" s="6">
        <f>SUM(T2066:Y2066)</f>
        <v>2.8</v>
      </c>
      <c r="AA2066" s="5"/>
      <c r="AB2066" s="5"/>
      <c r="AC2066" s="40">
        <f>G2066+J2066+N2066+S2066+Z2066+AA2066-AB2066</f>
        <v>83.692666666666653</v>
      </c>
    </row>
    <row r="2067" spans="1:29" x14ac:dyDescent="0.25">
      <c r="A2067" s="225">
        <v>2063</v>
      </c>
      <c r="B2067" s="62" t="s">
        <v>2784</v>
      </c>
      <c r="C2067" s="13" t="s">
        <v>2360</v>
      </c>
      <c r="D2067" s="18">
        <v>0.83692307692307688</v>
      </c>
      <c r="E2067" s="122"/>
      <c r="F2067" s="17"/>
      <c r="G2067" s="18">
        <v>83.692307692307693</v>
      </c>
      <c r="H2067" s="17"/>
      <c r="I2067" s="19"/>
      <c r="J2067" s="18">
        <v>0</v>
      </c>
      <c r="K2067" s="17"/>
      <c r="L2067" s="19"/>
      <c r="M2067" s="19"/>
      <c r="N2067" s="18">
        <v>0</v>
      </c>
      <c r="O2067" s="19"/>
      <c r="P2067" s="19"/>
      <c r="Q2067" s="19"/>
      <c r="R2067" s="19"/>
      <c r="S2067" s="18">
        <v>0</v>
      </c>
      <c r="T2067" s="20"/>
      <c r="U2067" s="17"/>
      <c r="V2067" s="17"/>
      <c r="W2067" s="17"/>
      <c r="X2067" s="17"/>
      <c r="Y2067" s="17"/>
      <c r="Z2067" s="18">
        <v>0</v>
      </c>
      <c r="AA2067" s="17"/>
      <c r="AB2067" s="17"/>
      <c r="AC2067" s="41">
        <v>83.692307692307693</v>
      </c>
    </row>
    <row r="2068" spans="1:29" x14ac:dyDescent="0.25">
      <c r="A2068" s="224">
        <v>2064</v>
      </c>
      <c r="B2068" s="58" t="s">
        <v>545</v>
      </c>
      <c r="C2068" s="8" t="s">
        <v>5456</v>
      </c>
      <c r="D2068" s="43">
        <v>0.83687333333333325</v>
      </c>
      <c r="E2068" s="121"/>
      <c r="F2068" s="5"/>
      <c r="G2068" s="6">
        <f>SUM(D2068*100,E2068:F2068)</f>
        <v>83.687333333333328</v>
      </c>
      <c r="H2068" s="5"/>
      <c r="I2068" s="4"/>
      <c r="J2068" s="6">
        <f>SUM(H2068:I2068)</f>
        <v>0</v>
      </c>
      <c r="K2068" s="5"/>
      <c r="L2068" s="4"/>
      <c r="M2068" s="4"/>
      <c r="N2068" s="6">
        <f>SUM(K2068:M2068)</f>
        <v>0</v>
      </c>
      <c r="O2068" s="4"/>
      <c r="P2068" s="4"/>
      <c r="Q2068" s="4"/>
      <c r="R2068" s="4"/>
      <c r="S2068" s="6">
        <f>SUM(O2068:R2068)</f>
        <v>0</v>
      </c>
      <c r="T2068" s="7"/>
      <c r="U2068" s="5"/>
      <c r="V2068" s="5"/>
      <c r="W2068" s="5"/>
      <c r="X2068" s="5"/>
      <c r="Y2068" s="5"/>
      <c r="Z2068" s="6">
        <f>SUM(T2068:Y2068)</f>
        <v>0</v>
      </c>
      <c r="AA2068" s="5"/>
      <c r="AB2068" s="5"/>
      <c r="AC2068" s="40">
        <f>G2068+J2068+N2068+S2068+Z2068+AA2068-AB2068</f>
        <v>83.687333333333328</v>
      </c>
    </row>
    <row r="2069" spans="1:29" x14ac:dyDescent="0.25">
      <c r="A2069" s="224">
        <v>2065</v>
      </c>
      <c r="B2069" s="62" t="s">
        <v>4985</v>
      </c>
      <c r="C2069" s="8" t="s">
        <v>4042</v>
      </c>
      <c r="D2069" s="18">
        <v>0.83479020979020979</v>
      </c>
      <c r="E2069" s="124"/>
      <c r="F2069" s="17"/>
      <c r="G2069" s="18">
        <f>SUM(D2069*100,E2069:F2069)</f>
        <v>83.479020979020973</v>
      </c>
      <c r="H2069" s="17"/>
      <c r="I2069" s="19"/>
      <c r="J2069" s="18">
        <f>SUM(H2069:I2069)</f>
        <v>0</v>
      </c>
      <c r="K2069" s="17"/>
      <c r="L2069" s="19"/>
      <c r="M2069" s="19"/>
      <c r="N2069" s="18">
        <f>SUM(K2069:M2069)</f>
        <v>0</v>
      </c>
      <c r="O2069" s="19"/>
      <c r="P2069" s="19"/>
      <c r="Q2069" s="19"/>
      <c r="R2069" s="19"/>
      <c r="S2069" s="18">
        <f>SUM(O2069:R2069)</f>
        <v>0</v>
      </c>
      <c r="T2069" s="20"/>
      <c r="U2069" s="17">
        <v>0.2</v>
      </c>
      <c r="V2069" s="17"/>
      <c r="W2069" s="17"/>
      <c r="X2069" s="17"/>
      <c r="Y2069" s="17"/>
      <c r="Z2069" s="18">
        <f>SUM(T2069:Y2069)</f>
        <v>0.2</v>
      </c>
      <c r="AA2069" s="17"/>
      <c r="AB2069" s="17"/>
      <c r="AC2069" s="41">
        <f>G2069+J2069+N2069+S2069+Z2069+AA2069-AB2069</f>
        <v>83.679020979020976</v>
      </c>
    </row>
    <row r="2070" spans="1:29" x14ac:dyDescent="0.25">
      <c r="A2070" s="224">
        <v>2066</v>
      </c>
      <c r="B2070" s="64" t="s">
        <v>546</v>
      </c>
      <c r="C2070" s="8" t="s">
        <v>5456</v>
      </c>
      <c r="D2070" s="6">
        <v>0.83666666666666667</v>
      </c>
      <c r="E2070" s="121"/>
      <c r="F2070" s="5"/>
      <c r="G2070" s="6">
        <f>SUM(D2070*100,E2070:F2070)</f>
        <v>83.666666666666671</v>
      </c>
      <c r="H2070" s="5"/>
      <c r="I2070" s="4"/>
      <c r="J2070" s="6">
        <f>SUM(H2070:I2070)</f>
        <v>0</v>
      </c>
      <c r="K2070" s="5"/>
      <c r="L2070" s="4"/>
      <c r="M2070" s="4"/>
      <c r="N2070" s="6">
        <f>SUM(K2070:M2070)</f>
        <v>0</v>
      </c>
      <c r="O2070" s="4"/>
      <c r="P2070" s="4"/>
      <c r="Q2070" s="4"/>
      <c r="R2070" s="4"/>
      <c r="S2070" s="6">
        <f>SUM(O2070:R2070)</f>
        <v>0</v>
      </c>
      <c r="T2070" s="7"/>
      <c r="U2070" s="5"/>
      <c r="V2070" s="5"/>
      <c r="W2070" s="5"/>
      <c r="X2070" s="5"/>
      <c r="Y2070" s="5"/>
      <c r="Z2070" s="6">
        <f>SUM(T2070:Y2070)</f>
        <v>0</v>
      </c>
      <c r="AA2070" s="5"/>
      <c r="AB2070" s="5"/>
      <c r="AC2070" s="40">
        <f>G2070+J2070+N2070+S2070+Z2070+AA2070-AB2070</f>
        <v>83.666666666666671</v>
      </c>
    </row>
    <row r="2071" spans="1:29" x14ac:dyDescent="0.25">
      <c r="A2071" s="225">
        <v>2067</v>
      </c>
      <c r="B2071" s="62" t="s">
        <v>2785</v>
      </c>
      <c r="C2071" s="13" t="s">
        <v>2360</v>
      </c>
      <c r="D2071" s="18">
        <v>0.83666666666666667</v>
      </c>
      <c r="E2071" s="122"/>
      <c r="F2071" s="17"/>
      <c r="G2071" s="18">
        <v>83.666666666666671</v>
      </c>
      <c r="H2071" s="17"/>
      <c r="I2071" s="19"/>
      <c r="J2071" s="18">
        <v>0</v>
      </c>
      <c r="K2071" s="17"/>
      <c r="L2071" s="19"/>
      <c r="M2071" s="19"/>
      <c r="N2071" s="18">
        <v>0</v>
      </c>
      <c r="O2071" s="19"/>
      <c r="P2071" s="19"/>
      <c r="Q2071" s="19"/>
      <c r="R2071" s="19"/>
      <c r="S2071" s="18">
        <v>0</v>
      </c>
      <c r="T2071" s="20"/>
      <c r="U2071" s="17"/>
      <c r="V2071" s="17"/>
      <c r="W2071" s="17"/>
      <c r="X2071" s="17"/>
      <c r="Y2071" s="17"/>
      <c r="Z2071" s="18">
        <v>0</v>
      </c>
      <c r="AA2071" s="17"/>
      <c r="AB2071" s="17"/>
      <c r="AC2071" s="41">
        <v>83.666666666666671</v>
      </c>
    </row>
    <row r="2072" spans="1:29" x14ac:dyDescent="0.25">
      <c r="A2072" s="224">
        <v>2068</v>
      </c>
      <c r="B2072" s="62" t="s">
        <v>2786</v>
      </c>
      <c r="C2072" s="13" t="s">
        <v>2360</v>
      </c>
      <c r="D2072" s="18">
        <v>0.83666666666666667</v>
      </c>
      <c r="E2072" s="122"/>
      <c r="F2072" s="17"/>
      <c r="G2072" s="18">
        <v>83.666666666666671</v>
      </c>
      <c r="H2072" s="17"/>
      <c r="I2072" s="19"/>
      <c r="J2072" s="18">
        <v>0</v>
      </c>
      <c r="K2072" s="17"/>
      <c r="L2072" s="19"/>
      <c r="M2072" s="19"/>
      <c r="N2072" s="18">
        <v>0</v>
      </c>
      <c r="O2072" s="19"/>
      <c r="P2072" s="19"/>
      <c r="Q2072" s="19"/>
      <c r="R2072" s="19"/>
      <c r="S2072" s="18">
        <v>0</v>
      </c>
      <c r="T2072" s="20"/>
      <c r="U2072" s="17"/>
      <c r="V2072" s="17"/>
      <c r="W2072" s="17"/>
      <c r="X2072" s="17"/>
      <c r="Y2072" s="17"/>
      <c r="Z2072" s="18">
        <v>0</v>
      </c>
      <c r="AA2072" s="17"/>
      <c r="AB2072" s="17"/>
      <c r="AC2072" s="41">
        <v>83.666666666666671</v>
      </c>
    </row>
    <row r="2073" spans="1:29" x14ac:dyDescent="0.25">
      <c r="A2073" s="224">
        <v>2069</v>
      </c>
      <c r="B2073" s="62" t="s">
        <v>547</v>
      </c>
      <c r="C2073" s="8" t="s">
        <v>5456</v>
      </c>
      <c r="D2073" s="6">
        <v>0.836551724137931</v>
      </c>
      <c r="E2073" s="121"/>
      <c r="F2073" s="5"/>
      <c r="G2073" s="6">
        <f>SUM(D2073*100,E2073:F2073)</f>
        <v>83.655172413793096</v>
      </c>
      <c r="H2073" s="5"/>
      <c r="I2073" s="4"/>
      <c r="J2073" s="6">
        <f>SUM(H2073:I2073)</f>
        <v>0</v>
      </c>
      <c r="K2073" s="5"/>
      <c r="L2073" s="4"/>
      <c r="M2073" s="4"/>
      <c r="N2073" s="6">
        <f>SUM(K2073:M2073)</f>
        <v>0</v>
      </c>
      <c r="O2073" s="4"/>
      <c r="P2073" s="4"/>
      <c r="Q2073" s="4"/>
      <c r="R2073" s="4"/>
      <c r="S2073" s="6">
        <f>SUM(O2073:R2073)</f>
        <v>0</v>
      </c>
      <c r="T2073" s="7"/>
      <c r="U2073" s="5"/>
      <c r="V2073" s="5"/>
      <c r="W2073" s="5"/>
      <c r="X2073" s="5"/>
      <c r="Y2073" s="5"/>
      <c r="Z2073" s="6">
        <f>SUM(T2073:Y2073)</f>
        <v>0</v>
      </c>
      <c r="AA2073" s="5"/>
      <c r="AB2073" s="5"/>
      <c r="AC2073" s="40">
        <f>G2073+J2073+N2073+S2073+Z2073+AA2073-AB2073</f>
        <v>83.655172413793096</v>
      </c>
    </row>
    <row r="2074" spans="1:29" x14ac:dyDescent="0.25">
      <c r="A2074" s="224">
        <v>2070</v>
      </c>
      <c r="B2074" s="58" t="s">
        <v>548</v>
      </c>
      <c r="C2074" s="8" t="s">
        <v>5456</v>
      </c>
      <c r="D2074" s="6">
        <v>0.83645161290322578</v>
      </c>
      <c r="E2074" s="121"/>
      <c r="F2074" s="5"/>
      <c r="G2074" s="6">
        <f>SUM(D2074*100,E2074:F2074)</f>
        <v>83.645161290322577</v>
      </c>
      <c r="H2074" s="5"/>
      <c r="I2074" s="4"/>
      <c r="J2074" s="6">
        <f>SUM(H2074:I2074)</f>
        <v>0</v>
      </c>
      <c r="K2074" s="5"/>
      <c r="L2074" s="4"/>
      <c r="M2074" s="4"/>
      <c r="N2074" s="6">
        <f>SUM(K2074:M2074)</f>
        <v>0</v>
      </c>
      <c r="O2074" s="4"/>
      <c r="P2074" s="4"/>
      <c r="Q2074" s="4"/>
      <c r="R2074" s="4"/>
      <c r="S2074" s="6">
        <f>SUM(O2074:R2074)</f>
        <v>0</v>
      </c>
      <c r="T2074" s="7"/>
      <c r="U2074" s="5"/>
      <c r="V2074" s="5"/>
      <c r="W2074" s="5"/>
      <c r="X2074" s="5"/>
      <c r="Y2074" s="5"/>
      <c r="Z2074" s="6">
        <f>SUM(T2074:Y2074)</f>
        <v>0</v>
      </c>
      <c r="AA2074" s="5"/>
      <c r="AB2074" s="5"/>
      <c r="AC2074" s="40">
        <f>G2074+J2074+N2074+S2074+Z2074+AA2074-AB2074</f>
        <v>83.645161290322577</v>
      </c>
    </row>
    <row r="2075" spans="1:29" x14ac:dyDescent="0.25">
      <c r="A2075" s="225">
        <v>2071</v>
      </c>
      <c r="B2075" s="62" t="s">
        <v>4922</v>
      </c>
      <c r="C2075" s="8" t="s">
        <v>4042</v>
      </c>
      <c r="D2075" s="18">
        <v>0.80042763157894736</v>
      </c>
      <c r="E2075" s="124"/>
      <c r="F2075" s="17"/>
      <c r="G2075" s="18">
        <f>SUM(D2075*100,E2075:F2075)</f>
        <v>80.04276315789474</v>
      </c>
      <c r="H2075" s="17"/>
      <c r="I2075" s="19"/>
      <c r="J2075" s="18">
        <f>SUM(H2075:I2075)</f>
        <v>0</v>
      </c>
      <c r="K2075" s="17"/>
      <c r="L2075" s="19"/>
      <c r="M2075" s="19"/>
      <c r="N2075" s="18">
        <f>SUM(K2075:M2075)</f>
        <v>0</v>
      </c>
      <c r="O2075" s="19"/>
      <c r="P2075" s="19"/>
      <c r="Q2075" s="19"/>
      <c r="R2075" s="19"/>
      <c r="S2075" s="18">
        <f>SUM(O2075:R2075)</f>
        <v>0</v>
      </c>
      <c r="T2075" s="20"/>
      <c r="U2075" s="17">
        <v>3.1</v>
      </c>
      <c r="V2075" s="17">
        <v>0.5</v>
      </c>
      <c r="W2075" s="17"/>
      <c r="X2075" s="17"/>
      <c r="Y2075" s="17"/>
      <c r="Z2075" s="18">
        <f>SUM(T2075:Y2075)</f>
        <v>3.6</v>
      </c>
      <c r="AA2075" s="17"/>
      <c r="AB2075" s="17"/>
      <c r="AC2075" s="41">
        <f>G2075+J2075+N2075+S2075+Z2075+AA2075-AB2075</f>
        <v>83.642763157894734</v>
      </c>
    </row>
    <row r="2076" spans="1:29" x14ac:dyDescent="0.25">
      <c r="A2076" s="224">
        <v>2072</v>
      </c>
      <c r="B2076" s="62" t="s">
        <v>3557</v>
      </c>
      <c r="C2076" s="13" t="s">
        <v>3340</v>
      </c>
      <c r="D2076" s="18">
        <v>0.83633333333333337</v>
      </c>
      <c r="E2076" s="122"/>
      <c r="F2076" s="17"/>
      <c r="G2076" s="18">
        <v>83.63333333333334</v>
      </c>
      <c r="H2076" s="17"/>
      <c r="I2076" s="19"/>
      <c r="J2076" s="18">
        <v>0</v>
      </c>
      <c r="K2076" s="17"/>
      <c r="L2076" s="19"/>
      <c r="M2076" s="19"/>
      <c r="N2076" s="18">
        <v>0</v>
      </c>
      <c r="O2076" s="19"/>
      <c r="P2076" s="19"/>
      <c r="Q2076" s="19"/>
      <c r="R2076" s="19"/>
      <c r="S2076" s="18">
        <v>0</v>
      </c>
      <c r="T2076" s="20"/>
      <c r="U2076" s="17"/>
      <c r="V2076" s="17"/>
      <c r="W2076" s="17"/>
      <c r="X2076" s="17"/>
      <c r="Y2076" s="17"/>
      <c r="Z2076" s="18">
        <v>0</v>
      </c>
      <c r="AA2076" s="17"/>
      <c r="AB2076" s="17"/>
      <c r="AC2076" s="41">
        <v>83.63333333333334</v>
      </c>
    </row>
    <row r="2077" spans="1:29" x14ac:dyDescent="0.25">
      <c r="A2077" s="224">
        <v>2073</v>
      </c>
      <c r="B2077" s="62" t="s">
        <v>4788</v>
      </c>
      <c r="C2077" s="8" t="s">
        <v>4042</v>
      </c>
      <c r="D2077" s="18">
        <v>0.83633333333333337</v>
      </c>
      <c r="E2077" s="124"/>
      <c r="F2077" s="17"/>
      <c r="G2077" s="18">
        <f>SUM(D2077*100,E2077:F2077)</f>
        <v>83.63333333333334</v>
      </c>
      <c r="H2077" s="17"/>
      <c r="I2077" s="19"/>
      <c r="J2077" s="18">
        <f>SUM(H2077:I2077)</f>
        <v>0</v>
      </c>
      <c r="K2077" s="17"/>
      <c r="L2077" s="19"/>
      <c r="M2077" s="19"/>
      <c r="N2077" s="18">
        <f>SUM(K2077:M2077)</f>
        <v>0</v>
      </c>
      <c r="O2077" s="19"/>
      <c r="P2077" s="19"/>
      <c r="Q2077" s="19"/>
      <c r="R2077" s="19"/>
      <c r="S2077" s="18">
        <f>SUM(O2077:R2077)</f>
        <v>0</v>
      </c>
      <c r="T2077" s="20"/>
      <c r="U2077" s="17"/>
      <c r="V2077" s="17"/>
      <c r="W2077" s="17"/>
      <c r="X2077" s="17"/>
      <c r="Y2077" s="17"/>
      <c r="Z2077" s="18">
        <f>SUM(T2077:Y2077)</f>
        <v>0</v>
      </c>
      <c r="AA2077" s="17"/>
      <c r="AB2077" s="17"/>
      <c r="AC2077" s="41">
        <f>G2077+J2077+N2077+S2077+Z2077+AA2077-AB2077</f>
        <v>83.63333333333334</v>
      </c>
    </row>
    <row r="2078" spans="1:29" x14ac:dyDescent="0.25">
      <c r="A2078" s="224">
        <v>2074</v>
      </c>
      <c r="B2078" s="81" t="s">
        <v>1585</v>
      </c>
      <c r="C2078" s="8" t="s">
        <v>1369</v>
      </c>
      <c r="D2078" s="18">
        <v>0.83626262626262615</v>
      </c>
      <c r="E2078" s="122"/>
      <c r="F2078" s="17"/>
      <c r="G2078" s="18">
        <f>SUM(D2078*100,E2078:F2078)</f>
        <v>83.626262626262616</v>
      </c>
      <c r="H2078" s="17"/>
      <c r="I2078" s="19"/>
      <c r="J2078" s="18">
        <f>SUM(H2078:I2078)</f>
        <v>0</v>
      </c>
      <c r="K2078" s="17"/>
      <c r="L2078" s="19"/>
      <c r="M2078" s="19"/>
      <c r="N2078" s="18">
        <f>SUM(K2078:M2078)</f>
        <v>0</v>
      </c>
      <c r="O2078" s="19"/>
      <c r="P2078" s="19"/>
      <c r="Q2078" s="19"/>
      <c r="R2078" s="19"/>
      <c r="S2078" s="18">
        <f>SUM(O2078:R2078)</f>
        <v>0</v>
      </c>
      <c r="T2078" s="20"/>
      <c r="U2078" s="17"/>
      <c r="V2078" s="17"/>
      <c r="W2078" s="17"/>
      <c r="X2078" s="17"/>
      <c r="Y2078" s="17"/>
      <c r="Z2078" s="18">
        <f>SUM(T2078:Y2078)</f>
        <v>0</v>
      </c>
      <c r="AA2078" s="17"/>
      <c r="AB2078" s="17"/>
      <c r="AC2078" s="41">
        <f>G2078+J2078+N2078+S2078+Z2078+AA2078-AB2078</f>
        <v>83.626262626262616</v>
      </c>
    </row>
    <row r="2079" spans="1:29" x14ac:dyDescent="0.25">
      <c r="A2079" s="225">
        <v>2075</v>
      </c>
      <c r="B2079" s="109">
        <v>204285</v>
      </c>
      <c r="C2079" s="36" t="s">
        <v>5457</v>
      </c>
      <c r="D2079" s="38">
        <v>0.83625000000000005</v>
      </c>
      <c r="E2079" s="123"/>
      <c r="F2079" s="33"/>
      <c r="G2079" s="34">
        <v>83.625</v>
      </c>
      <c r="H2079" s="33"/>
      <c r="I2079" s="32"/>
      <c r="J2079" s="34">
        <v>0</v>
      </c>
      <c r="K2079" s="33"/>
      <c r="L2079" s="32"/>
      <c r="M2079" s="32"/>
      <c r="N2079" s="34">
        <v>0</v>
      </c>
      <c r="O2079" s="32"/>
      <c r="P2079" s="32"/>
      <c r="Q2079" s="32"/>
      <c r="R2079" s="32"/>
      <c r="S2079" s="34">
        <v>0</v>
      </c>
      <c r="T2079" s="35"/>
      <c r="U2079" s="33"/>
      <c r="V2079" s="33"/>
      <c r="W2079" s="33"/>
      <c r="X2079" s="33"/>
      <c r="Y2079" s="33"/>
      <c r="Z2079" s="34">
        <v>0</v>
      </c>
      <c r="AA2079" s="33"/>
      <c r="AB2079" s="33"/>
      <c r="AC2079" s="42">
        <v>83.625</v>
      </c>
    </row>
    <row r="2080" spans="1:29" x14ac:dyDescent="0.25">
      <c r="A2080" s="224">
        <v>2076</v>
      </c>
      <c r="B2080" s="74" t="s">
        <v>1586</v>
      </c>
      <c r="C2080" s="8" t="s">
        <v>1369</v>
      </c>
      <c r="D2080" s="18">
        <v>0.83616161616161622</v>
      </c>
      <c r="E2080" s="122"/>
      <c r="F2080" s="17"/>
      <c r="G2080" s="18">
        <f>SUM(D2080*100,E2080:F2080)</f>
        <v>83.616161616161619</v>
      </c>
      <c r="H2080" s="17"/>
      <c r="I2080" s="19"/>
      <c r="J2080" s="18">
        <f>SUM(H2080:I2080)</f>
        <v>0</v>
      </c>
      <c r="K2080" s="17"/>
      <c r="L2080" s="19"/>
      <c r="M2080" s="19"/>
      <c r="N2080" s="18">
        <f>SUM(K2080:M2080)</f>
        <v>0</v>
      </c>
      <c r="O2080" s="19"/>
      <c r="P2080" s="19"/>
      <c r="Q2080" s="19"/>
      <c r="R2080" s="19"/>
      <c r="S2080" s="18">
        <f>SUM(O2080:R2080)</f>
        <v>0</v>
      </c>
      <c r="T2080" s="20"/>
      <c r="U2080" s="17"/>
      <c r="V2080" s="17"/>
      <c r="W2080" s="17"/>
      <c r="X2080" s="17"/>
      <c r="Y2080" s="17"/>
      <c r="Z2080" s="18">
        <f>SUM(T2080:Y2080)</f>
        <v>0</v>
      </c>
      <c r="AA2080" s="17"/>
      <c r="AB2080" s="17"/>
      <c r="AC2080" s="41">
        <f>G2080+J2080+N2080+S2080+Z2080+AA2080-AB2080</f>
        <v>83.616161616161619</v>
      </c>
    </row>
    <row r="2081" spans="1:29" x14ac:dyDescent="0.25">
      <c r="A2081" s="224">
        <v>2077</v>
      </c>
      <c r="B2081" s="62" t="s">
        <v>2787</v>
      </c>
      <c r="C2081" s="13" t="s">
        <v>2360</v>
      </c>
      <c r="D2081" s="18">
        <v>0.83615384615384614</v>
      </c>
      <c r="E2081" s="122"/>
      <c r="F2081" s="17"/>
      <c r="G2081" s="18">
        <v>83.615384615384613</v>
      </c>
      <c r="H2081" s="17"/>
      <c r="I2081" s="19"/>
      <c r="J2081" s="18">
        <v>0</v>
      </c>
      <c r="K2081" s="17"/>
      <c r="L2081" s="19"/>
      <c r="M2081" s="19"/>
      <c r="N2081" s="18">
        <v>0</v>
      </c>
      <c r="O2081" s="19"/>
      <c r="P2081" s="19"/>
      <c r="Q2081" s="19"/>
      <c r="R2081" s="19"/>
      <c r="S2081" s="18">
        <v>0</v>
      </c>
      <c r="T2081" s="20"/>
      <c r="U2081" s="17"/>
      <c r="V2081" s="17"/>
      <c r="W2081" s="17"/>
      <c r="X2081" s="17"/>
      <c r="Y2081" s="17"/>
      <c r="Z2081" s="18">
        <v>0</v>
      </c>
      <c r="AA2081" s="17"/>
      <c r="AB2081" s="17"/>
      <c r="AC2081" s="41">
        <v>83.615384615384613</v>
      </c>
    </row>
    <row r="2082" spans="1:29" x14ac:dyDescent="0.25">
      <c r="A2082" s="224">
        <v>2078</v>
      </c>
      <c r="B2082" s="62" t="s">
        <v>2660</v>
      </c>
      <c r="C2082" s="13" t="s">
        <v>2360</v>
      </c>
      <c r="D2082" s="18">
        <v>0.83615384615384614</v>
      </c>
      <c r="E2082" s="122"/>
      <c r="F2082" s="17"/>
      <c r="G2082" s="18">
        <v>83.615384615384613</v>
      </c>
      <c r="H2082" s="17"/>
      <c r="I2082" s="19"/>
      <c r="J2082" s="18">
        <v>0</v>
      </c>
      <c r="K2082" s="17"/>
      <c r="L2082" s="19"/>
      <c r="M2082" s="19"/>
      <c r="N2082" s="18">
        <v>0</v>
      </c>
      <c r="O2082" s="19"/>
      <c r="P2082" s="19"/>
      <c r="Q2082" s="19"/>
      <c r="R2082" s="19"/>
      <c r="S2082" s="18">
        <v>0</v>
      </c>
      <c r="T2082" s="20"/>
      <c r="U2082" s="17"/>
      <c r="V2082" s="17"/>
      <c r="W2082" s="17"/>
      <c r="X2082" s="17"/>
      <c r="Y2082" s="17"/>
      <c r="Z2082" s="18">
        <v>0</v>
      </c>
      <c r="AA2082" s="17"/>
      <c r="AB2082" s="17"/>
      <c r="AC2082" s="41">
        <v>83.615384615384613</v>
      </c>
    </row>
    <row r="2083" spans="1:29" x14ac:dyDescent="0.25">
      <c r="A2083" s="225">
        <v>2079</v>
      </c>
      <c r="B2083" s="62" t="s">
        <v>4881</v>
      </c>
      <c r="C2083" s="8" t="s">
        <v>4042</v>
      </c>
      <c r="D2083" s="18">
        <v>0.82810810810810809</v>
      </c>
      <c r="E2083" s="124"/>
      <c r="F2083" s="17"/>
      <c r="G2083" s="18">
        <f>SUM(D2083*100,E2083:F2083)</f>
        <v>82.810810810810807</v>
      </c>
      <c r="H2083" s="17"/>
      <c r="I2083" s="19"/>
      <c r="J2083" s="18">
        <f>SUM(H2083:I2083)</f>
        <v>0</v>
      </c>
      <c r="K2083" s="17"/>
      <c r="L2083" s="19"/>
      <c r="M2083" s="19"/>
      <c r="N2083" s="18">
        <f>SUM(K2083:M2083)</f>
        <v>0</v>
      </c>
      <c r="O2083" s="19"/>
      <c r="P2083" s="19"/>
      <c r="Q2083" s="19"/>
      <c r="R2083" s="19"/>
      <c r="S2083" s="18">
        <f>SUM(O2083:R2083)</f>
        <v>0</v>
      </c>
      <c r="T2083" s="20"/>
      <c r="U2083" s="17">
        <v>0.8</v>
      </c>
      <c r="V2083" s="17"/>
      <c r="W2083" s="17"/>
      <c r="X2083" s="17"/>
      <c r="Y2083" s="17"/>
      <c r="Z2083" s="18">
        <f>SUM(T2083:Y2083)</f>
        <v>0.8</v>
      </c>
      <c r="AA2083" s="17"/>
      <c r="AB2083" s="17"/>
      <c r="AC2083" s="41">
        <f>G2083+J2083+N2083+S2083+Z2083+AA2083-AB2083</f>
        <v>83.610810810810804</v>
      </c>
    </row>
    <row r="2084" spans="1:29" x14ac:dyDescent="0.25">
      <c r="A2084" s="224">
        <v>2080</v>
      </c>
      <c r="B2084" s="109">
        <v>204203</v>
      </c>
      <c r="C2084" s="36" t="s">
        <v>5457</v>
      </c>
      <c r="D2084" s="38">
        <v>0.80593749999999997</v>
      </c>
      <c r="E2084" s="123"/>
      <c r="F2084" s="33"/>
      <c r="G2084" s="34">
        <v>80.59375</v>
      </c>
      <c r="H2084" s="33"/>
      <c r="I2084" s="32"/>
      <c r="J2084" s="34">
        <v>0</v>
      </c>
      <c r="K2084" s="33"/>
      <c r="L2084" s="32"/>
      <c r="M2084" s="32"/>
      <c r="N2084" s="34">
        <v>0</v>
      </c>
      <c r="O2084" s="32"/>
      <c r="P2084" s="32"/>
      <c r="Q2084" s="32"/>
      <c r="R2084" s="32"/>
      <c r="S2084" s="34">
        <v>0</v>
      </c>
      <c r="T2084" s="35">
        <v>2</v>
      </c>
      <c r="U2084" s="33"/>
      <c r="V2084" s="33"/>
      <c r="W2084" s="33"/>
      <c r="X2084" s="33"/>
      <c r="Y2084" s="33">
        <v>1</v>
      </c>
      <c r="Z2084" s="34">
        <v>3</v>
      </c>
      <c r="AA2084" s="33"/>
      <c r="AB2084" s="33"/>
      <c r="AC2084" s="42">
        <v>83.59375</v>
      </c>
    </row>
    <row r="2085" spans="1:29" x14ac:dyDescent="0.25">
      <c r="A2085" s="224">
        <v>2081</v>
      </c>
      <c r="B2085" s="109">
        <v>214200</v>
      </c>
      <c r="C2085" s="36" t="s">
        <v>5457</v>
      </c>
      <c r="D2085" s="39">
        <v>0.80190370370370367</v>
      </c>
      <c r="E2085" s="123"/>
      <c r="F2085" s="33"/>
      <c r="G2085" s="34">
        <v>80.190370370370374</v>
      </c>
      <c r="H2085" s="33"/>
      <c r="I2085" s="32"/>
      <c r="J2085" s="34">
        <v>0</v>
      </c>
      <c r="K2085" s="33"/>
      <c r="L2085" s="32"/>
      <c r="M2085" s="32"/>
      <c r="N2085" s="34">
        <v>0</v>
      </c>
      <c r="O2085" s="32"/>
      <c r="P2085" s="32"/>
      <c r="Q2085" s="32"/>
      <c r="R2085" s="32"/>
      <c r="S2085" s="34">
        <v>0</v>
      </c>
      <c r="T2085" s="35"/>
      <c r="U2085" s="33">
        <v>3.4</v>
      </c>
      <c r="V2085" s="33"/>
      <c r="W2085" s="33"/>
      <c r="X2085" s="33"/>
      <c r="Y2085" s="33"/>
      <c r="Z2085" s="34">
        <v>3.4</v>
      </c>
      <c r="AA2085" s="33"/>
      <c r="AB2085" s="33"/>
      <c r="AC2085" s="42">
        <v>83.59037037037038</v>
      </c>
    </row>
    <row r="2086" spans="1:29" x14ac:dyDescent="0.25">
      <c r="A2086" s="224">
        <v>2082</v>
      </c>
      <c r="B2086" s="94" t="s">
        <v>1587</v>
      </c>
      <c r="C2086" s="8" t="s">
        <v>1369</v>
      </c>
      <c r="D2086" s="18">
        <v>0.8358426966292134</v>
      </c>
      <c r="E2086" s="122"/>
      <c r="F2086" s="17"/>
      <c r="G2086" s="18">
        <f>SUM(D2086*100,E2086:F2086)</f>
        <v>83.584269662921344</v>
      </c>
      <c r="H2086" s="17"/>
      <c r="I2086" s="19"/>
      <c r="J2086" s="18">
        <f>SUM(H2086:I2086)</f>
        <v>0</v>
      </c>
      <c r="K2086" s="17"/>
      <c r="L2086" s="19"/>
      <c r="M2086" s="19"/>
      <c r="N2086" s="18">
        <f>SUM(K2086:M2086)</f>
        <v>0</v>
      </c>
      <c r="O2086" s="19"/>
      <c r="P2086" s="19"/>
      <c r="Q2086" s="19"/>
      <c r="R2086" s="19"/>
      <c r="S2086" s="18">
        <f>SUM(O2086:R2086)</f>
        <v>0</v>
      </c>
      <c r="T2086" s="20"/>
      <c r="U2086" s="17"/>
      <c r="V2086" s="17"/>
      <c r="W2086" s="17"/>
      <c r="X2086" s="17"/>
      <c r="Y2086" s="17"/>
      <c r="Z2086" s="18">
        <f>SUM(T2086:Y2086)</f>
        <v>0</v>
      </c>
      <c r="AA2086" s="17"/>
      <c r="AB2086" s="17"/>
      <c r="AC2086" s="41">
        <f>G2086+J2086+N2086+S2086+Z2086+AA2086-AB2086</f>
        <v>83.584269662921344</v>
      </c>
    </row>
    <row r="2087" spans="1:29" x14ac:dyDescent="0.25">
      <c r="A2087" s="225">
        <v>2083</v>
      </c>
      <c r="B2087" s="62" t="s">
        <v>3558</v>
      </c>
      <c r="C2087" s="13" t="s">
        <v>3340</v>
      </c>
      <c r="D2087" s="18">
        <v>0.61684210526315786</v>
      </c>
      <c r="E2087" s="122"/>
      <c r="F2087" s="17"/>
      <c r="G2087" s="18">
        <v>61.684210526315788</v>
      </c>
      <c r="H2087" s="17"/>
      <c r="I2087" s="19"/>
      <c r="J2087" s="18">
        <v>0</v>
      </c>
      <c r="K2087" s="17"/>
      <c r="L2087" s="19"/>
      <c r="M2087" s="19"/>
      <c r="N2087" s="18">
        <v>0</v>
      </c>
      <c r="O2087" s="19"/>
      <c r="P2087" s="19"/>
      <c r="Q2087" s="19"/>
      <c r="R2087" s="19"/>
      <c r="S2087" s="18">
        <v>0</v>
      </c>
      <c r="T2087" s="20">
        <v>8</v>
      </c>
      <c r="U2087" s="17"/>
      <c r="V2087" s="17"/>
      <c r="W2087" s="17">
        <v>9.4</v>
      </c>
      <c r="X2087" s="17"/>
      <c r="Y2087" s="17">
        <v>2.5</v>
      </c>
      <c r="Z2087" s="18">
        <v>19.899999999999999</v>
      </c>
      <c r="AA2087" s="17">
        <v>2</v>
      </c>
      <c r="AB2087" s="17"/>
      <c r="AC2087" s="41">
        <v>83.584210526315786</v>
      </c>
    </row>
    <row r="2088" spans="1:29" x14ac:dyDescent="0.25">
      <c r="A2088" s="224">
        <v>2084</v>
      </c>
      <c r="B2088" s="81" t="s">
        <v>4161</v>
      </c>
      <c r="C2088" s="8" t="s">
        <v>4042</v>
      </c>
      <c r="D2088" s="18">
        <v>0.81781250000000005</v>
      </c>
      <c r="E2088" s="124"/>
      <c r="F2088" s="17"/>
      <c r="G2088" s="18">
        <f>SUM(D2088*100,E2088:F2088)</f>
        <v>81.78125</v>
      </c>
      <c r="H2088" s="17"/>
      <c r="I2088" s="19"/>
      <c r="J2088" s="18">
        <f>SUM(H2088:I2088)</f>
        <v>0</v>
      </c>
      <c r="K2088" s="17"/>
      <c r="L2088" s="19"/>
      <c r="M2088" s="19"/>
      <c r="N2088" s="18">
        <f>SUM(K2088:M2088)</f>
        <v>0</v>
      </c>
      <c r="O2088" s="19"/>
      <c r="P2088" s="19"/>
      <c r="Q2088" s="19"/>
      <c r="R2088" s="19"/>
      <c r="S2088" s="18">
        <f>SUM(O2088:R2088)</f>
        <v>0</v>
      </c>
      <c r="T2088" s="20">
        <v>1</v>
      </c>
      <c r="U2088" s="17">
        <v>0.8</v>
      </c>
      <c r="V2088" s="17"/>
      <c r="W2088" s="17"/>
      <c r="X2088" s="17"/>
      <c r="Y2088" s="17"/>
      <c r="Z2088" s="18">
        <f>SUM(T2088:Y2088)</f>
        <v>1.8</v>
      </c>
      <c r="AA2088" s="17"/>
      <c r="AB2088" s="17"/>
      <c r="AC2088" s="41">
        <f>G2088+J2088+N2088+S2088+Z2088+AA2088-AB2088</f>
        <v>83.581249999999997</v>
      </c>
    </row>
    <row r="2089" spans="1:29" x14ac:dyDescent="0.25">
      <c r="A2089" s="224">
        <v>2085</v>
      </c>
      <c r="B2089" s="58" t="s">
        <v>549</v>
      </c>
      <c r="C2089" s="8" t="s">
        <v>5456</v>
      </c>
      <c r="D2089" s="6">
        <v>0.83580645161290323</v>
      </c>
      <c r="E2089" s="121"/>
      <c r="F2089" s="5"/>
      <c r="G2089" s="6">
        <f>SUM(D2089*100,E2089:F2089)</f>
        <v>83.58064516129032</v>
      </c>
      <c r="H2089" s="5"/>
      <c r="I2089" s="4"/>
      <c r="J2089" s="6">
        <f>SUM(H2089:I2089)</f>
        <v>0</v>
      </c>
      <c r="K2089" s="5"/>
      <c r="L2089" s="4"/>
      <c r="M2089" s="4"/>
      <c r="N2089" s="6">
        <f>SUM(K2089:M2089)</f>
        <v>0</v>
      </c>
      <c r="O2089" s="4"/>
      <c r="P2089" s="4"/>
      <c r="Q2089" s="4"/>
      <c r="R2089" s="4"/>
      <c r="S2089" s="6">
        <f>SUM(O2089:R2089)</f>
        <v>0</v>
      </c>
      <c r="T2089" s="7"/>
      <c r="U2089" s="5"/>
      <c r="V2089" s="5"/>
      <c r="W2089" s="5"/>
      <c r="X2089" s="5"/>
      <c r="Y2089" s="5"/>
      <c r="Z2089" s="6">
        <f>SUM(T2089:Y2089)</f>
        <v>0</v>
      </c>
      <c r="AA2089" s="5"/>
      <c r="AB2089" s="5"/>
      <c r="AC2089" s="40">
        <f>G2089+J2089+N2089+S2089+Z2089+AA2089-AB2089</f>
        <v>83.58064516129032</v>
      </c>
    </row>
    <row r="2090" spans="1:29" x14ac:dyDescent="0.25">
      <c r="A2090" s="224">
        <v>2086</v>
      </c>
      <c r="B2090" s="62" t="s">
        <v>5037</v>
      </c>
      <c r="C2090" s="24" t="s">
        <v>4042</v>
      </c>
      <c r="D2090" s="18">
        <v>0.83580645161290323</v>
      </c>
      <c r="E2090" s="124"/>
      <c r="F2090" s="17"/>
      <c r="G2090" s="18">
        <f>SUM(D2090*100,E2090:F2090)</f>
        <v>83.58064516129032</v>
      </c>
      <c r="H2090" s="17"/>
      <c r="I2090" s="19"/>
      <c r="J2090" s="18">
        <f>SUM(H2090:I2090)</f>
        <v>0</v>
      </c>
      <c r="K2090" s="17"/>
      <c r="L2090" s="19"/>
      <c r="M2090" s="19"/>
      <c r="N2090" s="18">
        <f>SUM(K2090:M2090)</f>
        <v>0</v>
      </c>
      <c r="O2090" s="19"/>
      <c r="P2090" s="19"/>
      <c r="Q2090" s="19"/>
      <c r="R2090" s="19"/>
      <c r="S2090" s="18">
        <f>SUM(O2090:R2090)</f>
        <v>0</v>
      </c>
      <c r="T2090" s="20"/>
      <c r="U2090" s="17"/>
      <c r="V2090" s="17"/>
      <c r="W2090" s="17"/>
      <c r="X2090" s="17"/>
      <c r="Y2090" s="17"/>
      <c r="Z2090" s="18">
        <f>SUM(T2090:Y2090)</f>
        <v>0</v>
      </c>
      <c r="AA2090" s="17"/>
      <c r="AB2090" s="17"/>
      <c r="AC2090" s="41">
        <f>G2090+J2090+N2090+S2090+Z2090+AA2090-AB2090</f>
        <v>83.58064516129032</v>
      </c>
    </row>
    <row r="2091" spans="1:29" x14ac:dyDescent="0.25">
      <c r="A2091" s="225">
        <v>2087</v>
      </c>
      <c r="B2091" s="62" t="s">
        <v>550</v>
      </c>
      <c r="C2091" s="8" t="s">
        <v>5456</v>
      </c>
      <c r="D2091" s="6">
        <v>0.82275862068965522</v>
      </c>
      <c r="E2091" s="121"/>
      <c r="F2091" s="5"/>
      <c r="G2091" s="6">
        <f>SUM(D2091*100,E2091:F2091)</f>
        <v>82.275862068965523</v>
      </c>
      <c r="H2091" s="5"/>
      <c r="I2091" s="4"/>
      <c r="J2091" s="6">
        <f>SUM(H2091:I2091)</f>
        <v>0</v>
      </c>
      <c r="K2091" s="5"/>
      <c r="L2091" s="4"/>
      <c r="M2091" s="4"/>
      <c r="N2091" s="6">
        <f>SUM(K2091:M2091)</f>
        <v>0</v>
      </c>
      <c r="O2091" s="4"/>
      <c r="P2091" s="4"/>
      <c r="Q2091" s="4"/>
      <c r="R2091" s="4"/>
      <c r="S2091" s="6">
        <f>SUM(O2091:R2091)</f>
        <v>0</v>
      </c>
      <c r="T2091" s="7"/>
      <c r="U2091" s="5"/>
      <c r="V2091" s="5"/>
      <c r="W2091" s="5"/>
      <c r="X2091" s="5">
        <v>1.3</v>
      </c>
      <c r="Y2091" s="5"/>
      <c r="Z2091" s="6">
        <f>SUM(T2091:Y2091)</f>
        <v>1.3</v>
      </c>
      <c r="AA2091" s="5"/>
      <c r="AB2091" s="5"/>
      <c r="AC2091" s="40">
        <f>G2091+J2091+N2091+S2091+Z2091+AA2091-AB2091</f>
        <v>83.57586206896552</v>
      </c>
    </row>
    <row r="2092" spans="1:29" x14ac:dyDescent="0.25">
      <c r="A2092" s="224">
        <v>2088</v>
      </c>
      <c r="B2092" s="62" t="s">
        <v>2788</v>
      </c>
      <c r="C2092" s="13" t="s">
        <v>2360</v>
      </c>
      <c r="D2092" s="18">
        <v>0.81769230769230772</v>
      </c>
      <c r="E2092" s="122"/>
      <c r="F2092" s="17"/>
      <c r="G2092" s="18">
        <v>81.769230769230774</v>
      </c>
      <c r="H2092" s="17"/>
      <c r="I2092" s="19"/>
      <c r="J2092" s="18">
        <v>0</v>
      </c>
      <c r="K2092" s="17"/>
      <c r="L2092" s="19"/>
      <c r="M2092" s="19"/>
      <c r="N2092" s="18">
        <v>0</v>
      </c>
      <c r="O2092" s="19"/>
      <c r="P2092" s="19"/>
      <c r="Q2092" s="19"/>
      <c r="R2092" s="19"/>
      <c r="S2092" s="18">
        <v>0</v>
      </c>
      <c r="T2092" s="20"/>
      <c r="U2092" s="17"/>
      <c r="V2092" s="17">
        <v>1.8</v>
      </c>
      <c r="W2092" s="17"/>
      <c r="X2092" s="17"/>
      <c r="Y2092" s="17"/>
      <c r="Z2092" s="18">
        <v>1.8</v>
      </c>
      <c r="AA2092" s="17"/>
      <c r="AB2092" s="17"/>
      <c r="AC2092" s="41">
        <v>83.569230769230771</v>
      </c>
    </row>
    <row r="2093" spans="1:29" x14ac:dyDescent="0.25">
      <c r="A2093" s="224">
        <v>2089</v>
      </c>
      <c r="B2093" s="62" t="s">
        <v>551</v>
      </c>
      <c r="C2093" s="8" t="s">
        <v>5456</v>
      </c>
      <c r="D2093" s="6">
        <v>0.83566666666666667</v>
      </c>
      <c r="E2093" s="121"/>
      <c r="F2093" s="5"/>
      <c r="G2093" s="6">
        <f>SUM(D2093*100,E2093:F2093)</f>
        <v>83.566666666666663</v>
      </c>
      <c r="H2093" s="5"/>
      <c r="I2093" s="4"/>
      <c r="J2093" s="6">
        <f>SUM(H2093:I2093)</f>
        <v>0</v>
      </c>
      <c r="K2093" s="5"/>
      <c r="L2093" s="4"/>
      <c r="M2093" s="4"/>
      <c r="N2093" s="6">
        <f>SUM(K2093:M2093)</f>
        <v>0</v>
      </c>
      <c r="O2093" s="4"/>
      <c r="P2093" s="4"/>
      <c r="Q2093" s="4"/>
      <c r="R2093" s="4"/>
      <c r="S2093" s="6">
        <f>SUM(O2093:R2093)</f>
        <v>0</v>
      </c>
      <c r="T2093" s="7"/>
      <c r="U2093" s="5"/>
      <c r="V2093" s="5"/>
      <c r="W2093" s="5"/>
      <c r="X2093" s="5"/>
      <c r="Y2093" s="5"/>
      <c r="Z2093" s="6">
        <f>SUM(T2093:Y2093)</f>
        <v>0</v>
      </c>
      <c r="AA2093" s="5"/>
      <c r="AB2093" s="5"/>
      <c r="AC2093" s="40">
        <f>G2093+J2093+N2093+S2093+Z2093+AA2093-AB2093</f>
        <v>83.566666666666663</v>
      </c>
    </row>
    <row r="2094" spans="1:29" x14ac:dyDescent="0.25">
      <c r="A2094" s="224">
        <v>2090</v>
      </c>
      <c r="B2094" s="92" t="s">
        <v>1588</v>
      </c>
      <c r="C2094" s="8" t="s">
        <v>1369</v>
      </c>
      <c r="D2094" s="18">
        <v>0.83559322033898309</v>
      </c>
      <c r="E2094" s="122"/>
      <c r="F2094" s="17"/>
      <c r="G2094" s="18">
        <f>SUM(D2094*100,E2094:F2094)</f>
        <v>83.559322033898312</v>
      </c>
      <c r="H2094" s="17"/>
      <c r="I2094" s="19"/>
      <c r="J2094" s="18">
        <f>SUM(H2094:I2094)</f>
        <v>0</v>
      </c>
      <c r="K2094" s="17"/>
      <c r="L2094" s="19"/>
      <c r="M2094" s="19"/>
      <c r="N2094" s="18">
        <f>SUM(K2094:M2094)</f>
        <v>0</v>
      </c>
      <c r="O2094" s="19"/>
      <c r="P2094" s="19"/>
      <c r="Q2094" s="19"/>
      <c r="R2094" s="19"/>
      <c r="S2094" s="18">
        <f>SUM(O2094:R2094)</f>
        <v>0</v>
      </c>
      <c r="T2094" s="20"/>
      <c r="U2094" s="17"/>
      <c r="V2094" s="17"/>
      <c r="W2094" s="17"/>
      <c r="X2094" s="17"/>
      <c r="Y2094" s="17"/>
      <c r="Z2094" s="18">
        <f>SUM(T2094:Y2094)</f>
        <v>0</v>
      </c>
      <c r="AA2094" s="17"/>
      <c r="AB2094" s="17"/>
      <c r="AC2094" s="41">
        <f>G2094+J2094+N2094+S2094+Z2094+AA2094-AB2094</f>
        <v>83.559322033898312</v>
      </c>
    </row>
    <row r="2095" spans="1:29" x14ac:dyDescent="0.25">
      <c r="A2095" s="225">
        <v>2091</v>
      </c>
      <c r="B2095" s="58" t="s">
        <v>552</v>
      </c>
      <c r="C2095" s="8" t="s">
        <v>5456</v>
      </c>
      <c r="D2095" s="6">
        <v>0.79551724137931035</v>
      </c>
      <c r="E2095" s="121"/>
      <c r="F2095" s="5"/>
      <c r="G2095" s="6">
        <f>SUM(D2095*100,E2095:F2095)</f>
        <v>79.551724137931032</v>
      </c>
      <c r="H2095" s="5"/>
      <c r="I2095" s="4"/>
      <c r="J2095" s="6">
        <f>SUM(H2095:I2095)</f>
        <v>0</v>
      </c>
      <c r="K2095" s="5"/>
      <c r="L2095" s="4"/>
      <c r="M2095" s="4"/>
      <c r="N2095" s="6">
        <f>SUM(K2095:M2095)</f>
        <v>0</v>
      </c>
      <c r="O2095" s="4"/>
      <c r="P2095" s="4"/>
      <c r="Q2095" s="4"/>
      <c r="R2095" s="4"/>
      <c r="S2095" s="6">
        <f>SUM(O2095:R2095)</f>
        <v>0</v>
      </c>
      <c r="T2095" s="7">
        <v>2</v>
      </c>
      <c r="U2095" s="5"/>
      <c r="V2095" s="5"/>
      <c r="W2095" s="5">
        <v>2</v>
      </c>
      <c r="X2095" s="5"/>
      <c r="Y2095" s="5"/>
      <c r="Z2095" s="6">
        <f>SUM(T2095:Y2095)</f>
        <v>4</v>
      </c>
      <c r="AA2095" s="5"/>
      <c r="AB2095" s="5"/>
      <c r="AC2095" s="40">
        <f>G2095+J2095+N2095+S2095+Z2095+AA2095-AB2095</f>
        <v>83.551724137931032</v>
      </c>
    </row>
    <row r="2096" spans="1:29" x14ac:dyDescent="0.25">
      <c r="A2096" s="224">
        <v>2092</v>
      </c>
      <c r="B2096" s="62" t="s">
        <v>553</v>
      </c>
      <c r="C2096" s="8" t="s">
        <v>5456</v>
      </c>
      <c r="D2096" s="43">
        <v>0.8354838709677419</v>
      </c>
      <c r="E2096" s="121"/>
      <c r="F2096" s="5"/>
      <c r="G2096" s="6">
        <f>SUM(D2096*100,E2096:F2096)</f>
        <v>83.548387096774192</v>
      </c>
      <c r="H2096" s="5"/>
      <c r="I2096" s="4"/>
      <c r="J2096" s="6">
        <f>SUM(H2096:I2096)</f>
        <v>0</v>
      </c>
      <c r="K2096" s="5"/>
      <c r="L2096" s="4"/>
      <c r="M2096" s="4"/>
      <c r="N2096" s="6">
        <f>SUM(K2096:M2096)</f>
        <v>0</v>
      </c>
      <c r="O2096" s="4"/>
      <c r="P2096" s="4"/>
      <c r="Q2096" s="4"/>
      <c r="R2096" s="4"/>
      <c r="S2096" s="6">
        <f>SUM(O2096:R2096)</f>
        <v>0</v>
      </c>
      <c r="T2096" s="7"/>
      <c r="U2096" s="5"/>
      <c r="V2096" s="5"/>
      <c r="W2096" s="5"/>
      <c r="X2096" s="5"/>
      <c r="Y2096" s="5"/>
      <c r="Z2096" s="6">
        <f>SUM(T2096:Y2096)</f>
        <v>0</v>
      </c>
      <c r="AA2096" s="5"/>
      <c r="AB2096" s="5"/>
      <c r="AC2096" s="40">
        <f>G2096+J2096+N2096+S2096+Z2096+AA2096-AB2096</f>
        <v>83.548387096774192</v>
      </c>
    </row>
    <row r="2097" spans="1:29" x14ac:dyDescent="0.25">
      <c r="A2097" s="224">
        <v>2093</v>
      </c>
      <c r="B2097" s="81" t="s">
        <v>4473</v>
      </c>
      <c r="C2097" s="8" t="s">
        <v>4042</v>
      </c>
      <c r="D2097" s="18">
        <v>0.8354838709677419</v>
      </c>
      <c r="E2097" s="124"/>
      <c r="F2097" s="17"/>
      <c r="G2097" s="18">
        <f>SUM(D2097*100,E2097:F2097)</f>
        <v>83.548387096774192</v>
      </c>
      <c r="H2097" s="17"/>
      <c r="I2097" s="19"/>
      <c r="J2097" s="18">
        <f>SUM(H2097:I2097)</f>
        <v>0</v>
      </c>
      <c r="K2097" s="17"/>
      <c r="L2097" s="19"/>
      <c r="M2097" s="19"/>
      <c r="N2097" s="18">
        <f>SUM(K2097:M2097)</f>
        <v>0</v>
      </c>
      <c r="O2097" s="19"/>
      <c r="P2097" s="19"/>
      <c r="Q2097" s="19"/>
      <c r="R2097" s="19"/>
      <c r="S2097" s="18">
        <f>SUM(O2097:R2097)</f>
        <v>0</v>
      </c>
      <c r="T2097" s="20"/>
      <c r="U2097" s="17"/>
      <c r="V2097" s="17"/>
      <c r="W2097" s="17"/>
      <c r="X2097" s="17"/>
      <c r="Y2097" s="17"/>
      <c r="Z2097" s="18">
        <f>SUM(T2097:Y2097)</f>
        <v>0</v>
      </c>
      <c r="AA2097" s="17"/>
      <c r="AB2097" s="17"/>
      <c r="AC2097" s="41">
        <f>G2097+J2097+N2097+S2097+Z2097+AA2097-AB2097</f>
        <v>83.548387096774192</v>
      </c>
    </row>
    <row r="2098" spans="1:29" x14ac:dyDescent="0.25">
      <c r="A2098" s="224">
        <v>2094</v>
      </c>
      <c r="B2098" s="62" t="s">
        <v>554</v>
      </c>
      <c r="C2098" s="8" t="s">
        <v>5456</v>
      </c>
      <c r="D2098" s="6">
        <v>0.82241379310344831</v>
      </c>
      <c r="E2098" s="121"/>
      <c r="F2098" s="5"/>
      <c r="G2098" s="6">
        <f>SUM(D2098*100,E2098:F2098)</f>
        <v>82.241379310344826</v>
      </c>
      <c r="H2098" s="5"/>
      <c r="I2098" s="4"/>
      <c r="J2098" s="6">
        <f>SUM(H2098:I2098)</f>
        <v>0</v>
      </c>
      <c r="K2098" s="5"/>
      <c r="L2098" s="4"/>
      <c r="M2098" s="4"/>
      <c r="N2098" s="6">
        <f>SUM(K2098:M2098)</f>
        <v>0</v>
      </c>
      <c r="O2098" s="4"/>
      <c r="P2098" s="4"/>
      <c r="Q2098" s="4"/>
      <c r="R2098" s="4"/>
      <c r="S2098" s="6">
        <f>SUM(O2098:R2098)</f>
        <v>0</v>
      </c>
      <c r="T2098" s="7"/>
      <c r="U2098" s="5"/>
      <c r="V2098" s="5"/>
      <c r="W2098" s="5"/>
      <c r="X2098" s="5">
        <v>1.3</v>
      </c>
      <c r="Y2098" s="5"/>
      <c r="Z2098" s="6">
        <f>SUM(T2098:Y2098)</f>
        <v>1.3</v>
      </c>
      <c r="AA2098" s="5"/>
      <c r="AB2098" s="5"/>
      <c r="AC2098" s="40">
        <f>G2098+J2098+N2098+S2098+Z2098+AA2098-AB2098</f>
        <v>83.541379310344823</v>
      </c>
    </row>
    <row r="2099" spans="1:29" x14ac:dyDescent="0.25">
      <c r="A2099" s="225">
        <v>2095</v>
      </c>
      <c r="B2099" s="109">
        <v>214033</v>
      </c>
      <c r="C2099" s="36" t="s">
        <v>5457</v>
      </c>
      <c r="D2099" s="39">
        <v>0.79734814814814825</v>
      </c>
      <c r="E2099" s="123"/>
      <c r="F2099" s="33"/>
      <c r="G2099" s="34">
        <v>79.734814814814825</v>
      </c>
      <c r="H2099" s="33"/>
      <c r="I2099" s="32"/>
      <c r="J2099" s="34">
        <v>0</v>
      </c>
      <c r="K2099" s="33"/>
      <c r="L2099" s="32"/>
      <c r="M2099" s="32"/>
      <c r="N2099" s="34">
        <v>0</v>
      </c>
      <c r="O2099" s="32"/>
      <c r="P2099" s="32"/>
      <c r="Q2099" s="32"/>
      <c r="R2099" s="32"/>
      <c r="S2099" s="34">
        <v>0</v>
      </c>
      <c r="T2099" s="35"/>
      <c r="U2099" s="33">
        <v>3.8</v>
      </c>
      <c r="V2099" s="33"/>
      <c r="W2099" s="33"/>
      <c r="X2099" s="33"/>
      <c r="Y2099" s="33"/>
      <c r="Z2099" s="34">
        <v>3.8</v>
      </c>
      <c r="AA2099" s="33"/>
      <c r="AB2099" s="33"/>
      <c r="AC2099" s="42">
        <v>83.534814814814823</v>
      </c>
    </row>
    <row r="2100" spans="1:29" x14ac:dyDescent="0.25">
      <c r="A2100" s="224">
        <v>2096</v>
      </c>
      <c r="B2100" s="62" t="s">
        <v>2789</v>
      </c>
      <c r="C2100" s="13" t="s">
        <v>2360</v>
      </c>
      <c r="D2100" s="18">
        <v>0.81333333333333324</v>
      </c>
      <c r="E2100" s="122"/>
      <c r="F2100" s="17"/>
      <c r="G2100" s="18">
        <v>81.333333333333329</v>
      </c>
      <c r="H2100" s="17"/>
      <c r="I2100" s="19"/>
      <c r="J2100" s="18">
        <v>0</v>
      </c>
      <c r="K2100" s="17"/>
      <c r="L2100" s="19"/>
      <c r="M2100" s="19"/>
      <c r="N2100" s="18">
        <v>0</v>
      </c>
      <c r="O2100" s="19"/>
      <c r="P2100" s="19"/>
      <c r="Q2100" s="19"/>
      <c r="R2100" s="19"/>
      <c r="S2100" s="18">
        <v>0</v>
      </c>
      <c r="T2100" s="20">
        <v>1</v>
      </c>
      <c r="U2100" s="17"/>
      <c r="V2100" s="17"/>
      <c r="W2100" s="17">
        <v>0.7</v>
      </c>
      <c r="X2100" s="17"/>
      <c r="Y2100" s="17">
        <v>0.5</v>
      </c>
      <c r="Z2100" s="18">
        <v>2.2000000000000002</v>
      </c>
      <c r="AA2100" s="17"/>
      <c r="AB2100" s="17"/>
      <c r="AC2100" s="41">
        <v>83.533333333333331</v>
      </c>
    </row>
    <row r="2101" spans="1:29" x14ac:dyDescent="0.25">
      <c r="A2101" s="224">
        <v>2097</v>
      </c>
      <c r="B2101" s="58" t="s">
        <v>555</v>
      </c>
      <c r="C2101" s="8" t="s">
        <v>5456</v>
      </c>
      <c r="D2101" s="6">
        <v>0.83516129032258068</v>
      </c>
      <c r="E2101" s="121"/>
      <c r="F2101" s="5"/>
      <c r="G2101" s="6">
        <f>SUM(D2101*100,E2101:F2101)</f>
        <v>83.516129032258064</v>
      </c>
      <c r="H2101" s="5"/>
      <c r="I2101" s="4"/>
      <c r="J2101" s="6">
        <f>SUM(H2101:I2101)</f>
        <v>0</v>
      </c>
      <c r="K2101" s="5"/>
      <c r="L2101" s="4"/>
      <c r="M2101" s="4"/>
      <c r="N2101" s="6">
        <f>SUM(K2101:M2101)</f>
        <v>0</v>
      </c>
      <c r="O2101" s="4"/>
      <c r="P2101" s="4"/>
      <c r="Q2101" s="4"/>
      <c r="R2101" s="4"/>
      <c r="S2101" s="6">
        <f>SUM(O2101:R2101)</f>
        <v>0</v>
      </c>
      <c r="T2101" s="7"/>
      <c r="U2101" s="5"/>
      <c r="V2101" s="5"/>
      <c r="W2101" s="5"/>
      <c r="X2101" s="5"/>
      <c r="Y2101" s="5"/>
      <c r="Z2101" s="6">
        <f>SUM(T2101:Y2101)</f>
        <v>0</v>
      </c>
      <c r="AA2101" s="5"/>
      <c r="AB2101" s="5"/>
      <c r="AC2101" s="40">
        <f>G2101+J2101+N2101+S2101+Z2101+AA2101-AB2101</f>
        <v>83.516129032258064</v>
      </c>
    </row>
    <row r="2102" spans="1:29" ht="25.5" x14ac:dyDescent="0.25">
      <c r="A2102" s="224">
        <v>2098</v>
      </c>
      <c r="B2102" s="59" t="s">
        <v>556</v>
      </c>
      <c r="C2102" s="8" t="s">
        <v>5456</v>
      </c>
      <c r="D2102" s="6">
        <v>0.8351515151515152</v>
      </c>
      <c r="E2102" s="121"/>
      <c r="F2102" s="5"/>
      <c r="G2102" s="6">
        <f>SUM(D2102*100,E2102:F2102)</f>
        <v>83.515151515151516</v>
      </c>
      <c r="H2102" s="5"/>
      <c r="I2102" s="4"/>
      <c r="J2102" s="6">
        <f>SUM(H2102:I2102)</f>
        <v>0</v>
      </c>
      <c r="K2102" s="5"/>
      <c r="L2102" s="4"/>
      <c r="M2102" s="4"/>
      <c r="N2102" s="6">
        <f>SUM(K2102:M2102)</f>
        <v>0</v>
      </c>
      <c r="O2102" s="4"/>
      <c r="P2102" s="4"/>
      <c r="Q2102" s="4"/>
      <c r="R2102" s="4"/>
      <c r="S2102" s="6">
        <f>SUM(O2102:R2102)</f>
        <v>0</v>
      </c>
      <c r="T2102" s="7"/>
      <c r="U2102" s="5"/>
      <c r="V2102" s="5"/>
      <c r="W2102" s="5"/>
      <c r="X2102" s="5"/>
      <c r="Y2102" s="5"/>
      <c r="Z2102" s="6">
        <f>SUM(T2102:Y2102)</f>
        <v>0</v>
      </c>
      <c r="AA2102" s="5"/>
      <c r="AB2102" s="5"/>
      <c r="AC2102" s="40">
        <f>G2102+J2102+N2102+S2102+Z2102+AA2102-AB2102</f>
        <v>83.515151515151516</v>
      </c>
    </row>
    <row r="2103" spans="1:29" x14ac:dyDescent="0.25">
      <c r="A2103" s="225">
        <v>2099</v>
      </c>
      <c r="B2103" s="62" t="s">
        <v>5319</v>
      </c>
      <c r="C2103" s="9" t="s">
        <v>4042</v>
      </c>
      <c r="D2103" s="18">
        <v>0.77207272727272735</v>
      </c>
      <c r="E2103" s="124"/>
      <c r="F2103" s="17"/>
      <c r="G2103" s="18">
        <f>SUM(D2103*100,E2103:F2103)</f>
        <v>77.207272727272738</v>
      </c>
      <c r="H2103" s="17"/>
      <c r="I2103" s="19"/>
      <c r="J2103" s="18">
        <f>SUM(H2103:I2103)</f>
        <v>0</v>
      </c>
      <c r="K2103" s="17"/>
      <c r="L2103" s="19"/>
      <c r="M2103" s="19"/>
      <c r="N2103" s="18">
        <f>SUM(K2103:M2103)</f>
        <v>0</v>
      </c>
      <c r="O2103" s="19"/>
      <c r="P2103" s="19"/>
      <c r="Q2103" s="19"/>
      <c r="R2103" s="19"/>
      <c r="S2103" s="18">
        <f>SUM(O2103:R2103)</f>
        <v>0</v>
      </c>
      <c r="T2103" s="20">
        <v>1</v>
      </c>
      <c r="U2103" s="17">
        <f>SUM(1.8+1.9)</f>
        <v>3.7</v>
      </c>
      <c r="V2103" s="17">
        <v>1.6</v>
      </c>
      <c r="W2103" s="17"/>
      <c r="X2103" s="17"/>
      <c r="Y2103" s="17"/>
      <c r="Z2103" s="18">
        <f>SUM(T2103:Y2103)</f>
        <v>6.3000000000000007</v>
      </c>
      <c r="AA2103" s="17"/>
      <c r="AB2103" s="17"/>
      <c r="AC2103" s="41">
        <f>G2103+J2103+N2103+S2103+Z2103+AA2103-AB2103</f>
        <v>83.507272727272735</v>
      </c>
    </row>
    <row r="2104" spans="1:29" x14ac:dyDescent="0.25">
      <c r="A2104" s="224">
        <v>2100</v>
      </c>
      <c r="B2104" s="81" t="s">
        <v>1589</v>
      </c>
      <c r="C2104" s="8" t="s">
        <v>1369</v>
      </c>
      <c r="D2104" s="18">
        <v>0.8350561797752809</v>
      </c>
      <c r="E2104" s="122"/>
      <c r="F2104" s="17"/>
      <c r="G2104" s="18">
        <f>SUM(D2104*100,E2104:F2104)</f>
        <v>83.50561797752809</v>
      </c>
      <c r="H2104" s="17"/>
      <c r="I2104" s="19"/>
      <c r="J2104" s="18">
        <f>SUM(H2104:I2104)</f>
        <v>0</v>
      </c>
      <c r="K2104" s="17"/>
      <c r="L2104" s="19"/>
      <c r="M2104" s="19"/>
      <c r="N2104" s="18">
        <f>SUM(K2104:M2104)</f>
        <v>0</v>
      </c>
      <c r="O2104" s="19"/>
      <c r="P2104" s="19"/>
      <c r="Q2104" s="19"/>
      <c r="R2104" s="19"/>
      <c r="S2104" s="18">
        <f>SUM(O2104:R2104)</f>
        <v>0</v>
      </c>
      <c r="T2104" s="20"/>
      <c r="U2104" s="17"/>
      <c r="V2104" s="17"/>
      <c r="W2104" s="17"/>
      <c r="X2104" s="17"/>
      <c r="Y2104" s="17"/>
      <c r="Z2104" s="18">
        <f>SUM(T2104:Y2104)</f>
        <v>0</v>
      </c>
      <c r="AA2104" s="17"/>
      <c r="AB2104" s="17"/>
      <c r="AC2104" s="41">
        <f>G2104+J2104+N2104+S2104+Z2104+AA2104-AB2104</f>
        <v>83.50561797752809</v>
      </c>
    </row>
    <row r="2105" spans="1:29" x14ac:dyDescent="0.25">
      <c r="A2105" s="224">
        <v>2101</v>
      </c>
      <c r="B2105" s="81" t="s">
        <v>1590</v>
      </c>
      <c r="C2105" s="8" t="s">
        <v>1369</v>
      </c>
      <c r="D2105" s="18">
        <v>0.83505050505050504</v>
      </c>
      <c r="E2105" s="122"/>
      <c r="F2105" s="17"/>
      <c r="G2105" s="18">
        <f>SUM(D2105*100,E2105:F2105)</f>
        <v>83.505050505050505</v>
      </c>
      <c r="H2105" s="17"/>
      <c r="I2105" s="19"/>
      <c r="J2105" s="18">
        <f>SUM(H2105:I2105)</f>
        <v>0</v>
      </c>
      <c r="K2105" s="17"/>
      <c r="L2105" s="19"/>
      <c r="M2105" s="19"/>
      <c r="N2105" s="18">
        <f>SUM(K2105:M2105)</f>
        <v>0</v>
      </c>
      <c r="O2105" s="19"/>
      <c r="P2105" s="19"/>
      <c r="Q2105" s="19"/>
      <c r="R2105" s="19"/>
      <c r="S2105" s="18">
        <f>SUM(O2105:R2105)</f>
        <v>0</v>
      </c>
      <c r="T2105" s="20"/>
      <c r="U2105" s="17"/>
      <c r="V2105" s="17"/>
      <c r="W2105" s="17"/>
      <c r="X2105" s="17"/>
      <c r="Y2105" s="17"/>
      <c r="Z2105" s="18">
        <f>SUM(T2105:Y2105)</f>
        <v>0</v>
      </c>
      <c r="AA2105" s="17"/>
      <c r="AB2105" s="17"/>
      <c r="AC2105" s="41">
        <f>G2105+J2105+N2105+S2105+Z2105+AA2105-AB2105</f>
        <v>83.505050505050505</v>
      </c>
    </row>
    <row r="2106" spans="1:29" x14ac:dyDescent="0.25">
      <c r="A2106" s="224">
        <v>2102</v>
      </c>
      <c r="B2106" s="62" t="s">
        <v>2463</v>
      </c>
      <c r="C2106" s="13" t="s">
        <v>2360</v>
      </c>
      <c r="D2106" s="18">
        <v>0.83</v>
      </c>
      <c r="E2106" s="122"/>
      <c r="F2106" s="17"/>
      <c r="G2106" s="18">
        <v>83</v>
      </c>
      <c r="H2106" s="17"/>
      <c r="I2106" s="19"/>
      <c r="J2106" s="18">
        <v>0</v>
      </c>
      <c r="K2106" s="17"/>
      <c r="L2106" s="19"/>
      <c r="M2106" s="19"/>
      <c r="N2106" s="18">
        <v>0</v>
      </c>
      <c r="O2106" s="19"/>
      <c r="P2106" s="19"/>
      <c r="Q2106" s="19"/>
      <c r="R2106" s="19"/>
      <c r="S2106" s="18">
        <v>0</v>
      </c>
      <c r="T2106" s="20"/>
      <c r="U2106" s="17"/>
      <c r="V2106" s="17"/>
      <c r="W2106" s="17">
        <v>0.5</v>
      </c>
      <c r="X2106" s="17"/>
      <c r="Y2106" s="17"/>
      <c r="Z2106" s="18">
        <v>0.5</v>
      </c>
      <c r="AA2106" s="17"/>
      <c r="AB2106" s="17"/>
      <c r="AC2106" s="41">
        <v>83.5</v>
      </c>
    </row>
    <row r="2107" spans="1:29" x14ac:dyDescent="0.25">
      <c r="A2107" s="225">
        <v>2103</v>
      </c>
      <c r="B2107" s="62" t="s">
        <v>2790</v>
      </c>
      <c r="C2107" s="13" t="s">
        <v>2360</v>
      </c>
      <c r="D2107" s="18">
        <v>0.83499999999999996</v>
      </c>
      <c r="E2107" s="122"/>
      <c r="F2107" s="17"/>
      <c r="G2107" s="18">
        <v>83.5</v>
      </c>
      <c r="H2107" s="17"/>
      <c r="I2107" s="19"/>
      <c r="J2107" s="18">
        <v>0</v>
      </c>
      <c r="K2107" s="17"/>
      <c r="L2107" s="19"/>
      <c r="M2107" s="19"/>
      <c r="N2107" s="18">
        <v>0</v>
      </c>
      <c r="O2107" s="19"/>
      <c r="P2107" s="19"/>
      <c r="Q2107" s="19"/>
      <c r="R2107" s="19"/>
      <c r="S2107" s="18">
        <v>0</v>
      </c>
      <c r="T2107" s="20"/>
      <c r="U2107" s="17"/>
      <c r="V2107" s="17"/>
      <c r="W2107" s="17"/>
      <c r="X2107" s="17"/>
      <c r="Y2107" s="17"/>
      <c r="Z2107" s="18">
        <v>0</v>
      </c>
      <c r="AA2107" s="17"/>
      <c r="AB2107" s="17"/>
      <c r="AC2107" s="41">
        <v>83.5</v>
      </c>
    </row>
    <row r="2108" spans="1:29" x14ac:dyDescent="0.25">
      <c r="A2108" s="224">
        <v>2104</v>
      </c>
      <c r="B2108" s="62" t="s">
        <v>2791</v>
      </c>
      <c r="C2108" s="13" t="s">
        <v>2360</v>
      </c>
      <c r="D2108" s="18">
        <v>0.83499999999999996</v>
      </c>
      <c r="E2108" s="122"/>
      <c r="F2108" s="17"/>
      <c r="G2108" s="18">
        <v>83.5</v>
      </c>
      <c r="H2108" s="17"/>
      <c r="I2108" s="19"/>
      <c r="J2108" s="18">
        <v>0</v>
      </c>
      <c r="K2108" s="17"/>
      <c r="L2108" s="19"/>
      <c r="M2108" s="19"/>
      <c r="N2108" s="18">
        <v>0</v>
      </c>
      <c r="O2108" s="19"/>
      <c r="P2108" s="19"/>
      <c r="Q2108" s="19"/>
      <c r="R2108" s="19"/>
      <c r="S2108" s="18">
        <v>0</v>
      </c>
      <c r="T2108" s="20"/>
      <c r="U2108" s="17"/>
      <c r="V2108" s="17"/>
      <c r="W2108" s="17"/>
      <c r="X2108" s="17"/>
      <c r="Y2108" s="17"/>
      <c r="Z2108" s="18">
        <v>0</v>
      </c>
      <c r="AA2108" s="17"/>
      <c r="AB2108" s="17"/>
      <c r="AC2108" s="41">
        <v>83.5</v>
      </c>
    </row>
    <row r="2109" spans="1:29" x14ac:dyDescent="0.25">
      <c r="A2109" s="224">
        <v>2105</v>
      </c>
      <c r="B2109" s="62" t="s">
        <v>2792</v>
      </c>
      <c r="C2109" s="13" t="s">
        <v>2360</v>
      </c>
      <c r="D2109" s="18">
        <v>0.83499999999999996</v>
      </c>
      <c r="E2109" s="122"/>
      <c r="F2109" s="17"/>
      <c r="G2109" s="18">
        <v>83.5</v>
      </c>
      <c r="H2109" s="17"/>
      <c r="I2109" s="19"/>
      <c r="J2109" s="18">
        <v>0</v>
      </c>
      <c r="K2109" s="17"/>
      <c r="L2109" s="19"/>
      <c r="M2109" s="19"/>
      <c r="N2109" s="18">
        <v>0</v>
      </c>
      <c r="O2109" s="19"/>
      <c r="P2109" s="19"/>
      <c r="Q2109" s="19"/>
      <c r="R2109" s="19"/>
      <c r="S2109" s="18">
        <v>0</v>
      </c>
      <c r="T2109" s="20"/>
      <c r="U2109" s="17"/>
      <c r="V2109" s="17"/>
      <c r="W2109" s="17"/>
      <c r="X2109" s="17"/>
      <c r="Y2109" s="17"/>
      <c r="Z2109" s="18">
        <v>0</v>
      </c>
      <c r="AA2109" s="17"/>
      <c r="AB2109" s="17"/>
      <c r="AC2109" s="41">
        <v>83.5</v>
      </c>
    </row>
    <row r="2110" spans="1:29" x14ac:dyDescent="0.25">
      <c r="A2110" s="224">
        <v>2106</v>
      </c>
      <c r="B2110" s="62" t="s">
        <v>2793</v>
      </c>
      <c r="C2110" s="13" t="s">
        <v>2360</v>
      </c>
      <c r="D2110" s="18">
        <v>0.83499999999999996</v>
      </c>
      <c r="E2110" s="122"/>
      <c r="F2110" s="17"/>
      <c r="G2110" s="18">
        <v>83.5</v>
      </c>
      <c r="H2110" s="17"/>
      <c r="I2110" s="19"/>
      <c r="J2110" s="18">
        <v>0</v>
      </c>
      <c r="K2110" s="17"/>
      <c r="L2110" s="19"/>
      <c r="M2110" s="19"/>
      <c r="N2110" s="18">
        <v>0</v>
      </c>
      <c r="O2110" s="19"/>
      <c r="P2110" s="19"/>
      <c r="Q2110" s="19"/>
      <c r="R2110" s="19"/>
      <c r="S2110" s="18">
        <v>0</v>
      </c>
      <c r="T2110" s="20"/>
      <c r="U2110" s="17"/>
      <c r="V2110" s="17"/>
      <c r="W2110" s="17"/>
      <c r="X2110" s="17"/>
      <c r="Y2110" s="17"/>
      <c r="Z2110" s="18">
        <v>0</v>
      </c>
      <c r="AA2110" s="17"/>
      <c r="AB2110" s="17"/>
      <c r="AC2110" s="41">
        <v>83.5</v>
      </c>
    </row>
    <row r="2111" spans="1:29" x14ac:dyDescent="0.25">
      <c r="A2111" s="225">
        <v>2107</v>
      </c>
      <c r="B2111" s="109">
        <v>194258</v>
      </c>
      <c r="C2111" s="36" t="s">
        <v>5457</v>
      </c>
      <c r="D2111" s="39">
        <v>0.83499999999999996</v>
      </c>
      <c r="E2111" s="123"/>
      <c r="F2111" s="33"/>
      <c r="G2111" s="34">
        <v>83.5</v>
      </c>
      <c r="H2111" s="33"/>
      <c r="I2111" s="32"/>
      <c r="J2111" s="34">
        <v>0</v>
      </c>
      <c r="K2111" s="33"/>
      <c r="L2111" s="32"/>
      <c r="M2111" s="32"/>
      <c r="N2111" s="34">
        <v>0</v>
      </c>
      <c r="O2111" s="32"/>
      <c r="P2111" s="32"/>
      <c r="Q2111" s="32"/>
      <c r="R2111" s="32"/>
      <c r="S2111" s="34">
        <v>0</v>
      </c>
      <c r="T2111" s="35"/>
      <c r="U2111" s="33"/>
      <c r="V2111" s="33"/>
      <c r="W2111" s="33"/>
      <c r="X2111" s="33"/>
      <c r="Y2111" s="33"/>
      <c r="Z2111" s="34">
        <v>0</v>
      </c>
      <c r="AA2111" s="33"/>
      <c r="AB2111" s="33"/>
      <c r="AC2111" s="42">
        <v>83.5</v>
      </c>
    </row>
    <row r="2112" spans="1:29" x14ac:dyDescent="0.25">
      <c r="A2112" s="224">
        <v>2108</v>
      </c>
      <c r="B2112" s="62" t="s">
        <v>2794</v>
      </c>
      <c r="C2112" s="13" t="s">
        <v>2360</v>
      </c>
      <c r="D2112" s="18">
        <v>0.82692307692307698</v>
      </c>
      <c r="E2112" s="122"/>
      <c r="F2112" s="17"/>
      <c r="G2112" s="18">
        <v>82.692307692307693</v>
      </c>
      <c r="H2112" s="17"/>
      <c r="I2112" s="19"/>
      <c r="J2112" s="18">
        <v>0</v>
      </c>
      <c r="K2112" s="17"/>
      <c r="L2112" s="19"/>
      <c r="M2112" s="19"/>
      <c r="N2112" s="18">
        <v>0</v>
      </c>
      <c r="O2112" s="19"/>
      <c r="P2112" s="19"/>
      <c r="Q2112" s="19"/>
      <c r="R2112" s="19"/>
      <c r="S2112" s="18">
        <v>0</v>
      </c>
      <c r="T2112" s="20"/>
      <c r="U2112" s="17"/>
      <c r="V2112" s="17"/>
      <c r="W2112" s="17">
        <v>0.8</v>
      </c>
      <c r="X2112" s="17"/>
      <c r="Y2112" s="17"/>
      <c r="Z2112" s="18">
        <v>0.8</v>
      </c>
      <c r="AA2112" s="17"/>
      <c r="AB2112" s="17"/>
      <c r="AC2112" s="41">
        <v>83.492307692307691</v>
      </c>
    </row>
    <row r="2113" spans="1:29" x14ac:dyDescent="0.25">
      <c r="A2113" s="224">
        <v>2109</v>
      </c>
      <c r="B2113" s="88" t="s">
        <v>1591</v>
      </c>
      <c r="C2113" s="8" t="s">
        <v>1369</v>
      </c>
      <c r="D2113" s="18">
        <v>0.71489999999999998</v>
      </c>
      <c r="E2113" s="122"/>
      <c r="F2113" s="17"/>
      <c r="G2113" s="18">
        <f>SUM(D2113*100,E2113:F2113)</f>
        <v>71.489999999999995</v>
      </c>
      <c r="H2113" s="17"/>
      <c r="I2113" s="19"/>
      <c r="J2113" s="18">
        <f>SUM(H2113:I2113)</f>
        <v>0</v>
      </c>
      <c r="K2113" s="17"/>
      <c r="L2113" s="19"/>
      <c r="M2113" s="19"/>
      <c r="N2113" s="18">
        <f>SUM(K2113:M2113)</f>
        <v>0</v>
      </c>
      <c r="O2113" s="19"/>
      <c r="P2113" s="19"/>
      <c r="Q2113" s="19"/>
      <c r="R2113" s="19"/>
      <c r="S2113" s="18">
        <f>SUM(O2113:R2113)</f>
        <v>0</v>
      </c>
      <c r="T2113" s="20"/>
      <c r="U2113" s="17">
        <v>1.2</v>
      </c>
      <c r="V2113" s="17">
        <v>1.6</v>
      </c>
      <c r="W2113" s="17">
        <f>1.5+0.7+1</f>
        <v>3.2</v>
      </c>
      <c r="X2113" s="17"/>
      <c r="Y2113" s="17">
        <v>6</v>
      </c>
      <c r="Z2113" s="18">
        <f>SUM(T2113:Y2113)</f>
        <v>12</v>
      </c>
      <c r="AA2113" s="17"/>
      <c r="AB2113" s="17"/>
      <c r="AC2113" s="41">
        <f>G2113+J2113+N2113+S2113+Z2113+AA2113-AB2113</f>
        <v>83.49</v>
      </c>
    </row>
    <row r="2114" spans="1:29" x14ac:dyDescent="0.25">
      <c r="A2114" s="224">
        <v>2110</v>
      </c>
      <c r="B2114" s="58" t="s">
        <v>557</v>
      </c>
      <c r="C2114" s="8" t="s">
        <v>5456</v>
      </c>
      <c r="D2114" s="43">
        <v>0.83483870967741935</v>
      </c>
      <c r="E2114" s="121"/>
      <c r="F2114" s="5"/>
      <c r="G2114" s="6">
        <f>SUM(D2114*100,E2114:F2114)</f>
        <v>83.483870967741936</v>
      </c>
      <c r="H2114" s="5"/>
      <c r="I2114" s="4"/>
      <c r="J2114" s="6">
        <f>SUM(H2114:I2114)</f>
        <v>0</v>
      </c>
      <c r="K2114" s="5"/>
      <c r="L2114" s="4"/>
      <c r="M2114" s="4"/>
      <c r="N2114" s="6">
        <f>SUM(K2114:M2114)</f>
        <v>0</v>
      </c>
      <c r="O2114" s="4"/>
      <c r="P2114" s="4"/>
      <c r="Q2114" s="4"/>
      <c r="R2114" s="4"/>
      <c r="S2114" s="6">
        <f>SUM(O2114:R2114)</f>
        <v>0</v>
      </c>
      <c r="T2114" s="7"/>
      <c r="U2114" s="5"/>
      <c r="V2114" s="5"/>
      <c r="W2114" s="5"/>
      <c r="X2114" s="5"/>
      <c r="Y2114" s="5"/>
      <c r="Z2114" s="6">
        <f>SUM(T2114:Y2114)</f>
        <v>0</v>
      </c>
      <c r="AA2114" s="5"/>
      <c r="AB2114" s="5"/>
      <c r="AC2114" s="40">
        <f>G2114+J2114+N2114+S2114+Z2114+AA2114-AB2114</f>
        <v>83.483870967741936</v>
      </c>
    </row>
    <row r="2115" spans="1:29" x14ac:dyDescent="0.25">
      <c r="A2115" s="225">
        <v>2111</v>
      </c>
      <c r="B2115" s="58" t="s">
        <v>558</v>
      </c>
      <c r="C2115" s="8" t="s">
        <v>5456</v>
      </c>
      <c r="D2115" s="6">
        <v>0.83483870967741935</v>
      </c>
      <c r="E2115" s="121"/>
      <c r="F2115" s="5"/>
      <c r="G2115" s="6">
        <f>SUM(D2115*100,E2115:F2115)</f>
        <v>83.483870967741936</v>
      </c>
      <c r="H2115" s="5"/>
      <c r="I2115" s="4"/>
      <c r="J2115" s="6">
        <f>SUM(H2115:I2115)</f>
        <v>0</v>
      </c>
      <c r="K2115" s="5"/>
      <c r="L2115" s="4"/>
      <c r="M2115" s="4"/>
      <c r="N2115" s="6">
        <f>SUM(K2115:M2115)</f>
        <v>0</v>
      </c>
      <c r="O2115" s="4"/>
      <c r="P2115" s="4"/>
      <c r="Q2115" s="4"/>
      <c r="R2115" s="4"/>
      <c r="S2115" s="6">
        <f>SUM(O2115:R2115)</f>
        <v>0</v>
      </c>
      <c r="T2115" s="7"/>
      <c r="U2115" s="5"/>
      <c r="V2115" s="5"/>
      <c r="W2115" s="5"/>
      <c r="X2115" s="5"/>
      <c r="Y2115" s="5"/>
      <c r="Z2115" s="6">
        <f>SUM(T2115:Y2115)</f>
        <v>0</v>
      </c>
      <c r="AA2115" s="5"/>
      <c r="AB2115" s="5"/>
      <c r="AC2115" s="40">
        <f>G2115+J2115+N2115+S2115+Z2115+AA2115-AB2115</f>
        <v>83.483870967741936</v>
      </c>
    </row>
    <row r="2116" spans="1:29" x14ac:dyDescent="0.25">
      <c r="A2116" s="224">
        <v>2112</v>
      </c>
      <c r="B2116" s="59" t="s">
        <v>559</v>
      </c>
      <c r="C2116" s="8" t="s">
        <v>5456</v>
      </c>
      <c r="D2116" s="6">
        <v>0.83483870967741935</v>
      </c>
      <c r="E2116" s="121"/>
      <c r="F2116" s="5"/>
      <c r="G2116" s="6">
        <f>SUM(D2116*100,E2116:F2116)</f>
        <v>83.483870967741936</v>
      </c>
      <c r="H2116" s="5"/>
      <c r="I2116" s="4"/>
      <c r="J2116" s="6">
        <f>SUM(H2116:I2116)</f>
        <v>0</v>
      </c>
      <c r="K2116" s="5"/>
      <c r="L2116" s="4"/>
      <c r="M2116" s="4"/>
      <c r="N2116" s="6">
        <f>SUM(K2116:M2116)</f>
        <v>0</v>
      </c>
      <c r="O2116" s="4"/>
      <c r="P2116" s="4"/>
      <c r="Q2116" s="4"/>
      <c r="R2116" s="4"/>
      <c r="S2116" s="6">
        <f>SUM(O2116:R2116)</f>
        <v>0</v>
      </c>
      <c r="T2116" s="7"/>
      <c r="U2116" s="5"/>
      <c r="V2116" s="5"/>
      <c r="W2116" s="5"/>
      <c r="X2116" s="5"/>
      <c r="Y2116" s="5"/>
      <c r="Z2116" s="6">
        <f>SUM(T2116:Y2116)</f>
        <v>0</v>
      </c>
      <c r="AA2116" s="5"/>
      <c r="AB2116" s="5"/>
      <c r="AC2116" s="40">
        <f>G2116+J2116+N2116+S2116+Z2116+AA2116-AB2116</f>
        <v>83.483870967741936</v>
      </c>
    </row>
    <row r="2117" spans="1:29" x14ac:dyDescent="0.25">
      <c r="A2117" s="224">
        <v>2113</v>
      </c>
      <c r="B2117" s="58" t="s">
        <v>560</v>
      </c>
      <c r="C2117" s="8" t="s">
        <v>5456</v>
      </c>
      <c r="D2117" s="6">
        <v>0.83483870967741935</v>
      </c>
      <c r="E2117" s="121"/>
      <c r="F2117" s="5"/>
      <c r="G2117" s="6">
        <f>SUM(D2117*100,E2117:F2117)</f>
        <v>83.483870967741936</v>
      </c>
      <c r="H2117" s="5"/>
      <c r="I2117" s="4"/>
      <c r="J2117" s="6">
        <f>SUM(H2117:I2117)</f>
        <v>0</v>
      </c>
      <c r="K2117" s="5"/>
      <c r="L2117" s="4"/>
      <c r="M2117" s="4"/>
      <c r="N2117" s="6">
        <f>SUM(K2117:M2117)</f>
        <v>0</v>
      </c>
      <c r="O2117" s="4"/>
      <c r="P2117" s="4"/>
      <c r="Q2117" s="4"/>
      <c r="R2117" s="4"/>
      <c r="S2117" s="6">
        <f>SUM(O2117:R2117)</f>
        <v>0</v>
      </c>
      <c r="T2117" s="7"/>
      <c r="U2117" s="5"/>
      <c r="V2117" s="5"/>
      <c r="W2117" s="5"/>
      <c r="X2117" s="5"/>
      <c r="Y2117" s="5"/>
      <c r="Z2117" s="6">
        <f>SUM(T2117:Y2117)</f>
        <v>0</v>
      </c>
      <c r="AA2117" s="5"/>
      <c r="AB2117" s="5"/>
      <c r="AC2117" s="40">
        <f>G2117+J2117+N2117+S2117+Z2117+AA2117-AB2117</f>
        <v>83.483870967741936</v>
      </c>
    </row>
    <row r="2118" spans="1:29" x14ac:dyDescent="0.25">
      <c r="A2118" s="224">
        <v>2114</v>
      </c>
      <c r="B2118" s="58" t="s">
        <v>561</v>
      </c>
      <c r="C2118" s="8" t="s">
        <v>5456</v>
      </c>
      <c r="D2118" s="6">
        <v>0.83466666666666667</v>
      </c>
      <c r="E2118" s="121"/>
      <c r="F2118" s="5"/>
      <c r="G2118" s="6">
        <f>SUM(D2118*100,E2118:F2118)</f>
        <v>83.466666666666669</v>
      </c>
      <c r="H2118" s="5"/>
      <c r="I2118" s="4"/>
      <c r="J2118" s="6">
        <f>SUM(H2118:I2118)</f>
        <v>0</v>
      </c>
      <c r="K2118" s="5"/>
      <c r="L2118" s="4"/>
      <c r="M2118" s="4"/>
      <c r="N2118" s="6">
        <f>SUM(K2118:M2118)</f>
        <v>0</v>
      </c>
      <c r="O2118" s="4"/>
      <c r="P2118" s="4"/>
      <c r="Q2118" s="4"/>
      <c r="R2118" s="4"/>
      <c r="S2118" s="6">
        <f>SUM(O2118:R2118)</f>
        <v>0</v>
      </c>
      <c r="T2118" s="7"/>
      <c r="U2118" s="5"/>
      <c r="V2118" s="5"/>
      <c r="W2118" s="5"/>
      <c r="X2118" s="5"/>
      <c r="Y2118" s="5"/>
      <c r="Z2118" s="6">
        <f>SUM(T2118:Y2118)</f>
        <v>0</v>
      </c>
      <c r="AA2118" s="5"/>
      <c r="AB2118" s="5"/>
      <c r="AC2118" s="40">
        <f>G2118+J2118+N2118+S2118+Z2118+AA2118-AB2118</f>
        <v>83.466666666666669</v>
      </c>
    </row>
    <row r="2119" spans="1:29" x14ac:dyDescent="0.25">
      <c r="A2119" s="225">
        <v>2115</v>
      </c>
      <c r="B2119" s="59" t="s">
        <v>562</v>
      </c>
      <c r="C2119" s="8" t="s">
        <v>5456</v>
      </c>
      <c r="D2119" s="6">
        <v>0.83451612903225802</v>
      </c>
      <c r="E2119" s="121"/>
      <c r="F2119" s="5"/>
      <c r="G2119" s="6">
        <f>SUM(D2119*100,E2119:F2119)</f>
        <v>83.451612903225808</v>
      </c>
      <c r="H2119" s="5"/>
      <c r="I2119" s="4"/>
      <c r="J2119" s="6">
        <f>SUM(H2119:I2119)</f>
        <v>0</v>
      </c>
      <c r="K2119" s="5"/>
      <c r="L2119" s="4"/>
      <c r="M2119" s="4"/>
      <c r="N2119" s="6">
        <f>SUM(K2119:M2119)</f>
        <v>0</v>
      </c>
      <c r="O2119" s="4"/>
      <c r="P2119" s="4"/>
      <c r="Q2119" s="4"/>
      <c r="R2119" s="4"/>
      <c r="S2119" s="6">
        <f>SUM(O2119:R2119)</f>
        <v>0</v>
      </c>
      <c r="T2119" s="7"/>
      <c r="U2119" s="5"/>
      <c r="V2119" s="5"/>
      <c r="W2119" s="5"/>
      <c r="X2119" s="5"/>
      <c r="Y2119" s="5"/>
      <c r="Z2119" s="6">
        <f>SUM(T2119:Y2119)</f>
        <v>0</v>
      </c>
      <c r="AA2119" s="5"/>
      <c r="AB2119" s="5"/>
      <c r="AC2119" s="40">
        <f>G2119+J2119+N2119+S2119+Z2119+AA2119-AB2119</f>
        <v>83.451612903225808</v>
      </c>
    </row>
    <row r="2120" spans="1:29" x14ac:dyDescent="0.25">
      <c r="A2120" s="224">
        <v>2116</v>
      </c>
      <c r="B2120" s="62" t="s">
        <v>2795</v>
      </c>
      <c r="C2120" s="13" t="s">
        <v>2360</v>
      </c>
      <c r="D2120" s="18">
        <v>0.83416666666666672</v>
      </c>
      <c r="E2120" s="122"/>
      <c r="F2120" s="17"/>
      <c r="G2120" s="18">
        <v>83.416666666666671</v>
      </c>
      <c r="H2120" s="17"/>
      <c r="I2120" s="19"/>
      <c r="J2120" s="18">
        <v>0</v>
      </c>
      <c r="K2120" s="17"/>
      <c r="L2120" s="19"/>
      <c r="M2120" s="19"/>
      <c r="N2120" s="18">
        <v>0</v>
      </c>
      <c r="O2120" s="19"/>
      <c r="P2120" s="19"/>
      <c r="Q2120" s="19"/>
      <c r="R2120" s="19"/>
      <c r="S2120" s="18">
        <v>0</v>
      </c>
      <c r="T2120" s="20"/>
      <c r="U2120" s="17"/>
      <c r="V2120" s="17"/>
      <c r="W2120" s="17"/>
      <c r="X2120" s="17"/>
      <c r="Y2120" s="17"/>
      <c r="Z2120" s="18">
        <v>0</v>
      </c>
      <c r="AA2120" s="17"/>
      <c r="AB2120" s="17"/>
      <c r="AC2120" s="41">
        <v>83.416666666666671</v>
      </c>
    </row>
    <row r="2121" spans="1:29" x14ac:dyDescent="0.25">
      <c r="A2121" s="224">
        <v>2117</v>
      </c>
      <c r="B2121" s="62" t="s">
        <v>2796</v>
      </c>
      <c r="C2121" s="13" t="s">
        <v>2360</v>
      </c>
      <c r="D2121" s="18">
        <v>0.83416666666666672</v>
      </c>
      <c r="E2121" s="122"/>
      <c r="F2121" s="17"/>
      <c r="G2121" s="18">
        <v>83.416666666666671</v>
      </c>
      <c r="H2121" s="17"/>
      <c r="I2121" s="19"/>
      <c r="J2121" s="18">
        <v>0</v>
      </c>
      <c r="K2121" s="17"/>
      <c r="L2121" s="19"/>
      <c r="M2121" s="19"/>
      <c r="N2121" s="18">
        <v>0</v>
      </c>
      <c r="O2121" s="19"/>
      <c r="P2121" s="19"/>
      <c r="Q2121" s="19"/>
      <c r="R2121" s="19"/>
      <c r="S2121" s="18">
        <v>0</v>
      </c>
      <c r="T2121" s="20"/>
      <c r="U2121" s="17"/>
      <c r="V2121" s="17"/>
      <c r="W2121" s="17"/>
      <c r="X2121" s="17"/>
      <c r="Y2121" s="17"/>
      <c r="Z2121" s="18">
        <v>0</v>
      </c>
      <c r="AA2121" s="17"/>
      <c r="AB2121" s="17"/>
      <c r="AC2121" s="41">
        <v>83.416666666666671</v>
      </c>
    </row>
    <row r="2122" spans="1:29" x14ac:dyDescent="0.25">
      <c r="A2122" s="224">
        <v>2118</v>
      </c>
      <c r="B2122" s="81" t="s">
        <v>1592</v>
      </c>
      <c r="C2122" s="8" t="s">
        <v>1369</v>
      </c>
      <c r="D2122" s="18">
        <v>0.83414141414141418</v>
      </c>
      <c r="E2122" s="122"/>
      <c r="F2122" s="17"/>
      <c r="G2122" s="18">
        <f>SUM(D2122*100,E2122:F2122)</f>
        <v>83.414141414141412</v>
      </c>
      <c r="H2122" s="17"/>
      <c r="I2122" s="19"/>
      <c r="J2122" s="18">
        <f>SUM(H2122:I2122)</f>
        <v>0</v>
      </c>
      <c r="K2122" s="17"/>
      <c r="L2122" s="19"/>
      <c r="M2122" s="19"/>
      <c r="N2122" s="18">
        <f>SUM(K2122:M2122)</f>
        <v>0</v>
      </c>
      <c r="O2122" s="19"/>
      <c r="P2122" s="19"/>
      <c r="Q2122" s="19"/>
      <c r="R2122" s="19"/>
      <c r="S2122" s="18">
        <f>SUM(O2122:R2122)</f>
        <v>0</v>
      </c>
      <c r="T2122" s="20"/>
      <c r="U2122" s="17"/>
      <c r="V2122" s="17"/>
      <c r="W2122" s="17"/>
      <c r="X2122" s="17"/>
      <c r="Y2122" s="17"/>
      <c r="Z2122" s="18">
        <f>SUM(T2122:Y2122)</f>
        <v>0</v>
      </c>
      <c r="AA2122" s="17"/>
      <c r="AB2122" s="17"/>
      <c r="AC2122" s="41">
        <f>G2122+J2122+N2122+S2122+Z2122+AA2122-AB2122</f>
        <v>83.414141414141412</v>
      </c>
    </row>
    <row r="2123" spans="1:29" x14ac:dyDescent="0.25">
      <c r="A2123" s="225">
        <v>2119</v>
      </c>
      <c r="B2123" s="58" t="s">
        <v>563</v>
      </c>
      <c r="C2123" s="8" t="s">
        <v>5456</v>
      </c>
      <c r="D2123" s="6">
        <v>0.83393939393939398</v>
      </c>
      <c r="E2123" s="121"/>
      <c r="F2123" s="5"/>
      <c r="G2123" s="6">
        <f>SUM(D2123*100,E2123:F2123)</f>
        <v>83.393939393939405</v>
      </c>
      <c r="H2123" s="5"/>
      <c r="I2123" s="4"/>
      <c r="J2123" s="6">
        <f>SUM(H2123:I2123)</f>
        <v>0</v>
      </c>
      <c r="K2123" s="5"/>
      <c r="L2123" s="4"/>
      <c r="M2123" s="4"/>
      <c r="N2123" s="6">
        <f>SUM(K2123:M2123)</f>
        <v>0</v>
      </c>
      <c r="O2123" s="4"/>
      <c r="P2123" s="4"/>
      <c r="Q2123" s="4"/>
      <c r="R2123" s="4"/>
      <c r="S2123" s="6">
        <f>SUM(O2123:R2123)</f>
        <v>0</v>
      </c>
      <c r="T2123" s="7"/>
      <c r="U2123" s="5"/>
      <c r="V2123" s="5"/>
      <c r="W2123" s="5"/>
      <c r="X2123" s="5"/>
      <c r="Y2123" s="5"/>
      <c r="Z2123" s="6">
        <f>SUM(T2123:Y2123)</f>
        <v>0</v>
      </c>
      <c r="AA2123" s="5"/>
      <c r="AB2123" s="5"/>
      <c r="AC2123" s="40">
        <f>G2123+J2123+N2123+S2123+Z2123+AA2123-AB2123</f>
        <v>83.393939393939405</v>
      </c>
    </row>
    <row r="2124" spans="1:29" x14ac:dyDescent="0.25">
      <c r="A2124" s="224">
        <v>2120</v>
      </c>
      <c r="B2124" s="111" t="s">
        <v>4107</v>
      </c>
      <c r="C2124" s="8" t="s">
        <v>4042</v>
      </c>
      <c r="D2124" s="18">
        <v>0.82593749999999999</v>
      </c>
      <c r="E2124" s="124"/>
      <c r="F2124" s="17"/>
      <c r="G2124" s="18">
        <f>SUM(D2124*100,E2124:F2124)</f>
        <v>82.59375</v>
      </c>
      <c r="H2124" s="17"/>
      <c r="I2124" s="19"/>
      <c r="J2124" s="18">
        <f>SUM(H2124:I2124)</f>
        <v>0</v>
      </c>
      <c r="K2124" s="17"/>
      <c r="L2124" s="19"/>
      <c r="M2124" s="19"/>
      <c r="N2124" s="18">
        <f>SUM(K2124:M2124)</f>
        <v>0</v>
      </c>
      <c r="O2124" s="19"/>
      <c r="P2124" s="19"/>
      <c r="Q2124" s="19"/>
      <c r="R2124" s="19"/>
      <c r="S2124" s="18">
        <f>SUM(O2124:R2124)</f>
        <v>0</v>
      </c>
      <c r="T2124" s="20"/>
      <c r="U2124" s="17">
        <v>0.8</v>
      </c>
      <c r="V2124" s="17"/>
      <c r="W2124" s="17"/>
      <c r="X2124" s="17"/>
      <c r="Y2124" s="17"/>
      <c r="Z2124" s="18">
        <f>SUM(T2124:Y2124)</f>
        <v>0.8</v>
      </c>
      <c r="AA2124" s="17"/>
      <c r="AB2124" s="17"/>
      <c r="AC2124" s="41">
        <f>G2124+J2124+N2124+S2124+Z2124+AA2124-AB2124</f>
        <v>83.393749999999997</v>
      </c>
    </row>
    <row r="2125" spans="1:29" x14ac:dyDescent="0.25">
      <c r="A2125" s="224">
        <v>2121</v>
      </c>
      <c r="B2125" s="83" t="s">
        <v>1593</v>
      </c>
      <c r="C2125" s="8" t="s">
        <v>1369</v>
      </c>
      <c r="D2125" s="18">
        <v>0.82480666666666669</v>
      </c>
      <c r="E2125" s="122"/>
      <c r="F2125" s="17"/>
      <c r="G2125" s="18">
        <f>SUM(D2125*100,E2125:F2125)</f>
        <v>82.480666666666664</v>
      </c>
      <c r="H2125" s="17"/>
      <c r="I2125" s="19"/>
      <c r="J2125" s="18">
        <f>SUM(H2125:I2125)</f>
        <v>0</v>
      </c>
      <c r="K2125" s="17"/>
      <c r="L2125" s="19"/>
      <c r="M2125" s="19"/>
      <c r="N2125" s="18">
        <f>SUM(K2125:M2125)</f>
        <v>0</v>
      </c>
      <c r="O2125" s="19"/>
      <c r="P2125" s="19"/>
      <c r="Q2125" s="19"/>
      <c r="R2125" s="19"/>
      <c r="S2125" s="18">
        <f>SUM(O2125:R2125)</f>
        <v>0</v>
      </c>
      <c r="T2125" s="20"/>
      <c r="U2125" s="17"/>
      <c r="V2125" s="17"/>
      <c r="W2125" s="17">
        <f>0.5+0.4</f>
        <v>0.9</v>
      </c>
      <c r="X2125" s="17"/>
      <c r="Y2125" s="17"/>
      <c r="Z2125" s="18">
        <f>SUM(T2125:Y2125)</f>
        <v>0.9</v>
      </c>
      <c r="AA2125" s="17"/>
      <c r="AB2125" s="17"/>
      <c r="AC2125" s="41">
        <f>G2125+J2125+N2125+S2125+Z2125+AA2125-AB2125</f>
        <v>83.38066666666667</v>
      </c>
    </row>
    <row r="2126" spans="1:29" x14ac:dyDescent="0.25">
      <c r="A2126" s="224">
        <v>2122</v>
      </c>
      <c r="B2126" s="62" t="s">
        <v>3559</v>
      </c>
      <c r="C2126" s="13" t="s">
        <v>3340</v>
      </c>
      <c r="D2126" s="18">
        <v>0.81874999999999998</v>
      </c>
      <c r="E2126" s="122">
        <v>1</v>
      </c>
      <c r="F2126" s="17"/>
      <c r="G2126" s="18">
        <v>82.875</v>
      </c>
      <c r="H2126" s="17"/>
      <c r="I2126" s="19"/>
      <c r="J2126" s="18">
        <v>0</v>
      </c>
      <c r="K2126" s="17"/>
      <c r="L2126" s="19"/>
      <c r="M2126" s="19"/>
      <c r="N2126" s="18">
        <v>0</v>
      </c>
      <c r="O2126" s="19"/>
      <c r="P2126" s="19"/>
      <c r="Q2126" s="19"/>
      <c r="R2126" s="19"/>
      <c r="S2126" s="18">
        <v>0</v>
      </c>
      <c r="T2126" s="20"/>
      <c r="U2126" s="17">
        <v>0.5</v>
      </c>
      <c r="V2126" s="17"/>
      <c r="W2126" s="17"/>
      <c r="X2126" s="17"/>
      <c r="Y2126" s="17"/>
      <c r="Z2126" s="18">
        <v>0.5</v>
      </c>
      <c r="AA2126" s="17"/>
      <c r="AB2126" s="17"/>
      <c r="AC2126" s="41">
        <v>83.375</v>
      </c>
    </row>
    <row r="2127" spans="1:29" x14ac:dyDescent="0.25">
      <c r="A2127" s="225">
        <v>2123</v>
      </c>
      <c r="B2127" s="62" t="s">
        <v>4981</v>
      </c>
      <c r="C2127" s="8" t="s">
        <v>4042</v>
      </c>
      <c r="D2127" s="18">
        <v>0.81167832167832166</v>
      </c>
      <c r="E2127" s="124"/>
      <c r="F2127" s="17"/>
      <c r="G2127" s="18">
        <f>SUM(D2127*100,E2127:F2127)</f>
        <v>81.167832167832159</v>
      </c>
      <c r="H2127" s="17"/>
      <c r="I2127" s="19"/>
      <c r="J2127" s="18">
        <f>SUM(H2127:I2127)</f>
        <v>0</v>
      </c>
      <c r="K2127" s="17"/>
      <c r="L2127" s="19"/>
      <c r="M2127" s="19"/>
      <c r="N2127" s="18">
        <f>SUM(K2127:M2127)</f>
        <v>0</v>
      </c>
      <c r="O2127" s="19"/>
      <c r="P2127" s="19"/>
      <c r="Q2127" s="19"/>
      <c r="R2127" s="19"/>
      <c r="S2127" s="18">
        <f>SUM(O2127:R2127)</f>
        <v>0</v>
      </c>
      <c r="T2127" s="20">
        <f>1+1</f>
        <v>2</v>
      </c>
      <c r="U2127" s="17"/>
      <c r="V2127" s="17"/>
      <c r="W2127" s="17"/>
      <c r="X2127" s="17">
        <v>0.2</v>
      </c>
      <c r="Y2127" s="17"/>
      <c r="Z2127" s="18">
        <f>SUM(T2127:Y2127)</f>
        <v>2.2000000000000002</v>
      </c>
      <c r="AA2127" s="17"/>
      <c r="AB2127" s="17"/>
      <c r="AC2127" s="41">
        <f>G2127+J2127+N2127+S2127+Z2127+AA2127-AB2127</f>
        <v>83.367832167832162</v>
      </c>
    </row>
    <row r="2128" spans="1:29" x14ac:dyDescent="0.25">
      <c r="A2128" s="224">
        <v>2124</v>
      </c>
      <c r="B2128" s="62" t="s">
        <v>564</v>
      </c>
      <c r="C2128" s="8" t="s">
        <v>5456</v>
      </c>
      <c r="D2128" s="6">
        <v>0.83366666666666667</v>
      </c>
      <c r="E2128" s="121"/>
      <c r="F2128" s="5"/>
      <c r="G2128" s="6">
        <f>SUM(D2128*100,E2128:F2128)</f>
        <v>83.36666666666666</v>
      </c>
      <c r="H2128" s="5"/>
      <c r="I2128" s="4"/>
      <c r="J2128" s="6">
        <f>SUM(H2128:I2128)</f>
        <v>0</v>
      </c>
      <c r="K2128" s="5"/>
      <c r="L2128" s="4"/>
      <c r="M2128" s="4"/>
      <c r="N2128" s="6">
        <f>SUM(K2128:M2128)</f>
        <v>0</v>
      </c>
      <c r="O2128" s="4"/>
      <c r="P2128" s="4"/>
      <c r="Q2128" s="4"/>
      <c r="R2128" s="4"/>
      <c r="S2128" s="6">
        <f>SUM(O2128:R2128)</f>
        <v>0</v>
      </c>
      <c r="T2128" s="7"/>
      <c r="U2128" s="5"/>
      <c r="V2128" s="5"/>
      <c r="W2128" s="5"/>
      <c r="X2128" s="5"/>
      <c r="Y2128" s="5"/>
      <c r="Z2128" s="6">
        <f>SUM(T2128:Y2128)</f>
        <v>0</v>
      </c>
      <c r="AA2128" s="5"/>
      <c r="AB2128" s="5"/>
      <c r="AC2128" s="40">
        <f>G2128+J2128+N2128+S2128+Z2128+AA2128-AB2128</f>
        <v>83.36666666666666</v>
      </c>
    </row>
    <row r="2129" spans="1:29" x14ac:dyDescent="0.25">
      <c r="A2129" s="224">
        <v>2125</v>
      </c>
      <c r="B2129" s="111" t="s">
        <v>4206</v>
      </c>
      <c r="C2129" s="8" t="s">
        <v>4042</v>
      </c>
      <c r="D2129" s="18">
        <v>0.770625</v>
      </c>
      <c r="E2129" s="124"/>
      <c r="F2129" s="17"/>
      <c r="G2129" s="18">
        <f>SUM(D2129*100,E2129:F2129)</f>
        <v>77.0625</v>
      </c>
      <c r="H2129" s="17"/>
      <c r="I2129" s="19"/>
      <c r="J2129" s="18">
        <f>SUM(H2129:I2129)</f>
        <v>0</v>
      </c>
      <c r="K2129" s="17"/>
      <c r="L2129" s="19"/>
      <c r="M2129" s="19">
        <v>3</v>
      </c>
      <c r="N2129" s="18">
        <f>SUM(K2129:M2129)</f>
        <v>3</v>
      </c>
      <c r="O2129" s="19">
        <v>2.5</v>
      </c>
      <c r="P2129" s="19"/>
      <c r="Q2129" s="19"/>
      <c r="R2129" s="19"/>
      <c r="S2129" s="18">
        <f>SUM(O2129:R2129)</f>
        <v>2.5</v>
      </c>
      <c r="T2129" s="20"/>
      <c r="U2129" s="17">
        <v>0.8</v>
      </c>
      <c r="V2129" s="17"/>
      <c r="W2129" s="17"/>
      <c r="X2129" s="17"/>
      <c r="Y2129" s="17"/>
      <c r="Z2129" s="18">
        <f>SUM(T2129:Y2129)</f>
        <v>0.8</v>
      </c>
      <c r="AA2129" s="17"/>
      <c r="AB2129" s="17"/>
      <c r="AC2129" s="41">
        <f>G2129+J2129+N2129+S2129+Z2129+AA2129-AB2129</f>
        <v>83.362499999999997</v>
      </c>
    </row>
    <row r="2130" spans="1:29" x14ac:dyDescent="0.25">
      <c r="A2130" s="224">
        <v>2126</v>
      </c>
      <c r="B2130" s="59" t="s">
        <v>565</v>
      </c>
      <c r="C2130" s="8" t="s">
        <v>5456</v>
      </c>
      <c r="D2130" s="6">
        <v>0.83354838709677415</v>
      </c>
      <c r="E2130" s="121"/>
      <c r="F2130" s="5"/>
      <c r="G2130" s="6">
        <f>SUM(D2130*100,E2130:F2130)</f>
        <v>83.354838709677409</v>
      </c>
      <c r="H2130" s="5"/>
      <c r="I2130" s="4"/>
      <c r="J2130" s="6">
        <f>SUM(H2130:I2130)</f>
        <v>0</v>
      </c>
      <c r="K2130" s="5"/>
      <c r="L2130" s="4"/>
      <c r="M2130" s="4"/>
      <c r="N2130" s="6">
        <f>SUM(K2130:M2130)</f>
        <v>0</v>
      </c>
      <c r="O2130" s="4"/>
      <c r="P2130" s="4"/>
      <c r="Q2130" s="4"/>
      <c r="R2130" s="4"/>
      <c r="S2130" s="6">
        <f>SUM(O2130:R2130)</f>
        <v>0</v>
      </c>
      <c r="T2130" s="7"/>
      <c r="U2130" s="5"/>
      <c r="V2130" s="5"/>
      <c r="W2130" s="5"/>
      <c r="X2130" s="5"/>
      <c r="Y2130" s="5"/>
      <c r="Z2130" s="6">
        <f>SUM(T2130:Y2130)</f>
        <v>0</v>
      </c>
      <c r="AA2130" s="5"/>
      <c r="AB2130" s="5"/>
      <c r="AC2130" s="40">
        <f>G2130+J2130+N2130+S2130+Z2130+AA2130-AB2130</f>
        <v>83.354838709677409</v>
      </c>
    </row>
    <row r="2131" spans="1:29" x14ac:dyDescent="0.25">
      <c r="A2131" s="225">
        <v>2127</v>
      </c>
      <c r="B2131" s="62" t="s">
        <v>4642</v>
      </c>
      <c r="C2131" s="50" t="s">
        <v>4042</v>
      </c>
      <c r="D2131" s="18">
        <v>0.83354838709677415</v>
      </c>
      <c r="E2131" s="124"/>
      <c r="F2131" s="17"/>
      <c r="G2131" s="18">
        <f>SUM(D2131*100,E2131:F2131)</f>
        <v>83.354838709677409</v>
      </c>
      <c r="H2131" s="17"/>
      <c r="I2131" s="19"/>
      <c r="J2131" s="18">
        <f>SUM(H2131:I2131)</f>
        <v>0</v>
      </c>
      <c r="K2131" s="17"/>
      <c r="L2131" s="19"/>
      <c r="M2131" s="19"/>
      <c r="N2131" s="18">
        <f>SUM(K2131:M2131)</f>
        <v>0</v>
      </c>
      <c r="O2131" s="19"/>
      <c r="P2131" s="19"/>
      <c r="Q2131" s="19"/>
      <c r="R2131" s="19"/>
      <c r="S2131" s="18">
        <f>SUM(O2131:R2131)</f>
        <v>0</v>
      </c>
      <c r="T2131" s="20"/>
      <c r="U2131" s="17"/>
      <c r="V2131" s="17"/>
      <c r="W2131" s="17"/>
      <c r="X2131" s="17"/>
      <c r="Y2131" s="17"/>
      <c r="Z2131" s="18">
        <f>SUM(T2131:Y2131)</f>
        <v>0</v>
      </c>
      <c r="AA2131" s="17"/>
      <c r="AB2131" s="17"/>
      <c r="AC2131" s="41">
        <f>G2131+J2131+N2131+S2131+Z2131+AA2131-AB2131</f>
        <v>83.354838709677409</v>
      </c>
    </row>
    <row r="2132" spans="1:29" x14ac:dyDescent="0.25">
      <c r="A2132" s="224">
        <v>2128</v>
      </c>
      <c r="B2132" s="59" t="s">
        <v>566</v>
      </c>
      <c r="C2132" s="8" t="s">
        <v>5456</v>
      </c>
      <c r="D2132" s="6">
        <v>0.83352941176470585</v>
      </c>
      <c r="E2132" s="121"/>
      <c r="F2132" s="5"/>
      <c r="G2132" s="6">
        <f>SUM(D2132*100,E2132:F2132)</f>
        <v>83.35294117647058</v>
      </c>
      <c r="H2132" s="5"/>
      <c r="I2132" s="4"/>
      <c r="J2132" s="6">
        <f>SUM(H2132:I2132)</f>
        <v>0</v>
      </c>
      <c r="K2132" s="5"/>
      <c r="L2132" s="4"/>
      <c r="M2132" s="4"/>
      <c r="N2132" s="6">
        <f>SUM(K2132:M2132)</f>
        <v>0</v>
      </c>
      <c r="O2132" s="4"/>
      <c r="P2132" s="4"/>
      <c r="Q2132" s="4"/>
      <c r="R2132" s="4"/>
      <c r="S2132" s="6">
        <f>SUM(O2132:R2132)</f>
        <v>0</v>
      </c>
      <c r="T2132" s="7"/>
      <c r="U2132" s="5"/>
      <c r="V2132" s="5"/>
      <c r="W2132" s="5"/>
      <c r="X2132" s="5"/>
      <c r="Y2132" s="5"/>
      <c r="Z2132" s="6">
        <f>SUM(T2132:Y2132)</f>
        <v>0</v>
      </c>
      <c r="AA2132" s="5"/>
      <c r="AB2132" s="5"/>
      <c r="AC2132" s="40">
        <f>G2132+J2132+N2132+S2132+Z2132+AA2132-AB2132</f>
        <v>83.35294117647058</v>
      </c>
    </row>
    <row r="2133" spans="1:29" x14ac:dyDescent="0.25">
      <c r="A2133" s="224">
        <v>2129</v>
      </c>
      <c r="B2133" s="62" t="s">
        <v>3560</v>
      </c>
      <c r="C2133" s="13" t="s">
        <v>3340</v>
      </c>
      <c r="D2133" s="18">
        <v>0.76636363636363636</v>
      </c>
      <c r="E2133" s="122">
        <v>1</v>
      </c>
      <c r="F2133" s="17"/>
      <c r="G2133" s="18">
        <v>77.63636363636364</v>
      </c>
      <c r="H2133" s="17"/>
      <c r="I2133" s="19"/>
      <c r="J2133" s="18">
        <v>0</v>
      </c>
      <c r="K2133" s="17"/>
      <c r="L2133" s="19"/>
      <c r="M2133" s="19"/>
      <c r="N2133" s="18">
        <v>0</v>
      </c>
      <c r="O2133" s="19"/>
      <c r="P2133" s="19"/>
      <c r="Q2133" s="19"/>
      <c r="R2133" s="19"/>
      <c r="S2133" s="18">
        <v>0</v>
      </c>
      <c r="T2133" s="20">
        <v>3</v>
      </c>
      <c r="U2133" s="17"/>
      <c r="V2133" s="17"/>
      <c r="W2133" s="17">
        <v>2.2000000000000002</v>
      </c>
      <c r="X2133" s="17"/>
      <c r="Y2133" s="17">
        <v>0.5</v>
      </c>
      <c r="Z2133" s="18">
        <v>5.7</v>
      </c>
      <c r="AA2133" s="17"/>
      <c r="AB2133" s="17"/>
      <c r="AC2133" s="41">
        <v>83.336363636363643</v>
      </c>
    </row>
    <row r="2134" spans="1:29" x14ac:dyDescent="0.25">
      <c r="A2134" s="224">
        <v>2130</v>
      </c>
      <c r="B2134" s="64" t="s">
        <v>567</v>
      </c>
      <c r="C2134" s="8" t="s">
        <v>5456</v>
      </c>
      <c r="D2134" s="6">
        <v>0.83333333333333337</v>
      </c>
      <c r="E2134" s="121"/>
      <c r="F2134" s="5"/>
      <c r="G2134" s="6">
        <f>SUM(D2134*100,E2134:F2134)</f>
        <v>83.333333333333343</v>
      </c>
      <c r="H2134" s="5"/>
      <c r="I2134" s="4"/>
      <c r="J2134" s="6">
        <f>SUM(H2134:I2134)</f>
        <v>0</v>
      </c>
      <c r="K2134" s="5"/>
      <c r="L2134" s="4"/>
      <c r="M2134" s="4"/>
      <c r="N2134" s="6">
        <f>SUM(K2134:M2134)</f>
        <v>0</v>
      </c>
      <c r="O2134" s="4"/>
      <c r="P2134" s="4"/>
      <c r="Q2134" s="4"/>
      <c r="R2134" s="4"/>
      <c r="S2134" s="6">
        <f>SUM(O2134:R2134)</f>
        <v>0</v>
      </c>
      <c r="T2134" s="7"/>
      <c r="U2134" s="5"/>
      <c r="V2134" s="5"/>
      <c r="W2134" s="5"/>
      <c r="X2134" s="5"/>
      <c r="Y2134" s="5"/>
      <c r="Z2134" s="6">
        <f>SUM(T2134:Y2134)</f>
        <v>0</v>
      </c>
      <c r="AA2134" s="5"/>
      <c r="AB2134" s="5"/>
      <c r="AC2134" s="40">
        <f>G2134+J2134+N2134+S2134+Z2134+AA2134-AB2134</f>
        <v>83.333333333333343</v>
      </c>
    </row>
    <row r="2135" spans="1:29" x14ac:dyDescent="0.25">
      <c r="A2135" s="225">
        <v>2131</v>
      </c>
      <c r="B2135" s="23" t="s">
        <v>1594</v>
      </c>
      <c r="C2135" s="8" t="s">
        <v>1369</v>
      </c>
      <c r="D2135" s="18">
        <v>0.83333333333333337</v>
      </c>
      <c r="E2135" s="122"/>
      <c r="F2135" s="17"/>
      <c r="G2135" s="18">
        <f>SUM(D2135*100,E2135:F2135)</f>
        <v>83.333333333333343</v>
      </c>
      <c r="H2135" s="17"/>
      <c r="I2135" s="19"/>
      <c r="J2135" s="18">
        <f>SUM(H2135:I2135)</f>
        <v>0</v>
      </c>
      <c r="K2135" s="17"/>
      <c r="L2135" s="19"/>
      <c r="M2135" s="19"/>
      <c r="N2135" s="18">
        <f>SUM(K2135:M2135)</f>
        <v>0</v>
      </c>
      <c r="O2135" s="19"/>
      <c r="P2135" s="19"/>
      <c r="Q2135" s="19"/>
      <c r="R2135" s="19"/>
      <c r="S2135" s="18">
        <f>SUM(O2135:R2135)</f>
        <v>0</v>
      </c>
      <c r="T2135" s="20"/>
      <c r="U2135" s="17"/>
      <c r="V2135" s="17"/>
      <c r="W2135" s="17"/>
      <c r="X2135" s="17"/>
      <c r="Y2135" s="17"/>
      <c r="Z2135" s="18">
        <f>SUM(T2135:Y2135)</f>
        <v>0</v>
      </c>
      <c r="AA2135" s="17"/>
      <c r="AB2135" s="17"/>
      <c r="AC2135" s="41">
        <f>G2135+J2135+N2135+S2135+Z2135+AA2135-AB2135</f>
        <v>83.333333333333343</v>
      </c>
    </row>
    <row r="2136" spans="1:29" x14ac:dyDescent="0.25">
      <c r="A2136" s="224">
        <v>2132</v>
      </c>
      <c r="B2136" s="62" t="s">
        <v>4678</v>
      </c>
      <c r="C2136" s="8" t="s">
        <v>4042</v>
      </c>
      <c r="D2136" s="18">
        <v>0.83333333333333337</v>
      </c>
      <c r="E2136" s="124"/>
      <c r="F2136" s="17"/>
      <c r="G2136" s="18">
        <f>SUM(D2136*100,E2136:F2136)</f>
        <v>83.333333333333343</v>
      </c>
      <c r="H2136" s="17"/>
      <c r="I2136" s="19"/>
      <c r="J2136" s="18">
        <f>SUM(H2136:I2136)</f>
        <v>0</v>
      </c>
      <c r="K2136" s="17"/>
      <c r="L2136" s="19"/>
      <c r="M2136" s="19"/>
      <c r="N2136" s="18">
        <f>SUM(K2136:M2136)</f>
        <v>0</v>
      </c>
      <c r="O2136" s="19"/>
      <c r="P2136" s="19"/>
      <c r="Q2136" s="19"/>
      <c r="R2136" s="19"/>
      <c r="S2136" s="18">
        <f>SUM(O2136:R2136)</f>
        <v>0</v>
      </c>
      <c r="T2136" s="20"/>
      <c r="U2136" s="17"/>
      <c r="V2136" s="17"/>
      <c r="W2136" s="17"/>
      <c r="X2136" s="17"/>
      <c r="Y2136" s="17"/>
      <c r="Z2136" s="18">
        <f>SUM(T2136:Y2136)</f>
        <v>0</v>
      </c>
      <c r="AA2136" s="17"/>
      <c r="AB2136" s="17"/>
      <c r="AC2136" s="41">
        <f>G2136+J2136+N2136+S2136+Z2136+AA2136-AB2136</f>
        <v>83.333333333333343</v>
      </c>
    </row>
    <row r="2137" spans="1:29" x14ac:dyDescent="0.25">
      <c r="A2137" s="224">
        <v>2133</v>
      </c>
      <c r="B2137" s="62" t="s">
        <v>2798</v>
      </c>
      <c r="C2137" s="13" t="s">
        <v>2360</v>
      </c>
      <c r="D2137" s="18">
        <v>0.83333333333333326</v>
      </c>
      <c r="E2137" s="122"/>
      <c r="F2137" s="17"/>
      <c r="G2137" s="18">
        <v>83.333333333333329</v>
      </c>
      <c r="H2137" s="17"/>
      <c r="I2137" s="19"/>
      <c r="J2137" s="18">
        <v>0</v>
      </c>
      <c r="K2137" s="17"/>
      <c r="L2137" s="19"/>
      <c r="M2137" s="19"/>
      <c r="N2137" s="18">
        <v>0</v>
      </c>
      <c r="O2137" s="19"/>
      <c r="P2137" s="19"/>
      <c r="Q2137" s="19"/>
      <c r="R2137" s="19"/>
      <c r="S2137" s="18">
        <v>0</v>
      </c>
      <c r="T2137" s="20"/>
      <c r="U2137" s="17"/>
      <c r="V2137" s="17"/>
      <c r="W2137" s="17"/>
      <c r="X2137" s="17"/>
      <c r="Y2137" s="17"/>
      <c r="Z2137" s="18">
        <v>0</v>
      </c>
      <c r="AA2137" s="17"/>
      <c r="AB2137" s="17"/>
      <c r="AC2137" s="41">
        <v>83.333333333333329</v>
      </c>
    </row>
    <row r="2138" spans="1:29" x14ac:dyDescent="0.25">
      <c r="A2138" s="224">
        <v>2134</v>
      </c>
      <c r="B2138" s="62" t="s">
        <v>2799</v>
      </c>
      <c r="C2138" s="13" t="s">
        <v>2360</v>
      </c>
      <c r="D2138" s="18">
        <v>0.83333333333333326</v>
      </c>
      <c r="E2138" s="122"/>
      <c r="F2138" s="17"/>
      <c r="G2138" s="18">
        <v>83.333333333333329</v>
      </c>
      <c r="H2138" s="17"/>
      <c r="I2138" s="19"/>
      <c r="J2138" s="18">
        <v>0</v>
      </c>
      <c r="K2138" s="17"/>
      <c r="L2138" s="19"/>
      <c r="M2138" s="19"/>
      <c r="N2138" s="18">
        <v>0</v>
      </c>
      <c r="O2138" s="19"/>
      <c r="P2138" s="19"/>
      <c r="Q2138" s="19"/>
      <c r="R2138" s="19"/>
      <c r="S2138" s="18">
        <v>0</v>
      </c>
      <c r="T2138" s="20"/>
      <c r="U2138" s="17"/>
      <c r="V2138" s="17"/>
      <c r="W2138" s="17"/>
      <c r="X2138" s="17"/>
      <c r="Y2138" s="17"/>
      <c r="Z2138" s="18">
        <v>0</v>
      </c>
      <c r="AA2138" s="17"/>
      <c r="AB2138" s="17"/>
      <c r="AC2138" s="41">
        <v>83.333333333333329</v>
      </c>
    </row>
    <row r="2139" spans="1:29" x14ac:dyDescent="0.25">
      <c r="A2139" s="225">
        <v>2135</v>
      </c>
      <c r="B2139" s="62" t="s">
        <v>4776</v>
      </c>
      <c r="C2139" s="8" t="s">
        <v>4042</v>
      </c>
      <c r="D2139" s="18">
        <v>0.80333333333333334</v>
      </c>
      <c r="E2139" s="124"/>
      <c r="F2139" s="17"/>
      <c r="G2139" s="18">
        <f>SUM(D2139*100,E2139:F2139)</f>
        <v>80.333333333333329</v>
      </c>
      <c r="H2139" s="17"/>
      <c r="I2139" s="19"/>
      <c r="J2139" s="18">
        <f>SUM(H2139:I2139)</f>
        <v>0</v>
      </c>
      <c r="K2139" s="17"/>
      <c r="L2139" s="19"/>
      <c r="M2139" s="19"/>
      <c r="N2139" s="18">
        <f>SUM(K2139:M2139)</f>
        <v>0</v>
      </c>
      <c r="O2139" s="19"/>
      <c r="P2139" s="19"/>
      <c r="Q2139" s="19"/>
      <c r="R2139" s="19"/>
      <c r="S2139" s="18">
        <f>SUM(O2139:R2139)</f>
        <v>0</v>
      </c>
      <c r="T2139" s="20"/>
      <c r="U2139" s="17"/>
      <c r="V2139" s="17"/>
      <c r="W2139" s="17">
        <v>3</v>
      </c>
      <c r="X2139" s="17"/>
      <c r="Y2139" s="17"/>
      <c r="Z2139" s="18">
        <f>SUM(T2139:Y2139)</f>
        <v>3</v>
      </c>
      <c r="AA2139" s="17"/>
      <c r="AB2139" s="17"/>
      <c r="AC2139" s="41">
        <f>G2139+J2139+N2139+S2139+Z2139+AA2139-AB2139</f>
        <v>83.333333333333329</v>
      </c>
    </row>
    <row r="2140" spans="1:29" x14ac:dyDescent="0.25">
      <c r="A2140" s="224">
        <v>2136</v>
      </c>
      <c r="B2140" s="59" t="s">
        <v>568</v>
      </c>
      <c r="C2140" s="8" t="s">
        <v>5456</v>
      </c>
      <c r="D2140" s="6">
        <v>0.83322580645161293</v>
      </c>
      <c r="E2140" s="121"/>
      <c r="F2140" s="5"/>
      <c r="G2140" s="6">
        <f>SUM(D2140*100,E2140:F2140)</f>
        <v>83.322580645161295</v>
      </c>
      <c r="H2140" s="5"/>
      <c r="I2140" s="4"/>
      <c r="J2140" s="6">
        <f>SUM(H2140:I2140)</f>
        <v>0</v>
      </c>
      <c r="K2140" s="5"/>
      <c r="L2140" s="4"/>
      <c r="M2140" s="4"/>
      <c r="N2140" s="6">
        <f>SUM(K2140:M2140)</f>
        <v>0</v>
      </c>
      <c r="O2140" s="4"/>
      <c r="P2140" s="4"/>
      <c r="Q2140" s="4"/>
      <c r="R2140" s="4"/>
      <c r="S2140" s="6">
        <f>SUM(O2140:R2140)</f>
        <v>0</v>
      </c>
      <c r="T2140" s="7"/>
      <c r="U2140" s="5"/>
      <c r="V2140" s="5"/>
      <c r="W2140" s="5"/>
      <c r="X2140" s="5"/>
      <c r="Y2140" s="5"/>
      <c r="Z2140" s="6">
        <f>SUM(T2140:Y2140)</f>
        <v>0</v>
      </c>
      <c r="AA2140" s="5"/>
      <c r="AB2140" s="5"/>
      <c r="AC2140" s="40">
        <f>G2140+J2140+N2140+S2140+Z2140+AA2140-AB2140</f>
        <v>83.322580645161295</v>
      </c>
    </row>
    <row r="2141" spans="1:29" x14ac:dyDescent="0.25">
      <c r="A2141" s="224">
        <v>2137</v>
      </c>
      <c r="B2141" s="62" t="s">
        <v>569</v>
      </c>
      <c r="C2141" s="8" t="s">
        <v>5456</v>
      </c>
      <c r="D2141" s="6">
        <v>0.83310344827586202</v>
      </c>
      <c r="E2141" s="121"/>
      <c r="F2141" s="5"/>
      <c r="G2141" s="6">
        <f>SUM(D2141*100,E2141:F2141)</f>
        <v>83.310344827586206</v>
      </c>
      <c r="H2141" s="5"/>
      <c r="I2141" s="4"/>
      <c r="J2141" s="6">
        <f>SUM(H2141:I2141)</f>
        <v>0</v>
      </c>
      <c r="K2141" s="5"/>
      <c r="L2141" s="4"/>
      <c r="M2141" s="4"/>
      <c r="N2141" s="6">
        <f>SUM(K2141:M2141)</f>
        <v>0</v>
      </c>
      <c r="O2141" s="4"/>
      <c r="P2141" s="4"/>
      <c r="Q2141" s="4"/>
      <c r="R2141" s="4"/>
      <c r="S2141" s="6">
        <f>SUM(O2141:R2141)</f>
        <v>0</v>
      </c>
      <c r="T2141" s="7"/>
      <c r="U2141" s="5"/>
      <c r="V2141" s="5"/>
      <c r="W2141" s="5"/>
      <c r="X2141" s="5"/>
      <c r="Y2141" s="5"/>
      <c r="Z2141" s="6">
        <f>SUM(T2141:Y2141)</f>
        <v>0</v>
      </c>
      <c r="AA2141" s="5"/>
      <c r="AB2141" s="5"/>
      <c r="AC2141" s="40">
        <f>G2141+J2141+N2141+S2141+Z2141+AA2141-AB2141</f>
        <v>83.310344827586206</v>
      </c>
    </row>
    <row r="2142" spans="1:29" x14ac:dyDescent="0.25">
      <c r="A2142" s="224">
        <v>2138</v>
      </c>
      <c r="B2142" s="62" t="s">
        <v>570</v>
      </c>
      <c r="C2142" s="8" t="s">
        <v>5456</v>
      </c>
      <c r="D2142" s="6">
        <v>0.83310344827586202</v>
      </c>
      <c r="E2142" s="121"/>
      <c r="F2142" s="5"/>
      <c r="G2142" s="6">
        <f>SUM(D2142*100,E2142:F2142)</f>
        <v>83.310344827586206</v>
      </c>
      <c r="H2142" s="5"/>
      <c r="I2142" s="4"/>
      <c r="J2142" s="6">
        <f>SUM(H2142:I2142)</f>
        <v>0</v>
      </c>
      <c r="K2142" s="5"/>
      <c r="L2142" s="4"/>
      <c r="M2142" s="4"/>
      <c r="N2142" s="6">
        <f>SUM(K2142:M2142)</f>
        <v>0</v>
      </c>
      <c r="O2142" s="4"/>
      <c r="P2142" s="4"/>
      <c r="Q2142" s="4"/>
      <c r="R2142" s="4"/>
      <c r="S2142" s="6">
        <f>SUM(O2142:R2142)</f>
        <v>0</v>
      </c>
      <c r="T2142" s="7"/>
      <c r="U2142" s="5"/>
      <c r="V2142" s="5"/>
      <c r="W2142" s="5"/>
      <c r="X2142" s="5"/>
      <c r="Y2142" s="5"/>
      <c r="Z2142" s="6">
        <f>SUM(T2142:Y2142)</f>
        <v>0</v>
      </c>
      <c r="AA2142" s="5"/>
      <c r="AB2142" s="5"/>
      <c r="AC2142" s="40">
        <f>G2142+J2142+N2142+S2142+Z2142+AA2142-AB2142</f>
        <v>83.310344827586206</v>
      </c>
    </row>
    <row r="2143" spans="1:29" x14ac:dyDescent="0.25">
      <c r="A2143" s="225">
        <v>2139</v>
      </c>
      <c r="B2143" s="62" t="s">
        <v>2800</v>
      </c>
      <c r="C2143" s="13" t="s">
        <v>2360</v>
      </c>
      <c r="D2143" s="18">
        <v>0.83307692307692305</v>
      </c>
      <c r="E2143" s="122"/>
      <c r="F2143" s="17"/>
      <c r="G2143" s="18">
        <v>83.307692307692307</v>
      </c>
      <c r="H2143" s="17"/>
      <c r="I2143" s="19"/>
      <c r="J2143" s="18">
        <v>0</v>
      </c>
      <c r="K2143" s="17"/>
      <c r="L2143" s="19"/>
      <c r="M2143" s="19"/>
      <c r="N2143" s="18">
        <v>0</v>
      </c>
      <c r="O2143" s="19"/>
      <c r="P2143" s="19"/>
      <c r="Q2143" s="19"/>
      <c r="R2143" s="19"/>
      <c r="S2143" s="18">
        <v>0</v>
      </c>
      <c r="T2143" s="20"/>
      <c r="U2143" s="17"/>
      <c r="V2143" s="17"/>
      <c r="W2143" s="17"/>
      <c r="X2143" s="17"/>
      <c r="Y2143" s="17"/>
      <c r="Z2143" s="18">
        <v>0</v>
      </c>
      <c r="AA2143" s="17"/>
      <c r="AB2143" s="17"/>
      <c r="AC2143" s="41">
        <v>83.307692307692307</v>
      </c>
    </row>
    <row r="2144" spans="1:29" x14ac:dyDescent="0.25">
      <c r="A2144" s="224">
        <v>2140</v>
      </c>
      <c r="B2144" s="60" t="s">
        <v>571</v>
      </c>
      <c r="C2144" s="8" t="s">
        <v>5456</v>
      </c>
      <c r="D2144" s="6">
        <v>0.83303030303030301</v>
      </c>
      <c r="E2144" s="121"/>
      <c r="F2144" s="5"/>
      <c r="G2144" s="6">
        <f>SUM(D2144*100,E2144:F2144)</f>
        <v>83.303030303030297</v>
      </c>
      <c r="H2144" s="5"/>
      <c r="I2144" s="4"/>
      <c r="J2144" s="6">
        <f>SUM(H2144:I2144)</f>
        <v>0</v>
      </c>
      <c r="K2144" s="5"/>
      <c r="L2144" s="4"/>
      <c r="M2144" s="4"/>
      <c r="N2144" s="6">
        <f>SUM(K2144:M2144)</f>
        <v>0</v>
      </c>
      <c r="O2144" s="4"/>
      <c r="P2144" s="4"/>
      <c r="Q2144" s="4"/>
      <c r="R2144" s="4"/>
      <c r="S2144" s="6">
        <f>SUM(O2144:R2144)</f>
        <v>0</v>
      </c>
      <c r="T2144" s="7"/>
      <c r="U2144" s="5"/>
      <c r="V2144" s="5"/>
      <c r="W2144" s="5"/>
      <c r="X2144" s="5"/>
      <c r="Y2144" s="5"/>
      <c r="Z2144" s="6">
        <f>SUM(T2144:Y2144)</f>
        <v>0</v>
      </c>
      <c r="AA2144" s="5"/>
      <c r="AB2144" s="5"/>
      <c r="AC2144" s="40">
        <f>G2144+J2144+N2144+S2144+Z2144+AA2144-AB2144</f>
        <v>83.303030303030297</v>
      </c>
    </row>
    <row r="2145" spans="1:29" x14ac:dyDescent="0.25">
      <c r="A2145" s="224">
        <v>2141</v>
      </c>
      <c r="B2145" s="62" t="s">
        <v>4918</v>
      </c>
      <c r="C2145" s="8" t="s">
        <v>4042</v>
      </c>
      <c r="D2145" s="18">
        <v>0.8</v>
      </c>
      <c r="E2145" s="124"/>
      <c r="F2145" s="17"/>
      <c r="G2145" s="18">
        <f>SUM(D2145*100,E2145:F2145)</f>
        <v>80</v>
      </c>
      <c r="H2145" s="17"/>
      <c r="I2145" s="19"/>
      <c r="J2145" s="18">
        <f>SUM(H2145:I2145)</f>
        <v>0</v>
      </c>
      <c r="K2145" s="17"/>
      <c r="L2145" s="19"/>
      <c r="M2145" s="19"/>
      <c r="N2145" s="18">
        <f>SUM(K2145:M2145)</f>
        <v>0</v>
      </c>
      <c r="O2145" s="19">
        <v>2.5</v>
      </c>
      <c r="P2145" s="19"/>
      <c r="Q2145" s="19"/>
      <c r="R2145" s="19"/>
      <c r="S2145" s="18">
        <f>SUM(O2145:R2145)</f>
        <v>2.5</v>
      </c>
      <c r="T2145" s="20"/>
      <c r="U2145" s="17">
        <v>0.8</v>
      </c>
      <c r="V2145" s="17"/>
      <c r="W2145" s="17"/>
      <c r="X2145" s="17"/>
      <c r="Y2145" s="17"/>
      <c r="Z2145" s="18">
        <f>SUM(T2145:Y2145)</f>
        <v>0.8</v>
      </c>
      <c r="AA2145" s="17"/>
      <c r="AB2145" s="17"/>
      <c r="AC2145" s="41">
        <f>G2145+J2145+N2145+S2145+Z2145+AA2145-AB2145</f>
        <v>83.3</v>
      </c>
    </row>
    <row r="2146" spans="1:29" x14ac:dyDescent="0.25">
      <c r="A2146" s="224">
        <v>2142</v>
      </c>
      <c r="B2146" s="62" t="s">
        <v>3561</v>
      </c>
      <c r="C2146" s="13" t="s">
        <v>3340</v>
      </c>
      <c r="D2146" s="18">
        <v>0.8329032258064516</v>
      </c>
      <c r="E2146" s="122"/>
      <c r="F2146" s="17"/>
      <c r="G2146" s="18">
        <v>83.290322580645153</v>
      </c>
      <c r="H2146" s="17"/>
      <c r="I2146" s="19"/>
      <c r="J2146" s="18">
        <v>0</v>
      </c>
      <c r="K2146" s="17"/>
      <c r="L2146" s="19"/>
      <c r="M2146" s="19"/>
      <c r="N2146" s="18">
        <v>0</v>
      </c>
      <c r="O2146" s="19"/>
      <c r="P2146" s="19"/>
      <c r="Q2146" s="19"/>
      <c r="R2146" s="19"/>
      <c r="S2146" s="18">
        <v>0</v>
      </c>
      <c r="T2146" s="20"/>
      <c r="U2146" s="17"/>
      <c r="V2146" s="17"/>
      <c r="W2146" s="17"/>
      <c r="X2146" s="17"/>
      <c r="Y2146" s="17"/>
      <c r="Z2146" s="18">
        <v>0</v>
      </c>
      <c r="AA2146" s="17"/>
      <c r="AB2146" s="17"/>
      <c r="AC2146" s="41">
        <v>83.290322580645153</v>
      </c>
    </row>
    <row r="2147" spans="1:29" x14ac:dyDescent="0.25">
      <c r="A2147" s="225">
        <v>2143</v>
      </c>
      <c r="B2147" s="62" t="s">
        <v>5244</v>
      </c>
      <c r="C2147" s="9" t="s">
        <v>4042</v>
      </c>
      <c r="D2147" s="18">
        <v>0.82472121212121208</v>
      </c>
      <c r="E2147" s="124"/>
      <c r="F2147" s="17"/>
      <c r="G2147" s="18">
        <f>SUM(D2147*100,E2147:F2147)</f>
        <v>82.472121212121209</v>
      </c>
      <c r="H2147" s="17"/>
      <c r="I2147" s="19"/>
      <c r="J2147" s="18">
        <f>SUM(H2147:I2147)</f>
        <v>0</v>
      </c>
      <c r="K2147" s="17"/>
      <c r="L2147" s="19"/>
      <c r="M2147" s="19"/>
      <c r="N2147" s="18">
        <f>SUM(K2147:M2147)</f>
        <v>0</v>
      </c>
      <c r="O2147" s="19"/>
      <c r="P2147" s="19"/>
      <c r="Q2147" s="19"/>
      <c r="R2147" s="19"/>
      <c r="S2147" s="18">
        <f>SUM(O2147:R2147)</f>
        <v>0</v>
      </c>
      <c r="T2147" s="20"/>
      <c r="U2147" s="17"/>
      <c r="V2147" s="17">
        <v>0.8</v>
      </c>
      <c r="W2147" s="17"/>
      <c r="X2147" s="17"/>
      <c r="Y2147" s="17"/>
      <c r="Z2147" s="18">
        <f>SUM(T2147:Y2147)</f>
        <v>0.8</v>
      </c>
      <c r="AA2147" s="17"/>
      <c r="AB2147" s="17"/>
      <c r="AC2147" s="41">
        <f>G2147+J2147+N2147+S2147+Z2147+AA2147-AB2147</f>
        <v>83.272121212121206</v>
      </c>
    </row>
    <row r="2148" spans="1:29" x14ac:dyDescent="0.25">
      <c r="A2148" s="224">
        <v>2144</v>
      </c>
      <c r="B2148" s="62" t="s">
        <v>572</v>
      </c>
      <c r="C2148" s="8" t="s">
        <v>5456</v>
      </c>
      <c r="D2148" s="6">
        <v>0.80758620689655169</v>
      </c>
      <c r="E2148" s="121"/>
      <c r="F2148" s="5"/>
      <c r="G2148" s="6">
        <f>SUM(D2148*100,E2148:F2148)</f>
        <v>80.758620689655174</v>
      </c>
      <c r="H2148" s="5"/>
      <c r="I2148" s="4"/>
      <c r="J2148" s="6">
        <f>SUM(H2148:I2148)</f>
        <v>0</v>
      </c>
      <c r="K2148" s="5">
        <v>2</v>
      </c>
      <c r="L2148" s="4"/>
      <c r="M2148" s="4"/>
      <c r="N2148" s="6">
        <f>SUM(K2148:M2148)</f>
        <v>2</v>
      </c>
      <c r="O2148" s="4"/>
      <c r="P2148" s="4"/>
      <c r="Q2148" s="4"/>
      <c r="R2148" s="4"/>
      <c r="S2148" s="6">
        <f>SUM(O2148:R2148)</f>
        <v>0</v>
      </c>
      <c r="T2148" s="7"/>
      <c r="U2148" s="5">
        <v>0.5</v>
      </c>
      <c r="V2148" s="5"/>
      <c r="W2148" s="5"/>
      <c r="X2148" s="5"/>
      <c r="Y2148" s="5"/>
      <c r="Z2148" s="6">
        <f>SUM(T2148:Y2148)</f>
        <v>0.5</v>
      </c>
      <c r="AA2148" s="5"/>
      <c r="AB2148" s="5"/>
      <c r="AC2148" s="40">
        <f>G2148+J2148+N2148+S2148+Z2148+AA2148-AB2148</f>
        <v>83.258620689655174</v>
      </c>
    </row>
    <row r="2149" spans="1:29" x14ac:dyDescent="0.25">
      <c r="A2149" s="224">
        <v>2145</v>
      </c>
      <c r="B2149" s="62" t="s">
        <v>3562</v>
      </c>
      <c r="C2149" s="13" t="s">
        <v>3340</v>
      </c>
      <c r="D2149" s="18">
        <v>0.83256410256410252</v>
      </c>
      <c r="E2149" s="122"/>
      <c r="F2149" s="17"/>
      <c r="G2149" s="18">
        <v>83.256410256410248</v>
      </c>
      <c r="H2149" s="17"/>
      <c r="I2149" s="19"/>
      <c r="J2149" s="18">
        <v>0</v>
      </c>
      <c r="K2149" s="17"/>
      <c r="L2149" s="19"/>
      <c r="M2149" s="19"/>
      <c r="N2149" s="18">
        <v>0</v>
      </c>
      <c r="O2149" s="19"/>
      <c r="P2149" s="19"/>
      <c r="Q2149" s="19"/>
      <c r="R2149" s="19"/>
      <c r="S2149" s="18">
        <v>0</v>
      </c>
      <c r="T2149" s="20"/>
      <c r="U2149" s="17"/>
      <c r="V2149" s="17"/>
      <c r="W2149" s="17"/>
      <c r="X2149" s="17"/>
      <c r="Y2149" s="17"/>
      <c r="Z2149" s="18">
        <v>0</v>
      </c>
      <c r="AA2149" s="17"/>
      <c r="AB2149" s="17"/>
      <c r="AC2149" s="41">
        <v>83.256410256410248</v>
      </c>
    </row>
    <row r="2150" spans="1:29" x14ac:dyDescent="0.25">
      <c r="A2150" s="224">
        <v>2146</v>
      </c>
      <c r="B2150" s="87" t="s">
        <v>1595</v>
      </c>
      <c r="C2150" s="26" t="s">
        <v>1369</v>
      </c>
      <c r="D2150" s="18">
        <v>0.80755333333333323</v>
      </c>
      <c r="E2150" s="122"/>
      <c r="F2150" s="17"/>
      <c r="G2150" s="18">
        <f>SUM(D2150*100,E2150:F2150)</f>
        <v>80.755333333333326</v>
      </c>
      <c r="H2150" s="17"/>
      <c r="I2150" s="19"/>
      <c r="J2150" s="18">
        <f>SUM(H2150:I2150)</f>
        <v>0</v>
      </c>
      <c r="K2150" s="17"/>
      <c r="L2150" s="19"/>
      <c r="M2150" s="19"/>
      <c r="N2150" s="18">
        <f>SUM(K2150:M2150)</f>
        <v>0</v>
      </c>
      <c r="O2150" s="19">
        <v>2.5</v>
      </c>
      <c r="P2150" s="19"/>
      <c r="Q2150" s="19"/>
      <c r="R2150" s="19"/>
      <c r="S2150" s="18">
        <f>SUM(O2150:R2150)</f>
        <v>2.5</v>
      </c>
      <c r="T2150" s="20"/>
      <c r="U2150" s="17"/>
      <c r="V2150" s="17"/>
      <c r="W2150" s="17"/>
      <c r="X2150" s="17"/>
      <c r="Y2150" s="17"/>
      <c r="Z2150" s="18">
        <f>SUM(T2150:Y2150)</f>
        <v>0</v>
      </c>
      <c r="AA2150" s="17"/>
      <c r="AB2150" s="17"/>
      <c r="AC2150" s="41">
        <f>G2150+J2150+N2150+S2150+Z2150+AA2150-AB2150</f>
        <v>83.255333333333326</v>
      </c>
    </row>
    <row r="2151" spans="1:29" x14ac:dyDescent="0.25">
      <c r="A2151" s="225">
        <v>2147</v>
      </c>
      <c r="B2151" s="62" t="s">
        <v>2801</v>
      </c>
      <c r="C2151" s="13" t="s">
        <v>2360</v>
      </c>
      <c r="D2151" s="18">
        <v>0.83250000000000002</v>
      </c>
      <c r="E2151" s="122"/>
      <c r="F2151" s="17"/>
      <c r="G2151" s="18">
        <v>83.25</v>
      </c>
      <c r="H2151" s="17"/>
      <c r="I2151" s="19"/>
      <c r="J2151" s="18">
        <v>0</v>
      </c>
      <c r="K2151" s="17"/>
      <c r="L2151" s="19"/>
      <c r="M2151" s="19"/>
      <c r="N2151" s="18">
        <v>0</v>
      </c>
      <c r="O2151" s="19"/>
      <c r="P2151" s="19"/>
      <c r="Q2151" s="19"/>
      <c r="R2151" s="19"/>
      <c r="S2151" s="18">
        <v>0</v>
      </c>
      <c r="T2151" s="20"/>
      <c r="U2151" s="17"/>
      <c r="V2151" s="17"/>
      <c r="W2151" s="17"/>
      <c r="X2151" s="17"/>
      <c r="Y2151" s="17"/>
      <c r="Z2151" s="18">
        <v>0</v>
      </c>
      <c r="AA2151" s="17"/>
      <c r="AB2151" s="17"/>
      <c r="AC2151" s="41">
        <v>83.25</v>
      </c>
    </row>
    <row r="2152" spans="1:29" x14ac:dyDescent="0.25">
      <c r="A2152" s="224">
        <v>2148</v>
      </c>
      <c r="B2152" s="29" t="s">
        <v>1596</v>
      </c>
      <c r="C2152" s="28" t="s">
        <v>1369</v>
      </c>
      <c r="D2152" s="18">
        <v>0.83233333333333337</v>
      </c>
      <c r="E2152" s="122"/>
      <c r="F2152" s="17"/>
      <c r="G2152" s="18">
        <f>SUM(D2152*100,E2152:F2152)</f>
        <v>83.233333333333334</v>
      </c>
      <c r="H2152" s="17"/>
      <c r="I2152" s="19"/>
      <c r="J2152" s="18">
        <f>SUM(H2152:I2152)</f>
        <v>0</v>
      </c>
      <c r="K2152" s="17"/>
      <c r="L2152" s="19"/>
      <c r="M2152" s="19"/>
      <c r="N2152" s="18">
        <f>SUM(K2152:M2152)</f>
        <v>0</v>
      </c>
      <c r="O2152" s="19"/>
      <c r="P2152" s="19"/>
      <c r="Q2152" s="19"/>
      <c r="R2152" s="19"/>
      <c r="S2152" s="18">
        <f>SUM(O2152:R2152)</f>
        <v>0</v>
      </c>
      <c r="T2152" s="20"/>
      <c r="U2152" s="17"/>
      <c r="V2152" s="17"/>
      <c r="W2152" s="17"/>
      <c r="X2152" s="17"/>
      <c r="Y2152" s="17"/>
      <c r="Z2152" s="18">
        <f>SUM(T2152:Y2152)</f>
        <v>0</v>
      </c>
      <c r="AA2152" s="17"/>
      <c r="AB2152" s="17"/>
      <c r="AC2152" s="41">
        <f>G2152+J2152+N2152+S2152+Z2152+AA2152-AB2152</f>
        <v>83.233333333333334</v>
      </c>
    </row>
    <row r="2153" spans="1:29" x14ac:dyDescent="0.25">
      <c r="A2153" s="224">
        <v>2149</v>
      </c>
      <c r="B2153" s="62" t="s">
        <v>3563</v>
      </c>
      <c r="C2153" s="13" t="s">
        <v>3340</v>
      </c>
      <c r="D2153" s="18">
        <v>0.81233333333333335</v>
      </c>
      <c r="E2153" s="122"/>
      <c r="F2153" s="17"/>
      <c r="G2153" s="18">
        <v>81.233333333333334</v>
      </c>
      <c r="H2153" s="17"/>
      <c r="I2153" s="19"/>
      <c r="J2153" s="18">
        <v>0</v>
      </c>
      <c r="K2153" s="17"/>
      <c r="L2153" s="19"/>
      <c r="M2153" s="19"/>
      <c r="N2153" s="18">
        <v>0</v>
      </c>
      <c r="O2153" s="19"/>
      <c r="P2153" s="19"/>
      <c r="Q2153" s="19"/>
      <c r="R2153" s="19"/>
      <c r="S2153" s="18">
        <v>0</v>
      </c>
      <c r="T2153" s="20">
        <v>2</v>
      </c>
      <c r="U2153" s="17"/>
      <c r="V2153" s="17"/>
      <c r="W2153" s="17"/>
      <c r="X2153" s="17"/>
      <c r="Y2153" s="17"/>
      <c r="Z2153" s="18">
        <v>2</v>
      </c>
      <c r="AA2153" s="17"/>
      <c r="AB2153" s="17"/>
      <c r="AC2153" s="41">
        <v>83.233333333333334</v>
      </c>
    </row>
    <row r="2154" spans="1:29" x14ac:dyDescent="0.25">
      <c r="A2154" s="224">
        <v>2150</v>
      </c>
      <c r="B2154" s="62" t="s">
        <v>2802</v>
      </c>
      <c r="C2154" s="13" t="s">
        <v>2360</v>
      </c>
      <c r="D2154" s="18">
        <v>0.8323076923076923</v>
      </c>
      <c r="E2154" s="122"/>
      <c r="F2154" s="17"/>
      <c r="G2154" s="18">
        <v>83.230769230769226</v>
      </c>
      <c r="H2154" s="17"/>
      <c r="I2154" s="19"/>
      <c r="J2154" s="18">
        <v>0</v>
      </c>
      <c r="K2154" s="17"/>
      <c r="L2154" s="19"/>
      <c r="M2154" s="19"/>
      <c r="N2154" s="18">
        <v>0</v>
      </c>
      <c r="O2154" s="19"/>
      <c r="P2154" s="19"/>
      <c r="Q2154" s="19"/>
      <c r="R2154" s="19"/>
      <c r="S2154" s="18">
        <v>0</v>
      </c>
      <c r="T2154" s="20"/>
      <c r="U2154" s="17"/>
      <c r="V2154" s="17"/>
      <c r="W2154" s="17"/>
      <c r="X2154" s="17"/>
      <c r="Y2154" s="17"/>
      <c r="Z2154" s="18">
        <v>0</v>
      </c>
      <c r="AA2154" s="17"/>
      <c r="AB2154" s="17"/>
      <c r="AC2154" s="41">
        <v>83.230769230769226</v>
      </c>
    </row>
    <row r="2155" spans="1:29" x14ac:dyDescent="0.25">
      <c r="A2155" s="225">
        <v>2151</v>
      </c>
      <c r="B2155" s="62" t="s">
        <v>2803</v>
      </c>
      <c r="C2155" s="13" t="s">
        <v>2360</v>
      </c>
      <c r="D2155" s="18">
        <v>0.8323076923076923</v>
      </c>
      <c r="E2155" s="122"/>
      <c r="F2155" s="17"/>
      <c r="G2155" s="18">
        <v>83.230769230769226</v>
      </c>
      <c r="H2155" s="17"/>
      <c r="I2155" s="19"/>
      <c r="J2155" s="18">
        <v>0</v>
      </c>
      <c r="K2155" s="17"/>
      <c r="L2155" s="19"/>
      <c r="M2155" s="19"/>
      <c r="N2155" s="18">
        <v>0</v>
      </c>
      <c r="O2155" s="19"/>
      <c r="P2155" s="19"/>
      <c r="Q2155" s="19"/>
      <c r="R2155" s="19"/>
      <c r="S2155" s="18">
        <v>0</v>
      </c>
      <c r="T2155" s="20"/>
      <c r="U2155" s="17"/>
      <c r="V2155" s="17"/>
      <c r="W2155" s="17"/>
      <c r="X2155" s="17"/>
      <c r="Y2155" s="17"/>
      <c r="Z2155" s="18">
        <v>0</v>
      </c>
      <c r="AA2155" s="17"/>
      <c r="AB2155" s="17"/>
      <c r="AC2155" s="41">
        <v>83.230769230769226</v>
      </c>
    </row>
    <row r="2156" spans="1:29" x14ac:dyDescent="0.25">
      <c r="A2156" s="224">
        <v>2152</v>
      </c>
      <c r="B2156" s="109">
        <v>204166</v>
      </c>
      <c r="C2156" s="36" t="s">
        <v>5457</v>
      </c>
      <c r="D2156" s="38">
        <v>0.83218749999999997</v>
      </c>
      <c r="E2156" s="123"/>
      <c r="F2156" s="33"/>
      <c r="G2156" s="34">
        <v>83.21875</v>
      </c>
      <c r="H2156" s="33"/>
      <c r="I2156" s="32"/>
      <c r="J2156" s="34">
        <v>0</v>
      </c>
      <c r="K2156" s="33"/>
      <c r="L2156" s="32"/>
      <c r="M2156" s="32"/>
      <c r="N2156" s="34">
        <v>0</v>
      </c>
      <c r="O2156" s="32"/>
      <c r="P2156" s="32"/>
      <c r="Q2156" s="32"/>
      <c r="R2156" s="32"/>
      <c r="S2156" s="34">
        <v>0</v>
      </c>
      <c r="T2156" s="35"/>
      <c r="U2156" s="33"/>
      <c r="V2156" s="33"/>
      <c r="W2156" s="33"/>
      <c r="X2156" s="33"/>
      <c r="Y2156" s="33"/>
      <c r="Z2156" s="34">
        <v>0</v>
      </c>
      <c r="AA2156" s="33"/>
      <c r="AB2156" s="33"/>
      <c r="AC2156" s="42">
        <v>83.21875</v>
      </c>
    </row>
    <row r="2157" spans="1:29" x14ac:dyDescent="0.25">
      <c r="A2157" s="224">
        <v>2153</v>
      </c>
      <c r="B2157" s="62" t="s">
        <v>4907</v>
      </c>
      <c r="C2157" s="8" t="s">
        <v>4042</v>
      </c>
      <c r="D2157" s="18">
        <v>0.82405405405405407</v>
      </c>
      <c r="E2157" s="124"/>
      <c r="F2157" s="17"/>
      <c r="G2157" s="18">
        <f>SUM(D2157*100,E2157:F2157)</f>
        <v>82.405405405405403</v>
      </c>
      <c r="H2157" s="17"/>
      <c r="I2157" s="19"/>
      <c r="J2157" s="18">
        <f>SUM(H2157:I2157)</f>
        <v>0</v>
      </c>
      <c r="K2157" s="17"/>
      <c r="L2157" s="19"/>
      <c r="M2157" s="19"/>
      <c r="N2157" s="18">
        <f>SUM(K2157:M2157)</f>
        <v>0</v>
      </c>
      <c r="O2157" s="19"/>
      <c r="P2157" s="19"/>
      <c r="Q2157" s="19"/>
      <c r="R2157" s="19"/>
      <c r="S2157" s="18">
        <f>SUM(O2157:R2157)</f>
        <v>0</v>
      </c>
      <c r="T2157" s="20"/>
      <c r="U2157" s="17">
        <v>0.8</v>
      </c>
      <c r="V2157" s="17"/>
      <c r="W2157" s="17"/>
      <c r="X2157" s="17"/>
      <c r="Y2157" s="17"/>
      <c r="Z2157" s="18">
        <f>SUM(T2157:Y2157)</f>
        <v>0.8</v>
      </c>
      <c r="AA2157" s="17"/>
      <c r="AB2157" s="17"/>
      <c r="AC2157" s="41">
        <f>G2157+J2157+N2157+S2157+Z2157+AA2157-AB2157</f>
        <v>83.205405405405401</v>
      </c>
    </row>
    <row r="2158" spans="1:29" x14ac:dyDescent="0.25">
      <c r="A2158" s="224">
        <v>2154</v>
      </c>
      <c r="B2158" s="109">
        <v>194117</v>
      </c>
      <c r="C2158" s="36" t="s">
        <v>5457</v>
      </c>
      <c r="D2158" s="39">
        <v>0.83199999999999996</v>
      </c>
      <c r="E2158" s="123"/>
      <c r="F2158" s="33"/>
      <c r="G2158" s="34">
        <v>83.2</v>
      </c>
      <c r="H2158" s="33"/>
      <c r="I2158" s="32"/>
      <c r="J2158" s="34">
        <v>0</v>
      </c>
      <c r="K2158" s="33"/>
      <c r="L2158" s="32"/>
      <c r="M2158" s="32"/>
      <c r="N2158" s="34">
        <v>0</v>
      </c>
      <c r="O2158" s="32"/>
      <c r="P2158" s="32"/>
      <c r="Q2158" s="32"/>
      <c r="R2158" s="32"/>
      <c r="S2158" s="34">
        <v>0</v>
      </c>
      <c r="T2158" s="35"/>
      <c r="U2158" s="33"/>
      <c r="V2158" s="33"/>
      <c r="W2158" s="33"/>
      <c r="X2158" s="33"/>
      <c r="Y2158" s="33"/>
      <c r="Z2158" s="34">
        <v>0</v>
      </c>
      <c r="AA2158" s="33"/>
      <c r="AB2158" s="33"/>
      <c r="AC2158" s="42">
        <v>83.2</v>
      </c>
    </row>
    <row r="2159" spans="1:29" x14ac:dyDescent="0.25">
      <c r="A2159" s="225">
        <v>2155</v>
      </c>
      <c r="B2159" s="109">
        <v>194256</v>
      </c>
      <c r="C2159" s="36" t="s">
        <v>5457</v>
      </c>
      <c r="D2159" s="39">
        <v>0.82699999999999996</v>
      </c>
      <c r="E2159" s="123"/>
      <c r="F2159" s="33"/>
      <c r="G2159" s="34">
        <v>82.699999999999989</v>
      </c>
      <c r="H2159" s="33"/>
      <c r="I2159" s="32"/>
      <c r="J2159" s="34">
        <v>0</v>
      </c>
      <c r="K2159" s="33"/>
      <c r="L2159" s="32"/>
      <c r="M2159" s="32"/>
      <c r="N2159" s="34">
        <v>0</v>
      </c>
      <c r="O2159" s="32"/>
      <c r="P2159" s="32"/>
      <c r="Q2159" s="32"/>
      <c r="R2159" s="32"/>
      <c r="S2159" s="34">
        <v>0</v>
      </c>
      <c r="T2159" s="35"/>
      <c r="U2159" s="33"/>
      <c r="V2159" s="33">
        <v>0.5</v>
      </c>
      <c r="W2159" s="33"/>
      <c r="X2159" s="33"/>
      <c r="Y2159" s="33"/>
      <c r="Z2159" s="34">
        <v>0.5</v>
      </c>
      <c r="AA2159" s="33"/>
      <c r="AB2159" s="33"/>
      <c r="AC2159" s="42">
        <v>83.199999999999989</v>
      </c>
    </row>
    <row r="2160" spans="1:29" x14ac:dyDescent="0.25">
      <c r="A2160" s="224">
        <v>2156</v>
      </c>
      <c r="B2160" s="58" t="s">
        <v>573</v>
      </c>
      <c r="C2160" s="8" t="s">
        <v>5456</v>
      </c>
      <c r="D2160" s="6">
        <v>0.83193548387096772</v>
      </c>
      <c r="E2160" s="121"/>
      <c r="F2160" s="5"/>
      <c r="G2160" s="6">
        <f>SUM(D2160*100,E2160:F2160)</f>
        <v>83.193548387096769</v>
      </c>
      <c r="H2160" s="5"/>
      <c r="I2160" s="4"/>
      <c r="J2160" s="6">
        <f>SUM(H2160:I2160)</f>
        <v>0</v>
      </c>
      <c r="K2160" s="5"/>
      <c r="L2160" s="4"/>
      <c r="M2160" s="4"/>
      <c r="N2160" s="6">
        <f>SUM(K2160:M2160)</f>
        <v>0</v>
      </c>
      <c r="O2160" s="4"/>
      <c r="P2160" s="4"/>
      <c r="Q2160" s="4"/>
      <c r="R2160" s="4"/>
      <c r="S2160" s="6">
        <f>SUM(O2160:R2160)</f>
        <v>0</v>
      </c>
      <c r="T2160" s="7"/>
      <c r="U2160" s="5"/>
      <c r="V2160" s="5"/>
      <c r="W2160" s="5"/>
      <c r="X2160" s="5"/>
      <c r="Y2160" s="5"/>
      <c r="Z2160" s="6">
        <f>SUM(T2160:Y2160)</f>
        <v>0</v>
      </c>
      <c r="AA2160" s="5"/>
      <c r="AB2160" s="5"/>
      <c r="AC2160" s="40">
        <f>G2160+J2160+N2160+S2160+Z2160+AA2160-AB2160</f>
        <v>83.193548387096769</v>
      </c>
    </row>
    <row r="2161" spans="1:29" x14ac:dyDescent="0.25">
      <c r="A2161" s="224">
        <v>2157</v>
      </c>
      <c r="B2161" s="62" t="s">
        <v>5123</v>
      </c>
      <c r="C2161" s="24" t="s">
        <v>4042</v>
      </c>
      <c r="D2161" s="18">
        <v>0.83193548387096772</v>
      </c>
      <c r="E2161" s="124"/>
      <c r="F2161" s="17"/>
      <c r="G2161" s="18">
        <f>SUM(D2161*100,E2161:F2161)</f>
        <v>83.193548387096769</v>
      </c>
      <c r="H2161" s="17"/>
      <c r="I2161" s="19"/>
      <c r="J2161" s="18">
        <f>SUM(H2161:I2161)</f>
        <v>0</v>
      </c>
      <c r="K2161" s="17"/>
      <c r="L2161" s="19"/>
      <c r="M2161" s="19"/>
      <c r="N2161" s="18">
        <f>SUM(K2161:M2161)</f>
        <v>0</v>
      </c>
      <c r="O2161" s="19"/>
      <c r="P2161" s="19"/>
      <c r="Q2161" s="19"/>
      <c r="R2161" s="19"/>
      <c r="S2161" s="18">
        <f>SUM(O2161:R2161)</f>
        <v>0</v>
      </c>
      <c r="T2161" s="20"/>
      <c r="U2161" s="17"/>
      <c r="V2161" s="17"/>
      <c r="W2161" s="17"/>
      <c r="X2161" s="17"/>
      <c r="Y2161" s="17"/>
      <c r="Z2161" s="18">
        <f>SUM(T2161:Y2161)</f>
        <v>0</v>
      </c>
      <c r="AA2161" s="17"/>
      <c r="AB2161" s="17"/>
      <c r="AC2161" s="41">
        <f>G2161+J2161+N2161+S2161+Z2161+AA2161-AB2161</f>
        <v>83.193548387096769</v>
      </c>
    </row>
    <row r="2162" spans="1:29" x14ac:dyDescent="0.25">
      <c r="A2162" s="224">
        <v>2158</v>
      </c>
      <c r="B2162" s="59" t="s">
        <v>574</v>
      </c>
      <c r="C2162" s="8" t="s">
        <v>5456</v>
      </c>
      <c r="D2162" s="43">
        <v>0.81079333333333337</v>
      </c>
      <c r="E2162" s="121"/>
      <c r="F2162" s="5"/>
      <c r="G2162" s="6">
        <f>SUM(D2162*100,E2162:F2162)</f>
        <v>81.079333333333338</v>
      </c>
      <c r="H2162" s="5"/>
      <c r="I2162" s="4"/>
      <c r="J2162" s="6">
        <f>SUM(H2162:I2162)</f>
        <v>0</v>
      </c>
      <c r="K2162" s="5"/>
      <c r="L2162" s="4"/>
      <c r="M2162" s="4"/>
      <c r="N2162" s="6">
        <f>SUM(K2162:M2162)</f>
        <v>0</v>
      </c>
      <c r="O2162" s="4"/>
      <c r="P2162" s="4"/>
      <c r="Q2162" s="4"/>
      <c r="R2162" s="4"/>
      <c r="S2162" s="6">
        <f>SUM(O2162:R2162)</f>
        <v>0</v>
      </c>
      <c r="T2162" s="7">
        <v>0.8</v>
      </c>
      <c r="U2162" s="5"/>
      <c r="V2162" s="5"/>
      <c r="W2162" s="5"/>
      <c r="X2162" s="5">
        <v>1.3</v>
      </c>
      <c r="Y2162" s="5"/>
      <c r="Z2162" s="6">
        <f>SUM(T2162:Y2162)</f>
        <v>2.1</v>
      </c>
      <c r="AA2162" s="5"/>
      <c r="AB2162" s="5"/>
      <c r="AC2162" s="40">
        <f>G2162+J2162+N2162+S2162+Z2162+AA2162-AB2162</f>
        <v>83.179333333333332</v>
      </c>
    </row>
    <row r="2163" spans="1:29" x14ac:dyDescent="0.25">
      <c r="A2163" s="225">
        <v>2159</v>
      </c>
      <c r="B2163" s="62" t="s">
        <v>575</v>
      </c>
      <c r="C2163" s="8" t="s">
        <v>5456</v>
      </c>
      <c r="D2163" s="6">
        <v>0.8317241379310345</v>
      </c>
      <c r="E2163" s="121"/>
      <c r="F2163" s="5"/>
      <c r="G2163" s="6">
        <f>SUM(D2163*100,E2163:F2163)</f>
        <v>83.172413793103445</v>
      </c>
      <c r="H2163" s="5"/>
      <c r="I2163" s="4"/>
      <c r="J2163" s="6">
        <f>SUM(H2163:I2163)</f>
        <v>0</v>
      </c>
      <c r="K2163" s="5"/>
      <c r="L2163" s="4"/>
      <c r="M2163" s="4"/>
      <c r="N2163" s="6">
        <f>SUM(K2163:M2163)</f>
        <v>0</v>
      </c>
      <c r="O2163" s="4"/>
      <c r="P2163" s="4"/>
      <c r="Q2163" s="4"/>
      <c r="R2163" s="4"/>
      <c r="S2163" s="6">
        <f>SUM(O2163:R2163)</f>
        <v>0</v>
      </c>
      <c r="T2163" s="7"/>
      <c r="U2163" s="5"/>
      <c r="V2163" s="5"/>
      <c r="W2163" s="5"/>
      <c r="X2163" s="5"/>
      <c r="Y2163" s="5"/>
      <c r="Z2163" s="6">
        <f>SUM(T2163:Y2163)</f>
        <v>0</v>
      </c>
      <c r="AA2163" s="5"/>
      <c r="AB2163" s="5"/>
      <c r="AC2163" s="40">
        <f>G2163+J2163+N2163+S2163+Z2163+AA2163-AB2163</f>
        <v>83.172413793103445</v>
      </c>
    </row>
    <row r="2164" spans="1:29" x14ac:dyDescent="0.25">
      <c r="A2164" s="224">
        <v>2160</v>
      </c>
      <c r="B2164" s="62" t="s">
        <v>2804</v>
      </c>
      <c r="C2164" s="13" t="s">
        <v>2360</v>
      </c>
      <c r="D2164" s="18">
        <v>0.83166666666666667</v>
      </c>
      <c r="E2164" s="122"/>
      <c r="F2164" s="17"/>
      <c r="G2164" s="18">
        <v>83.166666666666671</v>
      </c>
      <c r="H2164" s="17"/>
      <c r="I2164" s="19"/>
      <c r="J2164" s="18">
        <v>0</v>
      </c>
      <c r="K2164" s="17"/>
      <c r="L2164" s="19"/>
      <c r="M2164" s="19"/>
      <c r="N2164" s="18">
        <v>0</v>
      </c>
      <c r="O2164" s="19"/>
      <c r="P2164" s="19"/>
      <c r="Q2164" s="19"/>
      <c r="R2164" s="19"/>
      <c r="S2164" s="18">
        <v>0</v>
      </c>
      <c r="T2164" s="20"/>
      <c r="U2164" s="17"/>
      <c r="V2164" s="17"/>
      <c r="W2164" s="17"/>
      <c r="X2164" s="17"/>
      <c r="Y2164" s="17"/>
      <c r="Z2164" s="18">
        <v>0</v>
      </c>
      <c r="AA2164" s="17"/>
      <c r="AB2164" s="17"/>
      <c r="AC2164" s="41">
        <v>83.166666666666671</v>
      </c>
    </row>
    <row r="2165" spans="1:29" x14ac:dyDescent="0.25">
      <c r="A2165" s="224">
        <v>2161</v>
      </c>
      <c r="B2165" s="62" t="s">
        <v>2805</v>
      </c>
      <c r="C2165" s="13" t="s">
        <v>2360</v>
      </c>
      <c r="D2165" s="18">
        <v>0.83166666666666667</v>
      </c>
      <c r="E2165" s="122"/>
      <c r="F2165" s="17"/>
      <c r="G2165" s="18">
        <v>83.166666666666671</v>
      </c>
      <c r="H2165" s="17"/>
      <c r="I2165" s="19"/>
      <c r="J2165" s="18">
        <v>0</v>
      </c>
      <c r="K2165" s="17"/>
      <c r="L2165" s="19"/>
      <c r="M2165" s="19"/>
      <c r="N2165" s="18">
        <v>0</v>
      </c>
      <c r="O2165" s="19"/>
      <c r="P2165" s="19"/>
      <c r="Q2165" s="19"/>
      <c r="R2165" s="19"/>
      <c r="S2165" s="18">
        <v>0</v>
      </c>
      <c r="T2165" s="20"/>
      <c r="U2165" s="17"/>
      <c r="V2165" s="17"/>
      <c r="W2165" s="17"/>
      <c r="X2165" s="17"/>
      <c r="Y2165" s="17"/>
      <c r="Z2165" s="18">
        <v>0</v>
      </c>
      <c r="AA2165" s="17"/>
      <c r="AB2165" s="17"/>
      <c r="AC2165" s="41">
        <v>83.166666666666671</v>
      </c>
    </row>
    <row r="2166" spans="1:29" x14ac:dyDescent="0.25">
      <c r="A2166" s="224">
        <v>2162</v>
      </c>
      <c r="B2166" s="62" t="s">
        <v>2806</v>
      </c>
      <c r="C2166" s="13" t="s">
        <v>2360</v>
      </c>
      <c r="D2166" s="18">
        <v>0.83166666666666667</v>
      </c>
      <c r="E2166" s="122"/>
      <c r="F2166" s="17"/>
      <c r="G2166" s="18">
        <v>83.166666666666671</v>
      </c>
      <c r="H2166" s="17"/>
      <c r="I2166" s="19"/>
      <c r="J2166" s="18">
        <v>0</v>
      </c>
      <c r="K2166" s="17"/>
      <c r="L2166" s="19"/>
      <c r="M2166" s="19"/>
      <c r="N2166" s="18">
        <v>0</v>
      </c>
      <c r="O2166" s="19"/>
      <c r="P2166" s="19"/>
      <c r="Q2166" s="19"/>
      <c r="R2166" s="19"/>
      <c r="S2166" s="18">
        <v>0</v>
      </c>
      <c r="T2166" s="20"/>
      <c r="U2166" s="17"/>
      <c r="V2166" s="17"/>
      <c r="W2166" s="17"/>
      <c r="X2166" s="17"/>
      <c r="Y2166" s="17"/>
      <c r="Z2166" s="18">
        <v>0</v>
      </c>
      <c r="AA2166" s="17"/>
      <c r="AB2166" s="17"/>
      <c r="AC2166" s="41">
        <v>83.166666666666671</v>
      </c>
    </row>
    <row r="2167" spans="1:29" x14ac:dyDescent="0.25">
      <c r="A2167" s="225">
        <v>2163</v>
      </c>
      <c r="B2167" s="81" t="s">
        <v>4300</v>
      </c>
      <c r="C2167" s="8" t="s">
        <v>4042</v>
      </c>
      <c r="D2167" s="18">
        <v>0.83166666666666667</v>
      </c>
      <c r="E2167" s="124"/>
      <c r="F2167" s="17"/>
      <c r="G2167" s="18">
        <f>SUM(D2167*100,E2167:F2167)</f>
        <v>83.166666666666671</v>
      </c>
      <c r="H2167" s="17"/>
      <c r="I2167" s="19"/>
      <c r="J2167" s="18">
        <f>SUM(H2167:I2167)</f>
        <v>0</v>
      </c>
      <c r="K2167" s="17"/>
      <c r="L2167" s="19"/>
      <c r="M2167" s="19"/>
      <c r="N2167" s="18">
        <f>SUM(K2167:M2167)</f>
        <v>0</v>
      </c>
      <c r="O2167" s="19"/>
      <c r="P2167" s="19"/>
      <c r="Q2167" s="19"/>
      <c r="R2167" s="19"/>
      <c r="S2167" s="18">
        <f>SUM(O2167:R2167)</f>
        <v>0</v>
      </c>
      <c r="T2167" s="20"/>
      <c r="U2167" s="17"/>
      <c r="V2167" s="17"/>
      <c r="W2167" s="17"/>
      <c r="X2167" s="17"/>
      <c r="Y2167" s="17"/>
      <c r="Z2167" s="18">
        <f>SUM(T2167:Y2167)</f>
        <v>0</v>
      </c>
      <c r="AA2167" s="17"/>
      <c r="AB2167" s="17"/>
      <c r="AC2167" s="41">
        <f>G2167+J2167+N2167+S2167+Z2167+AA2167-AB2167</f>
        <v>83.166666666666671</v>
      </c>
    </row>
    <row r="2168" spans="1:29" x14ac:dyDescent="0.25">
      <c r="A2168" s="224">
        <v>2164</v>
      </c>
      <c r="B2168" s="109">
        <v>204216</v>
      </c>
      <c r="C2168" s="36" t="s">
        <v>5457</v>
      </c>
      <c r="D2168" s="38">
        <v>0.67656249999999996</v>
      </c>
      <c r="E2168" s="123"/>
      <c r="F2168" s="33"/>
      <c r="G2168" s="34">
        <v>67.65625</v>
      </c>
      <c r="H2168" s="33"/>
      <c r="I2168" s="32"/>
      <c r="J2168" s="34">
        <v>0</v>
      </c>
      <c r="K2168" s="33"/>
      <c r="L2168" s="32"/>
      <c r="M2168" s="32"/>
      <c r="N2168" s="34">
        <v>0</v>
      </c>
      <c r="O2168" s="32">
        <v>2.5</v>
      </c>
      <c r="P2168" s="32"/>
      <c r="Q2168" s="32">
        <v>9.6</v>
      </c>
      <c r="R2168" s="32"/>
      <c r="S2168" s="34">
        <v>12.1</v>
      </c>
      <c r="T2168" s="35"/>
      <c r="U2168" s="33">
        <v>2.6</v>
      </c>
      <c r="V2168" s="33"/>
      <c r="W2168" s="33"/>
      <c r="X2168" s="33">
        <v>0.8</v>
      </c>
      <c r="Y2168" s="33"/>
      <c r="Z2168" s="34">
        <v>3.4000000000000004</v>
      </c>
      <c r="AA2168" s="33"/>
      <c r="AB2168" s="33"/>
      <c r="AC2168" s="42">
        <v>83.15625</v>
      </c>
    </row>
    <row r="2169" spans="1:29" x14ac:dyDescent="0.25">
      <c r="A2169" s="224">
        <v>2165</v>
      </c>
      <c r="B2169" s="62" t="s">
        <v>2807</v>
      </c>
      <c r="C2169" s="13" t="s">
        <v>2360</v>
      </c>
      <c r="D2169" s="18">
        <v>0.83153846153846156</v>
      </c>
      <c r="E2169" s="122"/>
      <c r="F2169" s="17"/>
      <c r="G2169" s="18">
        <v>83.15384615384616</v>
      </c>
      <c r="H2169" s="17"/>
      <c r="I2169" s="19"/>
      <c r="J2169" s="18">
        <v>0</v>
      </c>
      <c r="K2169" s="17"/>
      <c r="L2169" s="19"/>
      <c r="M2169" s="19"/>
      <c r="N2169" s="18">
        <v>0</v>
      </c>
      <c r="O2169" s="19"/>
      <c r="P2169" s="19"/>
      <c r="Q2169" s="19"/>
      <c r="R2169" s="19"/>
      <c r="S2169" s="18">
        <v>0</v>
      </c>
      <c r="T2169" s="20"/>
      <c r="U2169" s="17"/>
      <c r="V2169" s="17"/>
      <c r="W2169" s="17"/>
      <c r="X2169" s="17"/>
      <c r="Y2169" s="17"/>
      <c r="Z2169" s="18">
        <v>0</v>
      </c>
      <c r="AA2169" s="17"/>
      <c r="AB2169" s="17"/>
      <c r="AC2169" s="41">
        <v>83.15384615384616</v>
      </c>
    </row>
    <row r="2170" spans="1:29" x14ac:dyDescent="0.25">
      <c r="A2170" s="224">
        <v>2166</v>
      </c>
      <c r="B2170" s="62" t="s">
        <v>2808</v>
      </c>
      <c r="C2170" s="13" t="s">
        <v>2360</v>
      </c>
      <c r="D2170" s="18">
        <v>0.83153846153846156</v>
      </c>
      <c r="E2170" s="122"/>
      <c r="F2170" s="17"/>
      <c r="G2170" s="18">
        <v>83.15384615384616</v>
      </c>
      <c r="H2170" s="17"/>
      <c r="I2170" s="19"/>
      <c r="J2170" s="18">
        <v>0</v>
      </c>
      <c r="K2170" s="17"/>
      <c r="L2170" s="19"/>
      <c r="M2170" s="19"/>
      <c r="N2170" s="18">
        <v>0</v>
      </c>
      <c r="O2170" s="19"/>
      <c r="P2170" s="19"/>
      <c r="Q2170" s="19"/>
      <c r="R2170" s="19"/>
      <c r="S2170" s="18">
        <v>0</v>
      </c>
      <c r="T2170" s="20"/>
      <c r="U2170" s="17"/>
      <c r="V2170" s="17"/>
      <c r="W2170" s="17"/>
      <c r="X2170" s="17"/>
      <c r="Y2170" s="17"/>
      <c r="Z2170" s="18">
        <v>0</v>
      </c>
      <c r="AA2170" s="17"/>
      <c r="AB2170" s="17"/>
      <c r="AC2170" s="41">
        <v>83.15384615384616</v>
      </c>
    </row>
    <row r="2171" spans="1:29" x14ac:dyDescent="0.25">
      <c r="A2171" s="225">
        <v>2167</v>
      </c>
      <c r="B2171" s="59" t="s">
        <v>576</v>
      </c>
      <c r="C2171" s="8" t="s">
        <v>5456</v>
      </c>
      <c r="D2171" s="43">
        <v>0.83146000000000009</v>
      </c>
      <c r="E2171" s="121"/>
      <c r="F2171" s="5"/>
      <c r="G2171" s="6">
        <f>SUM(D2171*100,E2171:F2171)</f>
        <v>83.146000000000015</v>
      </c>
      <c r="H2171" s="5"/>
      <c r="I2171" s="4"/>
      <c r="J2171" s="6">
        <f>SUM(H2171:I2171)</f>
        <v>0</v>
      </c>
      <c r="K2171" s="5"/>
      <c r="L2171" s="4"/>
      <c r="M2171" s="4"/>
      <c r="N2171" s="6">
        <f>SUM(K2171:M2171)</f>
        <v>0</v>
      </c>
      <c r="O2171" s="4"/>
      <c r="P2171" s="4"/>
      <c r="Q2171" s="4"/>
      <c r="R2171" s="4"/>
      <c r="S2171" s="6">
        <f>SUM(O2171:R2171)</f>
        <v>0</v>
      </c>
      <c r="T2171" s="7"/>
      <c r="U2171" s="5"/>
      <c r="V2171" s="5"/>
      <c r="W2171" s="5"/>
      <c r="X2171" s="5"/>
      <c r="Y2171" s="5"/>
      <c r="Z2171" s="6">
        <f>SUM(T2171:Y2171)</f>
        <v>0</v>
      </c>
      <c r="AA2171" s="5"/>
      <c r="AB2171" s="5"/>
      <c r="AC2171" s="40">
        <f>G2171+J2171+N2171+S2171+Z2171+AA2171-AB2171</f>
        <v>83.146000000000015</v>
      </c>
    </row>
    <row r="2172" spans="1:29" x14ac:dyDescent="0.25">
      <c r="A2172" s="224">
        <v>2168</v>
      </c>
      <c r="B2172" s="59" t="s">
        <v>577</v>
      </c>
      <c r="C2172" s="8" t="s">
        <v>5456</v>
      </c>
      <c r="D2172" s="6">
        <v>0.83137931034482759</v>
      </c>
      <c r="E2172" s="121"/>
      <c r="F2172" s="5"/>
      <c r="G2172" s="6">
        <f>SUM(D2172*100,E2172:F2172)</f>
        <v>83.137931034482762</v>
      </c>
      <c r="H2172" s="5"/>
      <c r="I2172" s="4"/>
      <c r="J2172" s="6">
        <f>SUM(H2172:I2172)</f>
        <v>0</v>
      </c>
      <c r="K2172" s="5"/>
      <c r="L2172" s="4"/>
      <c r="M2172" s="4"/>
      <c r="N2172" s="6">
        <f>SUM(K2172:M2172)</f>
        <v>0</v>
      </c>
      <c r="O2172" s="4"/>
      <c r="P2172" s="4"/>
      <c r="Q2172" s="4"/>
      <c r="R2172" s="4"/>
      <c r="S2172" s="6">
        <f>SUM(O2172:R2172)</f>
        <v>0</v>
      </c>
      <c r="T2172" s="7"/>
      <c r="U2172" s="5"/>
      <c r="V2172" s="5"/>
      <c r="W2172" s="5"/>
      <c r="X2172" s="5"/>
      <c r="Y2172" s="5"/>
      <c r="Z2172" s="6">
        <f>SUM(T2172:Y2172)</f>
        <v>0</v>
      </c>
      <c r="AA2172" s="5"/>
      <c r="AB2172" s="5"/>
      <c r="AC2172" s="40">
        <f>G2172+J2172+N2172+S2172+Z2172+AA2172-AB2172</f>
        <v>83.137931034482762</v>
      </c>
    </row>
    <row r="2173" spans="1:29" x14ac:dyDescent="0.25">
      <c r="A2173" s="224">
        <v>2169</v>
      </c>
      <c r="B2173" s="62" t="s">
        <v>578</v>
      </c>
      <c r="C2173" s="8" t="s">
        <v>5456</v>
      </c>
      <c r="D2173" s="6">
        <v>0.83137931034482759</v>
      </c>
      <c r="E2173" s="121"/>
      <c r="F2173" s="5"/>
      <c r="G2173" s="6">
        <f>SUM(D2173*100,E2173:F2173)</f>
        <v>83.137931034482762</v>
      </c>
      <c r="H2173" s="5"/>
      <c r="I2173" s="4"/>
      <c r="J2173" s="6">
        <f>SUM(H2173:I2173)</f>
        <v>0</v>
      </c>
      <c r="K2173" s="5"/>
      <c r="L2173" s="4"/>
      <c r="M2173" s="4"/>
      <c r="N2173" s="6">
        <f>SUM(K2173:M2173)</f>
        <v>0</v>
      </c>
      <c r="O2173" s="4"/>
      <c r="P2173" s="4"/>
      <c r="Q2173" s="4"/>
      <c r="R2173" s="4"/>
      <c r="S2173" s="6">
        <f>SUM(O2173:R2173)</f>
        <v>0</v>
      </c>
      <c r="T2173" s="7"/>
      <c r="U2173" s="5"/>
      <c r="V2173" s="5"/>
      <c r="W2173" s="5"/>
      <c r="X2173" s="5"/>
      <c r="Y2173" s="5"/>
      <c r="Z2173" s="6">
        <f>SUM(T2173:Y2173)</f>
        <v>0</v>
      </c>
      <c r="AA2173" s="5"/>
      <c r="AB2173" s="5"/>
      <c r="AC2173" s="40">
        <f>G2173+J2173+N2173+S2173+Z2173+AA2173-AB2173</f>
        <v>83.137931034482762</v>
      </c>
    </row>
    <row r="2174" spans="1:29" x14ac:dyDescent="0.25">
      <c r="A2174" s="224">
        <v>2170</v>
      </c>
      <c r="B2174" s="62" t="s">
        <v>2809</v>
      </c>
      <c r="C2174" s="13" t="s">
        <v>2360</v>
      </c>
      <c r="D2174" s="18">
        <v>0.82133333333333336</v>
      </c>
      <c r="E2174" s="122"/>
      <c r="F2174" s="17"/>
      <c r="G2174" s="18">
        <v>82.13333333333334</v>
      </c>
      <c r="H2174" s="17"/>
      <c r="I2174" s="19"/>
      <c r="J2174" s="18">
        <v>0</v>
      </c>
      <c r="K2174" s="17"/>
      <c r="L2174" s="19"/>
      <c r="M2174" s="19"/>
      <c r="N2174" s="18">
        <v>0</v>
      </c>
      <c r="O2174" s="19"/>
      <c r="P2174" s="19"/>
      <c r="Q2174" s="19"/>
      <c r="R2174" s="19"/>
      <c r="S2174" s="18">
        <v>0</v>
      </c>
      <c r="T2174" s="20">
        <v>1</v>
      </c>
      <c r="U2174" s="17"/>
      <c r="V2174" s="17"/>
      <c r="W2174" s="17"/>
      <c r="X2174" s="17"/>
      <c r="Y2174" s="17"/>
      <c r="Z2174" s="18">
        <v>1</v>
      </c>
      <c r="AA2174" s="17"/>
      <c r="AB2174" s="17"/>
      <c r="AC2174" s="41">
        <v>83.13333333333334</v>
      </c>
    </row>
    <row r="2175" spans="1:29" x14ac:dyDescent="0.25">
      <c r="A2175" s="225">
        <v>2171</v>
      </c>
      <c r="B2175" s="109">
        <v>204450</v>
      </c>
      <c r="C2175" s="36" t="s">
        <v>5457</v>
      </c>
      <c r="D2175" s="39">
        <v>0.83133333333333337</v>
      </c>
      <c r="E2175" s="123"/>
      <c r="F2175" s="33"/>
      <c r="G2175" s="34">
        <v>83.13333333333334</v>
      </c>
      <c r="H2175" s="33"/>
      <c r="I2175" s="32"/>
      <c r="J2175" s="34">
        <v>0</v>
      </c>
      <c r="K2175" s="33"/>
      <c r="L2175" s="32"/>
      <c r="M2175" s="32"/>
      <c r="N2175" s="34">
        <v>0</v>
      </c>
      <c r="O2175" s="32"/>
      <c r="P2175" s="32"/>
      <c r="Q2175" s="32"/>
      <c r="R2175" s="32"/>
      <c r="S2175" s="34">
        <v>0</v>
      </c>
      <c r="T2175" s="35"/>
      <c r="U2175" s="33"/>
      <c r="V2175" s="33"/>
      <c r="W2175" s="33"/>
      <c r="X2175" s="33"/>
      <c r="Y2175" s="33"/>
      <c r="Z2175" s="34">
        <v>0</v>
      </c>
      <c r="AA2175" s="33"/>
      <c r="AB2175" s="33"/>
      <c r="AC2175" s="42">
        <v>83.13333333333334</v>
      </c>
    </row>
    <row r="2176" spans="1:29" x14ac:dyDescent="0.25">
      <c r="A2176" s="224">
        <v>2172</v>
      </c>
      <c r="B2176" s="95" t="s">
        <v>1597</v>
      </c>
      <c r="C2176" s="8" t="s">
        <v>1369</v>
      </c>
      <c r="D2176" s="18">
        <v>0.7063096774193548</v>
      </c>
      <c r="E2176" s="122"/>
      <c r="F2176" s="17"/>
      <c r="G2176" s="18">
        <f>SUM(D2176*100,E2176:F2176)</f>
        <v>70.630967741935478</v>
      </c>
      <c r="H2176" s="17"/>
      <c r="I2176" s="19"/>
      <c r="J2176" s="18">
        <f>SUM(H2176:I2176)</f>
        <v>0</v>
      </c>
      <c r="K2176" s="17"/>
      <c r="L2176" s="19"/>
      <c r="M2176" s="19"/>
      <c r="N2176" s="18">
        <f>SUM(K2176:M2176)</f>
        <v>0</v>
      </c>
      <c r="O2176" s="19">
        <v>2.5</v>
      </c>
      <c r="P2176" s="19"/>
      <c r="Q2176" s="19"/>
      <c r="R2176" s="19"/>
      <c r="S2176" s="18">
        <f>SUM(O2176:R2176)</f>
        <v>2.5</v>
      </c>
      <c r="T2176" s="20">
        <v>10</v>
      </c>
      <c r="U2176" s="17"/>
      <c r="V2176" s="17"/>
      <c r="W2176" s="17"/>
      <c r="X2176" s="17"/>
      <c r="Y2176" s="17"/>
      <c r="Z2176" s="18">
        <f>SUM(T2176:Y2176)</f>
        <v>10</v>
      </c>
      <c r="AA2176" s="17"/>
      <c r="AB2176" s="17"/>
      <c r="AC2176" s="41">
        <f>G2176+J2176+N2176+S2176+Z2176+AA2176-AB2176</f>
        <v>83.130967741935478</v>
      </c>
    </row>
    <row r="2177" spans="1:29" x14ac:dyDescent="0.25">
      <c r="A2177" s="224">
        <v>2173</v>
      </c>
      <c r="B2177" s="58" t="s">
        <v>579</v>
      </c>
      <c r="C2177" s="8" t="s">
        <v>5456</v>
      </c>
      <c r="D2177" s="6">
        <v>0.83129032258064517</v>
      </c>
      <c r="E2177" s="121"/>
      <c r="F2177" s="5"/>
      <c r="G2177" s="6">
        <f>SUM(D2177*100,E2177:F2177)</f>
        <v>83.129032258064512</v>
      </c>
      <c r="H2177" s="5"/>
      <c r="I2177" s="4"/>
      <c r="J2177" s="6">
        <f>SUM(H2177:I2177)</f>
        <v>0</v>
      </c>
      <c r="K2177" s="5"/>
      <c r="L2177" s="4"/>
      <c r="M2177" s="4"/>
      <c r="N2177" s="6">
        <f>SUM(K2177:M2177)</f>
        <v>0</v>
      </c>
      <c r="O2177" s="4"/>
      <c r="P2177" s="4"/>
      <c r="Q2177" s="4"/>
      <c r="R2177" s="4"/>
      <c r="S2177" s="6">
        <f>SUM(O2177:R2177)</f>
        <v>0</v>
      </c>
      <c r="T2177" s="7"/>
      <c r="U2177" s="5"/>
      <c r="V2177" s="5"/>
      <c r="W2177" s="5"/>
      <c r="X2177" s="5"/>
      <c r="Y2177" s="5"/>
      <c r="Z2177" s="6">
        <f>SUM(T2177:Y2177)</f>
        <v>0</v>
      </c>
      <c r="AA2177" s="5"/>
      <c r="AB2177" s="5"/>
      <c r="AC2177" s="40">
        <f>G2177+J2177+N2177+S2177+Z2177+AA2177-AB2177</f>
        <v>83.129032258064512</v>
      </c>
    </row>
    <row r="2178" spans="1:29" x14ac:dyDescent="0.25">
      <c r="A2178" s="224">
        <v>2174</v>
      </c>
      <c r="B2178" s="78" t="s">
        <v>1598</v>
      </c>
      <c r="C2178" s="8" t="s">
        <v>1369</v>
      </c>
      <c r="D2178" s="18">
        <v>0.83128956228956219</v>
      </c>
      <c r="E2178" s="122"/>
      <c r="F2178" s="17"/>
      <c r="G2178" s="18">
        <f>SUM(D2178*100,E2178:F2178)</f>
        <v>83.128956228956213</v>
      </c>
      <c r="H2178" s="17"/>
      <c r="I2178" s="19"/>
      <c r="J2178" s="18">
        <f>SUM(H2178:I2178)</f>
        <v>0</v>
      </c>
      <c r="K2178" s="17"/>
      <c r="L2178" s="19"/>
      <c r="M2178" s="19"/>
      <c r="N2178" s="18">
        <f>SUM(K2178:M2178)</f>
        <v>0</v>
      </c>
      <c r="O2178" s="19"/>
      <c r="P2178" s="19"/>
      <c r="Q2178" s="19"/>
      <c r="R2178" s="19"/>
      <c r="S2178" s="18">
        <f>SUM(O2178:R2178)</f>
        <v>0</v>
      </c>
      <c r="T2178" s="20"/>
      <c r="U2178" s="17"/>
      <c r="V2178" s="17"/>
      <c r="W2178" s="17"/>
      <c r="X2178" s="17"/>
      <c r="Y2178" s="17"/>
      <c r="Z2178" s="18">
        <f>SUM(T2178:Y2178)</f>
        <v>0</v>
      </c>
      <c r="AA2178" s="17"/>
      <c r="AB2178" s="17"/>
      <c r="AC2178" s="41">
        <f>G2178+J2178+N2178+S2178+Z2178+AA2178-AB2178</f>
        <v>83.128956228956213</v>
      </c>
    </row>
    <row r="2179" spans="1:29" x14ac:dyDescent="0.25">
      <c r="A2179" s="225">
        <v>2175</v>
      </c>
      <c r="B2179" s="62" t="s">
        <v>2810</v>
      </c>
      <c r="C2179" s="13" t="s">
        <v>2360</v>
      </c>
      <c r="D2179" s="18">
        <v>0.8310333333333334</v>
      </c>
      <c r="E2179" s="122"/>
      <c r="F2179" s="17"/>
      <c r="G2179" s="18">
        <v>83.103333333333339</v>
      </c>
      <c r="H2179" s="17"/>
      <c r="I2179" s="19"/>
      <c r="J2179" s="18">
        <v>0</v>
      </c>
      <c r="K2179" s="17"/>
      <c r="L2179" s="19"/>
      <c r="M2179" s="19"/>
      <c r="N2179" s="18">
        <v>0</v>
      </c>
      <c r="O2179" s="19"/>
      <c r="P2179" s="19"/>
      <c r="Q2179" s="19"/>
      <c r="R2179" s="19"/>
      <c r="S2179" s="18">
        <v>0</v>
      </c>
      <c r="T2179" s="20"/>
      <c r="U2179" s="17"/>
      <c r="V2179" s="17"/>
      <c r="W2179" s="17"/>
      <c r="X2179" s="17"/>
      <c r="Y2179" s="17"/>
      <c r="Z2179" s="18">
        <v>0</v>
      </c>
      <c r="AA2179" s="17"/>
      <c r="AB2179" s="17"/>
      <c r="AC2179" s="41">
        <v>83.103333333333339</v>
      </c>
    </row>
    <row r="2180" spans="1:29" x14ac:dyDescent="0.25">
      <c r="A2180" s="224">
        <v>2176</v>
      </c>
      <c r="B2180" s="62" t="s">
        <v>4695</v>
      </c>
      <c r="C2180" s="8" t="s">
        <v>4042</v>
      </c>
      <c r="D2180" s="18">
        <v>0.80600000000000005</v>
      </c>
      <c r="E2180" s="124"/>
      <c r="F2180" s="17"/>
      <c r="G2180" s="18">
        <f>SUM(D2180*100,E2180:F2180)</f>
        <v>80.600000000000009</v>
      </c>
      <c r="H2180" s="17"/>
      <c r="I2180" s="19"/>
      <c r="J2180" s="18">
        <f>SUM(H2180:I2180)</f>
        <v>0</v>
      </c>
      <c r="K2180" s="17"/>
      <c r="L2180" s="19"/>
      <c r="M2180" s="19"/>
      <c r="N2180" s="18">
        <f>SUM(K2180:M2180)</f>
        <v>0</v>
      </c>
      <c r="O2180" s="19">
        <v>2.5</v>
      </c>
      <c r="P2180" s="19"/>
      <c r="Q2180" s="19"/>
      <c r="R2180" s="19"/>
      <c r="S2180" s="18">
        <f>SUM(O2180:R2180)</f>
        <v>2.5</v>
      </c>
      <c r="T2180" s="20"/>
      <c r="U2180" s="17"/>
      <c r="V2180" s="17"/>
      <c r="W2180" s="17"/>
      <c r="X2180" s="17"/>
      <c r="Y2180" s="17"/>
      <c r="Z2180" s="18">
        <f>SUM(T2180:Y2180)</f>
        <v>0</v>
      </c>
      <c r="AA2180" s="17"/>
      <c r="AB2180" s="17"/>
      <c r="AC2180" s="41">
        <f>G2180+J2180+N2180+S2180+Z2180+AA2180-AB2180</f>
        <v>83.100000000000009</v>
      </c>
    </row>
    <row r="2181" spans="1:29" x14ac:dyDescent="0.25">
      <c r="A2181" s="224">
        <v>2177</v>
      </c>
      <c r="B2181" s="58" t="s">
        <v>580</v>
      </c>
      <c r="C2181" s="8" t="s">
        <v>5456</v>
      </c>
      <c r="D2181" s="6">
        <v>0.83099999999999996</v>
      </c>
      <c r="E2181" s="121"/>
      <c r="F2181" s="5"/>
      <c r="G2181" s="6">
        <f>SUM(D2181*100,E2181:F2181)</f>
        <v>83.1</v>
      </c>
      <c r="H2181" s="5"/>
      <c r="I2181" s="4"/>
      <c r="J2181" s="6">
        <f>SUM(H2181:I2181)</f>
        <v>0</v>
      </c>
      <c r="K2181" s="5"/>
      <c r="L2181" s="4"/>
      <c r="M2181" s="4"/>
      <c r="N2181" s="6">
        <f>SUM(K2181:M2181)</f>
        <v>0</v>
      </c>
      <c r="O2181" s="4"/>
      <c r="P2181" s="4"/>
      <c r="Q2181" s="4"/>
      <c r="R2181" s="4"/>
      <c r="S2181" s="6">
        <f>SUM(O2181:R2181)</f>
        <v>0</v>
      </c>
      <c r="T2181" s="7"/>
      <c r="U2181" s="5"/>
      <c r="V2181" s="5"/>
      <c r="W2181" s="5"/>
      <c r="X2181" s="5"/>
      <c r="Y2181" s="5"/>
      <c r="Z2181" s="6">
        <f>SUM(T2181:Y2181)</f>
        <v>0</v>
      </c>
      <c r="AA2181" s="5"/>
      <c r="AB2181" s="5"/>
      <c r="AC2181" s="40">
        <f>G2181+J2181+N2181+S2181+Z2181+AA2181-AB2181</f>
        <v>83.1</v>
      </c>
    </row>
    <row r="2182" spans="1:29" x14ac:dyDescent="0.25">
      <c r="A2182" s="224">
        <v>2178</v>
      </c>
      <c r="B2182" s="62" t="s">
        <v>581</v>
      </c>
      <c r="C2182" s="8" t="s">
        <v>5456</v>
      </c>
      <c r="D2182" s="43">
        <v>0.83096774193548384</v>
      </c>
      <c r="E2182" s="121"/>
      <c r="F2182" s="5"/>
      <c r="G2182" s="6">
        <f>SUM(D2182*100,E2182:F2182)</f>
        <v>83.096774193548384</v>
      </c>
      <c r="H2182" s="5"/>
      <c r="I2182" s="4"/>
      <c r="J2182" s="6">
        <f>SUM(H2182:I2182)</f>
        <v>0</v>
      </c>
      <c r="K2182" s="5"/>
      <c r="L2182" s="4"/>
      <c r="M2182" s="4"/>
      <c r="N2182" s="6">
        <f>SUM(K2182:M2182)</f>
        <v>0</v>
      </c>
      <c r="O2182" s="4"/>
      <c r="P2182" s="4"/>
      <c r="Q2182" s="4"/>
      <c r="R2182" s="4"/>
      <c r="S2182" s="6">
        <f>SUM(O2182:R2182)</f>
        <v>0</v>
      </c>
      <c r="T2182" s="7"/>
      <c r="U2182" s="5"/>
      <c r="V2182" s="5"/>
      <c r="W2182" s="5"/>
      <c r="X2182" s="5"/>
      <c r="Y2182" s="5"/>
      <c r="Z2182" s="6">
        <f>SUM(T2182:Y2182)</f>
        <v>0</v>
      </c>
      <c r="AA2182" s="5"/>
      <c r="AB2182" s="5"/>
      <c r="AC2182" s="40">
        <f>G2182+J2182+N2182+S2182+Z2182+AA2182-AB2182</f>
        <v>83.096774193548384</v>
      </c>
    </row>
    <row r="2183" spans="1:29" x14ac:dyDescent="0.25">
      <c r="A2183" s="225">
        <v>2179</v>
      </c>
      <c r="B2183" s="62" t="s">
        <v>5121</v>
      </c>
      <c r="C2183" s="24" t="s">
        <v>4042</v>
      </c>
      <c r="D2183" s="18">
        <v>0.83096774193548384</v>
      </c>
      <c r="E2183" s="124"/>
      <c r="F2183" s="17"/>
      <c r="G2183" s="18">
        <f>SUM(D2183*100,E2183:F2183)</f>
        <v>83.096774193548384</v>
      </c>
      <c r="H2183" s="17"/>
      <c r="I2183" s="19"/>
      <c r="J2183" s="18">
        <f>SUM(H2183:I2183)</f>
        <v>0</v>
      </c>
      <c r="K2183" s="17"/>
      <c r="L2183" s="19"/>
      <c r="M2183" s="19"/>
      <c r="N2183" s="18">
        <f>SUM(K2183:M2183)</f>
        <v>0</v>
      </c>
      <c r="O2183" s="19"/>
      <c r="P2183" s="19"/>
      <c r="Q2183" s="19"/>
      <c r="R2183" s="19"/>
      <c r="S2183" s="18">
        <f>SUM(O2183:R2183)</f>
        <v>0</v>
      </c>
      <c r="T2183" s="20"/>
      <c r="U2183" s="17"/>
      <c r="V2183" s="17"/>
      <c r="W2183" s="17"/>
      <c r="X2183" s="17"/>
      <c r="Y2183" s="17"/>
      <c r="Z2183" s="18">
        <f>SUM(T2183:Y2183)</f>
        <v>0</v>
      </c>
      <c r="AA2183" s="17"/>
      <c r="AB2183" s="17"/>
      <c r="AC2183" s="41">
        <f>G2183+J2183+N2183+S2183+Z2183+AA2183-AB2183</f>
        <v>83.096774193548384</v>
      </c>
    </row>
    <row r="2184" spans="1:29" ht="25.5" x14ac:dyDescent="0.25">
      <c r="A2184" s="224">
        <v>2180</v>
      </c>
      <c r="B2184" s="64" t="s">
        <v>582</v>
      </c>
      <c r="C2184" s="8" t="s">
        <v>5456</v>
      </c>
      <c r="D2184" s="6">
        <v>0.83090909090909093</v>
      </c>
      <c r="E2184" s="121"/>
      <c r="F2184" s="5"/>
      <c r="G2184" s="6">
        <f>SUM(D2184*100,E2184:F2184)</f>
        <v>83.090909090909093</v>
      </c>
      <c r="H2184" s="5"/>
      <c r="I2184" s="4"/>
      <c r="J2184" s="6">
        <f>SUM(H2184:I2184)</f>
        <v>0</v>
      </c>
      <c r="K2184" s="5"/>
      <c r="L2184" s="4"/>
      <c r="M2184" s="4"/>
      <c r="N2184" s="6">
        <f>SUM(K2184:M2184)</f>
        <v>0</v>
      </c>
      <c r="O2184" s="4"/>
      <c r="P2184" s="4"/>
      <c r="Q2184" s="4"/>
      <c r="R2184" s="4"/>
      <c r="S2184" s="6">
        <f>SUM(O2184:R2184)</f>
        <v>0</v>
      </c>
      <c r="T2184" s="7"/>
      <c r="U2184" s="5"/>
      <c r="V2184" s="5"/>
      <c r="W2184" s="5"/>
      <c r="X2184" s="5"/>
      <c r="Y2184" s="5"/>
      <c r="Z2184" s="6">
        <f>SUM(T2184:Y2184)</f>
        <v>0</v>
      </c>
      <c r="AA2184" s="5"/>
      <c r="AB2184" s="5"/>
      <c r="AC2184" s="40">
        <f>G2184+J2184+N2184+S2184+Z2184+AA2184-AB2184</f>
        <v>83.090909090909093</v>
      </c>
    </row>
    <row r="2185" spans="1:29" x14ac:dyDescent="0.25">
      <c r="A2185" s="224">
        <v>2181</v>
      </c>
      <c r="B2185" s="58" t="s">
        <v>583</v>
      </c>
      <c r="C2185" s="8" t="s">
        <v>5456</v>
      </c>
      <c r="D2185" s="6">
        <v>0.80586206896551726</v>
      </c>
      <c r="E2185" s="121"/>
      <c r="F2185" s="5"/>
      <c r="G2185" s="6">
        <f>SUM(D2185*100,E2185:F2185)</f>
        <v>80.58620689655173</v>
      </c>
      <c r="H2185" s="5"/>
      <c r="I2185" s="4"/>
      <c r="J2185" s="6">
        <f>SUM(H2185:I2185)</f>
        <v>0</v>
      </c>
      <c r="K2185" s="5"/>
      <c r="L2185" s="4"/>
      <c r="M2185" s="4"/>
      <c r="N2185" s="6">
        <f>SUM(K2185:M2185)</f>
        <v>0</v>
      </c>
      <c r="O2185" s="4"/>
      <c r="P2185" s="4"/>
      <c r="Q2185" s="4"/>
      <c r="R2185" s="4"/>
      <c r="S2185" s="6">
        <f>SUM(O2185:R2185)</f>
        <v>0</v>
      </c>
      <c r="T2185" s="7">
        <v>2</v>
      </c>
      <c r="U2185" s="5"/>
      <c r="V2185" s="5"/>
      <c r="W2185" s="5">
        <v>0.5</v>
      </c>
      <c r="X2185" s="5"/>
      <c r="Y2185" s="5"/>
      <c r="Z2185" s="6">
        <f>SUM(T2185:Y2185)</f>
        <v>2.5</v>
      </c>
      <c r="AA2185" s="5"/>
      <c r="AB2185" s="5"/>
      <c r="AC2185" s="40">
        <f>G2185+J2185+N2185+S2185+Z2185+AA2185-AB2185</f>
        <v>83.08620689655173</v>
      </c>
    </row>
    <row r="2186" spans="1:29" x14ac:dyDescent="0.25">
      <c r="A2186" s="224">
        <v>2182</v>
      </c>
      <c r="B2186" s="62" t="s">
        <v>2811</v>
      </c>
      <c r="C2186" s="13" t="s">
        <v>2360</v>
      </c>
      <c r="D2186" s="18">
        <v>0.80583333333333329</v>
      </c>
      <c r="E2186" s="122"/>
      <c r="F2186" s="17"/>
      <c r="G2186" s="18">
        <v>80.583333333333329</v>
      </c>
      <c r="H2186" s="17"/>
      <c r="I2186" s="19"/>
      <c r="J2186" s="18">
        <v>0</v>
      </c>
      <c r="K2186" s="17"/>
      <c r="L2186" s="19"/>
      <c r="M2186" s="19"/>
      <c r="N2186" s="18">
        <v>0</v>
      </c>
      <c r="O2186" s="19">
        <v>2.5</v>
      </c>
      <c r="P2186" s="19"/>
      <c r="Q2186" s="19"/>
      <c r="R2186" s="19"/>
      <c r="S2186" s="18">
        <v>2.5</v>
      </c>
      <c r="T2186" s="20"/>
      <c r="U2186" s="17"/>
      <c r="V2186" s="17"/>
      <c r="W2186" s="17"/>
      <c r="X2186" s="17"/>
      <c r="Y2186" s="17"/>
      <c r="Z2186" s="18">
        <v>0</v>
      </c>
      <c r="AA2186" s="17"/>
      <c r="AB2186" s="17"/>
      <c r="AC2186" s="41">
        <v>83.083333333333329</v>
      </c>
    </row>
    <row r="2187" spans="1:29" x14ac:dyDescent="0.25">
      <c r="A2187" s="225">
        <v>2183</v>
      </c>
      <c r="B2187" s="62" t="s">
        <v>2812</v>
      </c>
      <c r="C2187" s="13" t="s">
        <v>2360</v>
      </c>
      <c r="D2187" s="18">
        <v>0.83083333333333331</v>
      </c>
      <c r="E2187" s="122"/>
      <c r="F2187" s="17"/>
      <c r="G2187" s="18">
        <v>83.083333333333329</v>
      </c>
      <c r="H2187" s="17"/>
      <c r="I2187" s="19"/>
      <c r="J2187" s="18">
        <v>0</v>
      </c>
      <c r="K2187" s="17"/>
      <c r="L2187" s="19"/>
      <c r="M2187" s="19"/>
      <c r="N2187" s="18">
        <v>0</v>
      </c>
      <c r="O2187" s="19"/>
      <c r="P2187" s="19"/>
      <c r="Q2187" s="19"/>
      <c r="R2187" s="19"/>
      <c r="S2187" s="18">
        <v>0</v>
      </c>
      <c r="T2187" s="20"/>
      <c r="U2187" s="17"/>
      <c r="V2187" s="17"/>
      <c r="W2187" s="17"/>
      <c r="X2187" s="17"/>
      <c r="Y2187" s="17"/>
      <c r="Z2187" s="18">
        <v>0</v>
      </c>
      <c r="AA2187" s="17"/>
      <c r="AB2187" s="17"/>
      <c r="AC2187" s="41">
        <v>83.083333333333329</v>
      </c>
    </row>
    <row r="2188" spans="1:29" x14ac:dyDescent="0.25">
      <c r="A2188" s="224">
        <v>2184</v>
      </c>
      <c r="B2188" s="62" t="s">
        <v>3564</v>
      </c>
      <c r="C2188" s="13" t="s">
        <v>3340</v>
      </c>
      <c r="D2188" s="18">
        <v>0.83078947368421052</v>
      </c>
      <c r="E2188" s="122"/>
      <c r="F2188" s="17"/>
      <c r="G2188" s="18">
        <v>83.078947368421055</v>
      </c>
      <c r="H2188" s="17"/>
      <c r="I2188" s="19"/>
      <c r="J2188" s="18">
        <v>0</v>
      </c>
      <c r="K2188" s="17"/>
      <c r="L2188" s="19"/>
      <c r="M2188" s="19"/>
      <c r="N2188" s="18">
        <v>0</v>
      </c>
      <c r="O2188" s="19"/>
      <c r="P2188" s="19"/>
      <c r="Q2188" s="19"/>
      <c r="R2188" s="19"/>
      <c r="S2188" s="18">
        <v>0</v>
      </c>
      <c r="T2188" s="20"/>
      <c r="U2188" s="17"/>
      <c r="V2188" s="17"/>
      <c r="W2188" s="17"/>
      <c r="X2188" s="17"/>
      <c r="Y2188" s="17"/>
      <c r="Z2188" s="18">
        <v>0</v>
      </c>
      <c r="AA2188" s="17"/>
      <c r="AB2188" s="17"/>
      <c r="AC2188" s="41">
        <v>83.078947368421055</v>
      </c>
    </row>
    <row r="2189" spans="1:29" x14ac:dyDescent="0.25">
      <c r="A2189" s="224">
        <v>2185</v>
      </c>
      <c r="B2189" s="62" t="s">
        <v>2813</v>
      </c>
      <c r="C2189" s="13" t="s">
        <v>2360</v>
      </c>
      <c r="D2189" s="18">
        <v>0.82076923076923081</v>
      </c>
      <c r="E2189" s="122"/>
      <c r="F2189" s="17"/>
      <c r="G2189" s="18">
        <v>82.07692307692308</v>
      </c>
      <c r="H2189" s="17"/>
      <c r="I2189" s="19"/>
      <c r="J2189" s="18">
        <v>0</v>
      </c>
      <c r="K2189" s="17"/>
      <c r="L2189" s="19"/>
      <c r="M2189" s="19"/>
      <c r="N2189" s="18">
        <v>0</v>
      </c>
      <c r="O2189" s="19"/>
      <c r="P2189" s="19"/>
      <c r="Q2189" s="19"/>
      <c r="R2189" s="19"/>
      <c r="S2189" s="18">
        <v>0</v>
      </c>
      <c r="T2189" s="20"/>
      <c r="U2189" s="17"/>
      <c r="V2189" s="17">
        <v>1</v>
      </c>
      <c r="W2189" s="17"/>
      <c r="X2189" s="17"/>
      <c r="Y2189" s="17"/>
      <c r="Z2189" s="18">
        <v>1</v>
      </c>
      <c r="AA2189" s="17"/>
      <c r="AB2189" s="17"/>
      <c r="AC2189" s="41">
        <v>83.07692307692308</v>
      </c>
    </row>
    <row r="2190" spans="1:29" x14ac:dyDescent="0.25">
      <c r="A2190" s="224">
        <v>2186</v>
      </c>
      <c r="B2190" s="62" t="s">
        <v>4930</v>
      </c>
      <c r="C2190" s="8" t="s">
        <v>4042</v>
      </c>
      <c r="D2190" s="18">
        <v>0.80069078947368422</v>
      </c>
      <c r="E2190" s="124"/>
      <c r="F2190" s="17"/>
      <c r="G2190" s="18">
        <f>SUM(D2190*100,E2190:F2190)</f>
        <v>80.069078947368425</v>
      </c>
      <c r="H2190" s="17"/>
      <c r="I2190" s="19"/>
      <c r="J2190" s="18">
        <f>SUM(H2190:I2190)</f>
        <v>0</v>
      </c>
      <c r="K2190" s="17"/>
      <c r="L2190" s="19"/>
      <c r="M2190" s="19"/>
      <c r="N2190" s="18">
        <f>SUM(K2190:M2190)</f>
        <v>0</v>
      </c>
      <c r="O2190" s="19"/>
      <c r="P2190" s="19"/>
      <c r="Q2190" s="19"/>
      <c r="R2190" s="19"/>
      <c r="S2190" s="18">
        <f>SUM(O2190:R2190)</f>
        <v>0</v>
      </c>
      <c r="T2190" s="20">
        <f>1+2</f>
        <v>3</v>
      </c>
      <c r="U2190" s="17"/>
      <c r="V2190" s="17"/>
      <c r="W2190" s="17"/>
      <c r="X2190" s="17"/>
      <c r="Y2190" s="17"/>
      <c r="Z2190" s="18">
        <f>SUM(T2190:Y2190)</f>
        <v>3</v>
      </c>
      <c r="AA2190" s="17"/>
      <c r="AB2190" s="17"/>
      <c r="AC2190" s="41">
        <f>G2190+J2190+N2190+S2190+Z2190+AA2190-AB2190</f>
        <v>83.069078947368425</v>
      </c>
    </row>
    <row r="2191" spans="1:29" x14ac:dyDescent="0.25">
      <c r="A2191" s="225">
        <v>2187</v>
      </c>
      <c r="B2191" s="62" t="s">
        <v>4667</v>
      </c>
      <c r="C2191" s="8" t="s">
        <v>4042</v>
      </c>
      <c r="D2191" s="18">
        <v>0.83066666666666666</v>
      </c>
      <c r="E2191" s="124"/>
      <c r="F2191" s="17"/>
      <c r="G2191" s="18">
        <f>SUM(D2191*100,E2191:F2191)</f>
        <v>83.066666666666663</v>
      </c>
      <c r="H2191" s="17"/>
      <c r="I2191" s="19"/>
      <c r="J2191" s="18">
        <f>SUM(H2191:I2191)</f>
        <v>0</v>
      </c>
      <c r="K2191" s="17"/>
      <c r="L2191" s="19"/>
      <c r="M2191" s="19"/>
      <c r="N2191" s="18">
        <f>SUM(K2191:M2191)</f>
        <v>0</v>
      </c>
      <c r="O2191" s="19"/>
      <c r="P2191" s="19"/>
      <c r="Q2191" s="19"/>
      <c r="R2191" s="19"/>
      <c r="S2191" s="18">
        <f>SUM(O2191:R2191)</f>
        <v>0</v>
      </c>
      <c r="T2191" s="20"/>
      <c r="U2191" s="17"/>
      <c r="V2191" s="17"/>
      <c r="W2191" s="17"/>
      <c r="X2191" s="17"/>
      <c r="Y2191" s="17"/>
      <c r="Z2191" s="18">
        <f>SUM(T2191:Y2191)</f>
        <v>0</v>
      </c>
      <c r="AA2191" s="17"/>
      <c r="AB2191" s="17"/>
      <c r="AC2191" s="41">
        <f>G2191+J2191+N2191+S2191+Z2191+AA2191-AB2191</f>
        <v>83.066666666666663</v>
      </c>
    </row>
    <row r="2192" spans="1:29" x14ac:dyDescent="0.25">
      <c r="A2192" s="224">
        <v>2188</v>
      </c>
      <c r="B2192" s="62" t="s">
        <v>4720</v>
      </c>
      <c r="C2192" s="8" t="s">
        <v>4042</v>
      </c>
      <c r="D2192" s="18">
        <v>0.83066666666666666</v>
      </c>
      <c r="E2192" s="124"/>
      <c r="F2192" s="17"/>
      <c r="G2192" s="18">
        <f>SUM(D2192*100,E2192:F2192)</f>
        <v>83.066666666666663</v>
      </c>
      <c r="H2192" s="17"/>
      <c r="I2192" s="19"/>
      <c r="J2192" s="18">
        <f>SUM(H2192:I2192)</f>
        <v>0</v>
      </c>
      <c r="K2192" s="17"/>
      <c r="L2192" s="19"/>
      <c r="M2192" s="19"/>
      <c r="N2192" s="18">
        <f>SUM(K2192:M2192)</f>
        <v>0</v>
      </c>
      <c r="O2192" s="19"/>
      <c r="P2192" s="19"/>
      <c r="Q2192" s="19"/>
      <c r="R2192" s="19"/>
      <c r="S2192" s="18">
        <f>SUM(O2192:R2192)</f>
        <v>0</v>
      </c>
      <c r="T2192" s="20"/>
      <c r="U2192" s="17"/>
      <c r="V2192" s="17"/>
      <c r="W2192" s="17"/>
      <c r="X2192" s="17"/>
      <c r="Y2192" s="17"/>
      <c r="Z2192" s="18">
        <f>SUM(T2192:Y2192)</f>
        <v>0</v>
      </c>
      <c r="AA2192" s="17"/>
      <c r="AB2192" s="17"/>
      <c r="AC2192" s="41">
        <f>G2192+J2192+N2192+S2192+Z2192+AA2192-AB2192</f>
        <v>83.066666666666663</v>
      </c>
    </row>
    <row r="2193" spans="1:29" x14ac:dyDescent="0.25">
      <c r="A2193" s="224">
        <v>2189</v>
      </c>
      <c r="B2193" s="62" t="s">
        <v>584</v>
      </c>
      <c r="C2193" s="8" t="s">
        <v>5456</v>
      </c>
      <c r="D2193" s="43">
        <v>0.83064516129032262</v>
      </c>
      <c r="E2193" s="121"/>
      <c r="F2193" s="5"/>
      <c r="G2193" s="6">
        <f>SUM(D2193*100,E2193:F2193)</f>
        <v>83.064516129032256</v>
      </c>
      <c r="H2193" s="5"/>
      <c r="I2193" s="4"/>
      <c r="J2193" s="6">
        <f>SUM(H2193:I2193)</f>
        <v>0</v>
      </c>
      <c r="K2193" s="5"/>
      <c r="L2193" s="4"/>
      <c r="M2193" s="4"/>
      <c r="N2193" s="6">
        <f>SUM(K2193:M2193)</f>
        <v>0</v>
      </c>
      <c r="O2193" s="4"/>
      <c r="P2193" s="4"/>
      <c r="Q2193" s="4"/>
      <c r="R2193" s="4"/>
      <c r="S2193" s="6">
        <f>SUM(O2193:R2193)</f>
        <v>0</v>
      </c>
      <c r="T2193" s="7"/>
      <c r="U2193" s="5"/>
      <c r="V2193" s="5"/>
      <c r="W2193" s="5"/>
      <c r="X2193" s="5"/>
      <c r="Y2193" s="5"/>
      <c r="Z2193" s="6">
        <f>SUM(T2193:Y2193)</f>
        <v>0</v>
      </c>
      <c r="AA2193" s="5"/>
      <c r="AB2193" s="5"/>
      <c r="AC2193" s="40">
        <f>G2193+J2193+N2193+S2193+Z2193+AA2193-AB2193</f>
        <v>83.064516129032256</v>
      </c>
    </row>
    <row r="2194" spans="1:29" x14ac:dyDescent="0.25">
      <c r="A2194" s="224">
        <v>2190</v>
      </c>
      <c r="B2194" s="58" t="s">
        <v>585</v>
      </c>
      <c r="C2194" s="8" t="s">
        <v>5456</v>
      </c>
      <c r="D2194" s="6">
        <v>0.59258064516129028</v>
      </c>
      <c r="E2194" s="121"/>
      <c r="F2194" s="5"/>
      <c r="G2194" s="6">
        <f>SUM(D2194*100,E2194:F2194)</f>
        <v>59.258064516129025</v>
      </c>
      <c r="H2194" s="5"/>
      <c r="I2194" s="4"/>
      <c r="J2194" s="6">
        <f>SUM(H2194:I2194)</f>
        <v>0</v>
      </c>
      <c r="K2194" s="5"/>
      <c r="L2194" s="4"/>
      <c r="M2194" s="4"/>
      <c r="N2194" s="6">
        <f>SUM(K2194:M2194)</f>
        <v>0</v>
      </c>
      <c r="O2194" s="4">
        <v>2.5</v>
      </c>
      <c r="P2194" s="4"/>
      <c r="Q2194" s="4"/>
      <c r="R2194" s="4"/>
      <c r="S2194" s="6">
        <f>SUM(O2194:R2194)</f>
        <v>2.5</v>
      </c>
      <c r="T2194" s="7">
        <f>1+1</f>
        <v>2</v>
      </c>
      <c r="U2194" s="5"/>
      <c r="V2194" s="5">
        <v>5.8</v>
      </c>
      <c r="W2194" s="5">
        <v>13</v>
      </c>
      <c r="X2194" s="5"/>
      <c r="Y2194" s="5">
        <v>0.5</v>
      </c>
      <c r="Z2194" s="6">
        <f>SUM(T2194:Y2194)</f>
        <v>21.3</v>
      </c>
      <c r="AA2194" s="5"/>
      <c r="AB2194" s="5"/>
      <c r="AC2194" s="40">
        <f>G2194+J2194+N2194+S2194+Z2194+AA2194-AB2194</f>
        <v>83.058064516129022</v>
      </c>
    </row>
    <row r="2195" spans="1:29" x14ac:dyDescent="0.25">
      <c r="A2195" s="225">
        <v>2191</v>
      </c>
      <c r="B2195" s="109">
        <v>184024</v>
      </c>
      <c r="C2195" s="36" t="s">
        <v>5457</v>
      </c>
      <c r="D2195" s="39">
        <v>0.8305555555555556</v>
      </c>
      <c r="E2195" s="123"/>
      <c r="F2195" s="33"/>
      <c r="G2195" s="34">
        <v>83.055555555555557</v>
      </c>
      <c r="H2195" s="33"/>
      <c r="I2195" s="32"/>
      <c r="J2195" s="34">
        <v>0</v>
      </c>
      <c r="K2195" s="33"/>
      <c r="L2195" s="32"/>
      <c r="M2195" s="32"/>
      <c r="N2195" s="34">
        <v>0</v>
      </c>
      <c r="O2195" s="32"/>
      <c r="P2195" s="32"/>
      <c r="Q2195" s="32"/>
      <c r="R2195" s="32"/>
      <c r="S2195" s="34">
        <v>0</v>
      </c>
      <c r="T2195" s="35"/>
      <c r="U2195" s="33"/>
      <c r="V2195" s="33"/>
      <c r="W2195" s="33"/>
      <c r="X2195" s="33"/>
      <c r="Y2195" s="33"/>
      <c r="Z2195" s="34">
        <v>0</v>
      </c>
      <c r="AA2195" s="33"/>
      <c r="AB2195" s="33"/>
      <c r="AC2195" s="42">
        <v>83.055555555555557</v>
      </c>
    </row>
    <row r="2196" spans="1:29" x14ac:dyDescent="0.25">
      <c r="A2196" s="224">
        <v>2192</v>
      </c>
      <c r="B2196" s="58" t="s">
        <v>586</v>
      </c>
      <c r="C2196" s="8" t="s">
        <v>5456</v>
      </c>
      <c r="D2196" s="43">
        <v>0.83039999999999992</v>
      </c>
      <c r="E2196" s="121"/>
      <c r="F2196" s="5"/>
      <c r="G2196" s="6">
        <f>SUM(D2196*100,E2196:F2196)</f>
        <v>83.039999999999992</v>
      </c>
      <c r="H2196" s="5"/>
      <c r="I2196" s="4"/>
      <c r="J2196" s="6">
        <f>SUM(H2196:I2196)</f>
        <v>0</v>
      </c>
      <c r="K2196" s="5"/>
      <c r="L2196" s="4"/>
      <c r="M2196" s="4"/>
      <c r="N2196" s="6">
        <f>SUM(K2196:M2196)</f>
        <v>0</v>
      </c>
      <c r="O2196" s="4"/>
      <c r="P2196" s="4"/>
      <c r="Q2196" s="4"/>
      <c r="R2196" s="4"/>
      <c r="S2196" s="6">
        <f>SUM(O2196:R2196)</f>
        <v>0</v>
      </c>
      <c r="T2196" s="7"/>
      <c r="U2196" s="5"/>
      <c r="V2196" s="5"/>
      <c r="W2196" s="5"/>
      <c r="X2196" s="5"/>
      <c r="Y2196" s="5"/>
      <c r="Z2196" s="6">
        <f>SUM(T2196:Y2196)</f>
        <v>0</v>
      </c>
      <c r="AA2196" s="5"/>
      <c r="AB2196" s="5"/>
      <c r="AC2196" s="40">
        <f>G2196+J2196+N2196+S2196+Z2196+AA2196-AB2196</f>
        <v>83.039999999999992</v>
      </c>
    </row>
    <row r="2197" spans="1:29" x14ac:dyDescent="0.25">
      <c r="A2197" s="224">
        <v>2193</v>
      </c>
      <c r="B2197" s="58" t="s">
        <v>587</v>
      </c>
      <c r="C2197" s="8" t="s">
        <v>5456</v>
      </c>
      <c r="D2197" s="6">
        <v>0.80034482758620684</v>
      </c>
      <c r="E2197" s="121"/>
      <c r="F2197" s="5"/>
      <c r="G2197" s="6">
        <f>SUM(D2197*100,E2197:F2197)</f>
        <v>80.034482758620683</v>
      </c>
      <c r="H2197" s="5"/>
      <c r="I2197" s="4"/>
      <c r="J2197" s="6">
        <f>SUM(H2197:I2197)</f>
        <v>0</v>
      </c>
      <c r="K2197" s="5"/>
      <c r="L2197" s="4"/>
      <c r="M2197" s="4"/>
      <c r="N2197" s="6">
        <f>SUM(K2197:M2197)</f>
        <v>0</v>
      </c>
      <c r="O2197" s="4"/>
      <c r="P2197" s="4"/>
      <c r="Q2197" s="4"/>
      <c r="R2197" s="4"/>
      <c r="S2197" s="6">
        <f>SUM(O2197:R2197)</f>
        <v>0</v>
      </c>
      <c r="T2197" s="7"/>
      <c r="U2197" s="5"/>
      <c r="V2197" s="5"/>
      <c r="W2197" s="5"/>
      <c r="X2197" s="5"/>
      <c r="Y2197" s="5">
        <v>3</v>
      </c>
      <c r="Z2197" s="6">
        <f>SUM(T2197:Y2197)</f>
        <v>3</v>
      </c>
      <c r="AA2197" s="5"/>
      <c r="AB2197" s="5"/>
      <c r="AC2197" s="40">
        <f>G2197+J2197+N2197+S2197+Z2197+AA2197-AB2197</f>
        <v>83.034482758620683</v>
      </c>
    </row>
    <row r="2198" spans="1:29" x14ac:dyDescent="0.25">
      <c r="A2198" s="224">
        <v>2194</v>
      </c>
      <c r="B2198" s="58" t="s">
        <v>588</v>
      </c>
      <c r="C2198" s="8" t="s">
        <v>5456</v>
      </c>
      <c r="D2198" s="6">
        <v>0.83032258064516129</v>
      </c>
      <c r="E2198" s="121"/>
      <c r="F2198" s="5"/>
      <c r="G2198" s="6">
        <f>SUM(D2198*100,E2198:F2198)</f>
        <v>83.032258064516128</v>
      </c>
      <c r="H2198" s="5"/>
      <c r="I2198" s="4"/>
      <c r="J2198" s="6">
        <f>SUM(H2198:I2198)</f>
        <v>0</v>
      </c>
      <c r="K2198" s="5"/>
      <c r="L2198" s="4"/>
      <c r="M2198" s="4"/>
      <c r="N2198" s="6">
        <f>SUM(K2198:M2198)</f>
        <v>0</v>
      </c>
      <c r="O2198" s="4"/>
      <c r="P2198" s="4"/>
      <c r="Q2198" s="4"/>
      <c r="R2198" s="4"/>
      <c r="S2198" s="6">
        <f>SUM(O2198:R2198)</f>
        <v>0</v>
      </c>
      <c r="T2198" s="7"/>
      <c r="U2198" s="5"/>
      <c r="V2198" s="5"/>
      <c r="W2198" s="5"/>
      <c r="X2198" s="5"/>
      <c r="Y2198" s="5"/>
      <c r="Z2198" s="6">
        <f>SUM(T2198:Y2198)</f>
        <v>0</v>
      </c>
      <c r="AA2198" s="5"/>
      <c r="AB2198" s="5"/>
      <c r="AC2198" s="40">
        <f>G2198+J2198+N2198+S2198+Z2198+AA2198-AB2198</f>
        <v>83.032258064516128</v>
      </c>
    </row>
    <row r="2199" spans="1:29" x14ac:dyDescent="0.25">
      <c r="A2199" s="225">
        <v>2195</v>
      </c>
      <c r="B2199" s="62" t="s">
        <v>5001</v>
      </c>
      <c r="C2199" s="8" t="s">
        <v>4042</v>
      </c>
      <c r="D2199" s="18">
        <v>0.8302797202797203</v>
      </c>
      <c r="E2199" s="124"/>
      <c r="F2199" s="17"/>
      <c r="G2199" s="18">
        <f>SUM(D2199*100,E2199:F2199)</f>
        <v>83.027972027972027</v>
      </c>
      <c r="H2199" s="17"/>
      <c r="I2199" s="19"/>
      <c r="J2199" s="18">
        <f>SUM(H2199:I2199)</f>
        <v>0</v>
      </c>
      <c r="K2199" s="17"/>
      <c r="L2199" s="19"/>
      <c r="M2199" s="19"/>
      <c r="N2199" s="18">
        <f>SUM(K2199:M2199)</f>
        <v>0</v>
      </c>
      <c r="O2199" s="19"/>
      <c r="P2199" s="19"/>
      <c r="Q2199" s="19"/>
      <c r="R2199" s="19"/>
      <c r="S2199" s="18">
        <f>SUM(O2199:R2199)</f>
        <v>0</v>
      </c>
      <c r="T2199" s="20"/>
      <c r="U2199" s="17"/>
      <c r="V2199" s="17"/>
      <c r="W2199" s="17"/>
      <c r="X2199" s="17"/>
      <c r="Y2199" s="17"/>
      <c r="Z2199" s="18">
        <f>SUM(T2199:Y2199)</f>
        <v>0</v>
      </c>
      <c r="AA2199" s="17"/>
      <c r="AB2199" s="17"/>
      <c r="AC2199" s="41">
        <f>G2199+J2199+N2199+S2199+Z2199+AA2199-AB2199</f>
        <v>83.027972027972027</v>
      </c>
    </row>
    <row r="2200" spans="1:29" x14ac:dyDescent="0.25">
      <c r="A2200" s="224">
        <v>2196</v>
      </c>
      <c r="B2200" s="62" t="s">
        <v>4859</v>
      </c>
      <c r="C2200" s="8" t="s">
        <v>4042</v>
      </c>
      <c r="D2200" s="18">
        <v>0.82218749999999996</v>
      </c>
      <c r="E2200" s="124"/>
      <c r="F2200" s="17"/>
      <c r="G2200" s="18">
        <f>SUM(D2200*100,E2200:F2200)</f>
        <v>82.21875</v>
      </c>
      <c r="H2200" s="17"/>
      <c r="I2200" s="19"/>
      <c r="J2200" s="18">
        <f>SUM(H2200:I2200)</f>
        <v>0</v>
      </c>
      <c r="K2200" s="17"/>
      <c r="L2200" s="19"/>
      <c r="M2200" s="19"/>
      <c r="N2200" s="18">
        <f>SUM(K2200:M2200)</f>
        <v>0</v>
      </c>
      <c r="O2200" s="19"/>
      <c r="P2200" s="19"/>
      <c r="Q2200" s="19"/>
      <c r="R2200" s="19"/>
      <c r="S2200" s="18">
        <f>SUM(O2200:R2200)</f>
        <v>0</v>
      </c>
      <c r="T2200" s="20"/>
      <c r="U2200" s="17">
        <v>0.8</v>
      </c>
      <c r="V2200" s="17"/>
      <c r="W2200" s="17"/>
      <c r="X2200" s="17"/>
      <c r="Y2200" s="17"/>
      <c r="Z2200" s="18">
        <f>SUM(T2200:Y2200)</f>
        <v>0.8</v>
      </c>
      <c r="AA2200" s="17"/>
      <c r="AB2200" s="17"/>
      <c r="AC2200" s="41">
        <f>G2200+J2200+N2200+S2200+Z2200+AA2200-AB2200</f>
        <v>83.018749999999997</v>
      </c>
    </row>
    <row r="2201" spans="1:29" x14ac:dyDescent="0.25">
      <c r="A2201" s="224">
        <v>2197</v>
      </c>
      <c r="B2201" s="61" t="s">
        <v>589</v>
      </c>
      <c r="C2201" s="8" t="s">
        <v>5456</v>
      </c>
      <c r="D2201" s="6">
        <v>0.83014245577523427</v>
      </c>
      <c r="E2201" s="121"/>
      <c r="F2201" s="5"/>
      <c r="G2201" s="6">
        <f>SUM(D2201*100,E2201:F2201)</f>
        <v>83.014245577523425</v>
      </c>
      <c r="H2201" s="5"/>
      <c r="I2201" s="4"/>
      <c r="J2201" s="6">
        <f>SUM(H2201:I2201)</f>
        <v>0</v>
      </c>
      <c r="K2201" s="5"/>
      <c r="L2201" s="4"/>
      <c r="M2201" s="4"/>
      <c r="N2201" s="6">
        <f>SUM(K2201:M2201)</f>
        <v>0</v>
      </c>
      <c r="O2201" s="4"/>
      <c r="P2201" s="4"/>
      <c r="Q2201" s="4"/>
      <c r="R2201" s="4"/>
      <c r="S2201" s="6">
        <f>SUM(O2201:R2201)</f>
        <v>0</v>
      </c>
      <c r="T2201" s="7"/>
      <c r="U2201" s="5"/>
      <c r="V2201" s="5"/>
      <c r="W2201" s="5"/>
      <c r="X2201" s="5"/>
      <c r="Y2201" s="5"/>
      <c r="Z2201" s="6">
        <f>SUM(T2201:Y2201)</f>
        <v>0</v>
      </c>
      <c r="AA2201" s="5"/>
      <c r="AB2201" s="5"/>
      <c r="AC2201" s="40">
        <f>G2201+J2201+N2201+S2201+Z2201+AA2201-AB2201</f>
        <v>83.014245577523425</v>
      </c>
    </row>
    <row r="2202" spans="1:29" x14ac:dyDescent="0.25">
      <c r="A2202" s="224">
        <v>2198</v>
      </c>
      <c r="B2202" s="62" t="s">
        <v>4980</v>
      </c>
      <c r="C2202" s="8" t="s">
        <v>4042</v>
      </c>
      <c r="D2202" s="18">
        <v>0.83013986013986019</v>
      </c>
      <c r="E2202" s="124"/>
      <c r="F2202" s="17"/>
      <c r="G2202" s="18">
        <f>SUM(D2202*100,E2202:F2202)</f>
        <v>83.013986013986013</v>
      </c>
      <c r="H2202" s="17"/>
      <c r="I2202" s="19"/>
      <c r="J2202" s="18">
        <f>SUM(H2202:I2202)</f>
        <v>0</v>
      </c>
      <c r="K2202" s="17"/>
      <c r="L2202" s="19"/>
      <c r="M2202" s="19"/>
      <c r="N2202" s="18">
        <f>SUM(K2202:M2202)</f>
        <v>0</v>
      </c>
      <c r="O2202" s="19"/>
      <c r="P2202" s="19"/>
      <c r="Q2202" s="19"/>
      <c r="R2202" s="19"/>
      <c r="S2202" s="18">
        <f>SUM(O2202:R2202)</f>
        <v>0</v>
      </c>
      <c r="T2202" s="20"/>
      <c r="U2202" s="17"/>
      <c r="V2202" s="17"/>
      <c r="W2202" s="17"/>
      <c r="X2202" s="17"/>
      <c r="Y2202" s="17"/>
      <c r="Z2202" s="18">
        <f>SUM(T2202:Y2202)</f>
        <v>0</v>
      </c>
      <c r="AA2202" s="17"/>
      <c r="AB2202" s="17"/>
      <c r="AC2202" s="41">
        <f>G2202+J2202+N2202+S2202+Z2202+AA2202-AB2202</f>
        <v>83.013986013986013</v>
      </c>
    </row>
    <row r="2203" spans="1:29" x14ac:dyDescent="0.25">
      <c r="A2203" s="225">
        <v>2199</v>
      </c>
      <c r="B2203" s="100" t="s">
        <v>1599</v>
      </c>
      <c r="C2203" s="26" t="s">
        <v>1369</v>
      </c>
      <c r="D2203" s="18">
        <v>0.81309032258064518</v>
      </c>
      <c r="E2203" s="122"/>
      <c r="F2203" s="17"/>
      <c r="G2203" s="18">
        <f>SUM(D2203*100,E2203:F2203)</f>
        <v>81.309032258064519</v>
      </c>
      <c r="H2203" s="17"/>
      <c r="I2203" s="19"/>
      <c r="J2203" s="18">
        <f>SUM(H2203:I2203)</f>
        <v>0</v>
      </c>
      <c r="K2203" s="17"/>
      <c r="L2203" s="19"/>
      <c r="M2203" s="19"/>
      <c r="N2203" s="18">
        <f>SUM(K2203:M2203)</f>
        <v>0</v>
      </c>
      <c r="O2203" s="19"/>
      <c r="P2203" s="19"/>
      <c r="Q2203" s="19"/>
      <c r="R2203" s="19"/>
      <c r="S2203" s="18">
        <f>SUM(O2203:R2203)</f>
        <v>0</v>
      </c>
      <c r="T2203" s="20">
        <v>1</v>
      </c>
      <c r="U2203" s="17"/>
      <c r="V2203" s="17"/>
      <c r="W2203" s="17">
        <v>0.7</v>
      </c>
      <c r="X2203" s="17"/>
      <c r="Y2203" s="17"/>
      <c r="Z2203" s="18">
        <f>SUM(T2203:Y2203)</f>
        <v>1.7</v>
      </c>
      <c r="AA2203" s="17"/>
      <c r="AB2203" s="17"/>
      <c r="AC2203" s="41">
        <f>G2203+J2203+N2203+S2203+Z2203+AA2203-AB2203</f>
        <v>83.009032258064522</v>
      </c>
    </row>
    <row r="2204" spans="1:29" x14ac:dyDescent="0.25">
      <c r="A2204" s="224">
        <v>2200</v>
      </c>
      <c r="B2204" s="62" t="s">
        <v>3565</v>
      </c>
      <c r="C2204" s="13" t="s">
        <v>3340</v>
      </c>
      <c r="D2204" s="18">
        <v>0.80303030303030298</v>
      </c>
      <c r="E2204" s="122">
        <v>1</v>
      </c>
      <c r="F2204" s="17"/>
      <c r="G2204" s="18">
        <v>81.303030303030297</v>
      </c>
      <c r="H2204" s="17"/>
      <c r="I2204" s="19"/>
      <c r="J2204" s="18">
        <v>0</v>
      </c>
      <c r="K2204" s="17"/>
      <c r="L2204" s="19"/>
      <c r="M2204" s="19"/>
      <c r="N2204" s="18">
        <v>0</v>
      </c>
      <c r="O2204" s="19"/>
      <c r="P2204" s="19"/>
      <c r="Q2204" s="19"/>
      <c r="R2204" s="19"/>
      <c r="S2204" s="18">
        <v>0</v>
      </c>
      <c r="T2204" s="20">
        <v>1</v>
      </c>
      <c r="U2204" s="17"/>
      <c r="V2204" s="17"/>
      <c r="W2204" s="17">
        <v>0.7</v>
      </c>
      <c r="X2204" s="17"/>
      <c r="Y2204" s="17"/>
      <c r="Z2204" s="18">
        <v>1.7</v>
      </c>
      <c r="AA2204" s="17"/>
      <c r="AB2204" s="17"/>
      <c r="AC2204" s="41">
        <v>83.0030303030303</v>
      </c>
    </row>
    <row r="2205" spans="1:29" x14ac:dyDescent="0.25">
      <c r="A2205" s="224">
        <v>2201</v>
      </c>
      <c r="B2205" s="62" t="s">
        <v>590</v>
      </c>
      <c r="C2205" s="8" t="s">
        <v>5456</v>
      </c>
      <c r="D2205" s="6">
        <v>0.83</v>
      </c>
      <c r="E2205" s="121"/>
      <c r="F2205" s="5"/>
      <c r="G2205" s="6">
        <f>SUM(D2205*100,E2205:F2205)</f>
        <v>83</v>
      </c>
      <c r="H2205" s="5"/>
      <c r="I2205" s="4"/>
      <c r="J2205" s="6">
        <f>SUM(H2205:I2205)</f>
        <v>0</v>
      </c>
      <c r="K2205" s="5"/>
      <c r="L2205" s="4"/>
      <c r="M2205" s="4"/>
      <c r="N2205" s="6">
        <f>SUM(K2205:M2205)</f>
        <v>0</v>
      </c>
      <c r="O2205" s="4"/>
      <c r="P2205" s="4"/>
      <c r="Q2205" s="4"/>
      <c r="R2205" s="4"/>
      <c r="S2205" s="6">
        <f>SUM(O2205:R2205)</f>
        <v>0</v>
      </c>
      <c r="T2205" s="7"/>
      <c r="U2205" s="5"/>
      <c r="V2205" s="5"/>
      <c r="W2205" s="5"/>
      <c r="X2205" s="5"/>
      <c r="Y2205" s="5"/>
      <c r="Z2205" s="6">
        <f>SUM(T2205:Y2205)</f>
        <v>0</v>
      </c>
      <c r="AA2205" s="5"/>
      <c r="AB2205" s="5"/>
      <c r="AC2205" s="40">
        <f>G2205+J2205+N2205+S2205+Z2205+AA2205-AB2205</f>
        <v>83</v>
      </c>
    </row>
    <row r="2206" spans="1:29" x14ac:dyDescent="0.25">
      <c r="A2206" s="224">
        <v>2202</v>
      </c>
      <c r="B2206" s="62" t="s">
        <v>2814</v>
      </c>
      <c r="C2206" s="13" t="s">
        <v>2360</v>
      </c>
      <c r="D2206" s="18">
        <v>0.83</v>
      </c>
      <c r="E2206" s="122"/>
      <c r="F2206" s="17"/>
      <c r="G2206" s="18">
        <v>83</v>
      </c>
      <c r="H2206" s="17"/>
      <c r="I2206" s="19"/>
      <c r="J2206" s="18">
        <v>0</v>
      </c>
      <c r="K2206" s="17"/>
      <c r="L2206" s="19"/>
      <c r="M2206" s="19"/>
      <c r="N2206" s="18">
        <v>0</v>
      </c>
      <c r="O2206" s="19"/>
      <c r="P2206" s="19"/>
      <c r="Q2206" s="19"/>
      <c r="R2206" s="19"/>
      <c r="S2206" s="18">
        <v>0</v>
      </c>
      <c r="T2206" s="20"/>
      <c r="U2206" s="17"/>
      <c r="V2206" s="17"/>
      <c r="W2206" s="17"/>
      <c r="X2206" s="17"/>
      <c r="Y2206" s="17"/>
      <c r="Z2206" s="18">
        <v>0</v>
      </c>
      <c r="AA2206" s="17"/>
      <c r="AB2206" s="17"/>
      <c r="AC2206" s="41">
        <v>83</v>
      </c>
    </row>
    <row r="2207" spans="1:29" x14ac:dyDescent="0.25">
      <c r="A2207" s="225">
        <v>2203</v>
      </c>
      <c r="B2207" s="62" t="s">
        <v>3566</v>
      </c>
      <c r="C2207" s="13" t="s">
        <v>3340</v>
      </c>
      <c r="D2207" s="18">
        <v>0.83</v>
      </c>
      <c r="E2207" s="122"/>
      <c r="F2207" s="17"/>
      <c r="G2207" s="18">
        <v>83</v>
      </c>
      <c r="H2207" s="17"/>
      <c r="I2207" s="19"/>
      <c r="J2207" s="18">
        <v>0</v>
      </c>
      <c r="K2207" s="17"/>
      <c r="L2207" s="19"/>
      <c r="M2207" s="19"/>
      <c r="N2207" s="18">
        <v>0</v>
      </c>
      <c r="O2207" s="19"/>
      <c r="P2207" s="19"/>
      <c r="Q2207" s="19"/>
      <c r="R2207" s="19"/>
      <c r="S2207" s="18">
        <v>0</v>
      </c>
      <c r="T2207" s="20"/>
      <c r="U2207" s="17"/>
      <c r="V2207" s="17"/>
      <c r="W2207" s="17"/>
      <c r="X2207" s="17"/>
      <c r="Y2207" s="17"/>
      <c r="Z2207" s="18">
        <v>0</v>
      </c>
      <c r="AA2207" s="17"/>
      <c r="AB2207" s="17"/>
      <c r="AC2207" s="41">
        <v>83</v>
      </c>
    </row>
    <row r="2208" spans="1:29" x14ac:dyDescent="0.25">
      <c r="A2208" s="224">
        <v>2204</v>
      </c>
      <c r="B2208" s="59" t="s">
        <v>591</v>
      </c>
      <c r="C2208" s="8" t="s">
        <v>5456</v>
      </c>
      <c r="D2208" s="43">
        <v>0.8088466666666666</v>
      </c>
      <c r="E2208" s="121"/>
      <c r="F2208" s="5"/>
      <c r="G2208" s="6">
        <f>SUM(D2208*100,E2208:F2208)</f>
        <v>80.884666666666661</v>
      </c>
      <c r="H2208" s="5"/>
      <c r="I2208" s="4"/>
      <c r="J2208" s="6">
        <f>SUM(H2208:I2208)</f>
        <v>0</v>
      </c>
      <c r="K2208" s="5"/>
      <c r="L2208" s="4"/>
      <c r="M2208" s="4"/>
      <c r="N2208" s="6">
        <f>SUM(K2208:M2208)</f>
        <v>0</v>
      </c>
      <c r="O2208" s="4"/>
      <c r="P2208" s="4"/>
      <c r="Q2208" s="4"/>
      <c r="R2208" s="4"/>
      <c r="S2208" s="6">
        <f>SUM(O2208:R2208)</f>
        <v>0</v>
      </c>
      <c r="T2208" s="7"/>
      <c r="U2208" s="5">
        <v>2.1</v>
      </c>
      <c r="V2208" s="5"/>
      <c r="W2208" s="5"/>
      <c r="X2208" s="5"/>
      <c r="Y2208" s="5"/>
      <c r="Z2208" s="6">
        <f>SUM(T2208:Y2208)</f>
        <v>2.1</v>
      </c>
      <c r="AA2208" s="5"/>
      <c r="AB2208" s="5"/>
      <c r="AC2208" s="40">
        <f>G2208+J2208+N2208+S2208+Z2208+AA2208-AB2208</f>
        <v>82.984666666666655</v>
      </c>
    </row>
    <row r="2209" spans="1:29" x14ac:dyDescent="0.25">
      <c r="A2209" s="224">
        <v>2205</v>
      </c>
      <c r="B2209" s="58" t="s">
        <v>592</v>
      </c>
      <c r="C2209" s="8" t="s">
        <v>5456</v>
      </c>
      <c r="D2209" s="6">
        <v>0.82483870967741935</v>
      </c>
      <c r="E2209" s="121"/>
      <c r="F2209" s="5"/>
      <c r="G2209" s="6">
        <f>SUM(D2209*100,E2209:F2209)</f>
        <v>82.483870967741936</v>
      </c>
      <c r="H2209" s="5"/>
      <c r="I2209" s="4"/>
      <c r="J2209" s="6">
        <f>SUM(H2209:I2209)</f>
        <v>0</v>
      </c>
      <c r="K2209" s="5"/>
      <c r="L2209" s="4"/>
      <c r="M2209" s="4"/>
      <c r="N2209" s="6">
        <f>SUM(K2209:M2209)</f>
        <v>0</v>
      </c>
      <c r="O2209" s="4"/>
      <c r="P2209" s="4"/>
      <c r="Q2209" s="4"/>
      <c r="R2209" s="4"/>
      <c r="S2209" s="6">
        <f>SUM(O2209:R2209)</f>
        <v>0</v>
      </c>
      <c r="T2209" s="7">
        <v>0.5</v>
      </c>
      <c r="U2209" s="5"/>
      <c r="V2209" s="5"/>
      <c r="W2209" s="5"/>
      <c r="X2209" s="5"/>
      <c r="Y2209" s="5"/>
      <c r="Z2209" s="6">
        <f>SUM(T2209:Y2209)</f>
        <v>0.5</v>
      </c>
      <c r="AA2209" s="5"/>
      <c r="AB2209" s="5"/>
      <c r="AC2209" s="40">
        <f>G2209+J2209+N2209+S2209+Z2209+AA2209-AB2209</f>
        <v>82.983870967741936</v>
      </c>
    </row>
    <row r="2210" spans="1:29" x14ac:dyDescent="0.25">
      <c r="A2210" s="224">
        <v>2206</v>
      </c>
      <c r="B2210" s="62" t="s">
        <v>3567</v>
      </c>
      <c r="C2210" s="13" t="s">
        <v>3340</v>
      </c>
      <c r="D2210" s="18">
        <v>0.82974358974358975</v>
      </c>
      <c r="E2210" s="122"/>
      <c r="F2210" s="17"/>
      <c r="G2210" s="18">
        <v>82.974358974358978</v>
      </c>
      <c r="H2210" s="17"/>
      <c r="I2210" s="19"/>
      <c r="J2210" s="18">
        <v>0</v>
      </c>
      <c r="K2210" s="17"/>
      <c r="L2210" s="19"/>
      <c r="M2210" s="19"/>
      <c r="N2210" s="18">
        <v>0</v>
      </c>
      <c r="O2210" s="19"/>
      <c r="P2210" s="19"/>
      <c r="Q2210" s="19"/>
      <c r="R2210" s="19"/>
      <c r="S2210" s="18">
        <v>0</v>
      </c>
      <c r="T2210" s="20"/>
      <c r="U2210" s="17"/>
      <c r="V2210" s="17"/>
      <c r="W2210" s="17"/>
      <c r="X2210" s="17"/>
      <c r="Y2210" s="17"/>
      <c r="Z2210" s="18">
        <v>0</v>
      </c>
      <c r="AA2210" s="17"/>
      <c r="AB2210" s="17"/>
      <c r="AC2210" s="41">
        <v>82.974358974358978</v>
      </c>
    </row>
    <row r="2211" spans="1:29" x14ac:dyDescent="0.25">
      <c r="A2211" s="225">
        <v>2207</v>
      </c>
      <c r="B2211" s="100" t="s">
        <v>1600</v>
      </c>
      <c r="C2211" s="26" t="s">
        <v>1369</v>
      </c>
      <c r="D2211" s="18">
        <v>0.79273548387096771</v>
      </c>
      <c r="E2211" s="122"/>
      <c r="F2211" s="17"/>
      <c r="G2211" s="18">
        <f>SUM(D2211*100,E2211:F2211)</f>
        <v>79.273548387096767</v>
      </c>
      <c r="H2211" s="17"/>
      <c r="I2211" s="19"/>
      <c r="J2211" s="18">
        <f>SUM(H2211:I2211)</f>
        <v>0</v>
      </c>
      <c r="K2211" s="17"/>
      <c r="L2211" s="19"/>
      <c r="M2211" s="19"/>
      <c r="N2211" s="18">
        <f>SUM(K2211:M2211)</f>
        <v>0</v>
      </c>
      <c r="O2211" s="19"/>
      <c r="P2211" s="19"/>
      <c r="Q2211" s="19"/>
      <c r="R2211" s="19"/>
      <c r="S2211" s="18">
        <f>SUM(O2211:R2211)</f>
        <v>0</v>
      </c>
      <c r="T2211" s="20"/>
      <c r="U2211" s="17">
        <v>1</v>
      </c>
      <c r="V2211" s="17"/>
      <c r="W2211" s="17">
        <v>0.2</v>
      </c>
      <c r="X2211" s="17"/>
      <c r="Y2211" s="17">
        <f>0.5+2</f>
        <v>2.5</v>
      </c>
      <c r="Z2211" s="18">
        <f>SUM(T2211:Y2211)</f>
        <v>3.7</v>
      </c>
      <c r="AA2211" s="17"/>
      <c r="AB2211" s="17"/>
      <c r="AC2211" s="41">
        <f>G2211+J2211+N2211+S2211+Z2211+AA2211-AB2211</f>
        <v>82.97354838709677</v>
      </c>
    </row>
    <row r="2212" spans="1:29" x14ac:dyDescent="0.25">
      <c r="A2212" s="224">
        <v>2208</v>
      </c>
      <c r="B2212" s="109">
        <v>204019</v>
      </c>
      <c r="C2212" s="36" t="s">
        <v>5457</v>
      </c>
      <c r="D2212" s="38">
        <v>0.82968750000000002</v>
      </c>
      <c r="E2212" s="123"/>
      <c r="F2212" s="33"/>
      <c r="G2212" s="34">
        <v>82.96875</v>
      </c>
      <c r="H2212" s="33"/>
      <c r="I2212" s="32"/>
      <c r="J2212" s="34">
        <v>0</v>
      </c>
      <c r="K2212" s="33"/>
      <c r="L2212" s="32"/>
      <c r="M2212" s="32"/>
      <c r="N2212" s="34">
        <v>0</v>
      </c>
      <c r="O2212" s="32"/>
      <c r="P2212" s="32"/>
      <c r="Q2212" s="32"/>
      <c r="R2212" s="32"/>
      <c r="S2212" s="34">
        <v>0</v>
      </c>
      <c r="T2212" s="35"/>
      <c r="U2212" s="33"/>
      <c r="V2212" s="33"/>
      <c r="W2212" s="33"/>
      <c r="X2212" s="33"/>
      <c r="Y2212" s="33"/>
      <c r="Z2212" s="34">
        <v>0</v>
      </c>
      <c r="AA2212" s="33"/>
      <c r="AB2212" s="33"/>
      <c r="AC2212" s="42">
        <v>82.96875</v>
      </c>
    </row>
    <row r="2213" spans="1:29" x14ac:dyDescent="0.25">
      <c r="A2213" s="224">
        <v>2209</v>
      </c>
      <c r="B2213" s="97" t="s">
        <v>1601</v>
      </c>
      <c r="C2213" s="8" t="s">
        <v>1369</v>
      </c>
      <c r="D2213" s="18">
        <v>0.76934000000000002</v>
      </c>
      <c r="E2213" s="122"/>
      <c r="F2213" s="17"/>
      <c r="G2213" s="18">
        <f>SUM(D2213*100,E2213:F2213)</f>
        <v>76.933999999999997</v>
      </c>
      <c r="H2213" s="17"/>
      <c r="I2213" s="19"/>
      <c r="J2213" s="18">
        <f>SUM(H2213:I2213)</f>
        <v>0</v>
      </c>
      <c r="K2213" s="17"/>
      <c r="L2213" s="19"/>
      <c r="M2213" s="19"/>
      <c r="N2213" s="18">
        <f>SUM(K2213:M2213)</f>
        <v>0</v>
      </c>
      <c r="O2213" s="19"/>
      <c r="P2213" s="19"/>
      <c r="Q2213" s="19"/>
      <c r="R2213" s="19"/>
      <c r="S2213" s="18">
        <f>SUM(O2213:R2213)</f>
        <v>0</v>
      </c>
      <c r="T2213" s="20">
        <v>1</v>
      </c>
      <c r="U2213" s="17">
        <f>2.2+1</f>
        <v>3.2</v>
      </c>
      <c r="V2213" s="17"/>
      <c r="W2213" s="17">
        <f>0.2+0.2+0.6</f>
        <v>1</v>
      </c>
      <c r="X2213" s="17">
        <v>0.8</v>
      </c>
      <c r="Y2213" s="17"/>
      <c r="Z2213" s="18">
        <f>SUM(T2213:Y2213)</f>
        <v>6</v>
      </c>
      <c r="AA2213" s="17"/>
      <c r="AB2213" s="17"/>
      <c r="AC2213" s="41">
        <f>G2213+J2213+N2213+S2213+Z2213+AA2213-AB2213</f>
        <v>82.933999999999997</v>
      </c>
    </row>
    <row r="2214" spans="1:29" x14ac:dyDescent="0.25">
      <c r="A2214" s="224">
        <v>2210</v>
      </c>
      <c r="B2214" s="62" t="s">
        <v>2815</v>
      </c>
      <c r="C2214" s="13" t="s">
        <v>2360</v>
      </c>
      <c r="D2214" s="18">
        <v>0.82923076923076922</v>
      </c>
      <c r="E2214" s="122"/>
      <c r="F2214" s="17"/>
      <c r="G2214" s="18">
        <v>82.92307692307692</v>
      </c>
      <c r="H2214" s="17"/>
      <c r="I2214" s="19"/>
      <c r="J2214" s="18">
        <v>0</v>
      </c>
      <c r="K2214" s="17"/>
      <c r="L2214" s="19"/>
      <c r="M2214" s="19"/>
      <c r="N2214" s="18">
        <v>0</v>
      </c>
      <c r="O2214" s="19"/>
      <c r="P2214" s="19"/>
      <c r="Q2214" s="19"/>
      <c r="R2214" s="19"/>
      <c r="S2214" s="18">
        <v>0</v>
      </c>
      <c r="T2214" s="20"/>
      <c r="U2214" s="17"/>
      <c r="V2214" s="17"/>
      <c r="W2214" s="17"/>
      <c r="X2214" s="17"/>
      <c r="Y2214" s="17"/>
      <c r="Z2214" s="18">
        <v>0</v>
      </c>
      <c r="AA2214" s="17"/>
      <c r="AB2214" s="17"/>
      <c r="AC2214" s="41">
        <v>82.92307692307692</v>
      </c>
    </row>
    <row r="2215" spans="1:29" x14ac:dyDescent="0.25">
      <c r="A2215" s="225">
        <v>2211</v>
      </c>
      <c r="B2215" s="62" t="s">
        <v>5304</v>
      </c>
      <c r="C2215" s="9" t="s">
        <v>4042</v>
      </c>
      <c r="D2215" s="18">
        <v>0.8042242424242424</v>
      </c>
      <c r="E2215" s="124"/>
      <c r="F2215" s="17"/>
      <c r="G2215" s="18">
        <f>SUM(D2215*100,E2215:F2215)</f>
        <v>80.422424242424242</v>
      </c>
      <c r="H2215" s="17"/>
      <c r="I2215" s="19"/>
      <c r="J2215" s="18">
        <f>SUM(H2215:I2215)</f>
        <v>0</v>
      </c>
      <c r="K2215" s="17"/>
      <c r="L2215" s="19"/>
      <c r="M2215" s="19"/>
      <c r="N2215" s="18">
        <f>SUM(K2215:M2215)</f>
        <v>0</v>
      </c>
      <c r="O2215" s="19">
        <v>2.5</v>
      </c>
      <c r="P2215" s="19"/>
      <c r="Q2215" s="19"/>
      <c r="R2215" s="19"/>
      <c r="S2215" s="18">
        <f>SUM(O2215:R2215)</f>
        <v>2.5</v>
      </c>
      <c r="T2215" s="20"/>
      <c r="U2215" s="17"/>
      <c r="V2215" s="17"/>
      <c r="W2215" s="17"/>
      <c r="X2215" s="17"/>
      <c r="Y2215" s="17"/>
      <c r="Z2215" s="18">
        <f>SUM(T2215:Y2215)</f>
        <v>0</v>
      </c>
      <c r="AA2215" s="17"/>
      <c r="AB2215" s="17"/>
      <c r="AC2215" s="41">
        <f>G2215+J2215+N2215+S2215+Z2215+AA2215-AB2215</f>
        <v>82.922424242424242</v>
      </c>
    </row>
    <row r="2216" spans="1:29" x14ac:dyDescent="0.25">
      <c r="A2216" s="224">
        <v>2212</v>
      </c>
      <c r="B2216" s="62" t="s">
        <v>2816</v>
      </c>
      <c r="C2216" s="13" t="s">
        <v>2360</v>
      </c>
      <c r="D2216" s="18">
        <v>0.82916666666666672</v>
      </c>
      <c r="E2216" s="122"/>
      <c r="F2216" s="17"/>
      <c r="G2216" s="18">
        <v>82.916666666666671</v>
      </c>
      <c r="H2216" s="17"/>
      <c r="I2216" s="19"/>
      <c r="J2216" s="18">
        <v>0</v>
      </c>
      <c r="K2216" s="17"/>
      <c r="L2216" s="19"/>
      <c r="M2216" s="19"/>
      <c r="N2216" s="18">
        <v>0</v>
      </c>
      <c r="O2216" s="19"/>
      <c r="P2216" s="19"/>
      <c r="Q2216" s="19"/>
      <c r="R2216" s="19"/>
      <c r="S2216" s="18">
        <v>0</v>
      </c>
      <c r="T2216" s="20"/>
      <c r="U2216" s="17"/>
      <c r="V2216" s="17"/>
      <c r="W2216" s="17"/>
      <c r="X2216" s="17"/>
      <c r="Y2216" s="17"/>
      <c r="Z2216" s="18">
        <v>0</v>
      </c>
      <c r="AA2216" s="17"/>
      <c r="AB2216" s="17"/>
      <c r="AC2216" s="41">
        <v>82.916666666666671</v>
      </c>
    </row>
    <row r="2217" spans="1:29" x14ac:dyDescent="0.25">
      <c r="A2217" s="224">
        <v>2213</v>
      </c>
      <c r="B2217" s="62" t="s">
        <v>2817</v>
      </c>
      <c r="C2217" s="13" t="s">
        <v>2360</v>
      </c>
      <c r="D2217" s="18">
        <v>0.74916666666666676</v>
      </c>
      <c r="E2217" s="122"/>
      <c r="F2217" s="17"/>
      <c r="G2217" s="18">
        <v>74.916666666666671</v>
      </c>
      <c r="H2217" s="17">
        <v>4</v>
      </c>
      <c r="I2217" s="19">
        <v>4</v>
      </c>
      <c r="J2217" s="18">
        <v>8</v>
      </c>
      <c r="K2217" s="17"/>
      <c r="L2217" s="19"/>
      <c r="M2217" s="19"/>
      <c r="N2217" s="18">
        <v>0</v>
      </c>
      <c r="O2217" s="19"/>
      <c r="P2217" s="19"/>
      <c r="Q2217" s="19"/>
      <c r="R2217" s="19"/>
      <c r="S2217" s="18">
        <v>0</v>
      </c>
      <c r="T2217" s="20"/>
      <c r="U2217" s="17"/>
      <c r="V2217" s="17"/>
      <c r="W2217" s="17"/>
      <c r="X2217" s="17"/>
      <c r="Y2217" s="17"/>
      <c r="Z2217" s="18">
        <v>0</v>
      </c>
      <c r="AA2217" s="17"/>
      <c r="AB2217" s="17"/>
      <c r="AC2217" s="41">
        <v>82.916666666666671</v>
      </c>
    </row>
    <row r="2218" spans="1:29" x14ac:dyDescent="0.25">
      <c r="A2218" s="224">
        <v>2214</v>
      </c>
      <c r="B2218" s="109">
        <v>204228</v>
      </c>
      <c r="C2218" s="36" t="s">
        <v>5457</v>
      </c>
      <c r="D2218" s="38">
        <v>0.82906250000000004</v>
      </c>
      <c r="E2218" s="123"/>
      <c r="F2218" s="33"/>
      <c r="G2218" s="34">
        <v>82.90625</v>
      </c>
      <c r="H2218" s="33"/>
      <c r="I2218" s="32"/>
      <c r="J2218" s="34">
        <v>0</v>
      </c>
      <c r="K2218" s="33"/>
      <c r="L2218" s="32"/>
      <c r="M2218" s="32"/>
      <c r="N2218" s="34">
        <v>0</v>
      </c>
      <c r="O2218" s="32"/>
      <c r="P2218" s="32"/>
      <c r="Q2218" s="32"/>
      <c r="R2218" s="32"/>
      <c r="S2218" s="34">
        <v>0</v>
      </c>
      <c r="T2218" s="35"/>
      <c r="U2218" s="33"/>
      <c r="V2218" s="33"/>
      <c r="W2218" s="33"/>
      <c r="X2218" s="33"/>
      <c r="Y2218" s="33"/>
      <c r="Z2218" s="34">
        <v>0</v>
      </c>
      <c r="AA2218" s="33"/>
      <c r="AB2218" s="33"/>
      <c r="AC2218" s="42">
        <v>82.90625</v>
      </c>
    </row>
    <row r="2219" spans="1:29" x14ac:dyDescent="0.25">
      <c r="A2219" s="225">
        <v>2215</v>
      </c>
      <c r="B2219" s="62" t="s">
        <v>4650</v>
      </c>
      <c r="C2219" s="50" t="s">
        <v>4042</v>
      </c>
      <c r="D2219" s="18">
        <v>0.82903225806451608</v>
      </c>
      <c r="E2219" s="124"/>
      <c r="F2219" s="17"/>
      <c r="G2219" s="18">
        <f>SUM(D2219*100,E2219:F2219)</f>
        <v>82.903225806451601</v>
      </c>
      <c r="H2219" s="17"/>
      <c r="I2219" s="19"/>
      <c r="J2219" s="18">
        <f>SUM(H2219:I2219)</f>
        <v>0</v>
      </c>
      <c r="K2219" s="17"/>
      <c r="L2219" s="19"/>
      <c r="M2219" s="19"/>
      <c r="N2219" s="18">
        <f>SUM(K2219:M2219)</f>
        <v>0</v>
      </c>
      <c r="O2219" s="19"/>
      <c r="P2219" s="19"/>
      <c r="Q2219" s="19"/>
      <c r="R2219" s="19"/>
      <c r="S2219" s="18">
        <f>SUM(O2219:R2219)</f>
        <v>0</v>
      </c>
      <c r="T2219" s="20"/>
      <c r="U2219" s="17"/>
      <c r="V2219" s="17"/>
      <c r="W2219" s="17"/>
      <c r="X2219" s="17"/>
      <c r="Y2219" s="17"/>
      <c r="Z2219" s="18">
        <f>SUM(T2219:Y2219)</f>
        <v>0</v>
      </c>
      <c r="AA2219" s="17"/>
      <c r="AB2219" s="17"/>
      <c r="AC2219" s="41">
        <f>G2219+J2219+N2219+S2219+Z2219+AA2219-AB2219</f>
        <v>82.903225806451601</v>
      </c>
    </row>
    <row r="2220" spans="1:29" x14ac:dyDescent="0.25">
      <c r="A2220" s="224">
        <v>2216</v>
      </c>
      <c r="B2220" s="62" t="s">
        <v>3568</v>
      </c>
      <c r="C2220" s="13" t="s">
        <v>3340</v>
      </c>
      <c r="D2220" s="18">
        <v>0.82899999999999996</v>
      </c>
      <c r="E2220" s="122"/>
      <c r="F2220" s="17"/>
      <c r="G2220" s="18">
        <v>82.899999999999991</v>
      </c>
      <c r="H2220" s="17"/>
      <c r="I2220" s="19"/>
      <c r="J2220" s="18">
        <v>0</v>
      </c>
      <c r="K2220" s="17"/>
      <c r="L2220" s="19"/>
      <c r="M2220" s="19"/>
      <c r="N2220" s="18">
        <v>0</v>
      </c>
      <c r="O2220" s="19"/>
      <c r="P2220" s="19"/>
      <c r="Q2220" s="19"/>
      <c r="R2220" s="19"/>
      <c r="S2220" s="18">
        <v>0</v>
      </c>
      <c r="T2220" s="20"/>
      <c r="U2220" s="17"/>
      <c r="V2220" s="17"/>
      <c r="W2220" s="17"/>
      <c r="X2220" s="17"/>
      <c r="Y2220" s="17"/>
      <c r="Z2220" s="18">
        <v>0</v>
      </c>
      <c r="AA2220" s="17"/>
      <c r="AB2220" s="17"/>
      <c r="AC2220" s="41">
        <v>82.899999999999991</v>
      </c>
    </row>
    <row r="2221" spans="1:29" x14ac:dyDescent="0.25">
      <c r="A2221" s="224">
        <v>2217</v>
      </c>
      <c r="B2221" s="62" t="s">
        <v>4714</v>
      </c>
      <c r="C2221" s="8" t="s">
        <v>4042</v>
      </c>
      <c r="D2221" s="18">
        <v>0.82899999999999996</v>
      </c>
      <c r="E2221" s="124"/>
      <c r="F2221" s="17"/>
      <c r="G2221" s="18">
        <f>SUM(D2221*100,E2221:F2221)</f>
        <v>82.899999999999991</v>
      </c>
      <c r="H2221" s="17"/>
      <c r="I2221" s="19"/>
      <c r="J2221" s="18">
        <f>SUM(H2221:I2221)</f>
        <v>0</v>
      </c>
      <c r="K2221" s="17"/>
      <c r="L2221" s="19"/>
      <c r="M2221" s="19"/>
      <c r="N2221" s="18">
        <f>SUM(K2221:M2221)</f>
        <v>0</v>
      </c>
      <c r="O2221" s="19"/>
      <c r="P2221" s="19"/>
      <c r="Q2221" s="19"/>
      <c r="R2221" s="19"/>
      <c r="S2221" s="18">
        <f>SUM(O2221:R2221)</f>
        <v>0</v>
      </c>
      <c r="T2221" s="20"/>
      <c r="U2221" s="17"/>
      <c r="V2221" s="17"/>
      <c r="W2221" s="17"/>
      <c r="X2221" s="17"/>
      <c r="Y2221" s="17"/>
      <c r="Z2221" s="18">
        <f>SUM(T2221:Y2221)</f>
        <v>0</v>
      </c>
      <c r="AA2221" s="17"/>
      <c r="AB2221" s="17"/>
      <c r="AC2221" s="41">
        <f>G2221+J2221+N2221+S2221+Z2221+AA2221-AB2221</f>
        <v>82.899999999999991</v>
      </c>
    </row>
    <row r="2222" spans="1:29" x14ac:dyDescent="0.25">
      <c r="A2222" s="224">
        <v>2218</v>
      </c>
      <c r="B2222" s="62" t="s">
        <v>2818</v>
      </c>
      <c r="C2222" s="13" t="s">
        <v>2360</v>
      </c>
      <c r="D2222" s="18">
        <v>0.82889999999999997</v>
      </c>
      <c r="E2222" s="122"/>
      <c r="F2222" s="17"/>
      <c r="G2222" s="18">
        <v>82.89</v>
      </c>
      <c r="H2222" s="17"/>
      <c r="I2222" s="19"/>
      <c r="J2222" s="18">
        <v>0</v>
      </c>
      <c r="K2222" s="17"/>
      <c r="L2222" s="19"/>
      <c r="M2222" s="19"/>
      <c r="N2222" s="18">
        <v>0</v>
      </c>
      <c r="O2222" s="19"/>
      <c r="P2222" s="19"/>
      <c r="Q2222" s="19"/>
      <c r="R2222" s="19"/>
      <c r="S2222" s="18">
        <v>0</v>
      </c>
      <c r="T2222" s="20"/>
      <c r="U2222" s="17"/>
      <c r="V2222" s="17"/>
      <c r="W2222" s="17"/>
      <c r="X2222" s="17"/>
      <c r="Y2222" s="17"/>
      <c r="Z2222" s="18">
        <v>0</v>
      </c>
      <c r="AA2222" s="17"/>
      <c r="AB2222" s="17"/>
      <c r="AC2222" s="41">
        <v>82.89</v>
      </c>
    </row>
    <row r="2223" spans="1:29" x14ac:dyDescent="0.25">
      <c r="A2223" s="225">
        <v>2219</v>
      </c>
      <c r="B2223" s="62" t="s">
        <v>5335</v>
      </c>
      <c r="C2223" s="9" t="s">
        <v>4042</v>
      </c>
      <c r="D2223" s="18">
        <v>0.8268363636363637</v>
      </c>
      <c r="E2223" s="124"/>
      <c r="F2223" s="17"/>
      <c r="G2223" s="18">
        <f>SUM(D2223*100,E2223:F2223)</f>
        <v>82.683636363636367</v>
      </c>
      <c r="H2223" s="17"/>
      <c r="I2223" s="19"/>
      <c r="J2223" s="18">
        <f>SUM(H2223:I2223)</f>
        <v>0</v>
      </c>
      <c r="K2223" s="17"/>
      <c r="L2223" s="19"/>
      <c r="M2223" s="19"/>
      <c r="N2223" s="18">
        <f>SUM(K2223:M2223)</f>
        <v>0</v>
      </c>
      <c r="O2223" s="19"/>
      <c r="P2223" s="19"/>
      <c r="Q2223" s="19"/>
      <c r="R2223" s="19"/>
      <c r="S2223" s="18">
        <f>SUM(O2223:R2223)</f>
        <v>0</v>
      </c>
      <c r="T2223" s="20"/>
      <c r="U2223" s="17">
        <v>0.2</v>
      </c>
      <c r="V2223" s="17"/>
      <c r="W2223" s="17"/>
      <c r="X2223" s="17"/>
      <c r="Y2223" s="17"/>
      <c r="Z2223" s="18">
        <f>SUM(T2223:Y2223)</f>
        <v>0.2</v>
      </c>
      <c r="AA2223" s="17"/>
      <c r="AB2223" s="17"/>
      <c r="AC2223" s="41">
        <f>G2223+J2223+N2223+S2223+Z2223+AA2223-AB2223</f>
        <v>82.88363636363637</v>
      </c>
    </row>
    <row r="2224" spans="1:29" x14ac:dyDescent="0.25">
      <c r="A2224" s="224">
        <v>2220</v>
      </c>
      <c r="B2224" s="60" t="s">
        <v>593</v>
      </c>
      <c r="C2224" s="8" t="s">
        <v>5456</v>
      </c>
      <c r="D2224" s="6">
        <v>0.82878787878787874</v>
      </c>
      <c r="E2224" s="121"/>
      <c r="F2224" s="5"/>
      <c r="G2224" s="6">
        <f>SUM(D2224*100,E2224:F2224)</f>
        <v>82.878787878787875</v>
      </c>
      <c r="H2224" s="5"/>
      <c r="I2224" s="4"/>
      <c r="J2224" s="6">
        <f>SUM(H2224:I2224)</f>
        <v>0</v>
      </c>
      <c r="K2224" s="5"/>
      <c r="L2224" s="4"/>
      <c r="M2224" s="4"/>
      <c r="N2224" s="6">
        <f>SUM(K2224:M2224)</f>
        <v>0</v>
      </c>
      <c r="O2224" s="4"/>
      <c r="P2224" s="4"/>
      <c r="Q2224" s="4"/>
      <c r="R2224" s="4"/>
      <c r="S2224" s="6">
        <f>SUM(O2224:R2224)</f>
        <v>0</v>
      </c>
      <c r="T2224" s="7"/>
      <c r="U2224" s="5"/>
      <c r="V2224" s="5"/>
      <c r="W2224" s="5"/>
      <c r="X2224" s="5"/>
      <c r="Y2224" s="5"/>
      <c r="Z2224" s="6">
        <f>SUM(T2224:Y2224)</f>
        <v>0</v>
      </c>
      <c r="AA2224" s="5"/>
      <c r="AB2224" s="5"/>
      <c r="AC2224" s="40">
        <f>G2224+J2224+N2224+S2224+Z2224+AA2224-AB2224</f>
        <v>82.878787878787875</v>
      </c>
    </row>
    <row r="2225" spans="1:29" x14ac:dyDescent="0.25">
      <c r="A2225" s="224">
        <v>2221</v>
      </c>
      <c r="B2225" s="109">
        <v>184133</v>
      </c>
      <c r="C2225" s="36" t="s">
        <v>5457</v>
      </c>
      <c r="D2225" s="39">
        <v>0.81277777777777782</v>
      </c>
      <c r="E2225" s="123"/>
      <c r="F2225" s="33"/>
      <c r="G2225" s="34">
        <v>81.277777777777786</v>
      </c>
      <c r="H2225" s="33"/>
      <c r="I2225" s="32"/>
      <c r="J2225" s="34">
        <v>0</v>
      </c>
      <c r="K2225" s="33"/>
      <c r="L2225" s="32"/>
      <c r="M2225" s="32"/>
      <c r="N2225" s="34">
        <v>0</v>
      </c>
      <c r="O2225" s="32"/>
      <c r="P2225" s="32"/>
      <c r="Q2225" s="32"/>
      <c r="R2225" s="32"/>
      <c r="S2225" s="34">
        <v>0</v>
      </c>
      <c r="T2225" s="35">
        <v>1</v>
      </c>
      <c r="U2225" s="33"/>
      <c r="V2225" s="33"/>
      <c r="W2225" s="33">
        <v>0.6</v>
      </c>
      <c r="X2225" s="33"/>
      <c r="Y2225" s="33"/>
      <c r="Z2225" s="34">
        <v>1.6</v>
      </c>
      <c r="AA2225" s="33"/>
      <c r="AB2225" s="33"/>
      <c r="AC2225" s="42">
        <v>82.87777777777778</v>
      </c>
    </row>
    <row r="2226" spans="1:29" x14ac:dyDescent="0.25">
      <c r="A2226" s="224">
        <v>2222</v>
      </c>
      <c r="B2226" s="81" t="s">
        <v>4188</v>
      </c>
      <c r="C2226" s="8" t="s">
        <v>4042</v>
      </c>
      <c r="D2226" s="18">
        <v>0.78562500000000002</v>
      </c>
      <c r="E2226" s="124"/>
      <c r="F2226" s="17"/>
      <c r="G2226" s="18">
        <f>SUM(D2226*100,E2226:F2226)</f>
        <v>78.5625</v>
      </c>
      <c r="H2226" s="17"/>
      <c r="I2226" s="19"/>
      <c r="J2226" s="18">
        <f>SUM(H2226:I2226)</f>
        <v>0</v>
      </c>
      <c r="K2226" s="17"/>
      <c r="L2226" s="19"/>
      <c r="M2226" s="19"/>
      <c r="N2226" s="18">
        <f>SUM(K2226:M2226)</f>
        <v>0</v>
      </c>
      <c r="O2226" s="19"/>
      <c r="P2226" s="19"/>
      <c r="Q2226" s="19"/>
      <c r="R2226" s="19"/>
      <c r="S2226" s="18">
        <f>SUM(O2226:R2226)</f>
        <v>0</v>
      </c>
      <c r="T2226" s="20">
        <v>1</v>
      </c>
      <c r="U2226" s="17">
        <v>1</v>
      </c>
      <c r="V2226" s="17"/>
      <c r="W2226" s="17"/>
      <c r="X2226" s="17">
        <f>0.8+1.5</f>
        <v>2.2999999999999998</v>
      </c>
      <c r="Y2226" s="17"/>
      <c r="Z2226" s="18">
        <f>SUM(T2226:Y2226)</f>
        <v>4.3</v>
      </c>
      <c r="AA2226" s="17"/>
      <c r="AB2226" s="17"/>
      <c r="AC2226" s="41">
        <f>G2226+J2226+N2226+S2226+Z2226+AA2226-AB2226</f>
        <v>82.862499999999997</v>
      </c>
    </row>
    <row r="2227" spans="1:29" x14ac:dyDescent="0.25">
      <c r="A2227" s="225">
        <v>2223</v>
      </c>
      <c r="B2227" s="89" t="s">
        <v>1602</v>
      </c>
      <c r="C2227" s="8" t="s">
        <v>1369</v>
      </c>
      <c r="D2227" s="18">
        <v>0.82654838709677425</v>
      </c>
      <c r="E2227" s="122"/>
      <c r="F2227" s="17"/>
      <c r="G2227" s="18">
        <f>SUM(D2227*100,E2227:F2227)</f>
        <v>82.654838709677421</v>
      </c>
      <c r="H2227" s="17"/>
      <c r="I2227" s="19"/>
      <c r="J2227" s="18">
        <f>SUM(H2227:I2227)</f>
        <v>0</v>
      </c>
      <c r="K2227" s="17"/>
      <c r="L2227" s="19"/>
      <c r="M2227" s="19"/>
      <c r="N2227" s="18">
        <f>SUM(K2227:M2227)</f>
        <v>0</v>
      </c>
      <c r="O2227" s="19"/>
      <c r="P2227" s="19"/>
      <c r="Q2227" s="19"/>
      <c r="R2227" s="19"/>
      <c r="S2227" s="18">
        <f>SUM(O2227:R2227)</f>
        <v>0</v>
      </c>
      <c r="T2227" s="20"/>
      <c r="U2227" s="17"/>
      <c r="V2227" s="17"/>
      <c r="W2227" s="17">
        <v>0.2</v>
      </c>
      <c r="X2227" s="17"/>
      <c r="Y2227" s="17"/>
      <c r="Z2227" s="18">
        <f>SUM(T2227:Y2227)</f>
        <v>0.2</v>
      </c>
      <c r="AA2227" s="17"/>
      <c r="AB2227" s="17"/>
      <c r="AC2227" s="41">
        <f>G2227+J2227+N2227+S2227+Z2227+AA2227-AB2227</f>
        <v>82.854838709677423</v>
      </c>
    </row>
    <row r="2228" spans="1:29" x14ac:dyDescent="0.25">
      <c r="A2228" s="224">
        <v>2224</v>
      </c>
      <c r="B2228" s="62" t="s">
        <v>2819</v>
      </c>
      <c r="C2228" s="13" t="s">
        <v>2360</v>
      </c>
      <c r="D2228" s="18">
        <v>0.82846153846153836</v>
      </c>
      <c r="E2228" s="122"/>
      <c r="F2228" s="17"/>
      <c r="G2228" s="18">
        <v>82.84615384615384</v>
      </c>
      <c r="H2228" s="17"/>
      <c r="I2228" s="19"/>
      <c r="J2228" s="18">
        <v>0</v>
      </c>
      <c r="K2228" s="17"/>
      <c r="L2228" s="19"/>
      <c r="M2228" s="19"/>
      <c r="N2228" s="18">
        <v>0</v>
      </c>
      <c r="O2228" s="19"/>
      <c r="P2228" s="19"/>
      <c r="Q2228" s="19"/>
      <c r="R2228" s="19"/>
      <c r="S2228" s="18">
        <v>0</v>
      </c>
      <c r="T2228" s="20"/>
      <c r="U2228" s="17"/>
      <c r="V2228" s="17"/>
      <c r="W2228" s="17"/>
      <c r="X2228" s="17"/>
      <c r="Y2228" s="17"/>
      <c r="Z2228" s="18">
        <v>0</v>
      </c>
      <c r="AA2228" s="17"/>
      <c r="AB2228" s="17"/>
      <c r="AC2228" s="41">
        <v>82.84615384615384</v>
      </c>
    </row>
    <row r="2229" spans="1:29" x14ac:dyDescent="0.25">
      <c r="A2229" s="224">
        <v>2225</v>
      </c>
      <c r="B2229" s="62" t="s">
        <v>2820</v>
      </c>
      <c r="C2229" s="13" t="s">
        <v>2360</v>
      </c>
      <c r="D2229" s="18">
        <v>0.82846153846153836</v>
      </c>
      <c r="E2229" s="122"/>
      <c r="F2229" s="17"/>
      <c r="G2229" s="18">
        <v>82.84615384615384</v>
      </c>
      <c r="H2229" s="17"/>
      <c r="I2229" s="19"/>
      <c r="J2229" s="18">
        <v>0</v>
      </c>
      <c r="K2229" s="17"/>
      <c r="L2229" s="19"/>
      <c r="M2229" s="19"/>
      <c r="N2229" s="18">
        <v>0</v>
      </c>
      <c r="O2229" s="19"/>
      <c r="P2229" s="19"/>
      <c r="Q2229" s="19"/>
      <c r="R2229" s="19"/>
      <c r="S2229" s="18">
        <v>0</v>
      </c>
      <c r="T2229" s="20"/>
      <c r="U2229" s="17"/>
      <c r="V2229" s="17"/>
      <c r="W2229" s="17"/>
      <c r="X2229" s="17"/>
      <c r="Y2229" s="17"/>
      <c r="Z2229" s="18">
        <v>0</v>
      </c>
      <c r="AA2229" s="17"/>
      <c r="AB2229" s="17"/>
      <c r="AC2229" s="41">
        <v>82.84615384615384</v>
      </c>
    </row>
    <row r="2230" spans="1:29" x14ac:dyDescent="0.25">
      <c r="A2230" s="224">
        <v>2226</v>
      </c>
      <c r="B2230" s="62" t="s">
        <v>2821</v>
      </c>
      <c r="C2230" s="13" t="s">
        <v>2360</v>
      </c>
      <c r="D2230" s="18">
        <v>0.82846153846153836</v>
      </c>
      <c r="E2230" s="122"/>
      <c r="F2230" s="17"/>
      <c r="G2230" s="18">
        <v>82.84615384615384</v>
      </c>
      <c r="H2230" s="17"/>
      <c r="I2230" s="19"/>
      <c r="J2230" s="18">
        <v>0</v>
      </c>
      <c r="K2230" s="17"/>
      <c r="L2230" s="19"/>
      <c r="M2230" s="19"/>
      <c r="N2230" s="18">
        <v>0</v>
      </c>
      <c r="O2230" s="19"/>
      <c r="P2230" s="19"/>
      <c r="Q2230" s="19"/>
      <c r="R2230" s="19"/>
      <c r="S2230" s="18">
        <v>0</v>
      </c>
      <c r="T2230" s="20"/>
      <c r="U2230" s="17"/>
      <c r="V2230" s="17"/>
      <c r="W2230" s="17"/>
      <c r="X2230" s="17"/>
      <c r="Y2230" s="17"/>
      <c r="Z2230" s="18">
        <v>0</v>
      </c>
      <c r="AA2230" s="17"/>
      <c r="AB2230" s="17"/>
      <c r="AC2230" s="41">
        <v>82.84615384615384</v>
      </c>
    </row>
    <row r="2231" spans="1:29" x14ac:dyDescent="0.25">
      <c r="A2231" s="225">
        <v>2227</v>
      </c>
      <c r="B2231" s="109">
        <v>184279</v>
      </c>
      <c r="C2231" s="36" t="s">
        <v>5457</v>
      </c>
      <c r="D2231" s="39">
        <v>0.82833333333333337</v>
      </c>
      <c r="E2231" s="123"/>
      <c r="F2231" s="33"/>
      <c r="G2231" s="34">
        <v>82.833333333333343</v>
      </c>
      <c r="H2231" s="33"/>
      <c r="I2231" s="32"/>
      <c r="J2231" s="34">
        <v>0</v>
      </c>
      <c r="K2231" s="33"/>
      <c r="L2231" s="32"/>
      <c r="M2231" s="32"/>
      <c r="N2231" s="34">
        <v>0</v>
      </c>
      <c r="O2231" s="32"/>
      <c r="P2231" s="32"/>
      <c r="Q2231" s="32"/>
      <c r="R2231" s="32"/>
      <c r="S2231" s="34">
        <v>0</v>
      </c>
      <c r="T2231" s="35"/>
      <c r="U2231" s="33"/>
      <c r="V2231" s="33"/>
      <c r="W2231" s="33"/>
      <c r="X2231" s="33"/>
      <c r="Y2231" s="33"/>
      <c r="Z2231" s="34">
        <v>0</v>
      </c>
      <c r="AA2231" s="33"/>
      <c r="AB2231" s="33"/>
      <c r="AC2231" s="42">
        <v>82.833333333333343</v>
      </c>
    </row>
    <row r="2232" spans="1:29" x14ac:dyDescent="0.25">
      <c r="A2232" s="224">
        <v>2228</v>
      </c>
      <c r="B2232" s="58" t="s">
        <v>594</v>
      </c>
      <c r="C2232" s="8" t="s">
        <v>5456</v>
      </c>
      <c r="D2232" s="6">
        <v>0.82818181818181813</v>
      </c>
      <c r="E2232" s="121"/>
      <c r="F2232" s="5"/>
      <c r="G2232" s="6">
        <f>SUM(D2232*100,E2232:F2232)</f>
        <v>82.818181818181813</v>
      </c>
      <c r="H2232" s="5"/>
      <c r="I2232" s="4"/>
      <c r="J2232" s="6">
        <f>SUM(H2232:I2232)</f>
        <v>0</v>
      </c>
      <c r="K2232" s="5"/>
      <c r="L2232" s="4"/>
      <c r="M2232" s="4"/>
      <c r="N2232" s="6">
        <f>SUM(K2232:M2232)</f>
        <v>0</v>
      </c>
      <c r="O2232" s="4"/>
      <c r="P2232" s="4"/>
      <c r="Q2232" s="4"/>
      <c r="R2232" s="4"/>
      <c r="S2232" s="6">
        <f>SUM(O2232:R2232)</f>
        <v>0</v>
      </c>
      <c r="T2232" s="7"/>
      <c r="U2232" s="5"/>
      <c r="V2232" s="5"/>
      <c r="W2232" s="5"/>
      <c r="X2232" s="5"/>
      <c r="Y2232" s="5"/>
      <c r="Z2232" s="6">
        <f>SUM(T2232:Y2232)</f>
        <v>0</v>
      </c>
      <c r="AA2232" s="5"/>
      <c r="AB2232" s="5"/>
      <c r="AC2232" s="40">
        <f>G2232+J2232+N2232+S2232+Z2232+AA2232-AB2232</f>
        <v>82.818181818181813</v>
      </c>
    </row>
    <row r="2233" spans="1:29" x14ac:dyDescent="0.25">
      <c r="A2233" s="224">
        <v>2229</v>
      </c>
      <c r="B2233" s="96" t="s">
        <v>1603</v>
      </c>
      <c r="C2233" s="8" t="s">
        <v>1369</v>
      </c>
      <c r="D2233" s="18">
        <v>0.82813559322033903</v>
      </c>
      <c r="E2233" s="122"/>
      <c r="F2233" s="17"/>
      <c r="G2233" s="18">
        <f>SUM(D2233*100,E2233:F2233)</f>
        <v>82.813559322033896</v>
      </c>
      <c r="H2233" s="17"/>
      <c r="I2233" s="19"/>
      <c r="J2233" s="18">
        <f>SUM(H2233:I2233)</f>
        <v>0</v>
      </c>
      <c r="K2233" s="17"/>
      <c r="L2233" s="19"/>
      <c r="M2233" s="19"/>
      <c r="N2233" s="18">
        <f>SUM(K2233:M2233)</f>
        <v>0</v>
      </c>
      <c r="O2233" s="19"/>
      <c r="P2233" s="19"/>
      <c r="Q2233" s="19"/>
      <c r="R2233" s="19"/>
      <c r="S2233" s="18">
        <f>SUM(O2233:R2233)</f>
        <v>0</v>
      </c>
      <c r="T2233" s="20"/>
      <c r="U2233" s="17"/>
      <c r="V2233" s="17"/>
      <c r="W2233" s="17"/>
      <c r="X2233" s="17"/>
      <c r="Y2233" s="17"/>
      <c r="Z2233" s="18">
        <f>SUM(T2233:Y2233)</f>
        <v>0</v>
      </c>
      <c r="AA2233" s="17"/>
      <c r="AB2233" s="17"/>
      <c r="AC2233" s="41">
        <f>G2233+J2233+N2233+S2233+Z2233+AA2233-AB2233</f>
        <v>82.813559322033896</v>
      </c>
    </row>
    <row r="2234" spans="1:29" x14ac:dyDescent="0.25">
      <c r="A2234" s="224">
        <v>2230</v>
      </c>
      <c r="B2234" s="62" t="s">
        <v>595</v>
      </c>
      <c r="C2234" s="8" t="s">
        <v>5456</v>
      </c>
      <c r="D2234" s="6">
        <v>0.77300000000000002</v>
      </c>
      <c r="E2234" s="121"/>
      <c r="F2234" s="5"/>
      <c r="G2234" s="6">
        <f>SUM(D2234*100,E2234:F2234)</f>
        <v>77.3</v>
      </c>
      <c r="H2234" s="5"/>
      <c r="I2234" s="4"/>
      <c r="J2234" s="6">
        <f>SUM(H2234:I2234)</f>
        <v>0</v>
      </c>
      <c r="K2234" s="5"/>
      <c r="L2234" s="4"/>
      <c r="M2234" s="4"/>
      <c r="N2234" s="6">
        <f>SUM(K2234:M2234)</f>
        <v>0</v>
      </c>
      <c r="O2234" s="4">
        <v>5</v>
      </c>
      <c r="P2234" s="4"/>
      <c r="Q2234" s="4"/>
      <c r="R2234" s="4"/>
      <c r="S2234" s="6">
        <f>SUM(O2234:R2234)</f>
        <v>5</v>
      </c>
      <c r="T2234" s="7"/>
      <c r="U2234" s="5"/>
      <c r="V2234" s="5">
        <v>0.5</v>
      </c>
      <c r="W2234" s="5"/>
      <c r="X2234" s="5"/>
      <c r="Y2234" s="5"/>
      <c r="Z2234" s="6">
        <f>SUM(T2234:Y2234)</f>
        <v>0.5</v>
      </c>
      <c r="AA2234" s="5"/>
      <c r="AB2234" s="5"/>
      <c r="AC2234" s="40">
        <f>G2234+J2234+N2234+S2234+Z2234+AA2234-AB2234</f>
        <v>82.8</v>
      </c>
    </row>
    <row r="2235" spans="1:29" x14ac:dyDescent="0.25">
      <c r="A2235" s="225">
        <v>2231</v>
      </c>
      <c r="B2235" s="62" t="s">
        <v>596</v>
      </c>
      <c r="C2235" s="8" t="s">
        <v>5456</v>
      </c>
      <c r="D2235" s="6">
        <v>0.82793103448275862</v>
      </c>
      <c r="E2235" s="121"/>
      <c r="F2235" s="5"/>
      <c r="G2235" s="6">
        <f>SUM(D2235*100,E2235:F2235)</f>
        <v>82.793103448275858</v>
      </c>
      <c r="H2235" s="5"/>
      <c r="I2235" s="4"/>
      <c r="J2235" s="6">
        <f>SUM(H2235:I2235)</f>
        <v>0</v>
      </c>
      <c r="K2235" s="5"/>
      <c r="L2235" s="4"/>
      <c r="M2235" s="4"/>
      <c r="N2235" s="6">
        <f>SUM(K2235:M2235)</f>
        <v>0</v>
      </c>
      <c r="O2235" s="4"/>
      <c r="P2235" s="4"/>
      <c r="Q2235" s="4"/>
      <c r="R2235" s="4"/>
      <c r="S2235" s="6">
        <f>SUM(O2235:R2235)</f>
        <v>0</v>
      </c>
      <c r="T2235" s="7"/>
      <c r="U2235" s="5"/>
      <c r="V2235" s="5"/>
      <c r="W2235" s="5"/>
      <c r="X2235" s="5"/>
      <c r="Y2235" s="5"/>
      <c r="Z2235" s="6">
        <f>SUM(T2235:Y2235)</f>
        <v>0</v>
      </c>
      <c r="AA2235" s="5"/>
      <c r="AB2235" s="5"/>
      <c r="AC2235" s="40">
        <f>G2235+J2235+N2235+S2235+Z2235+AA2235-AB2235</f>
        <v>82.793103448275858</v>
      </c>
    </row>
    <row r="2236" spans="1:29" ht="25.5" x14ac:dyDescent="0.25">
      <c r="A2236" s="224">
        <v>2232</v>
      </c>
      <c r="B2236" s="81" t="s">
        <v>1604</v>
      </c>
      <c r="C2236" s="13" t="s">
        <v>1369</v>
      </c>
      <c r="D2236" s="18">
        <v>0.75580714285714279</v>
      </c>
      <c r="E2236" s="122"/>
      <c r="F2236" s="17"/>
      <c r="G2236" s="18">
        <f>SUM(D2236*100,E2236:F2236)</f>
        <v>75.580714285714279</v>
      </c>
      <c r="H2236" s="17"/>
      <c r="I2236" s="19"/>
      <c r="J2236" s="18">
        <f>SUM(H2236:I2236)</f>
        <v>0</v>
      </c>
      <c r="K2236" s="17"/>
      <c r="L2236" s="19"/>
      <c r="M2236" s="19"/>
      <c r="N2236" s="18">
        <f>SUM(K2236:M2236)</f>
        <v>0</v>
      </c>
      <c r="O2236" s="19"/>
      <c r="P2236" s="19"/>
      <c r="Q2236" s="19"/>
      <c r="R2236" s="19"/>
      <c r="S2236" s="18">
        <f>SUM(O2236:R2236)</f>
        <v>0</v>
      </c>
      <c r="T2236" s="20"/>
      <c r="U2236" s="17">
        <v>1.5</v>
      </c>
      <c r="V2236" s="17">
        <v>1.6</v>
      </c>
      <c r="W2236" s="17">
        <f>3.9+0.2</f>
        <v>4.0999999999999996</v>
      </c>
      <c r="X2236" s="17"/>
      <c r="Y2236" s="17"/>
      <c r="Z2236" s="18">
        <f>SUM(T2236:Y2236)</f>
        <v>7.1999999999999993</v>
      </c>
      <c r="AA2236" s="17"/>
      <c r="AB2236" s="17"/>
      <c r="AC2236" s="41">
        <f>G2236+J2236+N2236+S2236+Z2236+AA2236-AB2236</f>
        <v>82.780714285714282</v>
      </c>
    </row>
    <row r="2237" spans="1:29" x14ac:dyDescent="0.25">
      <c r="A2237" s="224">
        <v>2233</v>
      </c>
      <c r="B2237" s="62" t="s">
        <v>2822</v>
      </c>
      <c r="C2237" s="13" t="s">
        <v>2360</v>
      </c>
      <c r="D2237" s="18">
        <v>0.82750000000000001</v>
      </c>
      <c r="E2237" s="122"/>
      <c r="F2237" s="17"/>
      <c r="G2237" s="18">
        <v>82.75</v>
      </c>
      <c r="H2237" s="17"/>
      <c r="I2237" s="19"/>
      <c r="J2237" s="18">
        <v>0</v>
      </c>
      <c r="K2237" s="17"/>
      <c r="L2237" s="19"/>
      <c r="M2237" s="19"/>
      <c r="N2237" s="18">
        <v>0</v>
      </c>
      <c r="O2237" s="19"/>
      <c r="P2237" s="19"/>
      <c r="Q2237" s="19"/>
      <c r="R2237" s="19"/>
      <c r="S2237" s="18">
        <v>0</v>
      </c>
      <c r="T2237" s="20"/>
      <c r="U2237" s="17"/>
      <c r="V2237" s="17"/>
      <c r="W2237" s="17"/>
      <c r="X2237" s="17"/>
      <c r="Y2237" s="17"/>
      <c r="Z2237" s="18">
        <v>0</v>
      </c>
      <c r="AA2237" s="17"/>
      <c r="AB2237" s="17"/>
      <c r="AC2237" s="41">
        <v>82.75</v>
      </c>
    </row>
    <row r="2238" spans="1:29" x14ac:dyDescent="0.25">
      <c r="A2238" s="224">
        <v>2234</v>
      </c>
      <c r="B2238" s="109">
        <v>204122</v>
      </c>
      <c r="C2238" s="36" t="s">
        <v>5457</v>
      </c>
      <c r="D2238" s="38">
        <v>0.82750000000000001</v>
      </c>
      <c r="E2238" s="123"/>
      <c r="F2238" s="33"/>
      <c r="G2238" s="34">
        <v>82.75</v>
      </c>
      <c r="H2238" s="33"/>
      <c r="I2238" s="32"/>
      <c r="J2238" s="34">
        <v>0</v>
      </c>
      <c r="K2238" s="33"/>
      <c r="L2238" s="32"/>
      <c r="M2238" s="32"/>
      <c r="N2238" s="34">
        <v>0</v>
      </c>
      <c r="O2238" s="32"/>
      <c r="P2238" s="32"/>
      <c r="Q2238" s="32"/>
      <c r="R2238" s="32"/>
      <c r="S2238" s="34">
        <v>0</v>
      </c>
      <c r="T2238" s="35"/>
      <c r="U2238" s="33"/>
      <c r="V2238" s="33"/>
      <c r="W2238" s="33"/>
      <c r="X2238" s="33"/>
      <c r="Y2238" s="33"/>
      <c r="Z2238" s="34">
        <v>0</v>
      </c>
      <c r="AA2238" s="33"/>
      <c r="AB2238" s="33"/>
      <c r="AC2238" s="42">
        <v>82.75</v>
      </c>
    </row>
    <row r="2239" spans="1:29" x14ac:dyDescent="0.25">
      <c r="A2239" s="225">
        <v>2235</v>
      </c>
      <c r="B2239" s="109">
        <v>184180</v>
      </c>
      <c r="C2239" s="36" t="s">
        <v>5457</v>
      </c>
      <c r="D2239" s="39">
        <v>0.82750000000000001</v>
      </c>
      <c r="E2239" s="123"/>
      <c r="F2239" s="33"/>
      <c r="G2239" s="34">
        <v>82.75</v>
      </c>
      <c r="H2239" s="33"/>
      <c r="I2239" s="32"/>
      <c r="J2239" s="34">
        <v>0</v>
      </c>
      <c r="K2239" s="33"/>
      <c r="L2239" s="32"/>
      <c r="M2239" s="32"/>
      <c r="N2239" s="34">
        <v>0</v>
      </c>
      <c r="O2239" s="32"/>
      <c r="P2239" s="32"/>
      <c r="Q2239" s="32"/>
      <c r="R2239" s="32"/>
      <c r="S2239" s="34">
        <v>0</v>
      </c>
      <c r="T2239" s="35"/>
      <c r="U2239" s="33"/>
      <c r="V2239" s="33"/>
      <c r="W2239" s="33"/>
      <c r="X2239" s="33"/>
      <c r="Y2239" s="33"/>
      <c r="Z2239" s="34">
        <v>0</v>
      </c>
      <c r="AA2239" s="33"/>
      <c r="AB2239" s="33"/>
      <c r="AC2239" s="42">
        <v>82.75</v>
      </c>
    </row>
    <row r="2240" spans="1:29" x14ac:dyDescent="0.25">
      <c r="A2240" s="224">
        <v>2236</v>
      </c>
      <c r="B2240" s="89" t="s">
        <v>1605</v>
      </c>
      <c r="C2240" s="8" t="s">
        <v>1369</v>
      </c>
      <c r="D2240" s="18">
        <v>0.82243870967741939</v>
      </c>
      <c r="E2240" s="122"/>
      <c r="F2240" s="17"/>
      <c r="G2240" s="18">
        <f>SUM(D2240*100,E2240:F2240)</f>
        <v>82.243870967741941</v>
      </c>
      <c r="H2240" s="17"/>
      <c r="I2240" s="19"/>
      <c r="J2240" s="18">
        <f>SUM(H2240:I2240)</f>
        <v>0</v>
      </c>
      <c r="K2240" s="17"/>
      <c r="L2240" s="19"/>
      <c r="M2240" s="19"/>
      <c r="N2240" s="18">
        <f>SUM(K2240:M2240)</f>
        <v>0</v>
      </c>
      <c r="O2240" s="19"/>
      <c r="P2240" s="19"/>
      <c r="Q2240" s="19"/>
      <c r="R2240" s="19"/>
      <c r="S2240" s="18">
        <f>SUM(O2240:R2240)</f>
        <v>0</v>
      </c>
      <c r="T2240" s="20"/>
      <c r="U2240" s="17"/>
      <c r="V2240" s="17"/>
      <c r="W2240" s="17"/>
      <c r="X2240" s="17"/>
      <c r="Y2240" s="17">
        <v>0.5</v>
      </c>
      <c r="Z2240" s="18">
        <f>SUM(T2240:Y2240)</f>
        <v>0.5</v>
      </c>
      <c r="AA2240" s="17"/>
      <c r="AB2240" s="17"/>
      <c r="AC2240" s="41">
        <f>G2240+J2240+N2240+S2240+Z2240+AA2240-AB2240</f>
        <v>82.743870967741941</v>
      </c>
    </row>
    <row r="2241" spans="1:29" x14ac:dyDescent="0.25">
      <c r="A2241" s="224">
        <v>2237</v>
      </c>
      <c r="B2241" s="62" t="s">
        <v>5076</v>
      </c>
      <c r="C2241" s="24" t="s">
        <v>4042</v>
      </c>
      <c r="D2241" s="18">
        <v>0.7883870967741935</v>
      </c>
      <c r="E2241" s="124"/>
      <c r="F2241" s="17"/>
      <c r="G2241" s="18">
        <f>SUM(D2241*100,E2241:F2241)</f>
        <v>78.838709677419345</v>
      </c>
      <c r="H2241" s="17">
        <v>2</v>
      </c>
      <c r="I2241" s="19"/>
      <c r="J2241" s="18">
        <f>SUM(H2241:I2241)</f>
        <v>2</v>
      </c>
      <c r="K2241" s="17"/>
      <c r="L2241" s="19"/>
      <c r="M2241" s="19"/>
      <c r="N2241" s="18">
        <f>SUM(K2241:M2241)</f>
        <v>0</v>
      </c>
      <c r="O2241" s="19"/>
      <c r="P2241" s="19"/>
      <c r="Q2241" s="19"/>
      <c r="R2241" s="19"/>
      <c r="S2241" s="18">
        <f>SUM(O2241:R2241)</f>
        <v>0</v>
      </c>
      <c r="T2241" s="20"/>
      <c r="U2241" s="17">
        <v>0.4</v>
      </c>
      <c r="V2241" s="17"/>
      <c r="W2241" s="17"/>
      <c r="X2241" s="17">
        <f>0.6+0.5+0.2+0.2</f>
        <v>1.5</v>
      </c>
      <c r="Y2241" s="17"/>
      <c r="Z2241" s="18">
        <f>SUM(T2241:Y2241)</f>
        <v>1.9</v>
      </c>
      <c r="AA2241" s="17"/>
      <c r="AB2241" s="17"/>
      <c r="AC2241" s="41">
        <f>G2241+J2241+N2241+S2241+Z2241+AA2241-AB2241</f>
        <v>82.738709677419351</v>
      </c>
    </row>
    <row r="2242" spans="1:29" x14ac:dyDescent="0.25">
      <c r="A2242" s="224">
        <v>2238</v>
      </c>
      <c r="B2242" s="62" t="s">
        <v>3569</v>
      </c>
      <c r="C2242" s="13" t="s">
        <v>3340</v>
      </c>
      <c r="D2242" s="18">
        <v>0.82736842105263153</v>
      </c>
      <c r="E2242" s="122"/>
      <c r="F2242" s="17"/>
      <c r="G2242" s="18">
        <v>82.73684210526315</v>
      </c>
      <c r="H2242" s="17"/>
      <c r="I2242" s="19"/>
      <c r="J2242" s="18">
        <v>0</v>
      </c>
      <c r="K2242" s="17"/>
      <c r="L2242" s="19"/>
      <c r="M2242" s="19"/>
      <c r="N2242" s="18">
        <v>0</v>
      </c>
      <c r="O2242" s="19"/>
      <c r="P2242" s="19"/>
      <c r="Q2242" s="19"/>
      <c r="R2242" s="19"/>
      <c r="S2242" s="18">
        <v>0</v>
      </c>
      <c r="T2242" s="20"/>
      <c r="U2242" s="17"/>
      <c r="V2242" s="17"/>
      <c r="W2242" s="17"/>
      <c r="X2242" s="17"/>
      <c r="Y2242" s="17"/>
      <c r="Z2242" s="18">
        <v>0</v>
      </c>
      <c r="AA2242" s="17"/>
      <c r="AB2242" s="17"/>
      <c r="AC2242" s="41">
        <v>82.73684210526315</v>
      </c>
    </row>
    <row r="2243" spans="1:29" x14ac:dyDescent="0.25">
      <c r="A2243" s="225">
        <v>2239</v>
      </c>
      <c r="B2243" s="62" t="s">
        <v>5283</v>
      </c>
      <c r="C2243" s="9" t="s">
        <v>4042</v>
      </c>
      <c r="D2243" s="18">
        <v>0.82126060606060602</v>
      </c>
      <c r="E2243" s="124"/>
      <c r="F2243" s="17"/>
      <c r="G2243" s="18">
        <f>SUM(D2243*100,E2243:F2243)</f>
        <v>82.126060606060605</v>
      </c>
      <c r="H2243" s="17"/>
      <c r="I2243" s="19"/>
      <c r="J2243" s="18">
        <f>SUM(H2243:I2243)</f>
        <v>0</v>
      </c>
      <c r="K2243" s="17"/>
      <c r="L2243" s="19"/>
      <c r="M2243" s="19"/>
      <c r="N2243" s="18">
        <f>SUM(K2243:M2243)</f>
        <v>0</v>
      </c>
      <c r="O2243" s="19"/>
      <c r="P2243" s="19"/>
      <c r="Q2243" s="19"/>
      <c r="R2243" s="19"/>
      <c r="S2243" s="18">
        <f>SUM(O2243:R2243)</f>
        <v>0</v>
      </c>
      <c r="T2243" s="20"/>
      <c r="U2243" s="17">
        <v>0.6</v>
      </c>
      <c r="V2243" s="17"/>
      <c r="W2243" s="17"/>
      <c r="X2243" s="17"/>
      <c r="Y2243" s="17"/>
      <c r="Z2243" s="18">
        <f>SUM(T2243:Y2243)</f>
        <v>0.6</v>
      </c>
      <c r="AA2243" s="17"/>
      <c r="AB2243" s="17"/>
      <c r="AC2243" s="41">
        <f>G2243+J2243+N2243+S2243+Z2243+AA2243-AB2243</f>
        <v>82.726060606060599</v>
      </c>
    </row>
    <row r="2244" spans="1:29" x14ac:dyDescent="0.25">
      <c r="A2244" s="224">
        <v>2240</v>
      </c>
      <c r="B2244" s="81" t="s">
        <v>4350</v>
      </c>
      <c r="C2244" s="8" t="s">
        <v>4042</v>
      </c>
      <c r="D2244" s="18">
        <v>0.82709677419354843</v>
      </c>
      <c r="E2244" s="124"/>
      <c r="F2244" s="17"/>
      <c r="G2244" s="18">
        <f>SUM(D2244*100,E2244:F2244)</f>
        <v>82.709677419354847</v>
      </c>
      <c r="H2244" s="17"/>
      <c r="I2244" s="19"/>
      <c r="J2244" s="18">
        <f>SUM(H2244:I2244)</f>
        <v>0</v>
      </c>
      <c r="K2244" s="17"/>
      <c r="L2244" s="19"/>
      <c r="M2244" s="19"/>
      <c r="N2244" s="18">
        <f>SUM(K2244:M2244)</f>
        <v>0</v>
      </c>
      <c r="O2244" s="19"/>
      <c r="P2244" s="19"/>
      <c r="Q2244" s="19"/>
      <c r="R2244" s="19"/>
      <c r="S2244" s="18">
        <f>SUM(O2244:R2244)</f>
        <v>0</v>
      </c>
      <c r="T2244" s="20"/>
      <c r="U2244" s="17"/>
      <c r="V2244" s="17"/>
      <c r="W2244" s="17"/>
      <c r="X2244" s="17"/>
      <c r="Y2244" s="17"/>
      <c r="Z2244" s="18">
        <f>SUM(T2244:Y2244)</f>
        <v>0</v>
      </c>
      <c r="AA2244" s="17"/>
      <c r="AB2244" s="17"/>
      <c r="AC2244" s="41">
        <f>G2244+J2244+N2244+S2244+Z2244+AA2244-AB2244</f>
        <v>82.709677419354847</v>
      </c>
    </row>
    <row r="2245" spans="1:29" x14ac:dyDescent="0.25">
      <c r="A2245" s="224">
        <v>2241</v>
      </c>
      <c r="B2245" s="67" t="s">
        <v>597</v>
      </c>
      <c r="C2245" s="8" t="s">
        <v>5456</v>
      </c>
      <c r="D2245" s="6">
        <v>0.79303030303030309</v>
      </c>
      <c r="E2245" s="121"/>
      <c r="F2245" s="5"/>
      <c r="G2245" s="6">
        <f>SUM(D2245*100,E2245:F2245)</f>
        <v>79.303030303030312</v>
      </c>
      <c r="H2245" s="5"/>
      <c r="I2245" s="4"/>
      <c r="J2245" s="6">
        <f>SUM(H2245:I2245)</f>
        <v>0</v>
      </c>
      <c r="K2245" s="5"/>
      <c r="L2245" s="4"/>
      <c r="M2245" s="4"/>
      <c r="N2245" s="6">
        <f>SUM(K2245:M2245)</f>
        <v>0</v>
      </c>
      <c r="O2245" s="4"/>
      <c r="P2245" s="4"/>
      <c r="Q2245" s="4"/>
      <c r="R2245" s="4"/>
      <c r="S2245" s="6">
        <f>SUM(O2245:R2245)</f>
        <v>0</v>
      </c>
      <c r="T2245" s="7"/>
      <c r="U2245" s="5">
        <v>3.4</v>
      </c>
      <c r="V2245" s="5"/>
      <c r="W2245" s="5"/>
      <c r="X2245" s="5"/>
      <c r="Y2245" s="5"/>
      <c r="Z2245" s="6">
        <f>SUM(T2245:Y2245)</f>
        <v>3.4</v>
      </c>
      <c r="AA2245" s="5"/>
      <c r="AB2245" s="5"/>
      <c r="AC2245" s="40">
        <f>G2245+J2245+N2245+S2245+Z2245+AA2245-AB2245</f>
        <v>82.703030303030317</v>
      </c>
    </row>
    <row r="2246" spans="1:29" x14ac:dyDescent="0.25">
      <c r="A2246" s="224">
        <v>2242</v>
      </c>
      <c r="B2246" s="62" t="s">
        <v>4688</v>
      </c>
      <c r="C2246" s="8" t="s">
        <v>4042</v>
      </c>
      <c r="D2246" s="18">
        <v>0.82699999999999996</v>
      </c>
      <c r="E2246" s="124"/>
      <c r="F2246" s="17"/>
      <c r="G2246" s="18">
        <f>SUM(D2246*100,E2246:F2246)</f>
        <v>82.699999999999989</v>
      </c>
      <c r="H2246" s="17"/>
      <c r="I2246" s="19"/>
      <c r="J2246" s="18">
        <f>SUM(H2246:I2246)</f>
        <v>0</v>
      </c>
      <c r="K2246" s="17"/>
      <c r="L2246" s="19"/>
      <c r="M2246" s="19"/>
      <c r="N2246" s="18">
        <f>SUM(K2246:M2246)</f>
        <v>0</v>
      </c>
      <c r="O2246" s="19"/>
      <c r="P2246" s="19"/>
      <c r="Q2246" s="19"/>
      <c r="R2246" s="19"/>
      <c r="S2246" s="18">
        <f>SUM(O2246:R2246)</f>
        <v>0</v>
      </c>
      <c r="T2246" s="20"/>
      <c r="U2246" s="17"/>
      <c r="V2246" s="17"/>
      <c r="W2246" s="17"/>
      <c r="X2246" s="17"/>
      <c r="Y2246" s="17"/>
      <c r="Z2246" s="18">
        <f>SUM(T2246:Y2246)</f>
        <v>0</v>
      </c>
      <c r="AA2246" s="17"/>
      <c r="AB2246" s="17"/>
      <c r="AC2246" s="41">
        <f>G2246+J2246+N2246+S2246+Z2246+AA2246-AB2246</f>
        <v>82.699999999999989</v>
      </c>
    </row>
    <row r="2247" spans="1:29" x14ac:dyDescent="0.25">
      <c r="A2247" s="225">
        <v>2243</v>
      </c>
      <c r="B2247" s="109">
        <v>184120</v>
      </c>
      <c r="C2247" s="36" t="s">
        <v>5457</v>
      </c>
      <c r="D2247" s="39">
        <v>0.82694444444444448</v>
      </c>
      <c r="E2247" s="123"/>
      <c r="F2247" s="33"/>
      <c r="G2247" s="34">
        <v>82.694444444444443</v>
      </c>
      <c r="H2247" s="33"/>
      <c r="I2247" s="32"/>
      <c r="J2247" s="34">
        <v>0</v>
      </c>
      <c r="K2247" s="33"/>
      <c r="L2247" s="32"/>
      <c r="M2247" s="32"/>
      <c r="N2247" s="34">
        <v>0</v>
      </c>
      <c r="O2247" s="32"/>
      <c r="P2247" s="32"/>
      <c r="Q2247" s="32"/>
      <c r="R2247" s="32"/>
      <c r="S2247" s="34">
        <v>0</v>
      </c>
      <c r="T2247" s="35"/>
      <c r="U2247" s="33"/>
      <c r="V2247" s="33"/>
      <c r="W2247" s="33"/>
      <c r="X2247" s="33"/>
      <c r="Y2247" s="33"/>
      <c r="Z2247" s="34">
        <v>0</v>
      </c>
      <c r="AA2247" s="33"/>
      <c r="AB2247" s="33"/>
      <c r="AC2247" s="42">
        <v>82.694444444444443</v>
      </c>
    </row>
    <row r="2248" spans="1:29" x14ac:dyDescent="0.25">
      <c r="A2248" s="224">
        <v>2244</v>
      </c>
      <c r="B2248" s="62" t="s">
        <v>4831</v>
      </c>
      <c r="C2248" s="8" t="s">
        <v>4042</v>
      </c>
      <c r="D2248" s="18">
        <v>0.82687500000000003</v>
      </c>
      <c r="E2248" s="124"/>
      <c r="F2248" s="17"/>
      <c r="G2248" s="18">
        <f>SUM(D2248*100,E2248:F2248)</f>
        <v>82.6875</v>
      </c>
      <c r="H2248" s="17"/>
      <c r="I2248" s="19"/>
      <c r="J2248" s="18">
        <f>SUM(H2248:I2248)</f>
        <v>0</v>
      </c>
      <c r="K2248" s="17"/>
      <c r="L2248" s="19"/>
      <c r="M2248" s="19"/>
      <c r="N2248" s="18">
        <f>SUM(K2248:M2248)</f>
        <v>0</v>
      </c>
      <c r="O2248" s="19"/>
      <c r="P2248" s="19"/>
      <c r="Q2248" s="19"/>
      <c r="R2248" s="19"/>
      <c r="S2248" s="18">
        <f>SUM(O2248:R2248)</f>
        <v>0</v>
      </c>
      <c r="T2248" s="20"/>
      <c r="U2248" s="17"/>
      <c r="V2248" s="17"/>
      <c r="W2248" s="17"/>
      <c r="X2248" s="17"/>
      <c r="Y2248" s="17"/>
      <c r="Z2248" s="18">
        <f>SUM(T2248:Y2248)</f>
        <v>0</v>
      </c>
      <c r="AA2248" s="17"/>
      <c r="AB2248" s="17"/>
      <c r="AC2248" s="41">
        <f>G2248+J2248+N2248+S2248+Z2248+AA2248-AB2248</f>
        <v>82.6875</v>
      </c>
    </row>
    <row r="2249" spans="1:29" x14ac:dyDescent="0.25">
      <c r="A2249" s="224">
        <v>2245</v>
      </c>
      <c r="B2249" s="62" t="s">
        <v>5297</v>
      </c>
      <c r="C2249" s="9" t="s">
        <v>4042</v>
      </c>
      <c r="D2249" s="18">
        <v>0.82669696969696971</v>
      </c>
      <c r="E2249" s="124"/>
      <c r="F2249" s="17"/>
      <c r="G2249" s="18">
        <f>SUM(D2249*100,E2249:F2249)</f>
        <v>82.669696969696972</v>
      </c>
      <c r="H2249" s="17"/>
      <c r="I2249" s="19"/>
      <c r="J2249" s="18">
        <f>SUM(H2249:I2249)</f>
        <v>0</v>
      </c>
      <c r="K2249" s="17"/>
      <c r="L2249" s="19"/>
      <c r="M2249" s="19"/>
      <c r="N2249" s="18">
        <f>SUM(K2249:M2249)</f>
        <v>0</v>
      </c>
      <c r="O2249" s="19"/>
      <c r="P2249" s="19"/>
      <c r="Q2249" s="19"/>
      <c r="R2249" s="19"/>
      <c r="S2249" s="18">
        <f>SUM(O2249:R2249)</f>
        <v>0</v>
      </c>
      <c r="T2249" s="20"/>
      <c r="U2249" s="17"/>
      <c r="V2249" s="17"/>
      <c r="W2249" s="17"/>
      <c r="X2249" s="17"/>
      <c r="Y2249" s="17"/>
      <c r="Z2249" s="18">
        <f>SUM(T2249:Y2249)</f>
        <v>0</v>
      </c>
      <c r="AA2249" s="17"/>
      <c r="AB2249" s="17"/>
      <c r="AC2249" s="41">
        <f>G2249+J2249+N2249+S2249+Z2249+AA2249-AB2249</f>
        <v>82.669696969696972</v>
      </c>
    </row>
    <row r="2250" spans="1:29" x14ac:dyDescent="0.25">
      <c r="A2250" s="224">
        <v>2246</v>
      </c>
      <c r="B2250" s="62" t="s">
        <v>2823</v>
      </c>
      <c r="C2250" s="13" t="s">
        <v>2360</v>
      </c>
      <c r="D2250" s="18">
        <v>0.81666666666666676</v>
      </c>
      <c r="E2250" s="122"/>
      <c r="F2250" s="17"/>
      <c r="G2250" s="18">
        <v>81.666666666666671</v>
      </c>
      <c r="H2250" s="17">
        <v>1</v>
      </c>
      <c r="I2250" s="19"/>
      <c r="J2250" s="18">
        <v>1</v>
      </c>
      <c r="K2250" s="17"/>
      <c r="L2250" s="19"/>
      <c r="M2250" s="19"/>
      <c r="N2250" s="18">
        <v>0</v>
      </c>
      <c r="O2250" s="19"/>
      <c r="P2250" s="19"/>
      <c r="Q2250" s="19"/>
      <c r="R2250" s="19"/>
      <c r="S2250" s="18">
        <v>0</v>
      </c>
      <c r="T2250" s="20"/>
      <c r="U2250" s="17"/>
      <c r="V2250" s="17"/>
      <c r="W2250" s="17"/>
      <c r="X2250" s="17"/>
      <c r="Y2250" s="17"/>
      <c r="Z2250" s="18">
        <v>0</v>
      </c>
      <c r="AA2250" s="17"/>
      <c r="AB2250" s="17"/>
      <c r="AC2250" s="41">
        <v>82.666666666666671</v>
      </c>
    </row>
    <row r="2251" spans="1:29" x14ac:dyDescent="0.25">
      <c r="A2251" s="225">
        <v>2247</v>
      </c>
      <c r="B2251" s="62" t="s">
        <v>2824</v>
      </c>
      <c r="C2251" s="13" t="s">
        <v>2360</v>
      </c>
      <c r="D2251" s="18">
        <v>0.82666666666666666</v>
      </c>
      <c r="E2251" s="122"/>
      <c r="F2251" s="17"/>
      <c r="G2251" s="18">
        <v>82.666666666666671</v>
      </c>
      <c r="H2251" s="17"/>
      <c r="I2251" s="19"/>
      <c r="J2251" s="18">
        <v>0</v>
      </c>
      <c r="K2251" s="17"/>
      <c r="L2251" s="19"/>
      <c r="M2251" s="19"/>
      <c r="N2251" s="18">
        <v>0</v>
      </c>
      <c r="O2251" s="19"/>
      <c r="P2251" s="19"/>
      <c r="Q2251" s="19"/>
      <c r="R2251" s="19"/>
      <c r="S2251" s="18">
        <v>0</v>
      </c>
      <c r="T2251" s="20"/>
      <c r="U2251" s="17"/>
      <c r="V2251" s="17"/>
      <c r="W2251" s="17"/>
      <c r="X2251" s="17"/>
      <c r="Y2251" s="17"/>
      <c r="Z2251" s="18">
        <v>0</v>
      </c>
      <c r="AA2251" s="17"/>
      <c r="AB2251" s="17"/>
      <c r="AC2251" s="41">
        <v>82.666666666666671</v>
      </c>
    </row>
    <row r="2252" spans="1:29" x14ac:dyDescent="0.25">
      <c r="A2252" s="224">
        <v>2248</v>
      </c>
      <c r="B2252" s="62" t="s">
        <v>2825</v>
      </c>
      <c r="C2252" s="13" t="s">
        <v>2360</v>
      </c>
      <c r="D2252" s="18">
        <v>0.82666666666666666</v>
      </c>
      <c r="E2252" s="122"/>
      <c r="F2252" s="17"/>
      <c r="G2252" s="18">
        <v>82.666666666666671</v>
      </c>
      <c r="H2252" s="17"/>
      <c r="I2252" s="19"/>
      <c r="J2252" s="18">
        <v>0</v>
      </c>
      <c r="K2252" s="17"/>
      <c r="L2252" s="19"/>
      <c r="M2252" s="19"/>
      <c r="N2252" s="18">
        <v>0</v>
      </c>
      <c r="O2252" s="19"/>
      <c r="P2252" s="19"/>
      <c r="Q2252" s="19"/>
      <c r="R2252" s="19"/>
      <c r="S2252" s="18">
        <v>0</v>
      </c>
      <c r="T2252" s="20"/>
      <c r="U2252" s="17"/>
      <c r="V2252" s="17"/>
      <c r="W2252" s="17"/>
      <c r="X2252" s="17"/>
      <c r="Y2252" s="17"/>
      <c r="Z2252" s="18">
        <v>0</v>
      </c>
      <c r="AA2252" s="17"/>
      <c r="AB2252" s="17"/>
      <c r="AC2252" s="41">
        <v>82.666666666666671</v>
      </c>
    </row>
    <row r="2253" spans="1:29" x14ac:dyDescent="0.25">
      <c r="A2253" s="224">
        <v>2249</v>
      </c>
      <c r="B2253" s="60" t="s">
        <v>4868</v>
      </c>
      <c r="C2253" s="8" t="s">
        <v>4042</v>
      </c>
      <c r="D2253" s="18">
        <v>0.82656249999999998</v>
      </c>
      <c r="E2253" s="124"/>
      <c r="F2253" s="17"/>
      <c r="G2253" s="18">
        <f>SUM(D2253*100,E2253:F2253)</f>
        <v>82.65625</v>
      </c>
      <c r="H2253" s="17"/>
      <c r="I2253" s="19"/>
      <c r="J2253" s="18">
        <f>SUM(H2253:I2253)</f>
        <v>0</v>
      </c>
      <c r="K2253" s="17"/>
      <c r="L2253" s="19"/>
      <c r="M2253" s="19"/>
      <c r="N2253" s="18">
        <f>SUM(K2253:M2253)</f>
        <v>0</v>
      </c>
      <c r="O2253" s="19"/>
      <c r="P2253" s="19"/>
      <c r="Q2253" s="19"/>
      <c r="R2253" s="19"/>
      <c r="S2253" s="18">
        <f>SUM(O2253:R2253)</f>
        <v>0</v>
      </c>
      <c r="T2253" s="20"/>
      <c r="U2253" s="17"/>
      <c r="V2253" s="17"/>
      <c r="W2253" s="17"/>
      <c r="X2253" s="17"/>
      <c r="Y2253" s="17"/>
      <c r="Z2253" s="18">
        <f>SUM(T2253:Y2253)</f>
        <v>0</v>
      </c>
      <c r="AA2253" s="17"/>
      <c r="AB2253" s="17"/>
      <c r="AC2253" s="41">
        <f>G2253+J2253+N2253+S2253+Z2253+AA2253-AB2253</f>
        <v>82.65625</v>
      </c>
    </row>
    <row r="2254" spans="1:29" x14ac:dyDescent="0.25">
      <c r="A2254" s="224">
        <v>2250</v>
      </c>
      <c r="B2254" s="62" t="s">
        <v>5418</v>
      </c>
      <c r="C2254" s="9" t="s">
        <v>4042</v>
      </c>
      <c r="D2254" s="18">
        <v>0.80247878787878801</v>
      </c>
      <c r="E2254" s="124"/>
      <c r="F2254" s="17"/>
      <c r="G2254" s="18">
        <f>SUM(D2254*100,E2254:F2254)</f>
        <v>80.247878787878804</v>
      </c>
      <c r="H2254" s="17"/>
      <c r="I2254" s="19"/>
      <c r="J2254" s="18">
        <f>SUM(H2254:I2254)</f>
        <v>0</v>
      </c>
      <c r="K2254" s="17"/>
      <c r="L2254" s="19"/>
      <c r="M2254" s="19"/>
      <c r="N2254" s="18">
        <f>SUM(K2254:M2254)</f>
        <v>0</v>
      </c>
      <c r="O2254" s="19"/>
      <c r="P2254" s="19"/>
      <c r="Q2254" s="19"/>
      <c r="R2254" s="19"/>
      <c r="S2254" s="18">
        <f>SUM(O2254:R2254)</f>
        <v>0</v>
      </c>
      <c r="T2254" s="20"/>
      <c r="U2254" s="17">
        <v>0.8</v>
      </c>
      <c r="V2254" s="17">
        <v>1.6</v>
      </c>
      <c r="W2254" s="17"/>
      <c r="X2254" s="17"/>
      <c r="Y2254" s="17"/>
      <c r="Z2254" s="18">
        <f>SUM(T2254:Y2254)</f>
        <v>2.4000000000000004</v>
      </c>
      <c r="AA2254" s="17"/>
      <c r="AB2254" s="17"/>
      <c r="AC2254" s="41">
        <f>G2254+J2254+N2254+S2254+Z2254+AA2254-AB2254</f>
        <v>82.64787878787881</v>
      </c>
    </row>
    <row r="2255" spans="1:29" x14ac:dyDescent="0.25">
      <c r="A2255" s="225">
        <v>2251</v>
      </c>
      <c r="B2255" s="109">
        <v>214233</v>
      </c>
      <c r="C2255" s="36" t="s">
        <v>5457</v>
      </c>
      <c r="D2255" s="39">
        <v>0.82645925925925923</v>
      </c>
      <c r="E2255" s="123"/>
      <c r="F2255" s="33"/>
      <c r="G2255" s="34">
        <v>82.645925925925923</v>
      </c>
      <c r="H2255" s="33"/>
      <c r="I2255" s="32"/>
      <c r="J2255" s="34">
        <v>0</v>
      </c>
      <c r="K2255" s="33"/>
      <c r="L2255" s="32"/>
      <c r="M2255" s="32"/>
      <c r="N2255" s="34">
        <v>0</v>
      </c>
      <c r="O2255" s="32"/>
      <c r="P2255" s="32"/>
      <c r="Q2255" s="32"/>
      <c r="R2255" s="32"/>
      <c r="S2255" s="34">
        <v>0</v>
      </c>
      <c r="T2255" s="35"/>
      <c r="U2255" s="33"/>
      <c r="V2255" s="33"/>
      <c r="W2255" s="33"/>
      <c r="X2255" s="33"/>
      <c r="Y2255" s="33"/>
      <c r="Z2255" s="34">
        <v>0</v>
      </c>
      <c r="AA2255" s="33"/>
      <c r="AB2255" s="33"/>
      <c r="AC2255" s="42">
        <v>82.645925925925923</v>
      </c>
    </row>
    <row r="2256" spans="1:29" x14ac:dyDescent="0.25">
      <c r="A2256" s="224">
        <v>2252</v>
      </c>
      <c r="B2256" s="109">
        <v>184016</v>
      </c>
      <c r="C2256" s="36" t="s">
        <v>5457</v>
      </c>
      <c r="D2256" s="39">
        <v>0.82638888888888884</v>
      </c>
      <c r="E2256" s="123"/>
      <c r="F2256" s="33"/>
      <c r="G2256" s="34">
        <v>82.638888888888886</v>
      </c>
      <c r="H2256" s="33"/>
      <c r="I2256" s="32"/>
      <c r="J2256" s="34">
        <v>0</v>
      </c>
      <c r="K2256" s="33"/>
      <c r="L2256" s="32"/>
      <c r="M2256" s="32"/>
      <c r="N2256" s="34">
        <v>0</v>
      </c>
      <c r="O2256" s="32"/>
      <c r="P2256" s="32"/>
      <c r="Q2256" s="32"/>
      <c r="R2256" s="32"/>
      <c r="S2256" s="34">
        <v>0</v>
      </c>
      <c r="T2256" s="35"/>
      <c r="U2256" s="33"/>
      <c r="V2256" s="33"/>
      <c r="W2256" s="33"/>
      <c r="X2256" s="33"/>
      <c r="Y2256" s="33"/>
      <c r="Z2256" s="34">
        <v>0</v>
      </c>
      <c r="AA2256" s="33"/>
      <c r="AB2256" s="33"/>
      <c r="AC2256" s="42">
        <v>82.638888888888886</v>
      </c>
    </row>
    <row r="2257" spans="1:29" x14ac:dyDescent="0.25">
      <c r="A2257" s="224">
        <v>2253</v>
      </c>
      <c r="B2257" s="58" t="s">
        <v>598</v>
      </c>
      <c r="C2257" s="8" t="s">
        <v>5456</v>
      </c>
      <c r="D2257" s="6">
        <v>0.82633333333333336</v>
      </c>
      <c r="E2257" s="121"/>
      <c r="F2257" s="5"/>
      <c r="G2257" s="6">
        <f>SUM(D2257*100,E2257:F2257)</f>
        <v>82.63333333333334</v>
      </c>
      <c r="H2257" s="5"/>
      <c r="I2257" s="4"/>
      <c r="J2257" s="6">
        <f>SUM(H2257:I2257)</f>
        <v>0</v>
      </c>
      <c r="K2257" s="5"/>
      <c r="L2257" s="4"/>
      <c r="M2257" s="4"/>
      <c r="N2257" s="6">
        <f>SUM(K2257:M2257)</f>
        <v>0</v>
      </c>
      <c r="O2257" s="4"/>
      <c r="P2257" s="4"/>
      <c r="Q2257" s="4"/>
      <c r="R2257" s="4"/>
      <c r="S2257" s="6">
        <f>SUM(O2257:R2257)</f>
        <v>0</v>
      </c>
      <c r="T2257" s="7"/>
      <c r="U2257" s="5"/>
      <c r="V2257" s="5"/>
      <c r="W2257" s="5"/>
      <c r="X2257" s="5"/>
      <c r="Y2257" s="5"/>
      <c r="Z2257" s="6">
        <f>SUM(T2257:Y2257)</f>
        <v>0</v>
      </c>
      <c r="AA2257" s="5"/>
      <c r="AB2257" s="5"/>
      <c r="AC2257" s="40">
        <f>G2257+J2257+N2257+S2257+Z2257+AA2257-AB2257</f>
        <v>82.63333333333334</v>
      </c>
    </row>
    <row r="2258" spans="1:29" x14ac:dyDescent="0.25">
      <c r="A2258" s="224">
        <v>2254</v>
      </c>
      <c r="B2258" s="62" t="s">
        <v>599</v>
      </c>
      <c r="C2258" s="8" t="s">
        <v>5456</v>
      </c>
      <c r="D2258" s="6">
        <v>0.82633333333333336</v>
      </c>
      <c r="E2258" s="121"/>
      <c r="F2258" s="5"/>
      <c r="G2258" s="6">
        <f>SUM(D2258*100,E2258:F2258)</f>
        <v>82.63333333333334</v>
      </c>
      <c r="H2258" s="5"/>
      <c r="I2258" s="4"/>
      <c r="J2258" s="6">
        <f>SUM(H2258:I2258)</f>
        <v>0</v>
      </c>
      <c r="K2258" s="5"/>
      <c r="L2258" s="4"/>
      <c r="M2258" s="4"/>
      <c r="N2258" s="6">
        <f>SUM(K2258:M2258)</f>
        <v>0</v>
      </c>
      <c r="O2258" s="4"/>
      <c r="P2258" s="4"/>
      <c r="Q2258" s="4"/>
      <c r="R2258" s="4"/>
      <c r="S2258" s="6">
        <f>SUM(O2258:R2258)</f>
        <v>0</v>
      </c>
      <c r="T2258" s="7"/>
      <c r="U2258" s="5"/>
      <c r="V2258" s="5"/>
      <c r="W2258" s="5"/>
      <c r="X2258" s="5"/>
      <c r="Y2258" s="5"/>
      <c r="Z2258" s="6">
        <f>SUM(T2258:Y2258)</f>
        <v>0</v>
      </c>
      <c r="AA2258" s="5"/>
      <c r="AB2258" s="5"/>
      <c r="AC2258" s="40">
        <f>G2258+J2258+N2258+S2258+Z2258+AA2258-AB2258</f>
        <v>82.63333333333334</v>
      </c>
    </row>
    <row r="2259" spans="1:29" x14ac:dyDescent="0.25">
      <c r="A2259" s="225">
        <v>2255</v>
      </c>
      <c r="B2259" s="62" t="s">
        <v>2826</v>
      </c>
      <c r="C2259" s="13" t="s">
        <v>2360</v>
      </c>
      <c r="D2259" s="18">
        <v>0.82628181818181834</v>
      </c>
      <c r="E2259" s="122"/>
      <c r="F2259" s="17"/>
      <c r="G2259" s="18">
        <v>82.628181818181829</v>
      </c>
      <c r="H2259" s="17"/>
      <c r="I2259" s="19"/>
      <c r="J2259" s="18">
        <v>0</v>
      </c>
      <c r="K2259" s="17"/>
      <c r="L2259" s="19"/>
      <c r="M2259" s="19"/>
      <c r="N2259" s="18">
        <v>0</v>
      </c>
      <c r="O2259" s="19"/>
      <c r="P2259" s="19"/>
      <c r="Q2259" s="19"/>
      <c r="R2259" s="19"/>
      <c r="S2259" s="18">
        <v>0</v>
      </c>
      <c r="T2259" s="20"/>
      <c r="U2259" s="17"/>
      <c r="V2259" s="17"/>
      <c r="W2259" s="17"/>
      <c r="X2259" s="17"/>
      <c r="Y2259" s="17"/>
      <c r="Z2259" s="18">
        <v>0</v>
      </c>
      <c r="AA2259" s="17"/>
      <c r="AB2259" s="17"/>
      <c r="AC2259" s="41">
        <v>82.628181818181829</v>
      </c>
    </row>
    <row r="2260" spans="1:29" x14ac:dyDescent="0.25">
      <c r="A2260" s="224">
        <v>2256</v>
      </c>
      <c r="B2260" s="62" t="s">
        <v>2827</v>
      </c>
      <c r="C2260" s="13" t="s">
        <v>2360</v>
      </c>
      <c r="D2260" s="18">
        <v>0.82615384615384613</v>
      </c>
      <c r="E2260" s="122"/>
      <c r="F2260" s="17"/>
      <c r="G2260" s="18">
        <v>82.615384615384613</v>
      </c>
      <c r="H2260" s="17"/>
      <c r="I2260" s="19"/>
      <c r="J2260" s="18">
        <v>0</v>
      </c>
      <c r="K2260" s="17"/>
      <c r="L2260" s="19"/>
      <c r="M2260" s="19"/>
      <c r="N2260" s="18">
        <v>0</v>
      </c>
      <c r="O2260" s="19"/>
      <c r="P2260" s="19"/>
      <c r="Q2260" s="19"/>
      <c r="R2260" s="19"/>
      <c r="S2260" s="18">
        <v>0</v>
      </c>
      <c r="T2260" s="20"/>
      <c r="U2260" s="17"/>
      <c r="V2260" s="17"/>
      <c r="W2260" s="17"/>
      <c r="X2260" s="17"/>
      <c r="Y2260" s="17"/>
      <c r="Z2260" s="18">
        <v>0</v>
      </c>
      <c r="AA2260" s="17"/>
      <c r="AB2260" s="17"/>
      <c r="AC2260" s="41">
        <v>82.615384615384613</v>
      </c>
    </row>
    <row r="2261" spans="1:29" x14ac:dyDescent="0.25">
      <c r="A2261" s="224">
        <v>2257</v>
      </c>
      <c r="B2261" s="58" t="s">
        <v>600</v>
      </c>
      <c r="C2261" s="8" t="s">
        <v>5456</v>
      </c>
      <c r="D2261" s="6">
        <v>0.82586206896551728</v>
      </c>
      <c r="E2261" s="121"/>
      <c r="F2261" s="5"/>
      <c r="G2261" s="6">
        <f>SUM(D2261*100,E2261:F2261)</f>
        <v>82.58620689655173</v>
      </c>
      <c r="H2261" s="5"/>
      <c r="I2261" s="4"/>
      <c r="J2261" s="6">
        <f>SUM(H2261:I2261)</f>
        <v>0</v>
      </c>
      <c r="K2261" s="5"/>
      <c r="L2261" s="4"/>
      <c r="M2261" s="4"/>
      <c r="N2261" s="6">
        <f>SUM(K2261:M2261)</f>
        <v>0</v>
      </c>
      <c r="O2261" s="4"/>
      <c r="P2261" s="4"/>
      <c r="Q2261" s="4"/>
      <c r="R2261" s="4"/>
      <c r="S2261" s="6">
        <f>SUM(O2261:R2261)</f>
        <v>0</v>
      </c>
      <c r="T2261" s="7"/>
      <c r="U2261" s="5"/>
      <c r="V2261" s="5"/>
      <c r="W2261" s="5"/>
      <c r="X2261" s="5"/>
      <c r="Y2261" s="5"/>
      <c r="Z2261" s="6">
        <f>SUM(T2261:Y2261)</f>
        <v>0</v>
      </c>
      <c r="AA2261" s="5"/>
      <c r="AB2261" s="5"/>
      <c r="AC2261" s="40">
        <f>G2261+J2261+N2261+S2261+Z2261+AA2261-AB2261</f>
        <v>82.58620689655173</v>
      </c>
    </row>
    <row r="2262" spans="1:29" x14ac:dyDescent="0.25">
      <c r="A2262" s="224">
        <v>2258</v>
      </c>
      <c r="B2262" s="62" t="s">
        <v>2828</v>
      </c>
      <c r="C2262" s="13" t="s">
        <v>2360</v>
      </c>
      <c r="D2262" s="18">
        <v>0.82583333333333331</v>
      </c>
      <c r="E2262" s="122"/>
      <c r="F2262" s="17"/>
      <c r="G2262" s="18">
        <v>82.583333333333329</v>
      </c>
      <c r="H2262" s="17"/>
      <c r="I2262" s="19"/>
      <c r="J2262" s="18">
        <v>0</v>
      </c>
      <c r="K2262" s="17"/>
      <c r="L2262" s="19"/>
      <c r="M2262" s="19"/>
      <c r="N2262" s="18">
        <v>0</v>
      </c>
      <c r="O2262" s="19"/>
      <c r="P2262" s="19"/>
      <c r="Q2262" s="19"/>
      <c r="R2262" s="19"/>
      <c r="S2262" s="18">
        <v>0</v>
      </c>
      <c r="T2262" s="20"/>
      <c r="U2262" s="17"/>
      <c r="V2262" s="17"/>
      <c r="W2262" s="17"/>
      <c r="X2262" s="17"/>
      <c r="Y2262" s="17"/>
      <c r="Z2262" s="18">
        <v>0</v>
      </c>
      <c r="AA2262" s="17"/>
      <c r="AB2262" s="17"/>
      <c r="AC2262" s="41">
        <v>82.583333333333329</v>
      </c>
    </row>
    <row r="2263" spans="1:29" x14ac:dyDescent="0.25">
      <c r="A2263" s="225">
        <v>2259</v>
      </c>
      <c r="B2263" s="62" t="s">
        <v>2829</v>
      </c>
      <c r="C2263" s="13" t="s">
        <v>2360</v>
      </c>
      <c r="D2263" s="18">
        <v>0.82583333333333331</v>
      </c>
      <c r="E2263" s="122"/>
      <c r="F2263" s="17"/>
      <c r="G2263" s="18">
        <v>82.583333333333329</v>
      </c>
      <c r="H2263" s="17"/>
      <c r="I2263" s="19"/>
      <c r="J2263" s="18">
        <v>0</v>
      </c>
      <c r="K2263" s="17"/>
      <c r="L2263" s="19"/>
      <c r="M2263" s="19"/>
      <c r="N2263" s="18">
        <v>0</v>
      </c>
      <c r="O2263" s="19"/>
      <c r="P2263" s="19"/>
      <c r="Q2263" s="19"/>
      <c r="R2263" s="19"/>
      <c r="S2263" s="18">
        <v>0</v>
      </c>
      <c r="T2263" s="20"/>
      <c r="U2263" s="17"/>
      <c r="V2263" s="17"/>
      <c r="W2263" s="17"/>
      <c r="X2263" s="17"/>
      <c r="Y2263" s="17"/>
      <c r="Z2263" s="18">
        <v>0</v>
      </c>
      <c r="AA2263" s="17"/>
      <c r="AB2263" s="17"/>
      <c r="AC2263" s="41">
        <v>82.583333333333329</v>
      </c>
    </row>
    <row r="2264" spans="1:29" x14ac:dyDescent="0.25">
      <c r="A2264" s="224">
        <v>2260</v>
      </c>
      <c r="B2264" s="58" t="s">
        <v>601</v>
      </c>
      <c r="C2264" s="8" t="s">
        <v>5456</v>
      </c>
      <c r="D2264" s="6">
        <v>0.82580645161290323</v>
      </c>
      <c r="E2264" s="121"/>
      <c r="F2264" s="5"/>
      <c r="G2264" s="6">
        <f>SUM(D2264*100,E2264:F2264)</f>
        <v>82.58064516129032</v>
      </c>
      <c r="H2264" s="5"/>
      <c r="I2264" s="4"/>
      <c r="J2264" s="6">
        <f>SUM(H2264:I2264)</f>
        <v>0</v>
      </c>
      <c r="K2264" s="5"/>
      <c r="L2264" s="4"/>
      <c r="M2264" s="4"/>
      <c r="N2264" s="6">
        <f>SUM(K2264:M2264)</f>
        <v>0</v>
      </c>
      <c r="O2264" s="4"/>
      <c r="P2264" s="4"/>
      <c r="Q2264" s="4"/>
      <c r="R2264" s="4"/>
      <c r="S2264" s="6">
        <f>SUM(O2264:R2264)</f>
        <v>0</v>
      </c>
      <c r="T2264" s="7"/>
      <c r="U2264" s="5"/>
      <c r="V2264" s="5"/>
      <c r="W2264" s="5"/>
      <c r="X2264" s="5"/>
      <c r="Y2264" s="5"/>
      <c r="Z2264" s="6">
        <f>SUM(T2264:Y2264)</f>
        <v>0</v>
      </c>
      <c r="AA2264" s="5"/>
      <c r="AB2264" s="5"/>
      <c r="AC2264" s="40">
        <f>G2264+J2264+N2264+S2264+Z2264+AA2264-AB2264</f>
        <v>82.58064516129032</v>
      </c>
    </row>
    <row r="2265" spans="1:29" x14ac:dyDescent="0.25">
      <c r="A2265" s="224">
        <v>2261</v>
      </c>
      <c r="B2265" s="110" t="s">
        <v>4578</v>
      </c>
      <c r="C2265" s="50" t="s">
        <v>4042</v>
      </c>
      <c r="D2265" s="18">
        <v>0.8254838709677419</v>
      </c>
      <c r="E2265" s="124"/>
      <c r="F2265" s="17"/>
      <c r="G2265" s="18">
        <f>SUM(D2265*100,E2265:F2265)</f>
        <v>82.548387096774192</v>
      </c>
      <c r="H2265" s="17"/>
      <c r="I2265" s="19"/>
      <c r="J2265" s="18">
        <f>SUM(H2265:I2265)</f>
        <v>0</v>
      </c>
      <c r="K2265" s="17"/>
      <c r="L2265" s="19"/>
      <c r="M2265" s="19"/>
      <c r="N2265" s="18">
        <f>SUM(K2265:M2265)</f>
        <v>0</v>
      </c>
      <c r="O2265" s="19"/>
      <c r="P2265" s="19"/>
      <c r="Q2265" s="19"/>
      <c r="R2265" s="19"/>
      <c r="S2265" s="18">
        <f>SUM(O2265:R2265)</f>
        <v>0</v>
      </c>
      <c r="T2265" s="20"/>
      <c r="U2265" s="17"/>
      <c r="V2265" s="17"/>
      <c r="W2265" s="17"/>
      <c r="X2265" s="17"/>
      <c r="Y2265" s="17"/>
      <c r="Z2265" s="18">
        <f>SUM(T2265:Y2265)</f>
        <v>0</v>
      </c>
      <c r="AA2265" s="17"/>
      <c r="AB2265" s="17"/>
      <c r="AC2265" s="41">
        <f>G2265+J2265+N2265+S2265+Z2265+AA2265-AB2265</f>
        <v>82.548387096774192</v>
      </c>
    </row>
    <row r="2266" spans="1:29" ht="25.5" x14ac:dyDescent="0.25">
      <c r="A2266" s="224">
        <v>2262</v>
      </c>
      <c r="B2266" s="59" t="s">
        <v>602</v>
      </c>
      <c r="C2266" s="8" t="s">
        <v>5456</v>
      </c>
      <c r="D2266" s="6">
        <v>0.82545454545454544</v>
      </c>
      <c r="E2266" s="121"/>
      <c r="F2266" s="5"/>
      <c r="G2266" s="6">
        <f>SUM(D2266*100,E2266:F2266)</f>
        <v>82.545454545454547</v>
      </c>
      <c r="H2266" s="5"/>
      <c r="I2266" s="4"/>
      <c r="J2266" s="6">
        <f>SUM(H2266:I2266)</f>
        <v>0</v>
      </c>
      <c r="K2266" s="5"/>
      <c r="L2266" s="4"/>
      <c r="M2266" s="4"/>
      <c r="N2266" s="6">
        <f>SUM(K2266:M2266)</f>
        <v>0</v>
      </c>
      <c r="O2266" s="4"/>
      <c r="P2266" s="4"/>
      <c r="Q2266" s="4"/>
      <c r="R2266" s="4"/>
      <c r="S2266" s="6">
        <f>SUM(O2266:R2266)</f>
        <v>0</v>
      </c>
      <c r="T2266" s="7"/>
      <c r="U2266" s="5"/>
      <c r="V2266" s="5"/>
      <c r="W2266" s="5"/>
      <c r="X2266" s="5"/>
      <c r="Y2266" s="5"/>
      <c r="Z2266" s="6">
        <f>SUM(T2266:Y2266)</f>
        <v>0</v>
      </c>
      <c r="AA2266" s="5"/>
      <c r="AB2266" s="5"/>
      <c r="AC2266" s="40">
        <f>G2266+J2266+N2266+S2266+Z2266+AA2266-AB2266</f>
        <v>82.545454545454547</v>
      </c>
    </row>
    <row r="2267" spans="1:29" x14ac:dyDescent="0.25">
      <c r="A2267" s="225">
        <v>2263</v>
      </c>
      <c r="B2267" s="62" t="s">
        <v>2830</v>
      </c>
      <c r="C2267" s="13" t="s">
        <v>2360</v>
      </c>
      <c r="D2267" s="18">
        <v>0.82538461538461538</v>
      </c>
      <c r="E2267" s="122"/>
      <c r="F2267" s="17"/>
      <c r="G2267" s="18">
        <v>82.538461538461533</v>
      </c>
      <c r="H2267" s="17"/>
      <c r="I2267" s="19"/>
      <c r="J2267" s="18">
        <v>0</v>
      </c>
      <c r="K2267" s="17"/>
      <c r="L2267" s="19"/>
      <c r="M2267" s="19"/>
      <c r="N2267" s="18">
        <v>0</v>
      </c>
      <c r="O2267" s="19"/>
      <c r="P2267" s="19"/>
      <c r="Q2267" s="19"/>
      <c r="R2267" s="19"/>
      <c r="S2267" s="18">
        <v>0</v>
      </c>
      <c r="T2267" s="20"/>
      <c r="U2267" s="17"/>
      <c r="V2267" s="17"/>
      <c r="W2267" s="17"/>
      <c r="X2267" s="17"/>
      <c r="Y2267" s="17"/>
      <c r="Z2267" s="18">
        <v>0</v>
      </c>
      <c r="AA2267" s="17"/>
      <c r="AB2267" s="17"/>
      <c r="AC2267" s="41">
        <v>82.538461538461533</v>
      </c>
    </row>
    <row r="2268" spans="1:29" x14ac:dyDescent="0.25">
      <c r="A2268" s="224">
        <v>2264</v>
      </c>
      <c r="B2268" s="62" t="s">
        <v>2831</v>
      </c>
      <c r="C2268" s="13" t="s">
        <v>2360</v>
      </c>
      <c r="D2268" s="18">
        <v>0.82538461538461538</v>
      </c>
      <c r="E2268" s="122"/>
      <c r="F2268" s="17"/>
      <c r="G2268" s="18">
        <v>82.538461538461533</v>
      </c>
      <c r="H2268" s="17"/>
      <c r="I2268" s="19"/>
      <c r="J2268" s="18">
        <v>0</v>
      </c>
      <c r="K2268" s="17"/>
      <c r="L2268" s="19"/>
      <c r="M2268" s="19"/>
      <c r="N2268" s="18">
        <v>0</v>
      </c>
      <c r="O2268" s="19"/>
      <c r="P2268" s="19"/>
      <c r="Q2268" s="19"/>
      <c r="R2268" s="19"/>
      <c r="S2268" s="18">
        <v>0</v>
      </c>
      <c r="T2268" s="20"/>
      <c r="U2268" s="17"/>
      <c r="V2268" s="17"/>
      <c r="W2268" s="17"/>
      <c r="X2268" s="17"/>
      <c r="Y2268" s="17"/>
      <c r="Z2268" s="18">
        <v>0</v>
      </c>
      <c r="AA2268" s="17"/>
      <c r="AB2268" s="17"/>
      <c r="AC2268" s="41">
        <v>82.538461538461533</v>
      </c>
    </row>
    <row r="2269" spans="1:29" x14ac:dyDescent="0.25">
      <c r="A2269" s="224">
        <v>2265</v>
      </c>
      <c r="B2269" s="58" t="s">
        <v>603</v>
      </c>
      <c r="C2269" s="8" t="s">
        <v>5456</v>
      </c>
      <c r="D2269" s="6">
        <v>0.82533333333333336</v>
      </c>
      <c r="E2269" s="121"/>
      <c r="F2269" s="5"/>
      <c r="G2269" s="6">
        <f>SUM(D2269*100,E2269:F2269)</f>
        <v>82.533333333333331</v>
      </c>
      <c r="H2269" s="5"/>
      <c r="I2269" s="4"/>
      <c r="J2269" s="6">
        <f>SUM(H2269:I2269)</f>
        <v>0</v>
      </c>
      <c r="K2269" s="5"/>
      <c r="L2269" s="4"/>
      <c r="M2269" s="4"/>
      <c r="N2269" s="6">
        <f>SUM(K2269:M2269)</f>
        <v>0</v>
      </c>
      <c r="O2269" s="4"/>
      <c r="P2269" s="4"/>
      <c r="Q2269" s="4"/>
      <c r="R2269" s="4"/>
      <c r="S2269" s="6">
        <f>SUM(O2269:R2269)</f>
        <v>0</v>
      </c>
      <c r="T2269" s="7"/>
      <c r="U2269" s="5"/>
      <c r="V2269" s="5"/>
      <c r="W2269" s="5"/>
      <c r="X2269" s="5"/>
      <c r="Y2269" s="5"/>
      <c r="Z2269" s="6">
        <f>SUM(T2269:Y2269)</f>
        <v>0</v>
      </c>
      <c r="AA2269" s="5"/>
      <c r="AB2269" s="5"/>
      <c r="AC2269" s="40">
        <f>G2269+J2269+N2269+S2269+Z2269+AA2269-AB2269</f>
        <v>82.533333333333331</v>
      </c>
    </row>
    <row r="2270" spans="1:29" x14ac:dyDescent="0.25">
      <c r="A2270" s="224">
        <v>2266</v>
      </c>
      <c r="B2270" s="80" t="s">
        <v>1606</v>
      </c>
      <c r="C2270" s="22" t="s">
        <v>1369</v>
      </c>
      <c r="D2270" s="18">
        <v>0.82533333333333336</v>
      </c>
      <c r="E2270" s="122"/>
      <c r="F2270" s="17"/>
      <c r="G2270" s="18">
        <f>SUM(D2270*100,E2270:F2270)</f>
        <v>82.533333333333331</v>
      </c>
      <c r="H2270" s="17"/>
      <c r="I2270" s="19"/>
      <c r="J2270" s="18">
        <f>SUM(H2270:I2270)</f>
        <v>0</v>
      </c>
      <c r="K2270" s="17"/>
      <c r="L2270" s="19"/>
      <c r="M2270" s="19"/>
      <c r="N2270" s="18">
        <f>SUM(K2270:M2270)</f>
        <v>0</v>
      </c>
      <c r="O2270" s="19"/>
      <c r="P2270" s="19"/>
      <c r="Q2270" s="19"/>
      <c r="R2270" s="19"/>
      <c r="S2270" s="18">
        <f>SUM(O2270:R2270)</f>
        <v>0</v>
      </c>
      <c r="T2270" s="20"/>
      <c r="U2270" s="17"/>
      <c r="V2270" s="17"/>
      <c r="W2270" s="17"/>
      <c r="X2270" s="17"/>
      <c r="Y2270" s="17"/>
      <c r="Z2270" s="18">
        <f>SUM(T2270:Y2270)</f>
        <v>0</v>
      </c>
      <c r="AA2270" s="17"/>
      <c r="AB2270" s="17"/>
      <c r="AC2270" s="41">
        <f>G2270+J2270+N2270+S2270+Z2270+AA2270-AB2270</f>
        <v>82.533333333333331</v>
      </c>
    </row>
    <row r="2271" spans="1:29" x14ac:dyDescent="0.25">
      <c r="A2271" s="225">
        <v>2267</v>
      </c>
      <c r="B2271" s="58" t="s">
        <v>604</v>
      </c>
      <c r="C2271" s="8" t="s">
        <v>5456</v>
      </c>
      <c r="D2271" s="6">
        <v>0.77517241379310342</v>
      </c>
      <c r="E2271" s="121"/>
      <c r="F2271" s="5"/>
      <c r="G2271" s="6">
        <f>SUM(D2271*100,E2271:F2271)</f>
        <v>77.517241379310349</v>
      </c>
      <c r="H2271" s="5"/>
      <c r="I2271" s="4"/>
      <c r="J2271" s="6">
        <f>SUM(H2271:I2271)</f>
        <v>0</v>
      </c>
      <c r="K2271" s="5"/>
      <c r="L2271" s="4"/>
      <c r="M2271" s="4"/>
      <c r="N2271" s="6">
        <f>SUM(K2271:M2271)</f>
        <v>0</v>
      </c>
      <c r="O2271" s="4"/>
      <c r="P2271" s="4"/>
      <c r="Q2271" s="4"/>
      <c r="R2271" s="4"/>
      <c r="S2271" s="6">
        <f>SUM(O2271:R2271)</f>
        <v>0</v>
      </c>
      <c r="T2271" s="7"/>
      <c r="U2271" s="5"/>
      <c r="V2271" s="5"/>
      <c r="W2271" s="5"/>
      <c r="X2271" s="5">
        <v>5</v>
      </c>
      <c r="Y2271" s="5"/>
      <c r="Z2271" s="6">
        <f>SUM(T2271:Y2271)</f>
        <v>5</v>
      </c>
      <c r="AA2271" s="5"/>
      <c r="AB2271" s="5"/>
      <c r="AC2271" s="40">
        <f>G2271+J2271+N2271+S2271+Z2271+AA2271-AB2271</f>
        <v>82.517241379310349</v>
      </c>
    </row>
    <row r="2272" spans="1:29" x14ac:dyDescent="0.25">
      <c r="A2272" s="224">
        <v>2268</v>
      </c>
      <c r="B2272" s="58" t="s">
        <v>605</v>
      </c>
      <c r="C2272" s="8" t="s">
        <v>5456</v>
      </c>
      <c r="D2272" s="6">
        <v>0.82517241379310347</v>
      </c>
      <c r="E2272" s="121"/>
      <c r="F2272" s="5"/>
      <c r="G2272" s="6">
        <f>SUM(D2272*100,E2272:F2272)</f>
        <v>82.517241379310349</v>
      </c>
      <c r="H2272" s="5"/>
      <c r="I2272" s="4"/>
      <c r="J2272" s="6">
        <f>SUM(H2272:I2272)</f>
        <v>0</v>
      </c>
      <c r="K2272" s="5"/>
      <c r="L2272" s="4"/>
      <c r="M2272" s="4"/>
      <c r="N2272" s="6">
        <f>SUM(K2272:M2272)</f>
        <v>0</v>
      </c>
      <c r="O2272" s="4"/>
      <c r="P2272" s="4"/>
      <c r="Q2272" s="4"/>
      <c r="R2272" s="4"/>
      <c r="S2272" s="6">
        <f>SUM(O2272:R2272)</f>
        <v>0</v>
      </c>
      <c r="T2272" s="7"/>
      <c r="U2272" s="5"/>
      <c r="V2272" s="5"/>
      <c r="W2272" s="5"/>
      <c r="X2272" s="5"/>
      <c r="Y2272" s="5"/>
      <c r="Z2272" s="6">
        <f>SUM(T2272:Y2272)</f>
        <v>0</v>
      </c>
      <c r="AA2272" s="5"/>
      <c r="AB2272" s="5"/>
      <c r="AC2272" s="40">
        <f>G2272+J2272+N2272+S2272+Z2272+AA2272-AB2272</f>
        <v>82.517241379310349</v>
      </c>
    </row>
    <row r="2273" spans="1:29" x14ac:dyDescent="0.25">
      <c r="A2273" s="224">
        <v>2269</v>
      </c>
      <c r="B2273" s="58" t="s">
        <v>606</v>
      </c>
      <c r="C2273" s="8" t="s">
        <v>5456</v>
      </c>
      <c r="D2273" s="6">
        <v>0.7351612903225806</v>
      </c>
      <c r="E2273" s="121"/>
      <c r="F2273" s="5"/>
      <c r="G2273" s="6">
        <f>SUM(D2273*100,E2273:F2273)</f>
        <v>73.516129032258064</v>
      </c>
      <c r="H2273" s="5"/>
      <c r="I2273" s="4"/>
      <c r="J2273" s="6">
        <f>SUM(H2273:I2273)</f>
        <v>0</v>
      </c>
      <c r="K2273" s="5">
        <v>2</v>
      </c>
      <c r="L2273" s="4">
        <v>1</v>
      </c>
      <c r="M2273" s="4">
        <v>6</v>
      </c>
      <c r="N2273" s="6">
        <f>SUM(K2273:M2273)</f>
        <v>9</v>
      </c>
      <c r="O2273" s="4"/>
      <c r="P2273" s="4"/>
      <c r="Q2273" s="4"/>
      <c r="R2273" s="4"/>
      <c r="S2273" s="6">
        <f>SUM(O2273:R2273)</f>
        <v>0</v>
      </c>
      <c r="T2273" s="7"/>
      <c r="U2273" s="5"/>
      <c r="V2273" s="5"/>
      <c r="W2273" s="5"/>
      <c r="X2273" s="5"/>
      <c r="Y2273" s="5"/>
      <c r="Z2273" s="6">
        <f>SUM(T2273:Y2273)</f>
        <v>0</v>
      </c>
      <c r="AA2273" s="5"/>
      <c r="AB2273" s="5"/>
      <c r="AC2273" s="40">
        <f>G2273+J2273+N2273+S2273+Z2273+AA2273-AB2273</f>
        <v>82.516129032258064</v>
      </c>
    </row>
    <row r="2274" spans="1:29" x14ac:dyDescent="0.25">
      <c r="A2274" s="224">
        <v>2270</v>
      </c>
      <c r="B2274" s="81" t="s">
        <v>4556</v>
      </c>
      <c r="C2274" s="8" t="s">
        <v>4042</v>
      </c>
      <c r="D2274" s="18">
        <v>0.79515151515151516</v>
      </c>
      <c r="E2274" s="124"/>
      <c r="F2274" s="17"/>
      <c r="G2274" s="18">
        <f>SUM(D2274*100,E2274:F2274)</f>
        <v>79.515151515151516</v>
      </c>
      <c r="H2274" s="17"/>
      <c r="I2274" s="19"/>
      <c r="J2274" s="18">
        <f>SUM(H2274:I2274)</f>
        <v>0</v>
      </c>
      <c r="K2274" s="17"/>
      <c r="L2274" s="19"/>
      <c r="M2274" s="19"/>
      <c r="N2274" s="18">
        <f>SUM(K2274:M2274)</f>
        <v>0</v>
      </c>
      <c r="O2274" s="19"/>
      <c r="P2274" s="19"/>
      <c r="Q2274" s="19"/>
      <c r="R2274" s="19"/>
      <c r="S2274" s="18">
        <f>SUM(O2274:R2274)</f>
        <v>0</v>
      </c>
      <c r="T2274" s="20">
        <v>3</v>
      </c>
      <c r="U2274" s="17"/>
      <c r="V2274" s="17"/>
      <c r="W2274" s="17"/>
      <c r="X2274" s="17"/>
      <c r="Y2274" s="17"/>
      <c r="Z2274" s="18">
        <f>SUM(T2274:Y2274)</f>
        <v>3</v>
      </c>
      <c r="AA2274" s="17"/>
      <c r="AB2274" s="17"/>
      <c r="AC2274" s="41">
        <f>G2274+J2274+N2274+S2274+Z2274+AA2274-AB2274</f>
        <v>82.515151515151516</v>
      </c>
    </row>
    <row r="2275" spans="1:29" x14ac:dyDescent="0.25">
      <c r="A2275" s="225">
        <v>2271</v>
      </c>
      <c r="B2275" s="62" t="s">
        <v>607</v>
      </c>
      <c r="C2275" s="8" t="s">
        <v>5456</v>
      </c>
      <c r="D2275" s="6">
        <v>0.82310344827586202</v>
      </c>
      <c r="E2275" s="121"/>
      <c r="F2275" s="5"/>
      <c r="G2275" s="6">
        <f>SUM(D2275*100,E2275:F2275)</f>
        <v>82.310344827586206</v>
      </c>
      <c r="H2275" s="5"/>
      <c r="I2275" s="4"/>
      <c r="J2275" s="6">
        <f>SUM(H2275:I2275)</f>
        <v>0</v>
      </c>
      <c r="K2275" s="5"/>
      <c r="L2275" s="4"/>
      <c r="M2275" s="4"/>
      <c r="N2275" s="6">
        <f>SUM(K2275:M2275)</f>
        <v>0</v>
      </c>
      <c r="O2275" s="4"/>
      <c r="P2275" s="4"/>
      <c r="Q2275" s="4"/>
      <c r="R2275" s="4"/>
      <c r="S2275" s="6">
        <f>SUM(O2275:R2275)</f>
        <v>0</v>
      </c>
      <c r="T2275" s="7"/>
      <c r="U2275" s="5"/>
      <c r="V2275" s="5"/>
      <c r="W2275" s="5">
        <v>0.2</v>
      </c>
      <c r="X2275" s="5"/>
      <c r="Y2275" s="5"/>
      <c r="Z2275" s="6">
        <f>SUM(T2275:Y2275)</f>
        <v>0.2</v>
      </c>
      <c r="AA2275" s="5"/>
      <c r="AB2275" s="5"/>
      <c r="AC2275" s="40">
        <f>G2275+J2275+N2275+S2275+Z2275+AA2275-AB2275</f>
        <v>82.510344827586209</v>
      </c>
    </row>
    <row r="2276" spans="1:29" x14ac:dyDescent="0.25">
      <c r="A2276" s="224">
        <v>2272</v>
      </c>
      <c r="B2276" s="61" t="s">
        <v>608</v>
      </c>
      <c r="C2276" s="8" t="s">
        <v>5456</v>
      </c>
      <c r="D2276" s="6">
        <v>0.82508792924037455</v>
      </c>
      <c r="E2276" s="121"/>
      <c r="F2276" s="5"/>
      <c r="G2276" s="6">
        <f>SUM(D2276*100,E2276:F2276)</f>
        <v>82.508792924037451</v>
      </c>
      <c r="H2276" s="5"/>
      <c r="I2276" s="4"/>
      <c r="J2276" s="6">
        <f>SUM(H2276:I2276)</f>
        <v>0</v>
      </c>
      <c r="K2276" s="5"/>
      <c r="L2276" s="4"/>
      <c r="M2276" s="4"/>
      <c r="N2276" s="6">
        <f>SUM(K2276:M2276)</f>
        <v>0</v>
      </c>
      <c r="O2276" s="4"/>
      <c r="P2276" s="4"/>
      <c r="Q2276" s="4"/>
      <c r="R2276" s="4"/>
      <c r="S2276" s="6">
        <f>SUM(O2276:R2276)</f>
        <v>0</v>
      </c>
      <c r="T2276" s="7"/>
      <c r="U2276" s="5"/>
      <c r="V2276" s="5"/>
      <c r="W2276" s="5"/>
      <c r="X2276" s="5"/>
      <c r="Y2276" s="5"/>
      <c r="Z2276" s="6">
        <f>SUM(T2276:Y2276)</f>
        <v>0</v>
      </c>
      <c r="AA2276" s="5"/>
      <c r="AB2276" s="5"/>
      <c r="AC2276" s="40">
        <f>G2276+J2276+N2276+S2276+Z2276+AA2276-AB2276</f>
        <v>82.508792924037451</v>
      </c>
    </row>
    <row r="2277" spans="1:29" x14ac:dyDescent="0.25">
      <c r="A2277" s="224">
        <v>2273</v>
      </c>
      <c r="B2277" s="109">
        <v>204108</v>
      </c>
      <c r="C2277" s="36" t="s">
        <v>5457</v>
      </c>
      <c r="D2277" s="38">
        <v>0.82499999999999996</v>
      </c>
      <c r="E2277" s="123"/>
      <c r="F2277" s="33"/>
      <c r="G2277" s="34">
        <v>82.5</v>
      </c>
      <c r="H2277" s="33"/>
      <c r="I2277" s="32"/>
      <c r="J2277" s="34">
        <v>0</v>
      </c>
      <c r="K2277" s="33"/>
      <c r="L2277" s="32"/>
      <c r="M2277" s="32"/>
      <c r="N2277" s="34">
        <v>0</v>
      </c>
      <c r="O2277" s="32"/>
      <c r="P2277" s="32"/>
      <c r="Q2277" s="32"/>
      <c r="R2277" s="32"/>
      <c r="S2277" s="34">
        <v>0</v>
      </c>
      <c r="T2277" s="35"/>
      <c r="U2277" s="33"/>
      <c r="V2277" s="33"/>
      <c r="W2277" s="33"/>
      <c r="X2277" s="33"/>
      <c r="Y2277" s="33"/>
      <c r="Z2277" s="34">
        <v>0</v>
      </c>
      <c r="AA2277" s="33"/>
      <c r="AB2277" s="33"/>
      <c r="AC2277" s="42">
        <v>82.5</v>
      </c>
    </row>
    <row r="2278" spans="1:29" x14ac:dyDescent="0.25">
      <c r="A2278" s="224">
        <v>2274</v>
      </c>
      <c r="B2278" s="97" t="s">
        <v>1607</v>
      </c>
      <c r="C2278" s="8" t="s">
        <v>1369</v>
      </c>
      <c r="D2278" s="18">
        <v>0.66188666666666673</v>
      </c>
      <c r="E2278" s="122"/>
      <c r="F2278" s="17"/>
      <c r="G2278" s="18">
        <f>SUM(D2278*100,E2278:F2278)</f>
        <v>66.188666666666677</v>
      </c>
      <c r="H2278" s="17"/>
      <c r="I2278" s="19"/>
      <c r="J2278" s="18">
        <f>SUM(H2278:I2278)</f>
        <v>0</v>
      </c>
      <c r="K2278" s="17"/>
      <c r="L2278" s="19"/>
      <c r="M2278" s="19"/>
      <c r="N2278" s="18">
        <f>SUM(K2278:M2278)</f>
        <v>0</v>
      </c>
      <c r="O2278" s="19">
        <v>5</v>
      </c>
      <c r="P2278" s="19">
        <f>8.5+0.5+0.5+0.5</f>
        <v>10</v>
      </c>
      <c r="Q2278" s="19">
        <v>0.5</v>
      </c>
      <c r="R2278" s="19"/>
      <c r="S2278" s="18">
        <f>SUM(O2278:R2278)</f>
        <v>15.5</v>
      </c>
      <c r="T2278" s="20"/>
      <c r="U2278" s="17"/>
      <c r="V2278" s="17"/>
      <c r="W2278" s="17"/>
      <c r="X2278" s="17">
        <v>0.8</v>
      </c>
      <c r="Y2278" s="17"/>
      <c r="Z2278" s="18">
        <f>SUM(T2278:Y2278)</f>
        <v>0.8</v>
      </c>
      <c r="AA2278" s="17"/>
      <c r="AB2278" s="17"/>
      <c r="AC2278" s="41">
        <f>G2278+J2278+N2278+S2278+Z2278+AA2278-AB2278</f>
        <v>82.488666666666674</v>
      </c>
    </row>
    <row r="2279" spans="1:29" x14ac:dyDescent="0.25">
      <c r="A2279" s="225">
        <v>2275</v>
      </c>
      <c r="B2279" s="62" t="s">
        <v>3570</v>
      </c>
      <c r="C2279" s="13" t="s">
        <v>3340</v>
      </c>
      <c r="D2279" s="18">
        <v>0.82479999999999998</v>
      </c>
      <c r="E2279" s="122"/>
      <c r="F2279" s="17"/>
      <c r="G2279" s="18">
        <v>82.48</v>
      </c>
      <c r="H2279" s="17"/>
      <c r="I2279" s="19"/>
      <c r="J2279" s="18">
        <v>0</v>
      </c>
      <c r="K2279" s="17"/>
      <c r="L2279" s="19"/>
      <c r="M2279" s="19"/>
      <c r="N2279" s="18">
        <v>0</v>
      </c>
      <c r="O2279" s="19"/>
      <c r="P2279" s="19"/>
      <c r="Q2279" s="19"/>
      <c r="R2279" s="19"/>
      <c r="S2279" s="18">
        <v>0</v>
      </c>
      <c r="T2279" s="20"/>
      <c r="U2279" s="17"/>
      <c r="V2279" s="17"/>
      <c r="W2279" s="17"/>
      <c r="X2279" s="17"/>
      <c r="Y2279" s="17"/>
      <c r="Z2279" s="18">
        <v>0</v>
      </c>
      <c r="AA2279" s="17"/>
      <c r="AB2279" s="17"/>
      <c r="AC2279" s="41">
        <v>82.48</v>
      </c>
    </row>
    <row r="2280" spans="1:29" x14ac:dyDescent="0.25">
      <c r="A2280" s="224">
        <v>2276</v>
      </c>
      <c r="B2280" s="62" t="s">
        <v>4920</v>
      </c>
      <c r="C2280" s="8" t="s">
        <v>4042</v>
      </c>
      <c r="D2280" s="18">
        <v>0.79972972972972978</v>
      </c>
      <c r="E2280" s="124"/>
      <c r="F2280" s="17"/>
      <c r="G2280" s="18">
        <f>SUM(D2280*100,E2280:F2280)</f>
        <v>79.972972972972983</v>
      </c>
      <c r="H2280" s="17"/>
      <c r="I2280" s="19"/>
      <c r="J2280" s="18">
        <f>SUM(H2280:I2280)</f>
        <v>0</v>
      </c>
      <c r="K2280" s="17"/>
      <c r="L2280" s="19"/>
      <c r="M2280" s="19"/>
      <c r="N2280" s="18">
        <f>SUM(K2280:M2280)</f>
        <v>0</v>
      </c>
      <c r="O2280" s="19"/>
      <c r="P2280" s="19"/>
      <c r="Q2280" s="19"/>
      <c r="R2280" s="19"/>
      <c r="S2280" s="18">
        <f>SUM(O2280:R2280)</f>
        <v>0</v>
      </c>
      <c r="T2280" s="20"/>
      <c r="U2280" s="17">
        <v>2.5</v>
      </c>
      <c r="V2280" s="17"/>
      <c r="W2280" s="17"/>
      <c r="X2280" s="17"/>
      <c r="Y2280" s="17"/>
      <c r="Z2280" s="18">
        <f>SUM(T2280:Y2280)</f>
        <v>2.5</v>
      </c>
      <c r="AA2280" s="17"/>
      <c r="AB2280" s="17"/>
      <c r="AC2280" s="41">
        <f>G2280+J2280+N2280+S2280+Z2280+AA2280-AB2280</f>
        <v>82.472972972972983</v>
      </c>
    </row>
    <row r="2281" spans="1:29" x14ac:dyDescent="0.25">
      <c r="A2281" s="224">
        <v>2277</v>
      </c>
      <c r="B2281" s="109">
        <v>194021</v>
      </c>
      <c r="C2281" s="36" t="s">
        <v>5457</v>
      </c>
      <c r="D2281" s="39">
        <v>0.82466666666666666</v>
      </c>
      <c r="E2281" s="123"/>
      <c r="F2281" s="33"/>
      <c r="G2281" s="34">
        <v>82.466666666666669</v>
      </c>
      <c r="H2281" s="33"/>
      <c r="I2281" s="32"/>
      <c r="J2281" s="34">
        <v>0</v>
      </c>
      <c r="K2281" s="33"/>
      <c r="L2281" s="32"/>
      <c r="M2281" s="32"/>
      <c r="N2281" s="34">
        <v>0</v>
      </c>
      <c r="O2281" s="32"/>
      <c r="P2281" s="32"/>
      <c r="Q2281" s="32"/>
      <c r="R2281" s="32"/>
      <c r="S2281" s="34">
        <v>0</v>
      </c>
      <c r="T2281" s="35"/>
      <c r="U2281" s="33"/>
      <c r="V2281" s="33"/>
      <c r="W2281" s="33"/>
      <c r="X2281" s="33"/>
      <c r="Y2281" s="33"/>
      <c r="Z2281" s="34">
        <v>0</v>
      </c>
      <c r="AA2281" s="33"/>
      <c r="AB2281" s="33"/>
      <c r="AC2281" s="42">
        <v>82.466666666666669</v>
      </c>
    </row>
    <row r="2282" spans="1:29" x14ac:dyDescent="0.25">
      <c r="A2282" s="224">
        <v>2278</v>
      </c>
      <c r="B2282" s="81" t="s">
        <v>4302</v>
      </c>
      <c r="C2282" s="8" t="s">
        <v>4042</v>
      </c>
      <c r="D2282" s="18">
        <v>0.80466666666666664</v>
      </c>
      <c r="E2282" s="124"/>
      <c r="F2282" s="17"/>
      <c r="G2282" s="18">
        <f>SUM(D2282*100,E2282:F2282)</f>
        <v>80.466666666666669</v>
      </c>
      <c r="H2282" s="17"/>
      <c r="I2282" s="19"/>
      <c r="J2282" s="18">
        <f>SUM(H2282:I2282)</f>
        <v>0</v>
      </c>
      <c r="K2282" s="17"/>
      <c r="L2282" s="19"/>
      <c r="M2282" s="19"/>
      <c r="N2282" s="18">
        <f>SUM(K2282:M2282)</f>
        <v>0</v>
      </c>
      <c r="O2282" s="19"/>
      <c r="P2282" s="19"/>
      <c r="Q2282" s="19"/>
      <c r="R2282" s="19"/>
      <c r="S2282" s="18">
        <f>SUM(O2282:R2282)</f>
        <v>0</v>
      </c>
      <c r="T2282" s="20"/>
      <c r="U2282" s="17">
        <v>2</v>
      </c>
      <c r="V2282" s="17"/>
      <c r="W2282" s="17"/>
      <c r="X2282" s="17"/>
      <c r="Y2282" s="17"/>
      <c r="Z2282" s="18">
        <f>SUM(T2282:Y2282)</f>
        <v>2</v>
      </c>
      <c r="AA2282" s="17"/>
      <c r="AB2282" s="17"/>
      <c r="AC2282" s="41">
        <f>G2282+J2282+N2282+S2282+Z2282+AA2282-AB2282</f>
        <v>82.466666666666669</v>
      </c>
    </row>
    <row r="2283" spans="1:29" x14ac:dyDescent="0.25">
      <c r="A2283" s="225">
        <v>2279</v>
      </c>
      <c r="B2283" s="88" t="s">
        <v>1608</v>
      </c>
      <c r="C2283" s="8" t="s">
        <v>1369</v>
      </c>
      <c r="D2283" s="18">
        <v>0.78963333333333341</v>
      </c>
      <c r="E2283" s="122"/>
      <c r="F2283" s="17"/>
      <c r="G2283" s="18">
        <f>SUM(D2283*100,E2283:F2283)</f>
        <v>78.963333333333338</v>
      </c>
      <c r="H2283" s="17"/>
      <c r="I2283" s="19"/>
      <c r="J2283" s="18">
        <f>SUM(H2283:I2283)</f>
        <v>0</v>
      </c>
      <c r="K2283" s="17"/>
      <c r="L2283" s="19"/>
      <c r="M2283" s="19"/>
      <c r="N2283" s="18">
        <f>SUM(K2283:M2283)</f>
        <v>0</v>
      </c>
      <c r="O2283" s="19"/>
      <c r="P2283" s="19"/>
      <c r="Q2283" s="19"/>
      <c r="R2283" s="19"/>
      <c r="S2283" s="18">
        <f>SUM(O2283:R2283)</f>
        <v>0</v>
      </c>
      <c r="T2283" s="20"/>
      <c r="U2283" s="17">
        <v>1</v>
      </c>
      <c r="V2283" s="17"/>
      <c r="W2283" s="17">
        <f>0.7+1.8</f>
        <v>2.5</v>
      </c>
      <c r="X2283" s="17"/>
      <c r="Y2283" s="17"/>
      <c r="Z2283" s="18">
        <f>SUM(T2283:Y2283)</f>
        <v>3.5</v>
      </c>
      <c r="AA2283" s="17"/>
      <c r="AB2283" s="17"/>
      <c r="AC2283" s="41">
        <f>G2283+J2283+N2283+S2283+Z2283+AA2283-AB2283</f>
        <v>82.463333333333338</v>
      </c>
    </row>
    <row r="2284" spans="1:29" x14ac:dyDescent="0.25">
      <c r="A2284" s="224">
        <v>2280</v>
      </c>
      <c r="B2284" s="59" t="s">
        <v>609</v>
      </c>
      <c r="C2284" s="8" t="s">
        <v>5456</v>
      </c>
      <c r="D2284" s="6">
        <v>0.82448275862068965</v>
      </c>
      <c r="E2284" s="121"/>
      <c r="F2284" s="5"/>
      <c r="G2284" s="6">
        <f>SUM(D2284*100,E2284:F2284)</f>
        <v>82.448275862068968</v>
      </c>
      <c r="H2284" s="5"/>
      <c r="I2284" s="4"/>
      <c r="J2284" s="6">
        <f>SUM(H2284:I2284)</f>
        <v>0</v>
      </c>
      <c r="K2284" s="5"/>
      <c r="L2284" s="4"/>
      <c r="M2284" s="4"/>
      <c r="N2284" s="6">
        <f>SUM(K2284:M2284)</f>
        <v>0</v>
      </c>
      <c r="O2284" s="4"/>
      <c r="P2284" s="4"/>
      <c r="Q2284" s="4"/>
      <c r="R2284" s="4"/>
      <c r="S2284" s="6">
        <f>SUM(O2284:R2284)</f>
        <v>0</v>
      </c>
      <c r="T2284" s="7"/>
      <c r="U2284" s="5"/>
      <c r="V2284" s="5"/>
      <c r="W2284" s="5"/>
      <c r="X2284" s="5"/>
      <c r="Y2284" s="5"/>
      <c r="Z2284" s="6">
        <f>SUM(T2284:Y2284)</f>
        <v>0</v>
      </c>
      <c r="AA2284" s="5"/>
      <c r="AB2284" s="5"/>
      <c r="AC2284" s="40">
        <f>G2284+J2284+N2284+S2284+Z2284+AA2284-AB2284</f>
        <v>82.448275862068968</v>
      </c>
    </row>
    <row r="2285" spans="1:29" x14ac:dyDescent="0.25">
      <c r="A2285" s="224">
        <v>2281</v>
      </c>
      <c r="B2285" s="58" t="s">
        <v>610</v>
      </c>
      <c r="C2285" s="8" t="s">
        <v>5456</v>
      </c>
      <c r="D2285" s="6">
        <v>0.80645161290322576</v>
      </c>
      <c r="E2285" s="121"/>
      <c r="F2285" s="5"/>
      <c r="G2285" s="6">
        <f>SUM(D2285*100,E2285:F2285)</f>
        <v>80.645161290322577</v>
      </c>
      <c r="H2285" s="5"/>
      <c r="I2285" s="4"/>
      <c r="J2285" s="6">
        <f>SUM(H2285:I2285)</f>
        <v>0</v>
      </c>
      <c r="K2285" s="5"/>
      <c r="L2285" s="4"/>
      <c r="M2285" s="4"/>
      <c r="N2285" s="6">
        <f>SUM(K2285:M2285)</f>
        <v>0</v>
      </c>
      <c r="O2285" s="4"/>
      <c r="P2285" s="4"/>
      <c r="Q2285" s="4"/>
      <c r="R2285" s="4"/>
      <c r="S2285" s="6">
        <f>SUM(O2285:R2285)</f>
        <v>0</v>
      </c>
      <c r="T2285" s="7">
        <v>1.8</v>
      </c>
      <c r="U2285" s="5"/>
      <c r="V2285" s="5"/>
      <c r="W2285" s="5"/>
      <c r="X2285" s="5"/>
      <c r="Y2285" s="5"/>
      <c r="Z2285" s="6">
        <f>SUM(T2285:Y2285)</f>
        <v>1.8</v>
      </c>
      <c r="AA2285" s="5"/>
      <c r="AB2285" s="5"/>
      <c r="AC2285" s="40">
        <f>G2285+J2285+N2285+S2285+Z2285+AA2285-AB2285</f>
        <v>82.445161290322574</v>
      </c>
    </row>
    <row r="2286" spans="1:29" x14ac:dyDescent="0.25">
      <c r="A2286" s="224">
        <v>2282</v>
      </c>
      <c r="B2286" s="109">
        <v>204095</v>
      </c>
      <c r="C2286" s="36" t="s">
        <v>5457</v>
      </c>
      <c r="D2286" s="38">
        <v>0.82437499999999997</v>
      </c>
      <c r="E2286" s="123"/>
      <c r="F2286" s="33"/>
      <c r="G2286" s="34">
        <v>82.4375</v>
      </c>
      <c r="H2286" s="33"/>
      <c r="I2286" s="32"/>
      <c r="J2286" s="34">
        <v>0</v>
      </c>
      <c r="K2286" s="33"/>
      <c r="L2286" s="32"/>
      <c r="M2286" s="32"/>
      <c r="N2286" s="34">
        <v>0</v>
      </c>
      <c r="O2286" s="32"/>
      <c r="P2286" s="32"/>
      <c r="Q2286" s="32"/>
      <c r="R2286" s="32"/>
      <c r="S2286" s="34">
        <v>0</v>
      </c>
      <c r="T2286" s="35"/>
      <c r="U2286" s="33"/>
      <c r="V2286" s="33"/>
      <c r="W2286" s="33"/>
      <c r="X2286" s="33"/>
      <c r="Y2286" s="33"/>
      <c r="Z2286" s="34">
        <v>0</v>
      </c>
      <c r="AA2286" s="33"/>
      <c r="AB2286" s="33"/>
      <c r="AC2286" s="42">
        <v>82.4375</v>
      </c>
    </row>
    <row r="2287" spans="1:29" x14ac:dyDescent="0.25">
      <c r="A2287" s="225">
        <v>2283</v>
      </c>
      <c r="B2287" s="62" t="s">
        <v>3571</v>
      </c>
      <c r="C2287" s="13" t="s">
        <v>3340</v>
      </c>
      <c r="D2287" s="18">
        <v>0.82435897435897432</v>
      </c>
      <c r="E2287" s="122"/>
      <c r="F2287" s="17"/>
      <c r="G2287" s="18">
        <v>82.435897435897431</v>
      </c>
      <c r="H2287" s="17"/>
      <c r="I2287" s="19"/>
      <c r="J2287" s="18">
        <v>0</v>
      </c>
      <c r="K2287" s="17"/>
      <c r="L2287" s="19"/>
      <c r="M2287" s="19"/>
      <c r="N2287" s="18">
        <v>0</v>
      </c>
      <c r="O2287" s="19"/>
      <c r="P2287" s="19"/>
      <c r="Q2287" s="19"/>
      <c r="R2287" s="19"/>
      <c r="S2287" s="18">
        <v>0</v>
      </c>
      <c r="T2287" s="20"/>
      <c r="U2287" s="17"/>
      <c r="V2287" s="17"/>
      <c r="W2287" s="17"/>
      <c r="X2287" s="17"/>
      <c r="Y2287" s="17"/>
      <c r="Z2287" s="18">
        <v>0</v>
      </c>
      <c r="AA2287" s="17"/>
      <c r="AB2287" s="17"/>
      <c r="AC2287" s="41">
        <v>82.435897435897431</v>
      </c>
    </row>
    <row r="2288" spans="1:29" x14ac:dyDescent="0.25">
      <c r="A2288" s="224">
        <v>2284</v>
      </c>
      <c r="B2288" s="62" t="s">
        <v>611</v>
      </c>
      <c r="C2288" s="8" t="s">
        <v>5456</v>
      </c>
      <c r="D2288" s="6">
        <v>0.81133333333333335</v>
      </c>
      <c r="E2288" s="121"/>
      <c r="F2288" s="5"/>
      <c r="G2288" s="6">
        <f>SUM(D2288*100,E2288:F2288)</f>
        <v>81.13333333333334</v>
      </c>
      <c r="H2288" s="5"/>
      <c r="I2288" s="4"/>
      <c r="J2288" s="6">
        <f>SUM(H2288:I2288)</f>
        <v>0</v>
      </c>
      <c r="K2288" s="5"/>
      <c r="L2288" s="4"/>
      <c r="M2288" s="4"/>
      <c r="N2288" s="6">
        <f>SUM(K2288:M2288)</f>
        <v>0</v>
      </c>
      <c r="O2288" s="4"/>
      <c r="P2288" s="4"/>
      <c r="Q2288" s="4"/>
      <c r="R2288" s="4"/>
      <c r="S2288" s="6">
        <f>SUM(O2288:R2288)</f>
        <v>0</v>
      </c>
      <c r="T2288" s="7"/>
      <c r="U2288" s="5"/>
      <c r="V2288" s="5"/>
      <c r="W2288" s="5"/>
      <c r="X2288" s="5">
        <v>1.3</v>
      </c>
      <c r="Y2288" s="5"/>
      <c r="Z2288" s="6">
        <f>SUM(T2288:Y2288)</f>
        <v>1.3</v>
      </c>
      <c r="AA2288" s="5"/>
      <c r="AB2288" s="5"/>
      <c r="AC2288" s="40">
        <f>G2288+J2288+N2288+S2288+Z2288+AA2288-AB2288</f>
        <v>82.433333333333337</v>
      </c>
    </row>
    <row r="2289" spans="1:29" x14ac:dyDescent="0.25">
      <c r="A2289" s="224">
        <v>2285</v>
      </c>
      <c r="B2289" s="58" t="s">
        <v>612</v>
      </c>
      <c r="C2289" s="8" t="s">
        <v>5456</v>
      </c>
      <c r="D2289" s="6">
        <v>0.8241935483870968</v>
      </c>
      <c r="E2289" s="121"/>
      <c r="F2289" s="5"/>
      <c r="G2289" s="6">
        <f>SUM(D2289*100,E2289:F2289)</f>
        <v>82.41935483870968</v>
      </c>
      <c r="H2289" s="5"/>
      <c r="I2289" s="4"/>
      <c r="J2289" s="6">
        <f>SUM(H2289:I2289)</f>
        <v>0</v>
      </c>
      <c r="K2289" s="5"/>
      <c r="L2289" s="4"/>
      <c r="M2289" s="4"/>
      <c r="N2289" s="6">
        <f>SUM(K2289:M2289)</f>
        <v>0</v>
      </c>
      <c r="O2289" s="4"/>
      <c r="P2289" s="4"/>
      <c r="Q2289" s="4"/>
      <c r="R2289" s="4"/>
      <c r="S2289" s="6">
        <f>SUM(O2289:R2289)</f>
        <v>0</v>
      </c>
      <c r="T2289" s="7"/>
      <c r="U2289" s="5"/>
      <c r="V2289" s="5"/>
      <c r="W2289" s="5"/>
      <c r="X2289" s="5"/>
      <c r="Y2289" s="5"/>
      <c r="Z2289" s="6">
        <f>SUM(T2289:Y2289)</f>
        <v>0</v>
      </c>
      <c r="AA2289" s="5"/>
      <c r="AB2289" s="5"/>
      <c r="AC2289" s="40">
        <f>G2289+J2289+N2289+S2289+Z2289+AA2289-AB2289</f>
        <v>82.41935483870968</v>
      </c>
    </row>
    <row r="2290" spans="1:29" x14ac:dyDescent="0.25">
      <c r="A2290" s="224">
        <v>2286</v>
      </c>
      <c r="B2290" s="62" t="s">
        <v>2832</v>
      </c>
      <c r="C2290" s="13" t="s">
        <v>2360</v>
      </c>
      <c r="D2290" s="18">
        <v>0.82416666666666671</v>
      </c>
      <c r="E2290" s="122"/>
      <c r="F2290" s="17"/>
      <c r="G2290" s="18">
        <v>82.416666666666671</v>
      </c>
      <c r="H2290" s="17"/>
      <c r="I2290" s="19"/>
      <c r="J2290" s="18">
        <v>0</v>
      </c>
      <c r="K2290" s="17"/>
      <c r="L2290" s="19"/>
      <c r="M2290" s="19"/>
      <c r="N2290" s="18">
        <v>0</v>
      </c>
      <c r="O2290" s="19"/>
      <c r="P2290" s="19"/>
      <c r="Q2290" s="19"/>
      <c r="R2290" s="19"/>
      <c r="S2290" s="18">
        <v>0</v>
      </c>
      <c r="T2290" s="20"/>
      <c r="U2290" s="17"/>
      <c r="V2290" s="17"/>
      <c r="W2290" s="17"/>
      <c r="X2290" s="17"/>
      <c r="Y2290" s="17"/>
      <c r="Z2290" s="18">
        <v>0</v>
      </c>
      <c r="AA2290" s="17"/>
      <c r="AB2290" s="17"/>
      <c r="AC2290" s="41">
        <v>82.416666666666671</v>
      </c>
    </row>
    <row r="2291" spans="1:29" x14ac:dyDescent="0.25">
      <c r="A2291" s="225">
        <v>2287</v>
      </c>
      <c r="B2291" s="58" t="s">
        <v>613</v>
      </c>
      <c r="C2291" s="8" t="s">
        <v>5456</v>
      </c>
      <c r="D2291" s="43">
        <v>0.82406666666666661</v>
      </c>
      <c r="E2291" s="121"/>
      <c r="F2291" s="5"/>
      <c r="G2291" s="6">
        <f>SUM(D2291*100,E2291:F2291)</f>
        <v>82.406666666666666</v>
      </c>
      <c r="H2291" s="5"/>
      <c r="I2291" s="4"/>
      <c r="J2291" s="6">
        <f>SUM(H2291:I2291)</f>
        <v>0</v>
      </c>
      <c r="K2291" s="5"/>
      <c r="L2291" s="4"/>
      <c r="M2291" s="4"/>
      <c r="N2291" s="6">
        <f>SUM(K2291:M2291)</f>
        <v>0</v>
      </c>
      <c r="O2291" s="4"/>
      <c r="P2291" s="4"/>
      <c r="Q2291" s="4"/>
      <c r="R2291" s="4"/>
      <c r="S2291" s="6">
        <f>SUM(O2291:R2291)</f>
        <v>0</v>
      </c>
      <c r="T2291" s="7"/>
      <c r="U2291" s="5"/>
      <c r="V2291" s="5"/>
      <c r="W2291" s="5"/>
      <c r="X2291" s="5"/>
      <c r="Y2291" s="5"/>
      <c r="Z2291" s="6">
        <f>SUM(T2291:Y2291)</f>
        <v>0</v>
      </c>
      <c r="AA2291" s="5"/>
      <c r="AB2291" s="5"/>
      <c r="AC2291" s="40">
        <f>G2291+J2291+N2291+S2291+Z2291+AA2291-AB2291</f>
        <v>82.406666666666666</v>
      </c>
    </row>
    <row r="2292" spans="1:29" x14ac:dyDescent="0.25">
      <c r="A2292" s="224">
        <v>2288</v>
      </c>
      <c r="B2292" s="109">
        <v>194138</v>
      </c>
      <c r="C2292" s="36" t="s">
        <v>5457</v>
      </c>
      <c r="D2292" s="39">
        <v>0.82399999999999995</v>
      </c>
      <c r="E2292" s="123"/>
      <c r="F2292" s="33"/>
      <c r="G2292" s="34">
        <v>82.399999999999991</v>
      </c>
      <c r="H2292" s="33"/>
      <c r="I2292" s="32"/>
      <c r="J2292" s="34">
        <v>0</v>
      </c>
      <c r="K2292" s="33"/>
      <c r="L2292" s="32"/>
      <c r="M2292" s="32"/>
      <c r="N2292" s="34">
        <v>0</v>
      </c>
      <c r="O2292" s="32"/>
      <c r="P2292" s="32"/>
      <c r="Q2292" s="32"/>
      <c r="R2292" s="32"/>
      <c r="S2292" s="34">
        <v>0</v>
      </c>
      <c r="T2292" s="35"/>
      <c r="U2292" s="33"/>
      <c r="V2292" s="33"/>
      <c r="W2292" s="33"/>
      <c r="X2292" s="33"/>
      <c r="Y2292" s="33"/>
      <c r="Z2292" s="34">
        <v>0</v>
      </c>
      <c r="AA2292" s="33"/>
      <c r="AB2292" s="33"/>
      <c r="AC2292" s="42">
        <v>82.399999999999991</v>
      </c>
    </row>
    <row r="2293" spans="1:29" x14ac:dyDescent="0.25">
      <c r="A2293" s="224">
        <v>2289</v>
      </c>
      <c r="B2293" s="58" t="s">
        <v>614</v>
      </c>
      <c r="C2293" s="8" t="s">
        <v>5456</v>
      </c>
      <c r="D2293" s="43">
        <v>0.82393333333333341</v>
      </c>
      <c r="E2293" s="121"/>
      <c r="F2293" s="5"/>
      <c r="G2293" s="6">
        <f>SUM(D2293*100,E2293:F2293)</f>
        <v>82.393333333333345</v>
      </c>
      <c r="H2293" s="5"/>
      <c r="I2293" s="4"/>
      <c r="J2293" s="6">
        <f>SUM(H2293:I2293)</f>
        <v>0</v>
      </c>
      <c r="K2293" s="5"/>
      <c r="L2293" s="4"/>
      <c r="M2293" s="4"/>
      <c r="N2293" s="6">
        <f>SUM(K2293:M2293)</f>
        <v>0</v>
      </c>
      <c r="O2293" s="4"/>
      <c r="P2293" s="4"/>
      <c r="Q2293" s="4"/>
      <c r="R2293" s="4"/>
      <c r="S2293" s="6">
        <f>SUM(O2293:R2293)</f>
        <v>0</v>
      </c>
      <c r="T2293" s="7"/>
      <c r="U2293" s="5"/>
      <c r="V2293" s="5"/>
      <c r="W2293" s="5"/>
      <c r="X2293" s="5"/>
      <c r="Y2293" s="5"/>
      <c r="Z2293" s="6">
        <f>SUM(T2293:Y2293)</f>
        <v>0</v>
      </c>
      <c r="AA2293" s="5"/>
      <c r="AB2293" s="5"/>
      <c r="AC2293" s="40">
        <f>G2293+J2293+N2293+S2293+Z2293+AA2293-AB2293</f>
        <v>82.393333333333345</v>
      </c>
    </row>
    <row r="2294" spans="1:29" x14ac:dyDescent="0.25">
      <c r="A2294" s="224">
        <v>2290</v>
      </c>
      <c r="B2294" s="58" t="s">
        <v>615</v>
      </c>
      <c r="C2294" s="8" t="s">
        <v>5456</v>
      </c>
      <c r="D2294" s="6">
        <v>0.82387096774193547</v>
      </c>
      <c r="E2294" s="121"/>
      <c r="F2294" s="5"/>
      <c r="G2294" s="6">
        <f>SUM(D2294*100,E2294:F2294)</f>
        <v>82.387096774193552</v>
      </c>
      <c r="H2294" s="5"/>
      <c r="I2294" s="4"/>
      <c r="J2294" s="6">
        <f>SUM(H2294:I2294)</f>
        <v>0</v>
      </c>
      <c r="K2294" s="5"/>
      <c r="L2294" s="4"/>
      <c r="M2294" s="4"/>
      <c r="N2294" s="6">
        <f>SUM(K2294:M2294)</f>
        <v>0</v>
      </c>
      <c r="O2294" s="4"/>
      <c r="P2294" s="4"/>
      <c r="Q2294" s="4"/>
      <c r="R2294" s="4"/>
      <c r="S2294" s="6">
        <f>SUM(O2294:R2294)</f>
        <v>0</v>
      </c>
      <c r="T2294" s="7"/>
      <c r="U2294" s="5"/>
      <c r="V2294" s="5"/>
      <c r="W2294" s="5"/>
      <c r="X2294" s="5"/>
      <c r="Y2294" s="5"/>
      <c r="Z2294" s="6">
        <f>SUM(T2294:Y2294)</f>
        <v>0</v>
      </c>
      <c r="AA2294" s="5"/>
      <c r="AB2294" s="5"/>
      <c r="AC2294" s="40">
        <f>G2294+J2294+N2294+S2294+Z2294+AA2294-AB2294</f>
        <v>82.387096774193552</v>
      </c>
    </row>
    <row r="2295" spans="1:29" x14ac:dyDescent="0.25">
      <c r="A2295" s="225">
        <v>2291</v>
      </c>
      <c r="B2295" s="62" t="s">
        <v>5137</v>
      </c>
      <c r="C2295" s="24" t="s">
        <v>4042</v>
      </c>
      <c r="D2295" s="18">
        <v>0.82387096774193547</v>
      </c>
      <c r="E2295" s="124"/>
      <c r="F2295" s="17"/>
      <c r="G2295" s="18">
        <f>SUM(D2295*100,E2295:F2295)</f>
        <v>82.387096774193552</v>
      </c>
      <c r="H2295" s="17"/>
      <c r="I2295" s="19"/>
      <c r="J2295" s="18">
        <f>SUM(H2295:I2295)</f>
        <v>0</v>
      </c>
      <c r="K2295" s="17"/>
      <c r="L2295" s="19"/>
      <c r="M2295" s="19"/>
      <c r="N2295" s="18">
        <f>SUM(K2295:M2295)</f>
        <v>0</v>
      </c>
      <c r="O2295" s="19"/>
      <c r="P2295" s="19"/>
      <c r="Q2295" s="19"/>
      <c r="R2295" s="19"/>
      <c r="S2295" s="18">
        <f>SUM(O2295:R2295)</f>
        <v>0</v>
      </c>
      <c r="T2295" s="20"/>
      <c r="U2295" s="17"/>
      <c r="V2295" s="17"/>
      <c r="W2295" s="17"/>
      <c r="X2295" s="17"/>
      <c r="Y2295" s="17"/>
      <c r="Z2295" s="18">
        <f>SUM(T2295:Y2295)</f>
        <v>0</v>
      </c>
      <c r="AA2295" s="17"/>
      <c r="AB2295" s="17"/>
      <c r="AC2295" s="41">
        <f>G2295+J2295+N2295+S2295+Z2295+AA2295-AB2295</f>
        <v>82.387096774193552</v>
      </c>
    </row>
    <row r="2296" spans="1:29" x14ac:dyDescent="0.25">
      <c r="A2296" s="224">
        <v>2292</v>
      </c>
      <c r="B2296" s="62" t="s">
        <v>2833</v>
      </c>
      <c r="C2296" s="13" t="s">
        <v>2360</v>
      </c>
      <c r="D2296" s="18">
        <v>0.82384615384615389</v>
      </c>
      <c r="E2296" s="122"/>
      <c r="F2296" s="17"/>
      <c r="G2296" s="18">
        <v>82.384615384615387</v>
      </c>
      <c r="H2296" s="17"/>
      <c r="I2296" s="19"/>
      <c r="J2296" s="18">
        <v>0</v>
      </c>
      <c r="K2296" s="17"/>
      <c r="L2296" s="19"/>
      <c r="M2296" s="19"/>
      <c r="N2296" s="18">
        <v>0</v>
      </c>
      <c r="O2296" s="19"/>
      <c r="P2296" s="19"/>
      <c r="Q2296" s="19"/>
      <c r="R2296" s="19"/>
      <c r="S2296" s="18">
        <v>0</v>
      </c>
      <c r="T2296" s="20"/>
      <c r="U2296" s="17"/>
      <c r="V2296" s="17"/>
      <c r="W2296" s="17"/>
      <c r="X2296" s="17"/>
      <c r="Y2296" s="17"/>
      <c r="Z2296" s="18">
        <v>0</v>
      </c>
      <c r="AA2296" s="17"/>
      <c r="AB2296" s="17"/>
      <c r="AC2296" s="41">
        <v>82.384615384615387</v>
      </c>
    </row>
    <row r="2297" spans="1:29" x14ac:dyDescent="0.25">
      <c r="A2297" s="224">
        <v>2293</v>
      </c>
      <c r="B2297" s="62" t="s">
        <v>5352</v>
      </c>
      <c r="C2297" s="9" t="s">
        <v>4042</v>
      </c>
      <c r="D2297" s="18">
        <v>0.82182424242424246</v>
      </c>
      <c r="E2297" s="124"/>
      <c r="F2297" s="17"/>
      <c r="G2297" s="18">
        <f>SUM(D2297*100,E2297:F2297)</f>
        <v>82.182424242424247</v>
      </c>
      <c r="H2297" s="17"/>
      <c r="I2297" s="19"/>
      <c r="J2297" s="18">
        <f>SUM(H2297:I2297)</f>
        <v>0</v>
      </c>
      <c r="K2297" s="17"/>
      <c r="L2297" s="19"/>
      <c r="M2297" s="19"/>
      <c r="N2297" s="18">
        <f>SUM(K2297:M2297)</f>
        <v>0</v>
      </c>
      <c r="O2297" s="19"/>
      <c r="P2297" s="19"/>
      <c r="Q2297" s="19"/>
      <c r="R2297" s="19"/>
      <c r="S2297" s="18">
        <f>SUM(O2297:R2297)</f>
        <v>0</v>
      </c>
      <c r="T2297" s="20"/>
      <c r="U2297" s="17">
        <v>0.2</v>
      </c>
      <c r="V2297" s="17"/>
      <c r="W2297" s="17"/>
      <c r="X2297" s="17"/>
      <c r="Y2297" s="17"/>
      <c r="Z2297" s="18">
        <f>SUM(T2297:Y2297)</f>
        <v>0.2</v>
      </c>
      <c r="AA2297" s="17"/>
      <c r="AB2297" s="17"/>
      <c r="AC2297" s="41">
        <f>G2297+J2297+N2297+S2297+Z2297+AA2297-AB2297</f>
        <v>82.38242424242425</v>
      </c>
    </row>
    <row r="2298" spans="1:29" x14ac:dyDescent="0.25">
      <c r="A2298" s="224">
        <v>2294</v>
      </c>
      <c r="B2298" s="109">
        <v>214234</v>
      </c>
      <c r="C2298" s="36" t="s">
        <v>5457</v>
      </c>
      <c r="D2298" s="39">
        <v>0.73980000000000001</v>
      </c>
      <c r="E2298" s="123"/>
      <c r="F2298" s="33"/>
      <c r="G2298" s="34">
        <v>73.98</v>
      </c>
      <c r="H2298" s="33"/>
      <c r="I2298" s="32"/>
      <c r="J2298" s="34">
        <v>0</v>
      </c>
      <c r="K2298" s="33"/>
      <c r="L2298" s="32"/>
      <c r="M2298" s="32"/>
      <c r="N2298" s="34">
        <v>0</v>
      </c>
      <c r="O2298" s="32"/>
      <c r="P2298" s="32"/>
      <c r="Q2298" s="32"/>
      <c r="R2298" s="32"/>
      <c r="S2298" s="34">
        <v>0</v>
      </c>
      <c r="T2298" s="35"/>
      <c r="U2298" s="33">
        <v>6.4</v>
      </c>
      <c r="V2298" s="33">
        <v>2</v>
      </c>
      <c r="W2298" s="33"/>
      <c r="X2298" s="33"/>
      <c r="Y2298" s="33"/>
      <c r="Z2298" s="34">
        <v>8.4</v>
      </c>
      <c r="AA2298" s="33"/>
      <c r="AB2298" s="33"/>
      <c r="AC2298" s="42">
        <v>82.38000000000001</v>
      </c>
    </row>
    <row r="2299" spans="1:29" x14ac:dyDescent="0.25">
      <c r="A2299" s="225">
        <v>2295</v>
      </c>
      <c r="B2299" s="62" t="s">
        <v>3572</v>
      </c>
      <c r="C2299" s="13" t="s">
        <v>3340</v>
      </c>
      <c r="D2299" s="18">
        <v>0.81374999999999997</v>
      </c>
      <c r="E2299" s="122">
        <v>1</v>
      </c>
      <c r="F2299" s="17"/>
      <c r="G2299" s="18">
        <v>82.375</v>
      </c>
      <c r="H2299" s="17"/>
      <c r="I2299" s="19"/>
      <c r="J2299" s="18">
        <v>0</v>
      </c>
      <c r="K2299" s="17"/>
      <c r="L2299" s="19"/>
      <c r="M2299" s="19"/>
      <c r="N2299" s="18">
        <v>0</v>
      </c>
      <c r="O2299" s="19"/>
      <c r="P2299" s="19"/>
      <c r="Q2299" s="19"/>
      <c r="R2299" s="19"/>
      <c r="S2299" s="18">
        <v>0</v>
      </c>
      <c r="T2299" s="20"/>
      <c r="U2299" s="17"/>
      <c r="V2299" s="17"/>
      <c r="W2299" s="17"/>
      <c r="X2299" s="17"/>
      <c r="Y2299" s="17"/>
      <c r="Z2299" s="18">
        <v>0</v>
      </c>
      <c r="AA2299" s="17"/>
      <c r="AB2299" s="17"/>
      <c r="AC2299" s="41">
        <v>82.375</v>
      </c>
    </row>
    <row r="2300" spans="1:29" x14ac:dyDescent="0.25">
      <c r="A2300" s="224">
        <v>2296</v>
      </c>
      <c r="B2300" s="109">
        <v>204033</v>
      </c>
      <c r="C2300" s="36" t="s">
        <v>5457</v>
      </c>
      <c r="D2300" s="38">
        <v>0.82374999999999998</v>
      </c>
      <c r="E2300" s="123"/>
      <c r="F2300" s="33"/>
      <c r="G2300" s="34">
        <v>82.375</v>
      </c>
      <c r="H2300" s="33"/>
      <c r="I2300" s="32"/>
      <c r="J2300" s="34">
        <v>0</v>
      </c>
      <c r="K2300" s="33"/>
      <c r="L2300" s="32"/>
      <c r="M2300" s="32"/>
      <c r="N2300" s="34">
        <v>0</v>
      </c>
      <c r="O2300" s="32"/>
      <c r="P2300" s="32"/>
      <c r="Q2300" s="32"/>
      <c r="R2300" s="32"/>
      <c r="S2300" s="34">
        <v>0</v>
      </c>
      <c r="T2300" s="35"/>
      <c r="U2300" s="33"/>
      <c r="V2300" s="33"/>
      <c r="W2300" s="33"/>
      <c r="X2300" s="33"/>
      <c r="Y2300" s="33"/>
      <c r="Z2300" s="34">
        <v>0</v>
      </c>
      <c r="AA2300" s="33"/>
      <c r="AB2300" s="33"/>
      <c r="AC2300" s="42">
        <v>82.375</v>
      </c>
    </row>
    <row r="2301" spans="1:29" x14ac:dyDescent="0.25">
      <c r="A2301" s="224">
        <v>2297</v>
      </c>
      <c r="B2301" s="109">
        <v>204240</v>
      </c>
      <c r="C2301" s="36" t="s">
        <v>5457</v>
      </c>
      <c r="D2301" s="38">
        <v>0.82374999999999998</v>
      </c>
      <c r="E2301" s="123"/>
      <c r="F2301" s="33"/>
      <c r="G2301" s="34">
        <v>82.375</v>
      </c>
      <c r="H2301" s="33"/>
      <c r="I2301" s="32"/>
      <c r="J2301" s="34">
        <v>0</v>
      </c>
      <c r="K2301" s="33"/>
      <c r="L2301" s="32"/>
      <c r="M2301" s="32"/>
      <c r="N2301" s="34">
        <v>0</v>
      </c>
      <c r="O2301" s="32"/>
      <c r="P2301" s="32"/>
      <c r="Q2301" s="32"/>
      <c r="R2301" s="32"/>
      <c r="S2301" s="34">
        <v>0</v>
      </c>
      <c r="T2301" s="35"/>
      <c r="U2301" s="33"/>
      <c r="V2301" s="33"/>
      <c r="W2301" s="33"/>
      <c r="X2301" s="33"/>
      <c r="Y2301" s="33"/>
      <c r="Z2301" s="34">
        <v>0</v>
      </c>
      <c r="AA2301" s="33"/>
      <c r="AB2301" s="33"/>
      <c r="AC2301" s="42">
        <v>82.375</v>
      </c>
    </row>
    <row r="2302" spans="1:29" x14ac:dyDescent="0.25">
      <c r="A2302" s="224">
        <v>2298</v>
      </c>
      <c r="B2302" s="100" t="s">
        <v>1609</v>
      </c>
      <c r="C2302" s="26" t="s">
        <v>1369</v>
      </c>
      <c r="D2302" s="18">
        <v>0.81673548387096773</v>
      </c>
      <c r="E2302" s="122"/>
      <c r="F2302" s="17"/>
      <c r="G2302" s="18">
        <f>SUM(D2302*100,E2302:F2302)</f>
        <v>81.673548387096773</v>
      </c>
      <c r="H2302" s="17"/>
      <c r="I2302" s="19"/>
      <c r="J2302" s="18">
        <f>SUM(H2302:I2302)</f>
        <v>0</v>
      </c>
      <c r="K2302" s="17"/>
      <c r="L2302" s="19"/>
      <c r="M2302" s="19"/>
      <c r="N2302" s="18">
        <f>SUM(K2302:M2302)</f>
        <v>0</v>
      </c>
      <c r="O2302" s="19"/>
      <c r="P2302" s="19"/>
      <c r="Q2302" s="19"/>
      <c r="R2302" s="19"/>
      <c r="S2302" s="18">
        <f>SUM(O2302:R2302)</f>
        <v>0</v>
      </c>
      <c r="T2302" s="20"/>
      <c r="U2302" s="17">
        <v>0.5</v>
      </c>
      <c r="V2302" s="17"/>
      <c r="W2302" s="17">
        <v>0.2</v>
      </c>
      <c r="X2302" s="17"/>
      <c r="Y2302" s="17"/>
      <c r="Z2302" s="18">
        <f>SUM(T2302:Y2302)</f>
        <v>0.7</v>
      </c>
      <c r="AA2302" s="17"/>
      <c r="AB2302" s="17"/>
      <c r="AC2302" s="41">
        <f>G2302+J2302+N2302+S2302+Z2302+AA2302-AB2302</f>
        <v>82.373548387096776</v>
      </c>
    </row>
    <row r="2303" spans="1:29" x14ac:dyDescent="0.25">
      <c r="A2303" s="225">
        <v>2299</v>
      </c>
      <c r="B2303" s="82" t="s">
        <v>1610</v>
      </c>
      <c r="C2303" s="25" t="s">
        <v>1369</v>
      </c>
      <c r="D2303" s="18">
        <v>0.81366666666666665</v>
      </c>
      <c r="E2303" s="122"/>
      <c r="F2303" s="17"/>
      <c r="G2303" s="18">
        <f>SUM(D2303*100,E2303:F2303)</f>
        <v>81.36666666666666</v>
      </c>
      <c r="H2303" s="17"/>
      <c r="I2303" s="19"/>
      <c r="J2303" s="18">
        <f>SUM(H2303:I2303)</f>
        <v>0</v>
      </c>
      <c r="K2303" s="17"/>
      <c r="L2303" s="19"/>
      <c r="M2303" s="19"/>
      <c r="N2303" s="18">
        <f>SUM(K2303:M2303)</f>
        <v>0</v>
      </c>
      <c r="O2303" s="19"/>
      <c r="P2303" s="19"/>
      <c r="Q2303" s="19"/>
      <c r="R2303" s="19"/>
      <c r="S2303" s="18">
        <f>SUM(O2303:R2303)</f>
        <v>0</v>
      </c>
      <c r="T2303" s="20">
        <v>1</v>
      </c>
      <c r="U2303" s="17"/>
      <c r="V2303" s="17"/>
      <c r="W2303" s="17"/>
      <c r="X2303" s="17"/>
      <c r="Y2303" s="17"/>
      <c r="Z2303" s="18">
        <f>SUM(T2303:Y2303)</f>
        <v>1</v>
      </c>
      <c r="AA2303" s="17"/>
      <c r="AB2303" s="17"/>
      <c r="AC2303" s="41">
        <f>G2303+J2303+N2303+S2303+Z2303+AA2303-AB2303</f>
        <v>82.36666666666666</v>
      </c>
    </row>
    <row r="2304" spans="1:29" x14ac:dyDescent="0.25">
      <c r="A2304" s="224">
        <v>2300</v>
      </c>
      <c r="B2304" s="62" t="s">
        <v>616</v>
      </c>
      <c r="C2304" s="8" t="s">
        <v>5456</v>
      </c>
      <c r="D2304" s="43">
        <v>0.82354838709677425</v>
      </c>
      <c r="E2304" s="121"/>
      <c r="F2304" s="5"/>
      <c r="G2304" s="6">
        <f>SUM(D2304*100,E2304:F2304)</f>
        <v>82.354838709677423</v>
      </c>
      <c r="H2304" s="5"/>
      <c r="I2304" s="4"/>
      <c r="J2304" s="6">
        <f>SUM(H2304:I2304)</f>
        <v>0</v>
      </c>
      <c r="K2304" s="5"/>
      <c r="L2304" s="4"/>
      <c r="M2304" s="4"/>
      <c r="N2304" s="6">
        <f>SUM(K2304:M2304)</f>
        <v>0</v>
      </c>
      <c r="O2304" s="4"/>
      <c r="P2304" s="4"/>
      <c r="Q2304" s="4"/>
      <c r="R2304" s="4"/>
      <c r="S2304" s="6">
        <f>SUM(O2304:R2304)</f>
        <v>0</v>
      </c>
      <c r="T2304" s="7"/>
      <c r="U2304" s="5"/>
      <c r="V2304" s="5"/>
      <c r="W2304" s="5"/>
      <c r="X2304" s="5"/>
      <c r="Y2304" s="5"/>
      <c r="Z2304" s="6">
        <f>SUM(T2304:Y2304)</f>
        <v>0</v>
      </c>
      <c r="AA2304" s="5"/>
      <c r="AB2304" s="5"/>
      <c r="AC2304" s="40">
        <f>G2304+J2304+N2304+S2304+Z2304+AA2304-AB2304</f>
        <v>82.354838709677423</v>
      </c>
    </row>
    <row r="2305" spans="1:29" x14ac:dyDescent="0.25">
      <c r="A2305" s="224">
        <v>2301</v>
      </c>
      <c r="B2305" s="111" t="s">
        <v>4229</v>
      </c>
      <c r="C2305" s="8" t="s">
        <v>4042</v>
      </c>
      <c r="D2305" s="18">
        <v>0.8175</v>
      </c>
      <c r="E2305" s="124"/>
      <c r="F2305" s="17"/>
      <c r="G2305" s="18">
        <f>SUM(D2305*100,E2305:F2305)</f>
        <v>81.75</v>
      </c>
      <c r="H2305" s="17"/>
      <c r="I2305" s="19"/>
      <c r="J2305" s="18">
        <f>SUM(H2305:I2305)</f>
        <v>0</v>
      </c>
      <c r="K2305" s="17"/>
      <c r="L2305" s="19"/>
      <c r="M2305" s="19"/>
      <c r="N2305" s="18">
        <f>SUM(K2305:M2305)</f>
        <v>0</v>
      </c>
      <c r="O2305" s="19"/>
      <c r="P2305" s="19"/>
      <c r="Q2305" s="19"/>
      <c r="R2305" s="19"/>
      <c r="S2305" s="18">
        <f>SUM(O2305:R2305)</f>
        <v>0</v>
      </c>
      <c r="T2305" s="20"/>
      <c r="U2305" s="17"/>
      <c r="V2305" s="17"/>
      <c r="W2305" s="17">
        <v>0.2</v>
      </c>
      <c r="X2305" s="17">
        <f>0.2+0.2</f>
        <v>0.4</v>
      </c>
      <c r="Y2305" s="17"/>
      <c r="Z2305" s="18">
        <f>SUM(T2305:Y2305)</f>
        <v>0.60000000000000009</v>
      </c>
      <c r="AA2305" s="17"/>
      <c r="AB2305" s="17"/>
      <c r="AC2305" s="41">
        <f>G2305+J2305+N2305+S2305+Z2305+AA2305-AB2305</f>
        <v>82.35</v>
      </c>
    </row>
    <row r="2306" spans="1:29" x14ac:dyDescent="0.25">
      <c r="A2306" s="224">
        <v>2302</v>
      </c>
      <c r="B2306" s="62" t="s">
        <v>2834</v>
      </c>
      <c r="C2306" s="13" t="s">
        <v>2360</v>
      </c>
      <c r="D2306" s="18">
        <v>0.81846153846153835</v>
      </c>
      <c r="E2306" s="122"/>
      <c r="F2306" s="17"/>
      <c r="G2306" s="18">
        <v>81.84615384615384</v>
      </c>
      <c r="H2306" s="17"/>
      <c r="I2306" s="19"/>
      <c r="J2306" s="18">
        <v>0</v>
      </c>
      <c r="K2306" s="17"/>
      <c r="L2306" s="19"/>
      <c r="M2306" s="19"/>
      <c r="N2306" s="18">
        <v>0</v>
      </c>
      <c r="O2306" s="19"/>
      <c r="P2306" s="19"/>
      <c r="Q2306" s="19"/>
      <c r="R2306" s="19"/>
      <c r="S2306" s="18">
        <v>0</v>
      </c>
      <c r="T2306" s="20"/>
      <c r="U2306" s="17"/>
      <c r="V2306" s="17"/>
      <c r="W2306" s="17"/>
      <c r="X2306" s="17">
        <v>0.5</v>
      </c>
      <c r="Y2306" s="17"/>
      <c r="Z2306" s="18">
        <v>0.5</v>
      </c>
      <c r="AA2306" s="17"/>
      <c r="AB2306" s="17"/>
      <c r="AC2306" s="41">
        <v>82.34615384615384</v>
      </c>
    </row>
    <row r="2307" spans="1:29" x14ac:dyDescent="0.25">
      <c r="A2307" s="225">
        <v>2303</v>
      </c>
      <c r="B2307" s="109">
        <v>194797</v>
      </c>
      <c r="C2307" s="36" t="s">
        <v>5457</v>
      </c>
      <c r="D2307" s="39">
        <v>0.82333333333333336</v>
      </c>
      <c r="E2307" s="123"/>
      <c r="F2307" s="33"/>
      <c r="G2307" s="34">
        <v>82.333333333333343</v>
      </c>
      <c r="H2307" s="33"/>
      <c r="I2307" s="32"/>
      <c r="J2307" s="34">
        <v>0</v>
      </c>
      <c r="K2307" s="33"/>
      <c r="L2307" s="32"/>
      <c r="M2307" s="32"/>
      <c r="N2307" s="34">
        <v>0</v>
      </c>
      <c r="O2307" s="32"/>
      <c r="P2307" s="32"/>
      <c r="Q2307" s="32"/>
      <c r="R2307" s="32"/>
      <c r="S2307" s="34">
        <v>0</v>
      </c>
      <c r="T2307" s="35"/>
      <c r="U2307" s="33"/>
      <c r="V2307" s="33"/>
      <c r="W2307" s="33"/>
      <c r="X2307" s="33"/>
      <c r="Y2307" s="33"/>
      <c r="Z2307" s="34">
        <v>0</v>
      </c>
      <c r="AA2307" s="33"/>
      <c r="AB2307" s="33"/>
      <c r="AC2307" s="42">
        <v>82.333333333333343</v>
      </c>
    </row>
    <row r="2308" spans="1:29" x14ac:dyDescent="0.25">
      <c r="A2308" s="224">
        <v>2304</v>
      </c>
      <c r="B2308" s="81" t="s">
        <v>4524</v>
      </c>
      <c r="C2308" s="8" t="s">
        <v>4042</v>
      </c>
      <c r="D2308" s="18">
        <v>0.82333333333333336</v>
      </c>
      <c r="E2308" s="124"/>
      <c r="F2308" s="17"/>
      <c r="G2308" s="18">
        <f>SUM(D2308*100,E2308:F2308)</f>
        <v>82.333333333333343</v>
      </c>
      <c r="H2308" s="17"/>
      <c r="I2308" s="19"/>
      <c r="J2308" s="18">
        <f>SUM(H2308:I2308)</f>
        <v>0</v>
      </c>
      <c r="K2308" s="17"/>
      <c r="L2308" s="19"/>
      <c r="M2308" s="19"/>
      <c r="N2308" s="18">
        <f>SUM(K2308:M2308)</f>
        <v>0</v>
      </c>
      <c r="O2308" s="19"/>
      <c r="P2308" s="19"/>
      <c r="Q2308" s="19"/>
      <c r="R2308" s="19"/>
      <c r="S2308" s="18">
        <f>SUM(O2308:R2308)</f>
        <v>0</v>
      </c>
      <c r="T2308" s="20"/>
      <c r="U2308" s="17"/>
      <c r="V2308" s="17"/>
      <c r="W2308" s="17"/>
      <c r="X2308" s="17"/>
      <c r="Y2308" s="17"/>
      <c r="Z2308" s="18">
        <f>SUM(T2308:Y2308)</f>
        <v>0</v>
      </c>
      <c r="AA2308" s="17"/>
      <c r="AB2308" s="17"/>
      <c r="AC2308" s="41">
        <f>G2308+J2308+N2308+S2308+Z2308+AA2308-AB2308</f>
        <v>82.333333333333343</v>
      </c>
    </row>
    <row r="2309" spans="1:29" x14ac:dyDescent="0.25">
      <c r="A2309" s="224">
        <v>2305</v>
      </c>
      <c r="B2309" s="58" t="s">
        <v>617</v>
      </c>
      <c r="C2309" s="8" t="s">
        <v>5456</v>
      </c>
      <c r="D2309" s="6">
        <v>0.82322580645161292</v>
      </c>
      <c r="E2309" s="121"/>
      <c r="F2309" s="5"/>
      <c r="G2309" s="6">
        <f>SUM(D2309*100,E2309:F2309)</f>
        <v>82.322580645161295</v>
      </c>
      <c r="H2309" s="5"/>
      <c r="I2309" s="4"/>
      <c r="J2309" s="6">
        <f>SUM(H2309:I2309)</f>
        <v>0</v>
      </c>
      <c r="K2309" s="5"/>
      <c r="L2309" s="4"/>
      <c r="M2309" s="4"/>
      <c r="N2309" s="6">
        <f>SUM(K2309:M2309)</f>
        <v>0</v>
      </c>
      <c r="O2309" s="4"/>
      <c r="P2309" s="4"/>
      <c r="Q2309" s="4"/>
      <c r="R2309" s="4"/>
      <c r="S2309" s="6">
        <f>SUM(O2309:R2309)</f>
        <v>0</v>
      </c>
      <c r="T2309" s="7"/>
      <c r="U2309" s="5"/>
      <c r="V2309" s="5"/>
      <c r="W2309" s="5"/>
      <c r="X2309" s="5"/>
      <c r="Y2309" s="5"/>
      <c r="Z2309" s="6">
        <f>SUM(T2309:Y2309)</f>
        <v>0</v>
      </c>
      <c r="AA2309" s="5"/>
      <c r="AB2309" s="5"/>
      <c r="AC2309" s="40">
        <f>G2309+J2309+N2309+S2309+Z2309+AA2309-AB2309</f>
        <v>82.322580645161295</v>
      </c>
    </row>
    <row r="2310" spans="1:29" x14ac:dyDescent="0.25">
      <c r="A2310" s="224">
        <v>2306</v>
      </c>
      <c r="B2310" s="58" t="s">
        <v>618</v>
      </c>
      <c r="C2310" s="8" t="s">
        <v>5456</v>
      </c>
      <c r="D2310" s="6">
        <v>0.82322580645161292</v>
      </c>
      <c r="E2310" s="121"/>
      <c r="F2310" s="5"/>
      <c r="G2310" s="6">
        <f>SUM(D2310*100,E2310:F2310)</f>
        <v>82.322580645161295</v>
      </c>
      <c r="H2310" s="5"/>
      <c r="I2310" s="4"/>
      <c r="J2310" s="6">
        <f>SUM(H2310:I2310)</f>
        <v>0</v>
      </c>
      <c r="K2310" s="5"/>
      <c r="L2310" s="4"/>
      <c r="M2310" s="4"/>
      <c r="N2310" s="6">
        <f>SUM(K2310:M2310)</f>
        <v>0</v>
      </c>
      <c r="O2310" s="4"/>
      <c r="P2310" s="4"/>
      <c r="Q2310" s="4"/>
      <c r="R2310" s="4"/>
      <c r="S2310" s="6">
        <f>SUM(O2310:R2310)</f>
        <v>0</v>
      </c>
      <c r="T2310" s="7"/>
      <c r="U2310" s="5"/>
      <c r="V2310" s="5"/>
      <c r="W2310" s="5"/>
      <c r="X2310" s="5"/>
      <c r="Y2310" s="5"/>
      <c r="Z2310" s="6">
        <f>SUM(T2310:Y2310)</f>
        <v>0</v>
      </c>
      <c r="AA2310" s="5"/>
      <c r="AB2310" s="5"/>
      <c r="AC2310" s="40">
        <f>G2310+J2310+N2310+S2310+Z2310+AA2310-AB2310</f>
        <v>82.322580645161295</v>
      </c>
    </row>
    <row r="2311" spans="1:29" x14ac:dyDescent="0.25">
      <c r="A2311" s="225">
        <v>2307</v>
      </c>
      <c r="B2311" s="59" t="s">
        <v>619</v>
      </c>
      <c r="C2311" s="8" t="s">
        <v>5456</v>
      </c>
      <c r="D2311" s="43">
        <v>0.82318000000000002</v>
      </c>
      <c r="E2311" s="121"/>
      <c r="F2311" s="5"/>
      <c r="G2311" s="6">
        <f>SUM(D2311*100,E2311:F2311)</f>
        <v>82.317999999999998</v>
      </c>
      <c r="H2311" s="5"/>
      <c r="I2311" s="4"/>
      <c r="J2311" s="6">
        <f>SUM(H2311:I2311)</f>
        <v>0</v>
      </c>
      <c r="K2311" s="5"/>
      <c r="L2311" s="4"/>
      <c r="M2311" s="4"/>
      <c r="N2311" s="6">
        <f>SUM(K2311:M2311)</f>
        <v>0</v>
      </c>
      <c r="O2311" s="4"/>
      <c r="P2311" s="4"/>
      <c r="Q2311" s="4"/>
      <c r="R2311" s="4"/>
      <c r="S2311" s="6">
        <f>SUM(O2311:R2311)</f>
        <v>0</v>
      </c>
      <c r="T2311" s="7"/>
      <c r="U2311" s="5"/>
      <c r="V2311" s="5"/>
      <c r="W2311" s="5"/>
      <c r="X2311" s="5"/>
      <c r="Y2311" s="5"/>
      <c r="Z2311" s="6">
        <f>SUM(T2311:Y2311)</f>
        <v>0</v>
      </c>
      <c r="AA2311" s="5"/>
      <c r="AB2311" s="5"/>
      <c r="AC2311" s="40">
        <f>G2311+J2311+N2311+S2311+Z2311+AA2311-AB2311</f>
        <v>82.317999999999998</v>
      </c>
    </row>
    <row r="2312" spans="1:29" x14ac:dyDescent="0.25">
      <c r="A2312" s="224">
        <v>2308</v>
      </c>
      <c r="B2312" s="62" t="s">
        <v>2835</v>
      </c>
      <c r="C2312" s="13" t="s">
        <v>2360</v>
      </c>
      <c r="D2312" s="18">
        <v>0.82307692307692304</v>
      </c>
      <c r="E2312" s="122"/>
      <c r="F2312" s="17"/>
      <c r="G2312" s="18">
        <v>82.307692307692307</v>
      </c>
      <c r="H2312" s="17"/>
      <c r="I2312" s="19"/>
      <c r="J2312" s="18">
        <v>0</v>
      </c>
      <c r="K2312" s="17"/>
      <c r="L2312" s="19"/>
      <c r="M2312" s="19"/>
      <c r="N2312" s="18">
        <v>0</v>
      </c>
      <c r="O2312" s="19"/>
      <c r="P2312" s="19"/>
      <c r="Q2312" s="19"/>
      <c r="R2312" s="19"/>
      <c r="S2312" s="18">
        <v>0</v>
      </c>
      <c r="T2312" s="20"/>
      <c r="U2312" s="17"/>
      <c r="V2312" s="17"/>
      <c r="W2312" s="17"/>
      <c r="X2312" s="17"/>
      <c r="Y2312" s="17"/>
      <c r="Z2312" s="18">
        <v>0</v>
      </c>
      <c r="AA2312" s="17"/>
      <c r="AB2312" s="17"/>
      <c r="AC2312" s="41">
        <v>82.307692307692307</v>
      </c>
    </row>
    <row r="2313" spans="1:29" x14ac:dyDescent="0.25">
      <c r="A2313" s="224">
        <v>2309</v>
      </c>
      <c r="B2313" s="62" t="s">
        <v>2836</v>
      </c>
      <c r="C2313" s="13" t="s">
        <v>2360</v>
      </c>
      <c r="D2313" s="18">
        <v>0.82307692307692304</v>
      </c>
      <c r="E2313" s="122"/>
      <c r="F2313" s="17"/>
      <c r="G2313" s="18">
        <v>82.307692307692307</v>
      </c>
      <c r="H2313" s="17"/>
      <c r="I2313" s="19"/>
      <c r="J2313" s="18">
        <v>0</v>
      </c>
      <c r="K2313" s="17"/>
      <c r="L2313" s="19"/>
      <c r="M2313" s="19"/>
      <c r="N2313" s="18">
        <v>0</v>
      </c>
      <c r="O2313" s="19"/>
      <c r="P2313" s="19"/>
      <c r="Q2313" s="19"/>
      <c r="R2313" s="19"/>
      <c r="S2313" s="18">
        <v>0</v>
      </c>
      <c r="T2313" s="20"/>
      <c r="U2313" s="17"/>
      <c r="V2313" s="17"/>
      <c r="W2313" s="17"/>
      <c r="X2313" s="17"/>
      <c r="Y2313" s="17"/>
      <c r="Z2313" s="18">
        <v>0</v>
      </c>
      <c r="AA2313" s="17"/>
      <c r="AB2313" s="17"/>
      <c r="AC2313" s="41">
        <v>82.307692307692307</v>
      </c>
    </row>
    <row r="2314" spans="1:29" x14ac:dyDescent="0.25">
      <c r="A2314" s="224">
        <v>2310</v>
      </c>
      <c r="B2314" s="62" t="s">
        <v>2837</v>
      </c>
      <c r="C2314" s="13" t="s">
        <v>2360</v>
      </c>
      <c r="D2314" s="18">
        <v>0.82307692307692304</v>
      </c>
      <c r="E2314" s="122"/>
      <c r="F2314" s="17"/>
      <c r="G2314" s="18">
        <v>82.307692307692307</v>
      </c>
      <c r="H2314" s="17"/>
      <c r="I2314" s="19"/>
      <c r="J2314" s="18">
        <v>0</v>
      </c>
      <c r="K2314" s="17"/>
      <c r="L2314" s="19"/>
      <c r="M2314" s="19"/>
      <c r="N2314" s="18">
        <v>0</v>
      </c>
      <c r="O2314" s="19"/>
      <c r="P2314" s="19"/>
      <c r="Q2314" s="19"/>
      <c r="R2314" s="19"/>
      <c r="S2314" s="18">
        <v>0</v>
      </c>
      <c r="T2314" s="20"/>
      <c r="U2314" s="17"/>
      <c r="V2314" s="17"/>
      <c r="W2314" s="17"/>
      <c r="X2314" s="17"/>
      <c r="Y2314" s="17"/>
      <c r="Z2314" s="18">
        <v>0</v>
      </c>
      <c r="AA2314" s="17"/>
      <c r="AB2314" s="17"/>
      <c r="AC2314" s="41">
        <v>82.307692307692307</v>
      </c>
    </row>
    <row r="2315" spans="1:29" x14ac:dyDescent="0.25">
      <c r="A2315" s="225">
        <v>2311</v>
      </c>
      <c r="B2315" s="59" t="s">
        <v>620</v>
      </c>
      <c r="C2315" s="8" t="s">
        <v>5456</v>
      </c>
      <c r="D2315" s="6">
        <v>0.8180645161290323</v>
      </c>
      <c r="E2315" s="121"/>
      <c r="F2315" s="5"/>
      <c r="G2315" s="6">
        <f>SUM(D2315*100,E2315:F2315)</f>
        <v>81.806451612903231</v>
      </c>
      <c r="H2315" s="5"/>
      <c r="I2315" s="4"/>
      <c r="J2315" s="6">
        <f>SUM(H2315:I2315)</f>
        <v>0</v>
      </c>
      <c r="K2315" s="5"/>
      <c r="L2315" s="4"/>
      <c r="M2315" s="4"/>
      <c r="N2315" s="6">
        <f>SUM(K2315:M2315)</f>
        <v>0</v>
      </c>
      <c r="O2315" s="4"/>
      <c r="P2315" s="4"/>
      <c r="Q2315" s="4"/>
      <c r="R2315" s="4"/>
      <c r="S2315" s="6">
        <f>SUM(O2315:R2315)</f>
        <v>0</v>
      </c>
      <c r="T2315" s="7">
        <v>0.5</v>
      </c>
      <c r="U2315" s="5"/>
      <c r="V2315" s="5"/>
      <c r="W2315" s="5"/>
      <c r="X2315" s="5"/>
      <c r="Y2315" s="5"/>
      <c r="Z2315" s="6">
        <f>SUM(T2315:Y2315)</f>
        <v>0.5</v>
      </c>
      <c r="AA2315" s="5"/>
      <c r="AB2315" s="5"/>
      <c r="AC2315" s="40">
        <f>G2315+J2315+N2315+S2315+Z2315+AA2315-AB2315</f>
        <v>82.306451612903231</v>
      </c>
    </row>
    <row r="2316" spans="1:29" x14ac:dyDescent="0.25">
      <c r="A2316" s="224">
        <v>2312</v>
      </c>
      <c r="B2316" s="111" t="s">
        <v>4238</v>
      </c>
      <c r="C2316" s="8" t="s">
        <v>4042</v>
      </c>
      <c r="D2316" s="18">
        <v>0.81499999999999995</v>
      </c>
      <c r="E2316" s="124"/>
      <c r="F2316" s="17"/>
      <c r="G2316" s="18">
        <f>SUM(D2316*100,E2316:F2316)</f>
        <v>81.5</v>
      </c>
      <c r="H2316" s="17"/>
      <c r="I2316" s="19"/>
      <c r="J2316" s="18">
        <f>SUM(H2316:I2316)</f>
        <v>0</v>
      </c>
      <c r="K2316" s="17"/>
      <c r="L2316" s="19"/>
      <c r="M2316" s="19"/>
      <c r="N2316" s="18">
        <f>SUM(K2316:M2316)</f>
        <v>0</v>
      </c>
      <c r="O2316" s="19"/>
      <c r="P2316" s="19"/>
      <c r="Q2316" s="19"/>
      <c r="R2316" s="19"/>
      <c r="S2316" s="18">
        <f>SUM(O2316:R2316)</f>
        <v>0</v>
      </c>
      <c r="T2316" s="20"/>
      <c r="U2316" s="17">
        <v>0.8</v>
      </c>
      <c r="V2316" s="17"/>
      <c r="W2316" s="17"/>
      <c r="X2316" s="17"/>
      <c r="Y2316" s="17"/>
      <c r="Z2316" s="18">
        <f>SUM(T2316:Y2316)</f>
        <v>0.8</v>
      </c>
      <c r="AA2316" s="17"/>
      <c r="AB2316" s="17"/>
      <c r="AC2316" s="41">
        <f>G2316+J2316+N2316+S2316+Z2316+AA2316-AB2316</f>
        <v>82.3</v>
      </c>
    </row>
    <row r="2317" spans="1:29" x14ac:dyDescent="0.25">
      <c r="A2317" s="224">
        <v>2313</v>
      </c>
      <c r="B2317" s="59" t="s">
        <v>621</v>
      </c>
      <c r="C2317" s="8" t="s">
        <v>5456</v>
      </c>
      <c r="D2317" s="43">
        <v>0.82288666666666666</v>
      </c>
      <c r="E2317" s="121"/>
      <c r="F2317" s="5"/>
      <c r="G2317" s="6">
        <f>SUM(D2317*100,E2317:F2317)</f>
        <v>82.288666666666671</v>
      </c>
      <c r="H2317" s="5"/>
      <c r="I2317" s="4"/>
      <c r="J2317" s="6">
        <f>SUM(H2317:I2317)</f>
        <v>0</v>
      </c>
      <c r="K2317" s="5"/>
      <c r="L2317" s="4"/>
      <c r="M2317" s="4"/>
      <c r="N2317" s="6">
        <f>SUM(K2317:M2317)</f>
        <v>0</v>
      </c>
      <c r="O2317" s="4"/>
      <c r="P2317" s="4"/>
      <c r="Q2317" s="4"/>
      <c r="R2317" s="4"/>
      <c r="S2317" s="6">
        <f>SUM(O2317:R2317)</f>
        <v>0</v>
      </c>
      <c r="T2317" s="7"/>
      <c r="U2317" s="5"/>
      <c r="V2317" s="5"/>
      <c r="W2317" s="5"/>
      <c r="X2317" s="5"/>
      <c r="Y2317" s="5"/>
      <c r="Z2317" s="6">
        <f>SUM(T2317:Y2317)</f>
        <v>0</v>
      </c>
      <c r="AA2317" s="5"/>
      <c r="AB2317" s="5"/>
      <c r="AC2317" s="40">
        <f>G2317+J2317+N2317+S2317+Z2317+AA2317-AB2317</f>
        <v>82.288666666666671</v>
      </c>
    </row>
    <row r="2318" spans="1:29" x14ac:dyDescent="0.25">
      <c r="A2318" s="224">
        <v>2314</v>
      </c>
      <c r="B2318" s="81" t="s">
        <v>4155</v>
      </c>
      <c r="C2318" s="8" t="s">
        <v>4042</v>
      </c>
      <c r="D2318" s="18">
        <v>0.81687500000000002</v>
      </c>
      <c r="E2318" s="124"/>
      <c r="F2318" s="17"/>
      <c r="G2318" s="18">
        <f>SUM(D2318*100,E2318:F2318)</f>
        <v>81.6875</v>
      </c>
      <c r="H2318" s="17"/>
      <c r="I2318" s="19"/>
      <c r="J2318" s="18">
        <f>SUM(H2318:I2318)</f>
        <v>0</v>
      </c>
      <c r="K2318" s="17"/>
      <c r="L2318" s="19"/>
      <c r="M2318" s="19"/>
      <c r="N2318" s="18">
        <f>SUM(K2318:M2318)</f>
        <v>0</v>
      </c>
      <c r="O2318" s="19"/>
      <c r="P2318" s="19"/>
      <c r="Q2318" s="19"/>
      <c r="R2318" s="19"/>
      <c r="S2318" s="18">
        <f>SUM(O2318:R2318)</f>
        <v>0</v>
      </c>
      <c r="T2318" s="20"/>
      <c r="U2318" s="17"/>
      <c r="V2318" s="17"/>
      <c r="W2318" s="17">
        <v>0.6</v>
      </c>
      <c r="X2318" s="17"/>
      <c r="Y2318" s="17"/>
      <c r="Z2318" s="18">
        <f>SUM(T2318:Y2318)</f>
        <v>0.6</v>
      </c>
      <c r="AA2318" s="17"/>
      <c r="AB2318" s="17"/>
      <c r="AC2318" s="41">
        <f>G2318+J2318+N2318+S2318+Z2318+AA2318-AB2318</f>
        <v>82.287499999999994</v>
      </c>
    </row>
    <row r="2319" spans="1:29" x14ac:dyDescent="0.25">
      <c r="A2319" s="225">
        <v>2315</v>
      </c>
      <c r="B2319" s="90" t="s">
        <v>1611</v>
      </c>
      <c r="C2319" s="21" t="s">
        <v>1369</v>
      </c>
      <c r="D2319" s="18">
        <v>0.8228440366972477</v>
      </c>
      <c r="E2319" s="122"/>
      <c r="F2319" s="17"/>
      <c r="G2319" s="18">
        <f>SUM(D2319*100,E2319:F2319)</f>
        <v>82.284403669724767</v>
      </c>
      <c r="H2319" s="17"/>
      <c r="I2319" s="19"/>
      <c r="J2319" s="18">
        <f>SUM(H2319:I2319)</f>
        <v>0</v>
      </c>
      <c r="K2319" s="17"/>
      <c r="L2319" s="19"/>
      <c r="M2319" s="19"/>
      <c r="N2319" s="18">
        <f>SUM(K2319:M2319)</f>
        <v>0</v>
      </c>
      <c r="O2319" s="19"/>
      <c r="P2319" s="19"/>
      <c r="Q2319" s="19"/>
      <c r="R2319" s="19"/>
      <c r="S2319" s="18">
        <f>SUM(O2319:R2319)</f>
        <v>0</v>
      </c>
      <c r="T2319" s="20"/>
      <c r="U2319" s="17"/>
      <c r="V2319" s="17"/>
      <c r="W2319" s="17"/>
      <c r="X2319" s="17"/>
      <c r="Y2319" s="17"/>
      <c r="Z2319" s="18">
        <f>SUM(T2319:Y2319)</f>
        <v>0</v>
      </c>
      <c r="AA2319" s="17"/>
      <c r="AB2319" s="17"/>
      <c r="AC2319" s="41">
        <f>G2319+J2319+N2319+S2319+Z2319+AA2319-AB2319</f>
        <v>82.284403669724767</v>
      </c>
    </row>
    <row r="2320" spans="1:29" x14ac:dyDescent="0.25">
      <c r="A2320" s="224">
        <v>2316</v>
      </c>
      <c r="B2320" s="109">
        <v>204040</v>
      </c>
      <c r="C2320" s="36" t="s">
        <v>5457</v>
      </c>
      <c r="D2320" s="38">
        <v>0.82281249999999995</v>
      </c>
      <c r="E2320" s="123"/>
      <c r="F2320" s="33"/>
      <c r="G2320" s="34">
        <v>82.28125</v>
      </c>
      <c r="H2320" s="33"/>
      <c r="I2320" s="32"/>
      <c r="J2320" s="34">
        <v>0</v>
      </c>
      <c r="K2320" s="33"/>
      <c r="L2320" s="32"/>
      <c r="M2320" s="32"/>
      <c r="N2320" s="34">
        <v>0</v>
      </c>
      <c r="O2320" s="32"/>
      <c r="P2320" s="32"/>
      <c r="Q2320" s="32"/>
      <c r="R2320" s="32"/>
      <c r="S2320" s="34">
        <v>0</v>
      </c>
      <c r="T2320" s="35"/>
      <c r="U2320" s="33"/>
      <c r="V2320" s="33"/>
      <c r="W2320" s="33"/>
      <c r="X2320" s="33"/>
      <c r="Y2320" s="33"/>
      <c r="Z2320" s="34">
        <v>0</v>
      </c>
      <c r="AA2320" s="33"/>
      <c r="AB2320" s="33"/>
      <c r="AC2320" s="42">
        <v>82.28125</v>
      </c>
    </row>
    <row r="2321" spans="1:29" x14ac:dyDescent="0.25">
      <c r="A2321" s="224">
        <v>2317</v>
      </c>
      <c r="B2321" s="62" t="s">
        <v>5386</v>
      </c>
      <c r="C2321" s="9" t="s">
        <v>4042</v>
      </c>
      <c r="D2321" s="18">
        <v>0.79778181818181826</v>
      </c>
      <c r="E2321" s="124"/>
      <c r="F2321" s="17"/>
      <c r="G2321" s="18">
        <f>SUM(D2321*100,E2321:F2321)</f>
        <v>79.778181818181821</v>
      </c>
      <c r="H2321" s="17"/>
      <c r="I2321" s="19"/>
      <c r="J2321" s="18">
        <f>SUM(H2321:I2321)</f>
        <v>0</v>
      </c>
      <c r="K2321" s="17"/>
      <c r="L2321" s="19"/>
      <c r="M2321" s="19"/>
      <c r="N2321" s="18">
        <f>SUM(K2321:M2321)</f>
        <v>0</v>
      </c>
      <c r="O2321" s="19">
        <v>2.5</v>
      </c>
      <c r="P2321" s="19"/>
      <c r="Q2321" s="19"/>
      <c r="R2321" s="19"/>
      <c r="S2321" s="18">
        <f>SUM(O2321:R2321)</f>
        <v>2.5</v>
      </c>
      <c r="T2321" s="20"/>
      <c r="U2321" s="17"/>
      <c r="V2321" s="17"/>
      <c r="W2321" s="17"/>
      <c r="X2321" s="17"/>
      <c r="Y2321" s="17"/>
      <c r="Z2321" s="18">
        <f>SUM(T2321:Y2321)</f>
        <v>0</v>
      </c>
      <c r="AA2321" s="17"/>
      <c r="AB2321" s="17"/>
      <c r="AC2321" s="41">
        <f>G2321+J2321+N2321+S2321+Z2321+AA2321-AB2321</f>
        <v>82.278181818181821</v>
      </c>
    </row>
    <row r="2322" spans="1:29" x14ac:dyDescent="0.25">
      <c r="A2322" s="224">
        <v>2318</v>
      </c>
      <c r="B2322" s="62" t="s">
        <v>2838</v>
      </c>
      <c r="C2322" s="13" t="s">
        <v>2360</v>
      </c>
      <c r="D2322" s="18">
        <v>0.76076923076923075</v>
      </c>
      <c r="E2322" s="122"/>
      <c r="F2322" s="17"/>
      <c r="G2322" s="18">
        <v>76.07692307692308</v>
      </c>
      <c r="H2322" s="17"/>
      <c r="I2322" s="19"/>
      <c r="J2322" s="18">
        <v>0</v>
      </c>
      <c r="K2322" s="17"/>
      <c r="L2322" s="19"/>
      <c r="M2322" s="19"/>
      <c r="N2322" s="18">
        <v>0</v>
      </c>
      <c r="O2322" s="19"/>
      <c r="P2322" s="19"/>
      <c r="Q2322" s="19"/>
      <c r="R2322" s="19"/>
      <c r="S2322" s="18">
        <v>0</v>
      </c>
      <c r="T2322" s="20">
        <v>2</v>
      </c>
      <c r="U2322" s="17"/>
      <c r="V2322" s="17">
        <v>1.8</v>
      </c>
      <c r="W2322" s="17"/>
      <c r="X2322" s="17">
        <v>2.4</v>
      </c>
      <c r="Y2322" s="17"/>
      <c r="Z2322" s="18">
        <v>6.1999999999999993</v>
      </c>
      <c r="AA2322" s="17"/>
      <c r="AB2322" s="17"/>
      <c r="AC2322" s="41">
        <v>82.276923076923083</v>
      </c>
    </row>
    <row r="2323" spans="1:29" x14ac:dyDescent="0.25">
      <c r="A2323" s="225">
        <v>2319</v>
      </c>
      <c r="B2323" s="109">
        <v>214012</v>
      </c>
      <c r="C2323" s="36" t="s">
        <v>5457</v>
      </c>
      <c r="D2323" s="39">
        <v>0.76875555555555553</v>
      </c>
      <c r="E2323" s="123"/>
      <c r="F2323" s="33"/>
      <c r="G2323" s="34">
        <v>76.87555555555555</v>
      </c>
      <c r="H2323" s="33"/>
      <c r="I2323" s="32"/>
      <c r="J2323" s="34">
        <v>0</v>
      </c>
      <c r="K2323" s="33"/>
      <c r="L2323" s="32"/>
      <c r="M2323" s="32"/>
      <c r="N2323" s="34">
        <v>0</v>
      </c>
      <c r="O2323" s="32"/>
      <c r="P2323" s="32"/>
      <c r="Q2323" s="32"/>
      <c r="R2323" s="32"/>
      <c r="S2323" s="34">
        <v>0</v>
      </c>
      <c r="T2323" s="35"/>
      <c r="U2323" s="33">
        <v>5.4</v>
      </c>
      <c r="V2323" s="33"/>
      <c r="W2323" s="33"/>
      <c r="X2323" s="33"/>
      <c r="Y2323" s="33"/>
      <c r="Z2323" s="34">
        <v>5.4</v>
      </c>
      <c r="AA2323" s="33"/>
      <c r="AB2323" s="33"/>
      <c r="AC2323" s="42">
        <v>82.275555555555556</v>
      </c>
    </row>
    <row r="2324" spans="1:29" x14ac:dyDescent="0.25">
      <c r="A2324" s="224">
        <v>2320</v>
      </c>
      <c r="B2324" s="81" t="s">
        <v>1612</v>
      </c>
      <c r="C2324" s="8" t="s">
        <v>1369</v>
      </c>
      <c r="D2324" s="18">
        <v>0.76774410774410773</v>
      </c>
      <c r="E2324" s="122"/>
      <c r="F2324" s="17"/>
      <c r="G2324" s="18">
        <f>SUM(D2324*100,E2324:F2324)</f>
        <v>76.774410774410768</v>
      </c>
      <c r="H2324" s="17"/>
      <c r="I2324" s="19"/>
      <c r="J2324" s="18">
        <f>SUM(H2324:I2324)</f>
        <v>0</v>
      </c>
      <c r="K2324" s="30"/>
      <c r="L2324" s="30"/>
      <c r="M2324" s="19"/>
      <c r="N2324" s="18">
        <f>SUM(K2324:M2324)</f>
        <v>0</v>
      </c>
      <c r="O2324" s="17">
        <v>2.5</v>
      </c>
      <c r="P2324" s="19">
        <v>3</v>
      </c>
      <c r="Q2324" s="19"/>
      <c r="R2324" s="19"/>
      <c r="S2324" s="18">
        <f>SUM(O2324:R2324)</f>
        <v>5.5</v>
      </c>
      <c r="T2324" s="20"/>
      <c r="U2324" s="17"/>
      <c r="V2324" s="17"/>
      <c r="W2324" s="17"/>
      <c r="X2324" s="17"/>
      <c r="Y2324" s="17"/>
      <c r="Z2324" s="18">
        <f>SUM(T2324:Y2324)</f>
        <v>0</v>
      </c>
      <c r="AA2324" s="17"/>
      <c r="AB2324" s="17"/>
      <c r="AC2324" s="41">
        <f>G2324+J2324+N2324+S2324+Z2324+AA2324-AB2324</f>
        <v>82.274410774410768</v>
      </c>
    </row>
    <row r="2325" spans="1:29" x14ac:dyDescent="0.25">
      <c r="A2325" s="224">
        <v>2321</v>
      </c>
      <c r="B2325" s="62" t="s">
        <v>622</v>
      </c>
      <c r="C2325" s="8" t="s">
        <v>5456</v>
      </c>
      <c r="D2325" s="6">
        <v>0.81266666666666665</v>
      </c>
      <c r="E2325" s="121"/>
      <c r="F2325" s="5"/>
      <c r="G2325" s="6">
        <f>SUM(D2325*100,E2325:F2325)</f>
        <v>81.266666666666666</v>
      </c>
      <c r="H2325" s="5"/>
      <c r="I2325" s="4"/>
      <c r="J2325" s="6">
        <f>SUM(H2325:I2325)</f>
        <v>0</v>
      </c>
      <c r="K2325" s="5"/>
      <c r="L2325" s="4"/>
      <c r="M2325" s="4"/>
      <c r="N2325" s="6">
        <f>SUM(K2325:M2325)</f>
        <v>0</v>
      </c>
      <c r="O2325" s="4"/>
      <c r="P2325" s="4"/>
      <c r="Q2325" s="4"/>
      <c r="R2325" s="4"/>
      <c r="S2325" s="6">
        <f>SUM(O2325:R2325)</f>
        <v>0</v>
      </c>
      <c r="T2325" s="7">
        <v>1</v>
      </c>
      <c r="U2325" s="5"/>
      <c r="V2325" s="5"/>
      <c r="W2325" s="5"/>
      <c r="X2325" s="5"/>
      <c r="Y2325" s="5"/>
      <c r="Z2325" s="6">
        <f>SUM(T2325:Y2325)</f>
        <v>1</v>
      </c>
      <c r="AA2325" s="5"/>
      <c r="AB2325" s="5"/>
      <c r="AC2325" s="40">
        <f>G2325+J2325+N2325+S2325+Z2325+AA2325-AB2325</f>
        <v>82.266666666666666</v>
      </c>
    </row>
    <row r="2326" spans="1:29" x14ac:dyDescent="0.25">
      <c r="A2326" s="224">
        <v>2322</v>
      </c>
      <c r="B2326" s="109">
        <v>194003</v>
      </c>
      <c r="C2326" s="36" t="s">
        <v>5457</v>
      </c>
      <c r="D2326" s="39">
        <v>0.82266666666666666</v>
      </c>
      <c r="E2326" s="123"/>
      <c r="F2326" s="33"/>
      <c r="G2326" s="34">
        <v>82.266666666666666</v>
      </c>
      <c r="H2326" s="33"/>
      <c r="I2326" s="32"/>
      <c r="J2326" s="34">
        <v>0</v>
      </c>
      <c r="K2326" s="33"/>
      <c r="L2326" s="32"/>
      <c r="M2326" s="32"/>
      <c r="N2326" s="34">
        <v>0</v>
      </c>
      <c r="O2326" s="32"/>
      <c r="P2326" s="32"/>
      <c r="Q2326" s="32"/>
      <c r="R2326" s="32"/>
      <c r="S2326" s="34">
        <v>0</v>
      </c>
      <c r="T2326" s="35"/>
      <c r="U2326" s="33"/>
      <c r="V2326" s="33"/>
      <c r="W2326" s="33"/>
      <c r="X2326" s="33"/>
      <c r="Y2326" s="33"/>
      <c r="Z2326" s="34">
        <v>0</v>
      </c>
      <c r="AA2326" s="33"/>
      <c r="AB2326" s="33"/>
      <c r="AC2326" s="42">
        <v>82.266666666666666</v>
      </c>
    </row>
    <row r="2327" spans="1:29" x14ac:dyDescent="0.25">
      <c r="A2327" s="225">
        <v>2323</v>
      </c>
      <c r="B2327" s="62" t="s">
        <v>4717</v>
      </c>
      <c r="C2327" s="8" t="s">
        <v>4042</v>
      </c>
      <c r="D2327" s="18">
        <v>0.82266666666666666</v>
      </c>
      <c r="E2327" s="124"/>
      <c r="F2327" s="17"/>
      <c r="G2327" s="18">
        <f>SUM(D2327*100,E2327:F2327)</f>
        <v>82.266666666666666</v>
      </c>
      <c r="H2327" s="17"/>
      <c r="I2327" s="19"/>
      <c r="J2327" s="18">
        <f>SUM(H2327:I2327)</f>
        <v>0</v>
      </c>
      <c r="K2327" s="17"/>
      <c r="L2327" s="19"/>
      <c r="M2327" s="19"/>
      <c r="N2327" s="18">
        <f>SUM(K2327:M2327)</f>
        <v>0</v>
      </c>
      <c r="O2327" s="19"/>
      <c r="P2327" s="19"/>
      <c r="Q2327" s="19"/>
      <c r="R2327" s="19"/>
      <c r="S2327" s="18">
        <f>SUM(O2327:R2327)</f>
        <v>0</v>
      </c>
      <c r="T2327" s="20"/>
      <c r="U2327" s="17"/>
      <c r="V2327" s="17"/>
      <c r="W2327" s="17"/>
      <c r="X2327" s="17"/>
      <c r="Y2327" s="17"/>
      <c r="Z2327" s="18">
        <f>SUM(T2327:Y2327)</f>
        <v>0</v>
      </c>
      <c r="AA2327" s="17"/>
      <c r="AB2327" s="17"/>
      <c r="AC2327" s="41">
        <f>G2327+J2327+N2327+S2327+Z2327+AA2327-AB2327</f>
        <v>82.266666666666666</v>
      </c>
    </row>
    <row r="2328" spans="1:29" x14ac:dyDescent="0.25">
      <c r="A2328" s="224">
        <v>2324</v>
      </c>
      <c r="B2328" s="62" t="s">
        <v>3573</v>
      </c>
      <c r="C2328" s="13" t="s">
        <v>3340</v>
      </c>
      <c r="D2328" s="18">
        <v>0.82263157894736838</v>
      </c>
      <c r="E2328" s="122"/>
      <c r="F2328" s="17"/>
      <c r="G2328" s="18">
        <v>82.263157894736835</v>
      </c>
      <c r="H2328" s="17"/>
      <c r="I2328" s="19"/>
      <c r="J2328" s="18">
        <v>0</v>
      </c>
      <c r="K2328" s="17"/>
      <c r="L2328" s="19"/>
      <c r="M2328" s="19"/>
      <c r="N2328" s="18">
        <v>0</v>
      </c>
      <c r="O2328" s="19"/>
      <c r="P2328" s="19"/>
      <c r="Q2328" s="19"/>
      <c r="R2328" s="19"/>
      <c r="S2328" s="18">
        <v>0</v>
      </c>
      <c r="T2328" s="20"/>
      <c r="U2328" s="17"/>
      <c r="V2328" s="17"/>
      <c r="W2328" s="17"/>
      <c r="X2328" s="17"/>
      <c r="Y2328" s="17"/>
      <c r="Z2328" s="18">
        <v>0</v>
      </c>
      <c r="AA2328" s="17"/>
      <c r="AB2328" s="17"/>
      <c r="AC2328" s="41">
        <v>82.263157894736835</v>
      </c>
    </row>
    <row r="2329" spans="1:29" x14ac:dyDescent="0.25">
      <c r="A2329" s="224">
        <v>2325</v>
      </c>
      <c r="B2329" s="62" t="s">
        <v>2839</v>
      </c>
      <c r="C2329" s="13" t="s">
        <v>2360</v>
      </c>
      <c r="D2329" s="18">
        <v>0.82250000000000001</v>
      </c>
      <c r="E2329" s="122"/>
      <c r="F2329" s="17"/>
      <c r="G2329" s="18">
        <v>82.25</v>
      </c>
      <c r="H2329" s="17"/>
      <c r="I2329" s="19"/>
      <c r="J2329" s="18">
        <v>0</v>
      </c>
      <c r="K2329" s="17"/>
      <c r="L2329" s="19"/>
      <c r="M2329" s="19"/>
      <c r="N2329" s="18">
        <v>0</v>
      </c>
      <c r="O2329" s="19"/>
      <c r="P2329" s="19"/>
      <c r="Q2329" s="19"/>
      <c r="R2329" s="19"/>
      <c r="S2329" s="18">
        <v>0</v>
      </c>
      <c r="T2329" s="20"/>
      <c r="U2329" s="17"/>
      <c r="V2329" s="17"/>
      <c r="W2329" s="17"/>
      <c r="X2329" s="17"/>
      <c r="Y2329" s="17"/>
      <c r="Z2329" s="18">
        <v>0</v>
      </c>
      <c r="AA2329" s="17"/>
      <c r="AB2329" s="17"/>
      <c r="AC2329" s="41">
        <v>82.25</v>
      </c>
    </row>
    <row r="2330" spans="1:29" x14ac:dyDescent="0.25">
      <c r="A2330" s="224">
        <v>2326</v>
      </c>
      <c r="B2330" s="58" t="s">
        <v>623</v>
      </c>
      <c r="C2330" s="8" t="s">
        <v>5456</v>
      </c>
      <c r="D2330" s="6">
        <v>0.79741935483870963</v>
      </c>
      <c r="E2330" s="121"/>
      <c r="F2330" s="5"/>
      <c r="G2330" s="6">
        <f>SUM(D2330*100,E2330:F2330)</f>
        <v>79.741935483870961</v>
      </c>
      <c r="H2330" s="5"/>
      <c r="I2330" s="4"/>
      <c r="J2330" s="6">
        <f>SUM(H2330:I2330)</f>
        <v>0</v>
      </c>
      <c r="K2330" s="5"/>
      <c r="L2330" s="4"/>
      <c r="M2330" s="4"/>
      <c r="N2330" s="6">
        <f>SUM(K2330:M2330)</f>
        <v>0</v>
      </c>
      <c r="O2330" s="4">
        <v>2.5</v>
      </c>
      <c r="P2330" s="4"/>
      <c r="Q2330" s="4"/>
      <c r="R2330" s="4"/>
      <c r="S2330" s="6">
        <f>SUM(O2330:R2330)</f>
        <v>2.5</v>
      </c>
      <c r="T2330" s="7"/>
      <c r="U2330" s="5"/>
      <c r="V2330" s="5"/>
      <c r="W2330" s="5"/>
      <c r="X2330" s="5"/>
      <c r="Y2330" s="5"/>
      <c r="Z2330" s="6">
        <f>SUM(T2330:Y2330)</f>
        <v>0</v>
      </c>
      <c r="AA2330" s="5"/>
      <c r="AB2330" s="5"/>
      <c r="AC2330" s="40">
        <f>G2330+J2330+N2330+S2330+Z2330+AA2330-AB2330</f>
        <v>82.241935483870961</v>
      </c>
    </row>
    <row r="2331" spans="1:29" ht="25.5" x14ac:dyDescent="0.25">
      <c r="A2331" s="225">
        <v>2327</v>
      </c>
      <c r="B2331" s="81" t="s">
        <v>1613</v>
      </c>
      <c r="C2331" s="13" t="s">
        <v>1369</v>
      </c>
      <c r="D2331" s="18">
        <v>0.82239285714285704</v>
      </c>
      <c r="E2331" s="122"/>
      <c r="F2331" s="17"/>
      <c r="G2331" s="18">
        <f>SUM(D2331*100,E2331:F2331)</f>
        <v>82.2392857142857</v>
      </c>
      <c r="H2331" s="17"/>
      <c r="I2331" s="19"/>
      <c r="J2331" s="18">
        <f>SUM(H2331:I2331)</f>
        <v>0</v>
      </c>
      <c r="K2331" s="17"/>
      <c r="L2331" s="19"/>
      <c r="M2331" s="19"/>
      <c r="N2331" s="18">
        <f>SUM(K2331:M2331)</f>
        <v>0</v>
      </c>
      <c r="O2331" s="19"/>
      <c r="P2331" s="19"/>
      <c r="Q2331" s="19"/>
      <c r="R2331" s="19"/>
      <c r="S2331" s="18">
        <f>SUM(O2331:R2331)</f>
        <v>0</v>
      </c>
      <c r="T2331" s="20"/>
      <c r="U2331" s="17"/>
      <c r="V2331" s="17"/>
      <c r="W2331" s="17"/>
      <c r="X2331" s="17"/>
      <c r="Y2331" s="17"/>
      <c r="Z2331" s="18">
        <f>SUM(T2331:Y2331)</f>
        <v>0</v>
      </c>
      <c r="AA2331" s="17"/>
      <c r="AB2331" s="17"/>
      <c r="AC2331" s="41">
        <f>G2331+J2331+N2331+S2331+Z2331+AA2331-AB2331</f>
        <v>82.2392857142857</v>
      </c>
    </row>
    <row r="2332" spans="1:29" x14ac:dyDescent="0.25">
      <c r="A2332" s="224">
        <v>2328</v>
      </c>
      <c r="B2332" s="62" t="s">
        <v>2840</v>
      </c>
      <c r="C2332" s="13" t="s">
        <v>2360</v>
      </c>
      <c r="D2332" s="18">
        <v>0.81538461538461537</v>
      </c>
      <c r="E2332" s="122"/>
      <c r="F2332" s="17"/>
      <c r="G2332" s="18">
        <v>81.538461538461533</v>
      </c>
      <c r="H2332" s="17"/>
      <c r="I2332" s="19"/>
      <c r="J2332" s="18">
        <v>0</v>
      </c>
      <c r="K2332" s="17"/>
      <c r="L2332" s="19"/>
      <c r="M2332" s="19"/>
      <c r="N2332" s="18">
        <v>0</v>
      </c>
      <c r="O2332" s="19"/>
      <c r="P2332" s="19"/>
      <c r="Q2332" s="19"/>
      <c r="R2332" s="19"/>
      <c r="S2332" s="18">
        <v>0</v>
      </c>
      <c r="T2332" s="20"/>
      <c r="U2332" s="17">
        <v>0.5</v>
      </c>
      <c r="V2332" s="17"/>
      <c r="W2332" s="17">
        <v>0.2</v>
      </c>
      <c r="X2332" s="17"/>
      <c r="Y2332" s="17"/>
      <c r="Z2332" s="18">
        <v>0.7</v>
      </c>
      <c r="AA2332" s="17"/>
      <c r="AB2332" s="17"/>
      <c r="AC2332" s="41">
        <v>82.238461538461536</v>
      </c>
    </row>
    <row r="2333" spans="1:29" x14ac:dyDescent="0.25">
      <c r="A2333" s="224">
        <v>2329</v>
      </c>
      <c r="B2333" s="58" t="s">
        <v>624</v>
      </c>
      <c r="C2333" s="8" t="s">
        <v>5456</v>
      </c>
      <c r="D2333" s="6">
        <v>0.78033333333333332</v>
      </c>
      <c r="E2333" s="121"/>
      <c r="F2333" s="5"/>
      <c r="G2333" s="6">
        <f>SUM(D2333*100,E2333:F2333)</f>
        <v>78.033333333333331</v>
      </c>
      <c r="H2333" s="5"/>
      <c r="I2333" s="4"/>
      <c r="J2333" s="6">
        <f>SUM(H2333:I2333)</f>
        <v>0</v>
      </c>
      <c r="K2333" s="5"/>
      <c r="L2333" s="4"/>
      <c r="M2333" s="4"/>
      <c r="N2333" s="6">
        <f>SUM(K2333:M2333)</f>
        <v>0</v>
      </c>
      <c r="O2333" s="4"/>
      <c r="P2333" s="4"/>
      <c r="Q2333" s="4"/>
      <c r="R2333" s="4"/>
      <c r="S2333" s="6">
        <f>SUM(O2333:R2333)</f>
        <v>0</v>
      </c>
      <c r="T2333" s="7">
        <f>2+1</f>
        <v>3</v>
      </c>
      <c r="U2333" s="5"/>
      <c r="V2333" s="5"/>
      <c r="W2333" s="5">
        <f>1+0.2</f>
        <v>1.2</v>
      </c>
      <c r="X2333" s="5"/>
      <c r="Y2333" s="5"/>
      <c r="Z2333" s="6">
        <f>SUM(T2333:Y2333)</f>
        <v>4.2</v>
      </c>
      <c r="AA2333" s="5"/>
      <c r="AB2333" s="5"/>
      <c r="AC2333" s="40">
        <f>G2333+J2333+N2333+S2333+Z2333+AA2333-AB2333</f>
        <v>82.233333333333334</v>
      </c>
    </row>
    <row r="2334" spans="1:29" x14ac:dyDescent="0.25">
      <c r="A2334" s="224">
        <v>2330</v>
      </c>
      <c r="B2334" s="62" t="s">
        <v>3574</v>
      </c>
      <c r="C2334" s="13" t="s">
        <v>3340</v>
      </c>
      <c r="D2334" s="18">
        <v>0.82233333333333336</v>
      </c>
      <c r="E2334" s="122"/>
      <c r="F2334" s="17"/>
      <c r="G2334" s="18">
        <v>82.233333333333334</v>
      </c>
      <c r="H2334" s="17"/>
      <c r="I2334" s="19"/>
      <c r="J2334" s="18">
        <v>0</v>
      </c>
      <c r="K2334" s="17"/>
      <c r="L2334" s="19"/>
      <c r="M2334" s="19"/>
      <c r="N2334" s="18">
        <v>0</v>
      </c>
      <c r="O2334" s="19"/>
      <c r="P2334" s="19"/>
      <c r="Q2334" s="19"/>
      <c r="R2334" s="19"/>
      <c r="S2334" s="18">
        <v>0</v>
      </c>
      <c r="T2334" s="20"/>
      <c r="U2334" s="17"/>
      <c r="V2334" s="17"/>
      <c r="W2334" s="17"/>
      <c r="X2334" s="17"/>
      <c r="Y2334" s="17"/>
      <c r="Z2334" s="18">
        <v>0</v>
      </c>
      <c r="AA2334" s="17"/>
      <c r="AB2334" s="17"/>
      <c r="AC2334" s="41">
        <v>82.233333333333334</v>
      </c>
    </row>
    <row r="2335" spans="1:29" x14ac:dyDescent="0.25">
      <c r="A2335" s="225">
        <v>2331</v>
      </c>
      <c r="B2335" s="62" t="s">
        <v>3575</v>
      </c>
      <c r="C2335" s="13" t="s">
        <v>3340</v>
      </c>
      <c r="D2335" s="18">
        <v>0.82233333333333336</v>
      </c>
      <c r="E2335" s="122"/>
      <c r="F2335" s="17"/>
      <c r="G2335" s="18">
        <v>82.233333333333334</v>
      </c>
      <c r="H2335" s="17"/>
      <c r="I2335" s="19"/>
      <c r="J2335" s="18">
        <v>0</v>
      </c>
      <c r="K2335" s="17"/>
      <c r="L2335" s="19"/>
      <c r="M2335" s="19"/>
      <c r="N2335" s="18">
        <v>0</v>
      </c>
      <c r="O2335" s="19"/>
      <c r="P2335" s="19"/>
      <c r="Q2335" s="19"/>
      <c r="R2335" s="19"/>
      <c r="S2335" s="18">
        <v>0</v>
      </c>
      <c r="T2335" s="20"/>
      <c r="U2335" s="17"/>
      <c r="V2335" s="17"/>
      <c r="W2335" s="17"/>
      <c r="X2335" s="17"/>
      <c r="Y2335" s="17"/>
      <c r="Z2335" s="18">
        <v>0</v>
      </c>
      <c r="AA2335" s="17"/>
      <c r="AB2335" s="17"/>
      <c r="AC2335" s="41">
        <v>82.233333333333334</v>
      </c>
    </row>
    <row r="2336" spans="1:29" x14ac:dyDescent="0.25">
      <c r="A2336" s="224">
        <v>2332</v>
      </c>
      <c r="B2336" s="62" t="s">
        <v>4692</v>
      </c>
      <c r="C2336" s="8" t="s">
        <v>4042</v>
      </c>
      <c r="D2336" s="18">
        <v>0.82233333333333336</v>
      </c>
      <c r="E2336" s="124"/>
      <c r="F2336" s="17"/>
      <c r="G2336" s="18">
        <f>SUM(D2336*100,E2336:F2336)</f>
        <v>82.233333333333334</v>
      </c>
      <c r="H2336" s="17"/>
      <c r="I2336" s="19"/>
      <c r="J2336" s="18">
        <f>SUM(H2336:I2336)</f>
        <v>0</v>
      </c>
      <c r="K2336" s="17"/>
      <c r="L2336" s="19"/>
      <c r="M2336" s="19"/>
      <c r="N2336" s="18">
        <f>SUM(K2336:M2336)</f>
        <v>0</v>
      </c>
      <c r="O2336" s="19"/>
      <c r="P2336" s="19"/>
      <c r="Q2336" s="19"/>
      <c r="R2336" s="19"/>
      <c r="S2336" s="18">
        <f>SUM(O2336:R2336)</f>
        <v>0</v>
      </c>
      <c r="T2336" s="20"/>
      <c r="U2336" s="17"/>
      <c r="V2336" s="17"/>
      <c r="W2336" s="17"/>
      <c r="X2336" s="17"/>
      <c r="Y2336" s="17"/>
      <c r="Z2336" s="18">
        <f>SUM(T2336:Y2336)</f>
        <v>0</v>
      </c>
      <c r="AA2336" s="17"/>
      <c r="AB2336" s="17"/>
      <c r="AC2336" s="41">
        <f>G2336+J2336+N2336+S2336+Z2336+AA2336-AB2336</f>
        <v>82.233333333333334</v>
      </c>
    </row>
    <row r="2337" spans="1:29" x14ac:dyDescent="0.25">
      <c r="A2337" s="224">
        <v>2333</v>
      </c>
      <c r="B2337" s="83" t="s">
        <v>1614</v>
      </c>
      <c r="C2337" s="8" t="s">
        <v>1369</v>
      </c>
      <c r="D2337" s="18">
        <v>0.82028000000000001</v>
      </c>
      <c r="E2337" s="122"/>
      <c r="F2337" s="17"/>
      <c r="G2337" s="18">
        <f>SUM(D2337*100,E2337:F2337)</f>
        <v>82.028000000000006</v>
      </c>
      <c r="H2337" s="17"/>
      <c r="I2337" s="19"/>
      <c r="J2337" s="18">
        <f>SUM(H2337:I2337)</f>
        <v>0</v>
      </c>
      <c r="K2337" s="17"/>
      <c r="L2337" s="19"/>
      <c r="M2337" s="19"/>
      <c r="N2337" s="18">
        <f>SUM(K2337:M2337)</f>
        <v>0</v>
      </c>
      <c r="O2337" s="19"/>
      <c r="P2337" s="19"/>
      <c r="Q2337" s="19"/>
      <c r="R2337" s="19"/>
      <c r="S2337" s="18">
        <f>SUM(O2337:R2337)</f>
        <v>0</v>
      </c>
      <c r="T2337" s="20"/>
      <c r="U2337" s="17"/>
      <c r="V2337" s="17"/>
      <c r="W2337" s="17">
        <v>0.2</v>
      </c>
      <c r="X2337" s="17"/>
      <c r="Y2337" s="17"/>
      <c r="Z2337" s="18">
        <f>SUM(T2337:Y2337)</f>
        <v>0.2</v>
      </c>
      <c r="AA2337" s="17"/>
      <c r="AB2337" s="17"/>
      <c r="AC2337" s="41">
        <f>G2337+J2337+N2337+S2337+Z2337+AA2337-AB2337</f>
        <v>82.228000000000009</v>
      </c>
    </row>
    <row r="2338" spans="1:29" x14ac:dyDescent="0.25">
      <c r="A2338" s="224">
        <v>2334</v>
      </c>
      <c r="B2338" s="58" t="s">
        <v>625</v>
      </c>
      <c r="C2338" s="8" t="s">
        <v>5456</v>
      </c>
      <c r="D2338" s="43">
        <v>0.79425333333333337</v>
      </c>
      <c r="E2338" s="121"/>
      <c r="F2338" s="5"/>
      <c r="G2338" s="6">
        <f>SUM(D2338*100,E2338:F2338)</f>
        <v>79.425333333333342</v>
      </c>
      <c r="H2338" s="5"/>
      <c r="I2338" s="4"/>
      <c r="J2338" s="6">
        <f>SUM(H2338:I2338)</f>
        <v>0</v>
      </c>
      <c r="K2338" s="5">
        <v>2</v>
      </c>
      <c r="L2338" s="4"/>
      <c r="M2338" s="4"/>
      <c r="N2338" s="6">
        <f>SUM(K2338:M2338)</f>
        <v>2</v>
      </c>
      <c r="O2338" s="4"/>
      <c r="P2338" s="4"/>
      <c r="Q2338" s="4"/>
      <c r="R2338" s="4"/>
      <c r="S2338" s="6">
        <f>SUM(O2338:R2338)</f>
        <v>0</v>
      </c>
      <c r="T2338" s="7"/>
      <c r="U2338" s="5"/>
      <c r="V2338" s="5"/>
      <c r="W2338" s="5"/>
      <c r="X2338" s="5">
        <v>0.8</v>
      </c>
      <c r="Y2338" s="5"/>
      <c r="Z2338" s="6">
        <f>SUM(T2338:Y2338)</f>
        <v>0.8</v>
      </c>
      <c r="AA2338" s="5"/>
      <c r="AB2338" s="5"/>
      <c r="AC2338" s="40">
        <f>G2338+J2338+N2338+S2338+Z2338+AA2338-AB2338</f>
        <v>82.225333333333339</v>
      </c>
    </row>
    <row r="2339" spans="1:29" x14ac:dyDescent="0.25">
      <c r="A2339" s="225">
        <v>2335</v>
      </c>
      <c r="B2339" s="109">
        <v>204150</v>
      </c>
      <c r="C2339" s="36" t="s">
        <v>5457</v>
      </c>
      <c r="D2339" s="38">
        <v>0.82218749999999996</v>
      </c>
      <c r="E2339" s="123"/>
      <c r="F2339" s="33"/>
      <c r="G2339" s="34">
        <v>82.21875</v>
      </c>
      <c r="H2339" s="33"/>
      <c r="I2339" s="32"/>
      <c r="J2339" s="34">
        <v>0</v>
      </c>
      <c r="K2339" s="33"/>
      <c r="L2339" s="32"/>
      <c r="M2339" s="32"/>
      <c r="N2339" s="34">
        <v>0</v>
      </c>
      <c r="O2339" s="32"/>
      <c r="P2339" s="32"/>
      <c r="Q2339" s="32"/>
      <c r="R2339" s="32"/>
      <c r="S2339" s="34">
        <v>0</v>
      </c>
      <c r="T2339" s="35"/>
      <c r="U2339" s="33"/>
      <c r="V2339" s="33"/>
      <c r="W2339" s="33"/>
      <c r="X2339" s="33"/>
      <c r="Y2339" s="33"/>
      <c r="Z2339" s="34">
        <v>0</v>
      </c>
      <c r="AA2339" s="33"/>
      <c r="AB2339" s="33"/>
      <c r="AC2339" s="42">
        <v>82.21875</v>
      </c>
    </row>
    <row r="2340" spans="1:29" x14ac:dyDescent="0.25">
      <c r="A2340" s="224">
        <v>2336</v>
      </c>
      <c r="B2340" s="59" t="s">
        <v>626</v>
      </c>
      <c r="C2340" s="8" t="s">
        <v>5456</v>
      </c>
      <c r="D2340" s="43">
        <v>0.80615999999999999</v>
      </c>
      <c r="E2340" s="121"/>
      <c r="F2340" s="5"/>
      <c r="G2340" s="6">
        <f>SUM(D2340*100,E2340:F2340)</f>
        <v>80.616</v>
      </c>
      <c r="H2340" s="5"/>
      <c r="I2340" s="4"/>
      <c r="J2340" s="6">
        <f>SUM(H2340:I2340)</f>
        <v>0</v>
      </c>
      <c r="K2340" s="5"/>
      <c r="L2340" s="4"/>
      <c r="M2340" s="4"/>
      <c r="N2340" s="6">
        <f>SUM(K2340:M2340)</f>
        <v>0</v>
      </c>
      <c r="O2340" s="4"/>
      <c r="P2340" s="4"/>
      <c r="Q2340" s="4"/>
      <c r="R2340" s="4"/>
      <c r="S2340" s="6">
        <f>SUM(O2340:R2340)</f>
        <v>0</v>
      </c>
      <c r="T2340" s="7"/>
      <c r="U2340" s="5"/>
      <c r="V2340" s="5">
        <v>1.6</v>
      </c>
      <c r="W2340" s="5"/>
      <c r="X2340" s="5"/>
      <c r="Y2340" s="5"/>
      <c r="Z2340" s="6">
        <f>SUM(T2340:Y2340)</f>
        <v>1.6</v>
      </c>
      <c r="AA2340" s="5"/>
      <c r="AB2340" s="5"/>
      <c r="AC2340" s="40">
        <f>G2340+J2340+N2340+S2340+Z2340+AA2340-AB2340</f>
        <v>82.215999999999994</v>
      </c>
    </row>
    <row r="2341" spans="1:29" x14ac:dyDescent="0.25">
      <c r="A2341" s="224">
        <v>2337</v>
      </c>
      <c r="B2341" s="62" t="s">
        <v>5290</v>
      </c>
      <c r="C2341" s="9" t="s">
        <v>4042</v>
      </c>
      <c r="D2341" s="18">
        <v>0.80814545454545461</v>
      </c>
      <c r="E2341" s="124"/>
      <c r="F2341" s="17"/>
      <c r="G2341" s="18">
        <f>SUM(D2341*100,E2341:F2341)</f>
        <v>80.814545454545467</v>
      </c>
      <c r="H2341" s="17"/>
      <c r="I2341" s="19"/>
      <c r="J2341" s="18">
        <f>SUM(H2341:I2341)</f>
        <v>0</v>
      </c>
      <c r="K2341" s="17"/>
      <c r="L2341" s="19"/>
      <c r="M2341" s="19"/>
      <c r="N2341" s="18">
        <f>SUM(K2341:M2341)</f>
        <v>0</v>
      </c>
      <c r="O2341" s="19"/>
      <c r="P2341" s="19"/>
      <c r="Q2341" s="19"/>
      <c r="R2341" s="19"/>
      <c r="S2341" s="18">
        <f>SUM(O2341:R2341)</f>
        <v>0</v>
      </c>
      <c r="T2341" s="20"/>
      <c r="U2341" s="17">
        <v>1.4</v>
      </c>
      <c r="V2341" s="17"/>
      <c r="W2341" s="17"/>
      <c r="X2341" s="17"/>
      <c r="Y2341" s="17"/>
      <c r="Z2341" s="18">
        <f>SUM(T2341:Y2341)</f>
        <v>1.4</v>
      </c>
      <c r="AA2341" s="17"/>
      <c r="AB2341" s="17"/>
      <c r="AC2341" s="41">
        <f>G2341+J2341+N2341+S2341+Z2341+AA2341-AB2341</f>
        <v>82.214545454545473</v>
      </c>
    </row>
    <row r="2342" spans="1:29" x14ac:dyDescent="0.25">
      <c r="A2342" s="224">
        <v>2338</v>
      </c>
      <c r="B2342" s="62" t="s">
        <v>3576</v>
      </c>
      <c r="C2342" s="13" t="s">
        <v>3340</v>
      </c>
      <c r="D2342" s="18">
        <v>0.81187500000000001</v>
      </c>
      <c r="E2342" s="122">
        <v>1</v>
      </c>
      <c r="F2342" s="17"/>
      <c r="G2342" s="18">
        <v>82.1875</v>
      </c>
      <c r="H2342" s="17"/>
      <c r="I2342" s="19"/>
      <c r="J2342" s="18">
        <v>0</v>
      </c>
      <c r="K2342" s="17"/>
      <c r="L2342" s="19"/>
      <c r="M2342" s="19"/>
      <c r="N2342" s="18">
        <v>0</v>
      </c>
      <c r="O2342" s="19"/>
      <c r="P2342" s="19"/>
      <c r="Q2342" s="19"/>
      <c r="R2342" s="19"/>
      <c r="S2342" s="18">
        <v>0</v>
      </c>
      <c r="T2342" s="20"/>
      <c r="U2342" s="17"/>
      <c r="V2342" s="17"/>
      <c r="W2342" s="17"/>
      <c r="X2342" s="17"/>
      <c r="Y2342" s="17"/>
      <c r="Z2342" s="18">
        <v>0</v>
      </c>
      <c r="AA2342" s="17"/>
      <c r="AB2342" s="17"/>
      <c r="AC2342" s="41">
        <v>82.1875</v>
      </c>
    </row>
    <row r="2343" spans="1:29" x14ac:dyDescent="0.25">
      <c r="A2343" s="225">
        <v>2339</v>
      </c>
      <c r="B2343" s="62" t="s">
        <v>3577</v>
      </c>
      <c r="C2343" s="13" t="s">
        <v>3340</v>
      </c>
      <c r="D2343" s="18">
        <v>0.82184210526315793</v>
      </c>
      <c r="E2343" s="122"/>
      <c r="F2343" s="17"/>
      <c r="G2343" s="18">
        <v>82.184210526315795</v>
      </c>
      <c r="H2343" s="17"/>
      <c r="I2343" s="19"/>
      <c r="J2343" s="18">
        <v>0</v>
      </c>
      <c r="K2343" s="17"/>
      <c r="L2343" s="19"/>
      <c r="M2343" s="19"/>
      <c r="N2343" s="18">
        <v>0</v>
      </c>
      <c r="O2343" s="19"/>
      <c r="P2343" s="19"/>
      <c r="Q2343" s="19"/>
      <c r="R2343" s="19"/>
      <c r="S2343" s="18">
        <v>0</v>
      </c>
      <c r="T2343" s="20"/>
      <c r="U2343" s="17"/>
      <c r="V2343" s="17"/>
      <c r="W2343" s="17"/>
      <c r="X2343" s="17"/>
      <c r="Y2343" s="17"/>
      <c r="Z2343" s="18">
        <v>0</v>
      </c>
      <c r="AA2343" s="17"/>
      <c r="AB2343" s="17"/>
      <c r="AC2343" s="41">
        <v>82.184210526315795</v>
      </c>
    </row>
    <row r="2344" spans="1:29" x14ac:dyDescent="0.25">
      <c r="A2344" s="224">
        <v>2340</v>
      </c>
      <c r="B2344" s="101" t="s">
        <v>1615</v>
      </c>
      <c r="C2344" s="8" t="s">
        <v>1369</v>
      </c>
      <c r="D2344" s="18">
        <v>0.82170666666666659</v>
      </c>
      <c r="E2344" s="122"/>
      <c r="F2344" s="17"/>
      <c r="G2344" s="18">
        <f>SUM(D2344*100,E2344:F2344)</f>
        <v>82.170666666666662</v>
      </c>
      <c r="H2344" s="17"/>
      <c r="I2344" s="19"/>
      <c r="J2344" s="18">
        <f>SUM(H2344:I2344)</f>
        <v>0</v>
      </c>
      <c r="K2344" s="17"/>
      <c r="L2344" s="19"/>
      <c r="M2344" s="19"/>
      <c r="N2344" s="18">
        <f>SUM(K2344:M2344)</f>
        <v>0</v>
      </c>
      <c r="O2344" s="19"/>
      <c r="P2344" s="19"/>
      <c r="Q2344" s="19"/>
      <c r="R2344" s="19"/>
      <c r="S2344" s="18">
        <f>SUM(O2344:R2344)</f>
        <v>0</v>
      </c>
      <c r="T2344" s="20"/>
      <c r="U2344" s="17"/>
      <c r="V2344" s="17"/>
      <c r="W2344" s="17"/>
      <c r="X2344" s="17"/>
      <c r="Y2344" s="17"/>
      <c r="Z2344" s="18">
        <f>SUM(T2344:Y2344)</f>
        <v>0</v>
      </c>
      <c r="AA2344" s="17"/>
      <c r="AB2344" s="17"/>
      <c r="AC2344" s="41">
        <f>G2344+J2344+N2344+S2344+Z2344+AA2344-AB2344</f>
        <v>82.170666666666662</v>
      </c>
    </row>
    <row r="2345" spans="1:29" x14ac:dyDescent="0.25">
      <c r="A2345" s="224">
        <v>2341</v>
      </c>
      <c r="B2345" s="62" t="s">
        <v>2841</v>
      </c>
      <c r="C2345" s="13" t="s">
        <v>2360</v>
      </c>
      <c r="D2345" s="18">
        <v>0.82166666666666677</v>
      </c>
      <c r="E2345" s="122"/>
      <c r="F2345" s="17"/>
      <c r="G2345" s="18">
        <v>82.166666666666671</v>
      </c>
      <c r="H2345" s="17"/>
      <c r="I2345" s="19"/>
      <c r="J2345" s="18">
        <v>0</v>
      </c>
      <c r="K2345" s="17"/>
      <c r="L2345" s="19"/>
      <c r="M2345" s="19"/>
      <c r="N2345" s="18">
        <v>0</v>
      </c>
      <c r="O2345" s="19"/>
      <c r="P2345" s="19"/>
      <c r="Q2345" s="19"/>
      <c r="R2345" s="19"/>
      <c r="S2345" s="18">
        <v>0</v>
      </c>
      <c r="T2345" s="20"/>
      <c r="U2345" s="17"/>
      <c r="V2345" s="17"/>
      <c r="W2345" s="17"/>
      <c r="X2345" s="17"/>
      <c r="Y2345" s="17"/>
      <c r="Z2345" s="18">
        <v>0</v>
      </c>
      <c r="AA2345" s="17"/>
      <c r="AB2345" s="17"/>
      <c r="AC2345" s="41">
        <v>82.166666666666671</v>
      </c>
    </row>
    <row r="2346" spans="1:29" x14ac:dyDescent="0.25">
      <c r="A2346" s="224">
        <v>2342</v>
      </c>
      <c r="B2346" s="81" t="s">
        <v>4328</v>
      </c>
      <c r="C2346" s="8" t="s">
        <v>4042</v>
      </c>
      <c r="D2346" s="18">
        <v>0.81966666666666665</v>
      </c>
      <c r="E2346" s="124"/>
      <c r="F2346" s="17"/>
      <c r="G2346" s="18">
        <f>SUM(D2346*100,E2346:F2346)</f>
        <v>81.966666666666669</v>
      </c>
      <c r="H2346" s="17"/>
      <c r="I2346" s="19"/>
      <c r="J2346" s="18">
        <f>SUM(H2346:I2346)</f>
        <v>0</v>
      </c>
      <c r="K2346" s="17"/>
      <c r="L2346" s="19"/>
      <c r="M2346" s="19"/>
      <c r="N2346" s="18">
        <f>SUM(K2346:M2346)</f>
        <v>0</v>
      </c>
      <c r="O2346" s="19"/>
      <c r="P2346" s="19"/>
      <c r="Q2346" s="19"/>
      <c r="R2346" s="19"/>
      <c r="S2346" s="18">
        <f>SUM(O2346:R2346)</f>
        <v>0</v>
      </c>
      <c r="T2346" s="20"/>
      <c r="U2346" s="17">
        <v>0.2</v>
      </c>
      <c r="V2346" s="17"/>
      <c r="W2346" s="17"/>
      <c r="X2346" s="17"/>
      <c r="Y2346" s="17"/>
      <c r="Z2346" s="18">
        <f>SUM(T2346:Y2346)</f>
        <v>0.2</v>
      </c>
      <c r="AA2346" s="17"/>
      <c r="AB2346" s="17"/>
      <c r="AC2346" s="41">
        <f>G2346+J2346+N2346+S2346+Z2346+AA2346-AB2346</f>
        <v>82.166666666666671</v>
      </c>
    </row>
    <row r="2347" spans="1:29" x14ac:dyDescent="0.25">
      <c r="A2347" s="225">
        <v>2343</v>
      </c>
      <c r="B2347" s="85" t="s">
        <v>1616</v>
      </c>
      <c r="C2347" s="8" t="s">
        <v>1369</v>
      </c>
      <c r="D2347" s="18">
        <v>0.80166666666666664</v>
      </c>
      <c r="E2347" s="122"/>
      <c r="F2347" s="17"/>
      <c r="G2347" s="18">
        <f>SUM(D2347*100,E2347:F2347)</f>
        <v>80.166666666666657</v>
      </c>
      <c r="H2347" s="17"/>
      <c r="I2347" s="19"/>
      <c r="J2347" s="18">
        <f>SUM(H2347:I2347)</f>
        <v>0</v>
      </c>
      <c r="K2347" s="17"/>
      <c r="L2347" s="19"/>
      <c r="M2347" s="19"/>
      <c r="N2347" s="18">
        <f>SUM(K2347:M2347)</f>
        <v>0</v>
      </c>
      <c r="O2347" s="19"/>
      <c r="P2347" s="19"/>
      <c r="Q2347" s="19"/>
      <c r="R2347" s="19"/>
      <c r="S2347" s="18">
        <f>SUM(O2347:R2347)</f>
        <v>0</v>
      </c>
      <c r="T2347" s="20"/>
      <c r="U2347" s="17">
        <v>1.2</v>
      </c>
      <c r="V2347" s="17"/>
      <c r="W2347" s="17">
        <f>0.2+0.6</f>
        <v>0.8</v>
      </c>
      <c r="X2347" s="17"/>
      <c r="Y2347" s="17"/>
      <c r="Z2347" s="18">
        <f>SUM(T2347:Y2347)</f>
        <v>2</v>
      </c>
      <c r="AA2347" s="17"/>
      <c r="AB2347" s="17"/>
      <c r="AC2347" s="41">
        <f>G2347+J2347+N2347+S2347+Z2347+AA2347-AB2347</f>
        <v>82.166666666666657</v>
      </c>
    </row>
    <row r="2348" spans="1:29" x14ac:dyDescent="0.25">
      <c r="A2348" s="224">
        <v>2344</v>
      </c>
      <c r="B2348" s="58" t="s">
        <v>627</v>
      </c>
      <c r="C2348" s="8" t="s">
        <v>5456</v>
      </c>
      <c r="D2348" s="6">
        <v>0.82161290322580649</v>
      </c>
      <c r="E2348" s="121"/>
      <c r="F2348" s="5"/>
      <c r="G2348" s="6">
        <f>SUM(D2348*100,E2348:F2348)</f>
        <v>82.161290322580655</v>
      </c>
      <c r="H2348" s="5"/>
      <c r="I2348" s="4"/>
      <c r="J2348" s="6">
        <f>SUM(H2348:I2348)</f>
        <v>0</v>
      </c>
      <c r="K2348" s="5"/>
      <c r="L2348" s="4"/>
      <c r="M2348" s="4"/>
      <c r="N2348" s="6">
        <f>SUM(K2348:M2348)</f>
        <v>0</v>
      </c>
      <c r="O2348" s="4"/>
      <c r="P2348" s="4"/>
      <c r="Q2348" s="4"/>
      <c r="R2348" s="4"/>
      <c r="S2348" s="6">
        <f>SUM(O2348:R2348)</f>
        <v>0</v>
      </c>
      <c r="T2348" s="7"/>
      <c r="U2348" s="5"/>
      <c r="V2348" s="5"/>
      <c r="W2348" s="5"/>
      <c r="X2348" s="5"/>
      <c r="Y2348" s="5"/>
      <c r="Z2348" s="6">
        <f>SUM(T2348:Y2348)</f>
        <v>0</v>
      </c>
      <c r="AA2348" s="5"/>
      <c r="AB2348" s="5"/>
      <c r="AC2348" s="40">
        <f>G2348+J2348+N2348+S2348+Z2348+AA2348-AB2348</f>
        <v>82.161290322580655</v>
      </c>
    </row>
    <row r="2349" spans="1:29" x14ac:dyDescent="0.25">
      <c r="A2349" s="224">
        <v>2345</v>
      </c>
      <c r="B2349" s="62" t="s">
        <v>2842</v>
      </c>
      <c r="C2349" s="13" t="s">
        <v>2360</v>
      </c>
      <c r="D2349" s="18">
        <v>0.82160833333333338</v>
      </c>
      <c r="E2349" s="122"/>
      <c r="F2349" s="17"/>
      <c r="G2349" s="18">
        <v>82.160833333333343</v>
      </c>
      <c r="H2349" s="17"/>
      <c r="I2349" s="19"/>
      <c r="J2349" s="18">
        <v>0</v>
      </c>
      <c r="K2349" s="17"/>
      <c r="L2349" s="19"/>
      <c r="M2349" s="19"/>
      <c r="N2349" s="18">
        <v>0</v>
      </c>
      <c r="O2349" s="19"/>
      <c r="P2349" s="19"/>
      <c r="Q2349" s="19"/>
      <c r="R2349" s="19"/>
      <c r="S2349" s="18">
        <v>0</v>
      </c>
      <c r="T2349" s="20"/>
      <c r="U2349" s="17"/>
      <c r="V2349" s="17"/>
      <c r="W2349" s="17"/>
      <c r="X2349" s="17"/>
      <c r="Y2349" s="17"/>
      <c r="Z2349" s="18">
        <v>0</v>
      </c>
      <c r="AA2349" s="17"/>
      <c r="AB2349" s="17"/>
      <c r="AC2349" s="41">
        <v>82.160833333333343</v>
      </c>
    </row>
    <row r="2350" spans="1:29" x14ac:dyDescent="0.25">
      <c r="A2350" s="224">
        <v>2346</v>
      </c>
      <c r="B2350" s="62" t="s">
        <v>5344</v>
      </c>
      <c r="C2350" s="9" t="s">
        <v>4042</v>
      </c>
      <c r="D2350" s="18">
        <v>0.82156363636363627</v>
      </c>
      <c r="E2350" s="124"/>
      <c r="F2350" s="17"/>
      <c r="G2350" s="18">
        <f>SUM(D2350*100,E2350:F2350)</f>
        <v>82.156363636363622</v>
      </c>
      <c r="H2350" s="17"/>
      <c r="I2350" s="19"/>
      <c r="J2350" s="18">
        <f>SUM(H2350:I2350)</f>
        <v>0</v>
      </c>
      <c r="K2350" s="17"/>
      <c r="L2350" s="19"/>
      <c r="M2350" s="19"/>
      <c r="N2350" s="18">
        <f>SUM(K2350:M2350)</f>
        <v>0</v>
      </c>
      <c r="O2350" s="19"/>
      <c r="P2350" s="19"/>
      <c r="Q2350" s="19"/>
      <c r="R2350" s="19"/>
      <c r="S2350" s="18">
        <f>SUM(O2350:R2350)</f>
        <v>0</v>
      </c>
      <c r="T2350" s="20"/>
      <c r="U2350" s="17"/>
      <c r="V2350" s="17"/>
      <c r="W2350" s="17"/>
      <c r="X2350" s="17"/>
      <c r="Y2350" s="17"/>
      <c r="Z2350" s="18">
        <f>SUM(T2350:Y2350)</f>
        <v>0</v>
      </c>
      <c r="AA2350" s="17"/>
      <c r="AB2350" s="17"/>
      <c r="AC2350" s="41">
        <f>G2350+J2350+N2350+S2350+Z2350+AA2350-AB2350</f>
        <v>82.156363636363622</v>
      </c>
    </row>
    <row r="2351" spans="1:29" x14ac:dyDescent="0.25">
      <c r="A2351" s="225">
        <v>2347</v>
      </c>
      <c r="B2351" s="62" t="s">
        <v>2843</v>
      </c>
      <c r="C2351" s="13" t="s">
        <v>2360</v>
      </c>
      <c r="D2351" s="18">
        <v>0.82153846153846155</v>
      </c>
      <c r="E2351" s="122"/>
      <c r="F2351" s="17"/>
      <c r="G2351" s="18">
        <v>82.15384615384616</v>
      </c>
      <c r="H2351" s="17"/>
      <c r="I2351" s="19"/>
      <c r="J2351" s="18">
        <v>0</v>
      </c>
      <c r="K2351" s="17"/>
      <c r="L2351" s="19"/>
      <c r="M2351" s="19"/>
      <c r="N2351" s="18">
        <v>0</v>
      </c>
      <c r="O2351" s="19"/>
      <c r="P2351" s="19"/>
      <c r="Q2351" s="19"/>
      <c r="R2351" s="19"/>
      <c r="S2351" s="18">
        <v>0</v>
      </c>
      <c r="T2351" s="20"/>
      <c r="U2351" s="17"/>
      <c r="V2351" s="17"/>
      <c r="W2351" s="17"/>
      <c r="X2351" s="17"/>
      <c r="Y2351" s="17"/>
      <c r="Z2351" s="18">
        <v>0</v>
      </c>
      <c r="AA2351" s="17"/>
      <c r="AB2351" s="17"/>
      <c r="AC2351" s="41">
        <v>82.15384615384616</v>
      </c>
    </row>
    <row r="2352" spans="1:29" x14ac:dyDescent="0.25">
      <c r="A2352" s="224">
        <v>2348</v>
      </c>
      <c r="B2352" s="62" t="s">
        <v>3578</v>
      </c>
      <c r="C2352" s="13" t="s">
        <v>3340</v>
      </c>
      <c r="D2352" s="18">
        <v>0.82153846153846155</v>
      </c>
      <c r="E2352" s="122"/>
      <c r="F2352" s="17"/>
      <c r="G2352" s="18">
        <v>82.15384615384616</v>
      </c>
      <c r="H2352" s="17"/>
      <c r="I2352" s="19"/>
      <c r="J2352" s="18">
        <v>0</v>
      </c>
      <c r="K2352" s="17"/>
      <c r="L2352" s="19"/>
      <c r="M2352" s="19"/>
      <c r="N2352" s="18">
        <v>0</v>
      </c>
      <c r="O2352" s="19"/>
      <c r="P2352" s="19"/>
      <c r="Q2352" s="19"/>
      <c r="R2352" s="19"/>
      <c r="S2352" s="18">
        <v>0</v>
      </c>
      <c r="T2352" s="20"/>
      <c r="U2352" s="17"/>
      <c r="V2352" s="17"/>
      <c r="W2352" s="17"/>
      <c r="X2352" s="17"/>
      <c r="Y2352" s="17"/>
      <c r="Z2352" s="18">
        <v>0</v>
      </c>
      <c r="AA2352" s="17"/>
      <c r="AB2352" s="17"/>
      <c r="AC2352" s="41">
        <v>82.15384615384616</v>
      </c>
    </row>
    <row r="2353" spans="1:29" x14ac:dyDescent="0.25">
      <c r="A2353" s="224">
        <v>2349</v>
      </c>
      <c r="B2353" s="61" t="s">
        <v>628</v>
      </c>
      <c r="C2353" s="8" t="s">
        <v>5456</v>
      </c>
      <c r="D2353" s="6">
        <v>0.82151831425598332</v>
      </c>
      <c r="E2353" s="121"/>
      <c r="F2353" s="5"/>
      <c r="G2353" s="6">
        <f>SUM(D2353*100,E2353:F2353)</f>
        <v>82.151831425598331</v>
      </c>
      <c r="H2353" s="5"/>
      <c r="I2353" s="4"/>
      <c r="J2353" s="6">
        <f>SUM(H2353:I2353)</f>
        <v>0</v>
      </c>
      <c r="K2353" s="5"/>
      <c r="L2353" s="4"/>
      <c r="M2353" s="4"/>
      <c r="N2353" s="6">
        <f>SUM(K2353:M2353)</f>
        <v>0</v>
      </c>
      <c r="O2353" s="4"/>
      <c r="P2353" s="4"/>
      <c r="Q2353" s="4"/>
      <c r="R2353" s="4"/>
      <c r="S2353" s="6">
        <f>SUM(O2353:R2353)</f>
        <v>0</v>
      </c>
      <c r="T2353" s="7"/>
      <c r="U2353" s="5"/>
      <c r="V2353" s="5"/>
      <c r="W2353" s="5"/>
      <c r="X2353" s="5"/>
      <c r="Y2353" s="5"/>
      <c r="Z2353" s="6">
        <f>SUM(T2353:Y2353)</f>
        <v>0</v>
      </c>
      <c r="AA2353" s="5"/>
      <c r="AB2353" s="5"/>
      <c r="AC2353" s="40">
        <f>G2353+J2353+N2353+S2353+Z2353+AA2353-AB2353</f>
        <v>82.151831425598331</v>
      </c>
    </row>
    <row r="2354" spans="1:29" x14ac:dyDescent="0.25">
      <c r="A2354" s="224">
        <v>2350</v>
      </c>
      <c r="B2354" s="95" t="s">
        <v>1617</v>
      </c>
      <c r="C2354" s="8" t="s">
        <v>1369</v>
      </c>
      <c r="D2354" s="18">
        <v>0.71250967741935489</v>
      </c>
      <c r="E2354" s="122"/>
      <c r="F2354" s="17"/>
      <c r="G2354" s="18">
        <f>SUM(D2354*100,E2354:F2354)</f>
        <v>71.250967741935483</v>
      </c>
      <c r="H2354" s="17">
        <v>1</v>
      </c>
      <c r="I2354" s="19"/>
      <c r="J2354" s="18">
        <f>SUM(H2354:I2354)</f>
        <v>1</v>
      </c>
      <c r="K2354" s="17"/>
      <c r="L2354" s="19"/>
      <c r="M2354" s="19"/>
      <c r="N2354" s="18">
        <f>SUM(K2354:M2354)</f>
        <v>0</v>
      </c>
      <c r="O2354" s="19">
        <v>2.5</v>
      </c>
      <c r="P2354" s="19"/>
      <c r="Q2354" s="19"/>
      <c r="R2354" s="19"/>
      <c r="S2354" s="18">
        <f>SUM(O2354:R2354)</f>
        <v>2.5</v>
      </c>
      <c r="T2354" s="20">
        <f>1+1.5+1</f>
        <v>3.5</v>
      </c>
      <c r="U2354" s="17">
        <v>0.5</v>
      </c>
      <c r="V2354" s="17">
        <v>1.8</v>
      </c>
      <c r="W2354" s="17">
        <f>0.5+0.2</f>
        <v>0.7</v>
      </c>
      <c r="X2354" s="17">
        <v>0.9</v>
      </c>
      <c r="Y2354" s="17"/>
      <c r="Z2354" s="18">
        <f>SUM(T2354:Y2354)</f>
        <v>7.4</v>
      </c>
      <c r="AA2354" s="17"/>
      <c r="AB2354" s="17"/>
      <c r="AC2354" s="41">
        <f>G2354+J2354+N2354+S2354+Z2354+AA2354-AB2354</f>
        <v>82.150967741935489</v>
      </c>
    </row>
    <row r="2355" spans="1:29" x14ac:dyDescent="0.25">
      <c r="A2355" s="225">
        <v>2351</v>
      </c>
      <c r="B2355" s="58" t="s">
        <v>629</v>
      </c>
      <c r="C2355" s="8" t="s">
        <v>5456</v>
      </c>
      <c r="D2355" s="6">
        <v>0.82133333333333336</v>
      </c>
      <c r="E2355" s="121"/>
      <c r="F2355" s="5"/>
      <c r="G2355" s="6">
        <f>SUM(D2355*100,E2355:F2355)</f>
        <v>82.13333333333334</v>
      </c>
      <c r="H2355" s="5"/>
      <c r="I2355" s="4"/>
      <c r="J2355" s="6">
        <f>SUM(H2355:I2355)</f>
        <v>0</v>
      </c>
      <c r="K2355" s="5"/>
      <c r="L2355" s="4"/>
      <c r="M2355" s="4"/>
      <c r="N2355" s="6">
        <f>SUM(K2355:M2355)</f>
        <v>0</v>
      </c>
      <c r="O2355" s="4"/>
      <c r="P2355" s="4"/>
      <c r="Q2355" s="4"/>
      <c r="R2355" s="4"/>
      <c r="S2355" s="6">
        <f>SUM(O2355:R2355)</f>
        <v>0</v>
      </c>
      <c r="T2355" s="7"/>
      <c r="U2355" s="5"/>
      <c r="V2355" s="5"/>
      <c r="W2355" s="5"/>
      <c r="X2355" s="5"/>
      <c r="Y2355" s="5"/>
      <c r="Z2355" s="6">
        <f>SUM(T2355:Y2355)</f>
        <v>0</v>
      </c>
      <c r="AA2355" s="5"/>
      <c r="AB2355" s="5"/>
      <c r="AC2355" s="40">
        <f>G2355+J2355+N2355+S2355+Z2355+AA2355-AB2355</f>
        <v>82.13333333333334</v>
      </c>
    </row>
    <row r="2356" spans="1:29" x14ac:dyDescent="0.25">
      <c r="A2356" s="224">
        <v>2352</v>
      </c>
      <c r="B2356" s="62" t="s">
        <v>630</v>
      </c>
      <c r="C2356" s="8" t="s">
        <v>5456</v>
      </c>
      <c r="D2356" s="6">
        <v>0.82133333333333336</v>
      </c>
      <c r="E2356" s="121"/>
      <c r="F2356" s="5"/>
      <c r="G2356" s="6">
        <f>SUM(D2356*100,E2356:F2356)</f>
        <v>82.13333333333334</v>
      </c>
      <c r="H2356" s="5"/>
      <c r="I2356" s="4"/>
      <c r="J2356" s="6">
        <f>SUM(H2356:I2356)</f>
        <v>0</v>
      </c>
      <c r="K2356" s="5"/>
      <c r="L2356" s="4"/>
      <c r="M2356" s="4"/>
      <c r="N2356" s="6">
        <f>SUM(K2356:M2356)</f>
        <v>0</v>
      </c>
      <c r="O2356" s="4"/>
      <c r="P2356" s="4"/>
      <c r="Q2356" s="4"/>
      <c r="R2356" s="4"/>
      <c r="S2356" s="6">
        <f>SUM(O2356:R2356)</f>
        <v>0</v>
      </c>
      <c r="T2356" s="7"/>
      <c r="U2356" s="5"/>
      <c r="V2356" s="5"/>
      <c r="W2356" s="5"/>
      <c r="X2356" s="5"/>
      <c r="Y2356" s="5"/>
      <c r="Z2356" s="6">
        <f>SUM(T2356:Y2356)</f>
        <v>0</v>
      </c>
      <c r="AA2356" s="5"/>
      <c r="AB2356" s="5"/>
      <c r="AC2356" s="40">
        <f>G2356+J2356+N2356+S2356+Z2356+AA2356-AB2356</f>
        <v>82.13333333333334</v>
      </c>
    </row>
    <row r="2357" spans="1:29" x14ac:dyDescent="0.25">
      <c r="A2357" s="224">
        <v>2353</v>
      </c>
      <c r="B2357" s="62" t="s">
        <v>5367</v>
      </c>
      <c r="C2357" s="9" t="s">
        <v>4042</v>
      </c>
      <c r="D2357" s="18">
        <v>0.82133333333333336</v>
      </c>
      <c r="E2357" s="124"/>
      <c r="F2357" s="17"/>
      <c r="G2357" s="18">
        <f>SUM(D2357*100,E2357:F2357)</f>
        <v>82.13333333333334</v>
      </c>
      <c r="H2357" s="17"/>
      <c r="I2357" s="19"/>
      <c r="J2357" s="18">
        <f>SUM(H2357:I2357)</f>
        <v>0</v>
      </c>
      <c r="K2357" s="17"/>
      <c r="L2357" s="19"/>
      <c r="M2357" s="19"/>
      <c r="N2357" s="18">
        <f>SUM(K2357:M2357)</f>
        <v>0</v>
      </c>
      <c r="O2357" s="19"/>
      <c r="P2357" s="19"/>
      <c r="Q2357" s="19"/>
      <c r="R2357" s="19"/>
      <c r="S2357" s="18">
        <f>SUM(O2357:R2357)</f>
        <v>0</v>
      </c>
      <c r="T2357" s="20"/>
      <c r="U2357" s="17"/>
      <c r="V2357" s="17"/>
      <c r="W2357" s="17"/>
      <c r="X2357" s="17"/>
      <c r="Y2357" s="17"/>
      <c r="Z2357" s="18">
        <f>SUM(T2357:Y2357)</f>
        <v>0</v>
      </c>
      <c r="AA2357" s="17"/>
      <c r="AB2357" s="17"/>
      <c r="AC2357" s="41">
        <f>G2357+J2357+N2357+S2357+Z2357+AA2357-AB2357</f>
        <v>82.13333333333334</v>
      </c>
    </row>
    <row r="2358" spans="1:29" x14ac:dyDescent="0.25">
      <c r="A2358" s="224">
        <v>2354</v>
      </c>
      <c r="B2358" s="97" t="s">
        <v>1618</v>
      </c>
      <c r="C2358" s="8" t="s">
        <v>1369</v>
      </c>
      <c r="D2358" s="18">
        <v>0.73933333333333329</v>
      </c>
      <c r="E2358" s="122"/>
      <c r="F2358" s="17"/>
      <c r="G2358" s="18">
        <f>SUM(D2358*100,E2358:F2358)</f>
        <v>73.933333333333323</v>
      </c>
      <c r="H2358" s="17"/>
      <c r="I2358" s="19"/>
      <c r="J2358" s="18">
        <f>SUM(H2358:I2358)</f>
        <v>0</v>
      </c>
      <c r="K2358" s="17"/>
      <c r="L2358" s="19"/>
      <c r="M2358" s="19"/>
      <c r="N2358" s="18">
        <f>SUM(K2358:M2358)</f>
        <v>0</v>
      </c>
      <c r="O2358" s="19"/>
      <c r="P2358" s="19"/>
      <c r="Q2358" s="19"/>
      <c r="R2358" s="19"/>
      <c r="S2358" s="18">
        <f>SUM(O2358:R2358)</f>
        <v>0</v>
      </c>
      <c r="T2358" s="20">
        <v>1</v>
      </c>
      <c r="U2358" s="17">
        <v>2</v>
      </c>
      <c r="V2358" s="17">
        <v>3.8</v>
      </c>
      <c r="W2358" s="17">
        <f>0.2+0.4</f>
        <v>0.60000000000000009</v>
      </c>
      <c r="X2358" s="17">
        <v>0.8</v>
      </c>
      <c r="Y2358" s="17"/>
      <c r="Z2358" s="18">
        <f>SUM(T2358:Y2358)</f>
        <v>8.2000000000000011</v>
      </c>
      <c r="AA2358" s="17"/>
      <c r="AB2358" s="17"/>
      <c r="AC2358" s="41">
        <f>G2358+J2358+N2358+S2358+Z2358+AA2358-AB2358</f>
        <v>82.133333333333326</v>
      </c>
    </row>
    <row r="2359" spans="1:29" x14ac:dyDescent="0.25">
      <c r="A2359" s="225">
        <v>2355</v>
      </c>
      <c r="B2359" s="58" t="s">
        <v>631</v>
      </c>
      <c r="C2359" s="8" t="s">
        <v>5456</v>
      </c>
      <c r="D2359" s="6">
        <v>0.82129032258064516</v>
      </c>
      <c r="E2359" s="121"/>
      <c r="F2359" s="5"/>
      <c r="G2359" s="6">
        <f>SUM(D2359*100,E2359:F2359)</f>
        <v>82.129032258064512</v>
      </c>
      <c r="H2359" s="5"/>
      <c r="I2359" s="4"/>
      <c r="J2359" s="6">
        <f>SUM(H2359:I2359)</f>
        <v>0</v>
      </c>
      <c r="K2359" s="5"/>
      <c r="L2359" s="4"/>
      <c r="M2359" s="4"/>
      <c r="N2359" s="6">
        <f>SUM(K2359:M2359)</f>
        <v>0</v>
      </c>
      <c r="O2359" s="4"/>
      <c r="P2359" s="4"/>
      <c r="Q2359" s="4"/>
      <c r="R2359" s="4"/>
      <c r="S2359" s="6">
        <f>SUM(O2359:R2359)</f>
        <v>0</v>
      </c>
      <c r="T2359" s="7"/>
      <c r="U2359" s="5"/>
      <c r="V2359" s="5"/>
      <c r="W2359" s="5"/>
      <c r="X2359" s="5"/>
      <c r="Y2359" s="5"/>
      <c r="Z2359" s="6">
        <f>SUM(T2359:Y2359)</f>
        <v>0</v>
      </c>
      <c r="AA2359" s="5"/>
      <c r="AB2359" s="5"/>
      <c r="AC2359" s="40">
        <f>G2359+J2359+N2359+S2359+Z2359+AA2359-AB2359</f>
        <v>82.129032258064512</v>
      </c>
    </row>
    <row r="2360" spans="1:29" x14ac:dyDescent="0.25">
      <c r="A2360" s="224">
        <v>2356</v>
      </c>
      <c r="B2360" s="109">
        <v>214186</v>
      </c>
      <c r="C2360" s="36" t="s">
        <v>5457</v>
      </c>
      <c r="D2360" s="39">
        <v>0.7642592592592593</v>
      </c>
      <c r="E2360" s="123"/>
      <c r="F2360" s="33"/>
      <c r="G2360" s="34">
        <v>76.425925925925924</v>
      </c>
      <c r="H2360" s="33"/>
      <c r="I2360" s="32"/>
      <c r="J2360" s="34">
        <v>0</v>
      </c>
      <c r="K2360" s="33"/>
      <c r="L2360" s="32"/>
      <c r="M2360" s="32"/>
      <c r="N2360" s="34">
        <v>0</v>
      </c>
      <c r="O2360" s="32"/>
      <c r="P2360" s="32"/>
      <c r="Q2360" s="32"/>
      <c r="R2360" s="32"/>
      <c r="S2360" s="34">
        <v>0</v>
      </c>
      <c r="T2360" s="35"/>
      <c r="U2360" s="33">
        <v>5.7</v>
      </c>
      <c r="V2360" s="33"/>
      <c r="W2360" s="33"/>
      <c r="X2360" s="33"/>
      <c r="Y2360" s="33"/>
      <c r="Z2360" s="34">
        <v>5.7</v>
      </c>
      <c r="AA2360" s="33"/>
      <c r="AB2360" s="33"/>
      <c r="AC2360" s="42">
        <v>82.125925925925927</v>
      </c>
    </row>
    <row r="2361" spans="1:29" x14ac:dyDescent="0.25">
      <c r="A2361" s="224">
        <v>2357</v>
      </c>
      <c r="B2361" s="62" t="s">
        <v>632</v>
      </c>
      <c r="C2361" s="8" t="s">
        <v>5456</v>
      </c>
      <c r="D2361" s="6">
        <v>0.82099999999999995</v>
      </c>
      <c r="E2361" s="121"/>
      <c r="F2361" s="5"/>
      <c r="G2361" s="6">
        <f>SUM(D2361*100,E2361:F2361)</f>
        <v>82.1</v>
      </c>
      <c r="H2361" s="5"/>
      <c r="I2361" s="4"/>
      <c r="J2361" s="6">
        <f>SUM(H2361:I2361)</f>
        <v>0</v>
      </c>
      <c r="K2361" s="5"/>
      <c r="L2361" s="4"/>
      <c r="M2361" s="4"/>
      <c r="N2361" s="6">
        <f>SUM(K2361:M2361)</f>
        <v>0</v>
      </c>
      <c r="O2361" s="4"/>
      <c r="P2361" s="4"/>
      <c r="Q2361" s="4"/>
      <c r="R2361" s="4"/>
      <c r="S2361" s="6">
        <f>SUM(O2361:R2361)</f>
        <v>0</v>
      </c>
      <c r="T2361" s="7"/>
      <c r="U2361" s="5"/>
      <c r="V2361" s="5"/>
      <c r="W2361" s="5"/>
      <c r="X2361" s="5"/>
      <c r="Y2361" s="5"/>
      <c r="Z2361" s="6">
        <f>SUM(T2361:Y2361)</f>
        <v>0</v>
      </c>
      <c r="AA2361" s="5"/>
      <c r="AB2361" s="5"/>
      <c r="AC2361" s="40">
        <f>G2361+J2361+N2361+S2361+Z2361+AA2361-AB2361</f>
        <v>82.1</v>
      </c>
    </row>
    <row r="2362" spans="1:29" x14ac:dyDescent="0.25">
      <c r="A2362" s="224">
        <v>2358</v>
      </c>
      <c r="B2362" s="91" t="s">
        <v>1619</v>
      </c>
      <c r="C2362" s="8" t="s">
        <v>1369</v>
      </c>
      <c r="D2362" s="18">
        <v>0.82099999999999995</v>
      </c>
      <c r="E2362" s="122"/>
      <c r="F2362" s="17"/>
      <c r="G2362" s="18">
        <f>SUM(D2362*100,E2362:F2362)</f>
        <v>82.1</v>
      </c>
      <c r="H2362" s="17"/>
      <c r="I2362" s="19"/>
      <c r="J2362" s="18">
        <f>SUM(H2362:I2362)</f>
        <v>0</v>
      </c>
      <c r="K2362" s="17"/>
      <c r="L2362" s="19"/>
      <c r="M2362" s="19"/>
      <c r="N2362" s="18">
        <f>SUM(K2362:M2362)</f>
        <v>0</v>
      </c>
      <c r="O2362" s="19"/>
      <c r="P2362" s="19"/>
      <c r="Q2362" s="19"/>
      <c r="R2362" s="19"/>
      <c r="S2362" s="18">
        <f>SUM(O2362:R2362)</f>
        <v>0</v>
      </c>
      <c r="T2362" s="20"/>
      <c r="U2362" s="17"/>
      <c r="V2362" s="17"/>
      <c r="W2362" s="17"/>
      <c r="X2362" s="17"/>
      <c r="Y2362" s="17"/>
      <c r="Z2362" s="18">
        <f>SUM(T2362:Y2362)</f>
        <v>0</v>
      </c>
      <c r="AA2362" s="17"/>
      <c r="AB2362" s="17"/>
      <c r="AC2362" s="41">
        <f>G2362+J2362+N2362+S2362+Z2362+AA2362-AB2362</f>
        <v>82.1</v>
      </c>
    </row>
    <row r="2363" spans="1:29" x14ac:dyDescent="0.25">
      <c r="A2363" s="225">
        <v>2359</v>
      </c>
      <c r="B2363" s="109">
        <v>204486</v>
      </c>
      <c r="C2363" s="36" t="s">
        <v>5457</v>
      </c>
      <c r="D2363" s="39">
        <v>0.82099999999999995</v>
      </c>
      <c r="E2363" s="123"/>
      <c r="F2363" s="33"/>
      <c r="G2363" s="34">
        <v>82.1</v>
      </c>
      <c r="H2363" s="33"/>
      <c r="I2363" s="32"/>
      <c r="J2363" s="34">
        <v>0</v>
      </c>
      <c r="K2363" s="33"/>
      <c r="L2363" s="32"/>
      <c r="M2363" s="32"/>
      <c r="N2363" s="34">
        <v>0</v>
      </c>
      <c r="O2363" s="32"/>
      <c r="P2363" s="32"/>
      <c r="Q2363" s="32"/>
      <c r="R2363" s="32"/>
      <c r="S2363" s="34">
        <v>0</v>
      </c>
      <c r="T2363" s="35"/>
      <c r="U2363" s="33"/>
      <c r="V2363" s="33"/>
      <c r="W2363" s="33"/>
      <c r="X2363" s="33"/>
      <c r="Y2363" s="33"/>
      <c r="Z2363" s="34">
        <v>0</v>
      </c>
      <c r="AA2363" s="33"/>
      <c r="AB2363" s="33"/>
      <c r="AC2363" s="42">
        <v>82.1</v>
      </c>
    </row>
    <row r="2364" spans="1:29" x14ac:dyDescent="0.25">
      <c r="A2364" s="224">
        <v>2360</v>
      </c>
      <c r="B2364" s="109">
        <v>214156</v>
      </c>
      <c r="C2364" s="36" t="s">
        <v>5457</v>
      </c>
      <c r="D2364" s="39">
        <v>0.73480000000000001</v>
      </c>
      <c r="E2364" s="123"/>
      <c r="F2364" s="33"/>
      <c r="G2364" s="34">
        <v>73.48</v>
      </c>
      <c r="H2364" s="33"/>
      <c r="I2364" s="32"/>
      <c r="J2364" s="34">
        <v>0</v>
      </c>
      <c r="K2364" s="33"/>
      <c r="L2364" s="32"/>
      <c r="M2364" s="32"/>
      <c r="N2364" s="34">
        <v>0</v>
      </c>
      <c r="O2364" s="32"/>
      <c r="P2364" s="32"/>
      <c r="Q2364" s="32"/>
      <c r="R2364" s="32"/>
      <c r="S2364" s="34">
        <v>0</v>
      </c>
      <c r="T2364" s="35"/>
      <c r="U2364" s="33">
        <v>8.6</v>
      </c>
      <c r="V2364" s="33"/>
      <c r="W2364" s="33"/>
      <c r="X2364" s="33"/>
      <c r="Y2364" s="33"/>
      <c r="Z2364" s="34">
        <v>8.6</v>
      </c>
      <c r="AA2364" s="33"/>
      <c r="AB2364" s="33"/>
      <c r="AC2364" s="42">
        <v>82.08</v>
      </c>
    </row>
    <row r="2365" spans="1:29" x14ac:dyDescent="0.25">
      <c r="A2365" s="224">
        <v>2361</v>
      </c>
      <c r="B2365" s="62" t="s">
        <v>2844</v>
      </c>
      <c r="C2365" s="13" t="s">
        <v>2360</v>
      </c>
      <c r="D2365" s="18">
        <v>0.82076923076923081</v>
      </c>
      <c r="E2365" s="122"/>
      <c r="F2365" s="17"/>
      <c r="G2365" s="18">
        <v>82.07692307692308</v>
      </c>
      <c r="H2365" s="17"/>
      <c r="I2365" s="19"/>
      <c r="J2365" s="18">
        <v>0</v>
      </c>
      <c r="K2365" s="17"/>
      <c r="L2365" s="19"/>
      <c r="M2365" s="19"/>
      <c r="N2365" s="18">
        <v>0</v>
      </c>
      <c r="O2365" s="19"/>
      <c r="P2365" s="19"/>
      <c r="Q2365" s="19"/>
      <c r="R2365" s="19"/>
      <c r="S2365" s="18">
        <v>0</v>
      </c>
      <c r="T2365" s="20"/>
      <c r="U2365" s="17"/>
      <c r="V2365" s="17"/>
      <c r="W2365" s="17"/>
      <c r="X2365" s="17"/>
      <c r="Y2365" s="17"/>
      <c r="Z2365" s="18">
        <v>0</v>
      </c>
      <c r="AA2365" s="17"/>
      <c r="AB2365" s="17"/>
      <c r="AC2365" s="41">
        <v>82.07692307692308</v>
      </c>
    </row>
    <row r="2366" spans="1:29" x14ac:dyDescent="0.25">
      <c r="A2366" s="224">
        <v>2362</v>
      </c>
      <c r="B2366" s="62" t="s">
        <v>2845</v>
      </c>
      <c r="C2366" s="13" t="s">
        <v>2360</v>
      </c>
      <c r="D2366" s="18">
        <v>0.82076923076923081</v>
      </c>
      <c r="E2366" s="122"/>
      <c r="F2366" s="17"/>
      <c r="G2366" s="18">
        <v>82.07692307692308</v>
      </c>
      <c r="H2366" s="17"/>
      <c r="I2366" s="19"/>
      <c r="J2366" s="18">
        <v>0</v>
      </c>
      <c r="K2366" s="17"/>
      <c r="L2366" s="19"/>
      <c r="M2366" s="19"/>
      <c r="N2366" s="18">
        <v>0</v>
      </c>
      <c r="O2366" s="19"/>
      <c r="P2366" s="19"/>
      <c r="Q2366" s="19"/>
      <c r="R2366" s="19"/>
      <c r="S2366" s="18">
        <v>0</v>
      </c>
      <c r="T2366" s="20"/>
      <c r="U2366" s="17"/>
      <c r="V2366" s="17"/>
      <c r="W2366" s="17"/>
      <c r="X2366" s="17"/>
      <c r="Y2366" s="17"/>
      <c r="Z2366" s="18">
        <v>0</v>
      </c>
      <c r="AA2366" s="17"/>
      <c r="AB2366" s="17"/>
      <c r="AC2366" s="41">
        <v>82.07692307692308</v>
      </c>
    </row>
    <row r="2367" spans="1:29" x14ac:dyDescent="0.25">
      <c r="A2367" s="225">
        <v>2363</v>
      </c>
      <c r="B2367" s="62" t="s">
        <v>633</v>
      </c>
      <c r="C2367" s="8" t="s">
        <v>5456</v>
      </c>
      <c r="D2367" s="6">
        <v>0.78275862068965518</v>
      </c>
      <c r="E2367" s="121"/>
      <c r="F2367" s="5"/>
      <c r="G2367" s="6">
        <f>SUM(D2367*100,E2367:F2367)</f>
        <v>78.275862068965523</v>
      </c>
      <c r="H2367" s="5"/>
      <c r="I2367" s="4"/>
      <c r="J2367" s="6">
        <f>SUM(H2367:I2367)</f>
        <v>0</v>
      </c>
      <c r="K2367" s="5">
        <v>2</v>
      </c>
      <c r="L2367" s="4"/>
      <c r="M2367" s="4"/>
      <c r="N2367" s="6">
        <f>SUM(K2367:M2367)</f>
        <v>2</v>
      </c>
      <c r="O2367" s="4"/>
      <c r="P2367" s="4"/>
      <c r="Q2367" s="4"/>
      <c r="R2367" s="4"/>
      <c r="S2367" s="6">
        <f>SUM(O2367:R2367)</f>
        <v>0</v>
      </c>
      <c r="T2367" s="7">
        <v>1</v>
      </c>
      <c r="U2367" s="5"/>
      <c r="V2367" s="5">
        <v>0.8</v>
      </c>
      <c r="W2367" s="5"/>
      <c r="X2367" s="5"/>
      <c r="Y2367" s="5"/>
      <c r="Z2367" s="6">
        <f>SUM(T2367:Y2367)</f>
        <v>1.8</v>
      </c>
      <c r="AA2367" s="5"/>
      <c r="AB2367" s="5"/>
      <c r="AC2367" s="40">
        <f>G2367+J2367+N2367+S2367+Z2367+AA2367-AB2367</f>
        <v>82.07586206896552</v>
      </c>
    </row>
    <row r="2368" spans="1:29" x14ac:dyDescent="0.25">
      <c r="A2368" s="224">
        <v>2364</v>
      </c>
      <c r="B2368" s="62" t="s">
        <v>634</v>
      </c>
      <c r="C2368" s="8" t="s">
        <v>5456</v>
      </c>
      <c r="D2368" s="6">
        <v>0.82068965517241377</v>
      </c>
      <c r="E2368" s="121"/>
      <c r="F2368" s="5"/>
      <c r="G2368" s="6">
        <f>SUM(D2368*100,E2368:F2368)</f>
        <v>82.068965517241381</v>
      </c>
      <c r="H2368" s="5"/>
      <c r="I2368" s="4"/>
      <c r="J2368" s="6">
        <f>SUM(H2368:I2368)</f>
        <v>0</v>
      </c>
      <c r="K2368" s="5"/>
      <c r="L2368" s="4"/>
      <c r="M2368" s="4"/>
      <c r="N2368" s="6">
        <f>SUM(K2368:M2368)</f>
        <v>0</v>
      </c>
      <c r="O2368" s="4"/>
      <c r="P2368" s="4"/>
      <c r="Q2368" s="4"/>
      <c r="R2368" s="4"/>
      <c r="S2368" s="6">
        <f>SUM(O2368:R2368)</f>
        <v>0</v>
      </c>
      <c r="T2368" s="7"/>
      <c r="U2368" s="5"/>
      <c r="V2368" s="5"/>
      <c r="W2368" s="5"/>
      <c r="X2368" s="5"/>
      <c r="Y2368" s="5"/>
      <c r="Z2368" s="6">
        <f>SUM(T2368:Y2368)</f>
        <v>0</v>
      </c>
      <c r="AA2368" s="5"/>
      <c r="AB2368" s="5"/>
      <c r="AC2368" s="40">
        <f>G2368+J2368+N2368+S2368+Z2368+AA2368-AB2368</f>
        <v>82.068965517241381</v>
      </c>
    </row>
    <row r="2369" spans="1:29" x14ac:dyDescent="0.25">
      <c r="A2369" s="224">
        <v>2365</v>
      </c>
      <c r="B2369" s="58" t="s">
        <v>635</v>
      </c>
      <c r="C2369" s="8" t="s">
        <v>5456</v>
      </c>
      <c r="D2369" s="6">
        <v>0.82066666666666666</v>
      </c>
      <c r="E2369" s="121"/>
      <c r="F2369" s="5"/>
      <c r="G2369" s="6">
        <f>SUM(D2369*100,E2369:F2369)</f>
        <v>82.066666666666663</v>
      </c>
      <c r="H2369" s="5"/>
      <c r="I2369" s="4"/>
      <c r="J2369" s="6">
        <f>SUM(H2369:I2369)</f>
        <v>0</v>
      </c>
      <c r="K2369" s="5"/>
      <c r="L2369" s="4"/>
      <c r="M2369" s="4"/>
      <c r="N2369" s="6">
        <f>SUM(K2369:M2369)</f>
        <v>0</v>
      </c>
      <c r="O2369" s="4"/>
      <c r="P2369" s="4"/>
      <c r="Q2369" s="4"/>
      <c r="R2369" s="4"/>
      <c r="S2369" s="6">
        <f>SUM(O2369:R2369)</f>
        <v>0</v>
      </c>
      <c r="T2369" s="7"/>
      <c r="U2369" s="5"/>
      <c r="V2369" s="5"/>
      <c r="W2369" s="5"/>
      <c r="X2369" s="5"/>
      <c r="Y2369" s="5"/>
      <c r="Z2369" s="6">
        <f>SUM(T2369:Y2369)</f>
        <v>0</v>
      </c>
      <c r="AA2369" s="5"/>
      <c r="AB2369" s="5"/>
      <c r="AC2369" s="40">
        <f>G2369+J2369+N2369+S2369+Z2369+AA2369-AB2369</f>
        <v>82.066666666666663</v>
      </c>
    </row>
    <row r="2370" spans="1:29" x14ac:dyDescent="0.25">
      <c r="A2370" s="224">
        <v>2366</v>
      </c>
      <c r="B2370" s="88" t="s">
        <v>1620</v>
      </c>
      <c r="C2370" s="8" t="s">
        <v>1369</v>
      </c>
      <c r="D2370" s="18">
        <v>0.82062666666666673</v>
      </c>
      <c r="E2370" s="122"/>
      <c r="F2370" s="17"/>
      <c r="G2370" s="18">
        <f>SUM(D2370*100,E2370:F2370)</f>
        <v>82.062666666666672</v>
      </c>
      <c r="H2370" s="17"/>
      <c r="I2370" s="19"/>
      <c r="J2370" s="18">
        <f>SUM(H2370:I2370)</f>
        <v>0</v>
      </c>
      <c r="K2370" s="17"/>
      <c r="L2370" s="19"/>
      <c r="M2370" s="19"/>
      <c r="N2370" s="18">
        <f>SUM(K2370:M2370)</f>
        <v>0</v>
      </c>
      <c r="O2370" s="19"/>
      <c r="P2370" s="19"/>
      <c r="Q2370" s="19"/>
      <c r="R2370" s="19"/>
      <c r="S2370" s="18">
        <f>SUM(O2370:R2370)</f>
        <v>0</v>
      </c>
      <c r="T2370" s="20"/>
      <c r="U2370" s="17"/>
      <c r="V2370" s="17"/>
      <c r="W2370" s="17"/>
      <c r="X2370" s="17"/>
      <c r="Y2370" s="17"/>
      <c r="Z2370" s="18">
        <f>SUM(T2370:Y2370)</f>
        <v>0</v>
      </c>
      <c r="AA2370" s="17"/>
      <c r="AB2370" s="17"/>
      <c r="AC2370" s="41">
        <f>G2370+J2370+N2370+S2370+Z2370+AA2370-AB2370</f>
        <v>82.062666666666672</v>
      </c>
    </row>
    <row r="2371" spans="1:29" x14ac:dyDescent="0.25">
      <c r="A2371" s="225">
        <v>2367</v>
      </c>
      <c r="B2371" s="60" t="s">
        <v>636</v>
      </c>
      <c r="C2371" s="8" t="s">
        <v>5456</v>
      </c>
      <c r="D2371" s="6">
        <v>0.80060606060606065</v>
      </c>
      <c r="E2371" s="121"/>
      <c r="F2371" s="5"/>
      <c r="G2371" s="6">
        <f>SUM(D2371*100,E2371:F2371)</f>
        <v>80.060606060606062</v>
      </c>
      <c r="H2371" s="5"/>
      <c r="I2371" s="4"/>
      <c r="J2371" s="6">
        <f>SUM(H2371:I2371)</f>
        <v>0</v>
      </c>
      <c r="K2371" s="5"/>
      <c r="L2371" s="4"/>
      <c r="M2371" s="4"/>
      <c r="N2371" s="6">
        <f>SUM(K2371:M2371)</f>
        <v>0</v>
      </c>
      <c r="O2371" s="4"/>
      <c r="P2371" s="4"/>
      <c r="Q2371" s="4"/>
      <c r="R2371" s="4"/>
      <c r="S2371" s="6">
        <f>SUM(O2371:R2371)</f>
        <v>0</v>
      </c>
      <c r="T2371" s="7"/>
      <c r="U2371" s="5">
        <v>0.4</v>
      </c>
      <c r="V2371" s="5">
        <v>1.6</v>
      </c>
      <c r="W2371" s="5"/>
      <c r="X2371" s="5"/>
      <c r="Y2371" s="5"/>
      <c r="Z2371" s="6">
        <f>SUM(T2371:Y2371)</f>
        <v>2</v>
      </c>
      <c r="AA2371" s="5"/>
      <c r="AB2371" s="5"/>
      <c r="AC2371" s="40">
        <f>G2371+J2371+N2371+S2371+Z2371+AA2371-AB2371</f>
        <v>82.060606060606062</v>
      </c>
    </row>
    <row r="2372" spans="1:29" ht="25.5" x14ac:dyDescent="0.25">
      <c r="A2372" s="224">
        <v>2368</v>
      </c>
      <c r="B2372" s="81" t="s">
        <v>1621</v>
      </c>
      <c r="C2372" s="13" t="s">
        <v>1369</v>
      </c>
      <c r="D2372" s="18">
        <v>0.58055000000000001</v>
      </c>
      <c r="E2372" s="122"/>
      <c r="F2372" s="17"/>
      <c r="G2372" s="18">
        <f>SUM(D2372*100,E2372:F2372)</f>
        <v>58.055</v>
      </c>
      <c r="H2372" s="17"/>
      <c r="I2372" s="19"/>
      <c r="J2372" s="18">
        <f>SUM(H2372:I2372)</f>
        <v>0</v>
      </c>
      <c r="K2372" s="17"/>
      <c r="L2372" s="19"/>
      <c r="M2372" s="19"/>
      <c r="N2372" s="18">
        <f>SUM(K2372:M2372)</f>
        <v>0</v>
      </c>
      <c r="O2372" s="19"/>
      <c r="P2372" s="19"/>
      <c r="Q2372" s="19"/>
      <c r="R2372" s="19"/>
      <c r="S2372" s="18">
        <f>SUM(O2372:R2372)</f>
        <v>0</v>
      </c>
      <c r="T2372" s="20">
        <f>1+1.5+1</f>
        <v>3.5</v>
      </c>
      <c r="U2372" s="17">
        <f>16.7+0.5</f>
        <v>17.2</v>
      </c>
      <c r="V2372" s="17">
        <v>1.8</v>
      </c>
      <c r="W2372" s="17">
        <v>0.5</v>
      </c>
      <c r="X2372" s="17"/>
      <c r="Y2372" s="17">
        <v>1</v>
      </c>
      <c r="Z2372" s="18">
        <f>SUM(T2372:Y2372)</f>
        <v>24</v>
      </c>
      <c r="AA2372" s="17"/>
      <c r="AB2372" s="17"/>
      <c r="AC2372" s="41">
        <f>G2372+J2372+N2372+S2372+Z2372+AA2372-AB2372</f>
        <v>82.055000000000007</v>
      </c>
    </row>
    <row r="2373" spans="1:29" x14ac:dyDescent="0.25">
      <c r="A2373" s="224">
        <v>2369</v>
      </c>
      <c r="B2373" s="58" t="s">
        <v>637</v>
      </c>
      <c r="C2373" s="8" t="s">
        <v>5456</v>
      </c>
      <c r="D2373" s="6">
        <v>0.82033333333333336</v>
      </c>
      <c r="E2373" s="121"/>
      <c r="F2373" s="5"/>
      <c r="G2373" s="6">
        <f>SUM(D2373*100,E2373:F2373)</f>
        <v>82.033333333333331</v>
      </c>
      <c r="H2373" s="5"/>
      <c r="I2373" s="4"/>
      <c r="J2373" s="6">
        <f>SUM(H2373:I2373)</f>
        <v>0</v>
      </c>
      <c r="K2373" s="5"/>
      <c r="L2373" s="4"/>
      <c r="M2373" s="4"/>
      <c r="N2373" s="6">
        <f>SUM(K2373:M2373)</f>
        <v>0</v>
      </c>
      <c r="O2373" s="4"/>
      <c r="P2373" s="4"/>
      <c r="Q2373" s="4"/>
      <c r="R2373" s="4"/>
      <c r="S2373" s="6">
        <f>SUM(O2373:R2373)</f>
        <v>0</v>
      </c>
      <c r="T2373" s="7"/>
      <c r="U2373" s="5"/>
      <c r="V2373" s="5"/>
      <c r="W2373" s="5"/>
      <c r="X2373" s="5"/>
      <c r="Y2373" s="5"/>
      <c r="Z2373" s="6">
        <f>SUM(T2373:Y2373)</f>
        <v>0</v>
      </c>
      <c r="AA2373" s="5"/>
      <c r="AB2373" s="5"/>
      <c r="AC2373" s="40">
        <f>G2373+J2373+N2373+S2373+Z2373+AA2373-AB2373</f>
        <v>82.033333333333331</v>
      </c>
    </row>
    <row r="2374" spans="1:29" x14ac:dyDescent="0.25">
      <c r="A2374" s="224">
        <v>2370</v>
      </c>
      <c r="B2374" s="109">
        <v>184155</v>
      </c>
      <c r="C2374" s="36" t="s">
        <v>5457</v>
      </c>
      <c r="D2374" s="39">
        <v>0.82027777777777777</v>
      </c>
      <c r="E2374" s="123"/>
      <c r="F2374" s="33"/>
      <c r="G2374" s="34">
        <v>82.027777777777771</v>
      </c>
      <c r="H2374" s="33"/>
      <c r="I2374" s="32"/>
      <c r="J2374" s="34">
        <v>0</v>
      </c>
      <c r="K2374" s="33"/>
      <c r="L2374" s="32"/>
      <c r="M2374" s="32"/>
      <c r="N2374" s="34">
        <v>0</v>
      </c>
      <c r="O2374" s="32"/>
      <c r="P2374" s="32"/>
      <c r="Q2374" s="32"/>
      <c r="R2374" s="32"/>
      <c r="S2374" s="34">
        <v>0</v>
      </c>
      <c r="T2374" s="35"/>
      <c r="U2374" s="33"/>
      <c r="V2374" s="33"/>
      <c r="W2374" s="33"/>
      <c r="X2374" s="33"/>
      <c r="Y2374" s="33"/>
      <c r="Z2374" s="34">
        <v>0</v>
      </c>
      <c r="AA2374" s="33"/>
      <c r="AB2374" s="33"/>
      <c r="AC2374" s="42">
        <v>82.027777777777771</v>
      </c>
    </row>
    <row r="2375" spans="1:29" x14ac:dyDescent="0.25">
      <c r="A2375" s="225">
        <v>2371</v>
      </c>
      <c r="B2375" s="62" t="s">
        <v>638</v>
      </c>
      <c r="C2375" s="8" t="s">
        <v>5456</v>
      </c>
      <c r="D2375" s="6">
        <v>0.7551724137931034</v>
      </c>
      <c r="E2375" s="121"/>
      <c r="F2375" s="5"/>
      <c r="G2375" s="6">
        <f>SUM(D2375*100,E2375:F2375)</f>
        <v>75.517241379310335</v>
      </c>
      <c r="H2375" s="5"/>
      <c r="I2375" s="4"/>
      <c r="J2375" s="6">
        <f>SUM(H2375:I2375)</f>
        <v>0</v>
      </c>
      <c r="K2375" s="5"/>
      <c r="L2375" s="4"/>
      <c r="M2375" s="4"/>
      <c r="N2375" s="6">
        <f>SUM(K2375:M2375)</f>
        <v>0</v>
      </c>
      <c r="O2375" s="4"/>
      <c r="P2375" s="4"/>
      <c r="Q2375" s="4"/>
      <c r="R2375" s="4"/>
      <c r="S2375" s="6">
        <f>SUM(O2375:R2375)</f>
        <v>0</v>
      </c>
      <c r="T2375" s="7"/>
      <c r="U2375" s="5"/>
      <c r="V2375" s="5"/>
      <c r="W2375" s="5">
        <v>3</v>
      </c>
      <c r="X2375" s="5">
        <v>3.5</v>
      </c>
      <c r="Y2375" s="5"/>
      <c r="Z2375" s="6">
        <f>SUM(T2375:Y2375)</f>
        <v>6.5</v>
      </c>
      <c r="AA2375" s="5"/>
      <c r="AB2375" s="5"/>
      <c r="AC2375" s="40">
        <f>G2375+J2375+N2375+S2375+Z2375+AA2375-AB2375</f>
        <v>82.017241379310335</v>
      </c>
    </row>
    <row r="2376" spans="1:29" x14ac:dyDescent="0.25">
      <c r="A2376" s="224">
        <v>2372</v>
      </c>
      <c r="B2376" s="77" t="s">
        <v>1622</v>
      </c>
      <c r="C2376" s="21" t="s">
        <v>1369</v>
      </c>
      <c r="D2376" s="18">
        <v>0.82006116207951063</v>
      </c>
      <c r="E2376" s="122"/>
      <c r="F2376" s="17"/>
      <c r="G2376" s="18">
        <f>SUM(D2376*100,E2376:F2376)</f>
        <v>82.006116207951067</v>
      </c>
      <c r="H2376" s="17"/>
      <c r="I2376" s="19"/>
      <c r="J2376" s="18">
        <f>SUM(H2376:I2376)</f>
        <v>0</v>
      </c>
      <c r="K2376" s="17"/>
      <c r="L2376" s="19"/>
      <c r="M2376" s="19"/>
      <c r="N2376" s="18">
        <f>SUM(K2376:M2376)</f>
        <v>0</v>
      </c>
      <c r="O2376" s="19"/>
      <c r="P2376" s="19"/>
      <c r="Q2376" s="19"/>
      <c r="R2376" s="19"/>
      <c r="S2376" s="18">
        <f>SUM(O2376:R2376)</f>
        <v>0</v>
      </c>
      <c r="T2376" s="20"/>
      <c r="U2376" s="17"/>
      <c r="V2376" s="17"/>
      <c r="W2376" s="17"/>
      <c r="X2376" s="17"/>
      <c r="Y2376" s="17"/>
      <c r="Z2376" s="18">
        <f>SUM(T2376:Y2376)</f>
        <v>0</v>
      </c>
      <c r="AA2376" s="17"/>
      <c r="AB2376" s="17"/>
      <c r="AC2376" s="41">
        <f>G2376+J2376+N2376+S2376+Z2376+AA2376-AB2376</f>
        <v>82.006116207951067</v>
      </c>
    </row>
    <row r="2377" spans="1:29" x14ac:dyDescent="0.25">
      <c r="A2377" s="224">
        <v>2373</v>
      </c>
      <c r="B2377" s="85" t="s">
        <v>1623</v>
      </c>
      <c r="C2377" s="8" t="s">
        <v>1369</v>
      </c>
      <c r="D2377" s="18">
        <v>0.82001333333333337</v>
      </c>
      <c r="E2377" s="122"/>
      <c r="F2377" s="17"/>
      <c r="G2377" s="18">
        <f>SUM(D2377*100,E2377:F2377)</f>
        <v>82.001333333333335</v>
      </c>
      <c r="H2377" s="17"/>
      <c r="I2377" s="19"/>
      <c r="J2377" s="18">
        <f>SUM(H2377:I2377)</f>
        <v>0</v>
      </c>
      <c r="K2377" s="17"/>
      <c r="L2377" s="19"/>
      <c r="M2377" s="19"/>
      <c r="N2377" s="18">
        <f>SUM(K2377:M2377)</f>
        <v>0</v>
      </c>
      <c r="O2377" s="19"/>
      <c r="P2377" s="19"/>
      <c r="Q2377" s="19"/>
      <c r="R2377" s="19"/>
      <c r="S2377" s="18">
        <f>SUM(O2377:R2377)</f>
        <v>0</v>
      </c>
      <c r="T2377" s="20"/>
      <c r="U2377" s="17"/>
      <c r="V2377" s="17"/>
      <c r="W2377" s="17"/>
      <c r="X2377" s="17"/>
      <c r="Y2377" s="17"/>
      <c r="Z2377" s="18">
        <f>SUM(T2377:Y2377)</f>
        <v>0</v>
      </c>
      <c r="AA2377" s="17"/>
      <c r="AB2377" s="17"/>
      <c r="AC2377" s="41">
        <f>G2377+J2377+N2377+S2377+Z2377+AA2377-AB2377</f>
        <v>82.001333333333335</v>
      </c>
    </row>
    <row r="2378" spans="1:29" x14ac:dyDescent="0.25">
      <c r="A2378" s="224">
        <v>2374</v>
      </c>
      <c r="B2378" s="58" t="s">
        <v>639</v>
      </c>
      <c r="C2378" s="8" t="s">
        <v>5456</v>
      </c>
      <c r="D2378" s="6">
        <v>0.82</v>
      </c>
      <c r="E2378" s="121"/>
      <c r="F2378" s="5"/>
      <c r="G2378" s="6">
        <f>SUM(D2378*100,E2378:F2378)</f>
        <v>82</v>
      </c>
      <c r="H2378" s="5"/>
      <c r="I2378" s="4"/>
      <c r="J2378" s="6">
        <f>SUM(H2378:I2378)</f>
        <v>0</v>
      </c>
      <c r="K2378" s="5"/>
      <c r="L2378" s="4"/>
      <c r="M2378" s="4"/>
      <c r="N2378" s="6">
        <f>SUM(K2378:M2378)</f>
        <v>0</v>
      </c>
      <c r="O2378" s="4"/>
      <c r="P2378" s="4"/>
      <c r="Q2378" s="4"/>
      <c r="R2378" s="4"/>
      <c r="S2378" s="6">
        <f>SUM(O2378:R2378)</f>
        <v>0</v>
      </c>
      <c r="T2378" s="7"/>
      <c r="U2378" s="5"/>
      <c r="V2378" s="5"/>
      <c r="W2378" s="5"/>
      <c r="X2378" s="5"/>
      <c r="Y2378" s="5"/>
      <c r="Z2378" s="6">
        <f>SUM(T2378:Y2378)</f>
        <v>0</v>
      </c>
      <c r="AA2378" s="5"/>
      <c r="AB2378" s="5"/>
      <c r="AC2378" s="40">
        <f>G2378+J2378+N2378+S2378+Z2378+AA2378-AB2378</f>
        <v>82</v>
      </c>
    </row>
    <row r="2379" spans="1:29" x14ac:dyDescent="0.25">
      <c r="A2379" s="225">
        <v>2375</v>
      </c>
      <c r="B2379" s="62" t="s">
        <v>640</v>
      </c>
      <c r="C2379" s="8" t="s">
        <v>5456</v>
      </c>
      <c r="D2379" s="6">
        <v>0.79500000000000004</v>
      </c>
      <c r="E2379" s="121"/>
      <c r="F2379" s="5"/>
      <c r="G2379" s="6">
        <f>SUM(D2379*100,E2379:F2379)</f>
        <v>79.5</v>
      </c>
      <c r="H2379" s="5"/>
      <c r="I2379" s="4"/>
      <c r="J2379" s="6">
        <f>SUM(H2379:I2379)</f>
        <v>0</v>
      </c>
      <c r="K2379" s="5"/>
      <c r="L2379" s="4"/>
      <c r="M2379" s="4"/>
      <c r="N2379" s="6">
        <f>SUM(K2379:M2379)</f>
        <v>0</v>
      </c>
      <c r="O2379" s="4">
        <v>2.5</v>
      </c>
      <c r="P2379" s="4"/>
      <c r="Q2379" s="4"/>
      <c r="R2379" s="4"/>
      <c r="S2379" s="6">
        <f>SUM(O2379:R2379)</f>
        <v>2.5</v>
      </c>
      <c r="T2379" s="7"/>
      <c r="U2379" s="5"/>
      <c r="V2379" s="5"/>
      <c r="W2379" s="5"/>
      <c r="X2379" s="5"/>
      <c r="Y2379" s="5"/>
      <c r="Z2379" s="6">
        <f>SUM(T2379:Y2379)</f>
        <v>0</v>
      </c>
      <c r="AA2379" s="5"/>
      <c r="AB2379" s="5"/>
      <c r="AC2379" s="40">
        <f>G2379+J2379+N2379+S2379+Z2379+AA2379-AB2379</f>
        <v>82</v>
      </c>
    </row>
    <row r="2380" spans="1:29" x14ac:dyDescent="0.25">
      <c r="A2380" s="224">
        <v>2376</v>
      </c>
      <c r="B2380" s="61" t="s">
        <v>641</v>
      </c>
      <c r="C2380" s="8" t="s">
        <v>5456</v>
      </c>
      <c r="D2380" s="6">
        <v>0.82</v>
      </c>
      <c r="E2380" s="121"/>
      <c r="F2380" s="5"/>
      <c r="G2380" s="6">
        <f>SUM(D2380*100,E2380:F2380)</f>
        <v>82</v>
      </c>
      <c r="H2380" s="5"/>
      <c r="I2380" s="4"/>
      <c r="J2380" s="6">
        <f>SUM(H2380:I2380)</f>
        <v>0</v>
      </c>
      <c r="K2380" s="5"/>
      <c r="L2380" s="4"/>
      <c r="M2380" s="4"/>
      <c r="N2380" s="6">
        <f>SUM(K2380:M2380)</f>
        <v>0</v>
      </c>
      <c r="O2380" s="4"/>
      <c r="P2380" s="4"/>
      <c r="Q2380" s="4"/>
      <c r="R2380" s="4"/>
      <c r="S2380" s="6">
        <f>SUM(O2380:R2380)</f>
        <v>0</v>
      </c>
      <c r="T2380" s="7"/>
      <c r="U2380" s="5"/>
      <c r="V2380" s="5"/>
      <c r="W2380" s="5"/>
      <c r="X2380" s="5"/>
      <c r="Y2380" s="5"/>
      <c r="Z2380" s="6">
        <f>SUM(T2380:Y2380)</f>
        <v>0</v>
      </c>
      <c r="AA2380" s="5"/>
      <c r="AB2380" s="5"/>
      <c r="AC2380" s="40">
        <f>G2380+J2380+N2380+S2380+Z2380+AA2380-AB2380</f>
        <v>82</v>
      </c>
    </row>
    <row r="2381" spans="1:29" x14ac:dyDescent="0.25">
      <c r="A2381" s="224">
        <v>2377</v>
      </c>
      <c r="B2381" s="62" t="s">
        <v>2480</v>
      </c>
      <c r="C2381" s="13" t="s">
        <v>2360</v>
      </c>
      <c r="D2381" s="18">
        <v>0.82</v>
      </c>
      <c r="E2381" s="122"/>
      <c r="F2381" s="17"/>
      <c r="G2381" s="18">
        <v>82</v>
      </c>
      <c r="H2381" s="17"/>
      <c r="I2381" s="19"/>
      <c r="J2381" s="18">
        <v>0</v>
      </c>
      <c r="K2381" s="17"/>
      <c r="L2381" s="19"/>
      <c r="M2381" s="19"/>
      <c r="N2381" s="18">
        <v>0</v>
      </c>
      <c r="O2381" s="19"/>
      <c r="P2381" s="19"/>
      <c r="Q2381" s="19"/>
      <c r="R2381" s="19"/>
      <c r="S2381" s="18">
        <v>0</v>
      </c>
      <c r="T2381" s="20"/>
      <c r="U2381" s="17"/>
      <c r="V2381" s="17"/>
      <c r="W2381" s="17"/>
      <c r="X2381" s="17"/>
      <c r="Y2381" s="17"/>
      <c r="Z2381" s="18">
        <v>0</v>
      </c>
      <c r="AA2381" s="17"/>
      <c r="AB2381" s="17"/>
      <c r="AC2381" s="41">
        <v>82</v>
      </c>
    </row>
    <row r="2382" spans="1:29" x14ac:dyDescent="0.25">
      <c r="A2382" s="224">
        <v>2378</v>
      </c>
      <c r="B2382" s="62" t="s">
        <v>2846</v>
      </c>
      <c r="C2382" s="13" t="s">
        <v>2360</v>
      </c>
      <c r="D2382" s="18">
        <v>0.82</v>
      </c>
      <c r="E2382" s="122"/>
      <c r="F2382" s="17"/>
      <c r="G2382" s="18">
        <v>82</v>
      </c>
      <c r="H2382" s="17"/>
      <c r="I2382" s="19"/>
      <c r="J2382" s="18">
        <v>0</v>
      </c>
      <c r="K2382" s="17"/>
      <c r="L2382" s="19"/>
      <c r="M2382" s="19"/>
      <c r="N2382" s="18">
        <v>0</v>
      </c>
      <c r="O2382" s="19"/>
      <c r="P2382" s="19"/>
      <c r="Q2382" s="19"/>
      <c r="R2382" s="19"/>
      <c r="S2382" s="18">
        <v>0</v>
      </c>
      <c r="T2382" s="20"/>
      <c r="U2382" s="17"/>
      <c r="V2382" s="17"/>
      <c r="W2382" s="17"/>
      <c r="X2382" s="17"/>
      <c r="Y2382" s="17"/>
      <c r="Z2382" s="18">
        <v>0</v>
      </c>
      <c r="AA2382" s="17"/>
      <c r="AB2382" s="17"/>
      <c r="AC2382" s="41">
        <v>82</v>
      </c>
    </row>
    <row r="2383" spans="1:29" x14ac:dyDescent="0.25">
      <c r="A2383" s="225">
        <v>2379</v>
      </c>
      <c r="B2383" s="62" t="s">
        <v>3579</v>
      </c>
      <c r="C2383" s="13" t="s">
        <v>3340</v>
      </c>
      <c r="D2383" s="18">
        <v>0.81</v>
      </c>
      <c r="E2383" s="122"/>
      <c r="F2383" s="17"/>
      <c r="G2383" s="18">
        <v>81</v>
      </c>
      <c r="H2383" s="17"/>
      <c r="I2383" s="19"/>
      <c r="J2383" s="18">
        <v>0</v>
      </c>
      <c r="K2383" s="17"/>
      <c r="L2383" s="19"/>
      <c r="M2383" s="19"/>
      <c r="N2383" s="18">
        <v>0</v>
      </c>
      <c r="O2383" s="19"/>
      <c r="P2383" s="19"/>
      <c r="Q2383" s="19"/>
      <c r="R2383" s="19"/>
      <c r="S2383" s="18">
        <v>0</v>
      </c>
      <c r="T2383" s="20">
        <v>1</v>
      </c>
      <c r="U2383" s="17"/>
      <c r="V2383" s="17"/>
      <c r="W2383" s="17"/>
      <c r="X2383" s="17"/>
      <c r="Y2383" s="17"/>
      <c r="Z2383" s="18">
        <v>1</v>
      </c>
      <c r="AA2383" s="17"/>
      <c r="AB2383" s="17"/>
      <c r="AC2383" s="41">
        <v>82</v>
      </c>
    </row>
    <row r="2384" spans="1:29" x14ac:dyDescent="0.25">
      <c r="A2384" s="224">
        <v>2380</v>
      </c>
      <c r="B2384" s="109">
        <v>194061</v>
      </c>
      <c r="C2384" s="36" t="s">
        <v>5457</v>
      </c>
      <c r="D2384" s="39">
        <v>0.82</v>
      </c>
      <c r="E2384" s="123"/>
      <c r="F2384" s="33"/>
      <c r="G2384" s="34">
        <v>82</v>
      </c>
      <c r="H2384" s="33"/>
      <c r="I2384" s="32"/>
      <c r="J2384" s="34">
        <v>0</v>
      </c>
      <c r="K2384" s="33"/>
      <c r="L2384" s="32"/>
      <c r="M2384" s="32"/>
      <c r="N2384" s="34">
        <v>0</v>
      </c>
      <c r="O2384" s="32"/>
      <c r="P2384" s="32"/>
      <c r="Q2384" s="32"/>
      <c r="R2384" s="32"/>
      <c r="S2384" s="34">
        <v>0</v>
      </c>
      <c r="T2384" s="35"/>
      <c r="U2384" s="33"/>
      <c r="V2384" s="33"/>
      <c r="W2384" s="33"/>
      <c r="X2384" s="33"/>
      <c r="Y2384" s="33"/>
      <c r="Z2384" s="34">
        <v>0</v>
      </c>
      <c r="AA2384" s="33"/>
      <c r="AB2384" s="33"/>
      <c r="AC2384" s="42">
        <v>82</v>
      </c>
    </row>
    <row r="2385" spans="1:29" x14ac:dyDescent="0.25">
      <c r="A2385" s="224">
        <v>2381</v>
      </c>
      <c r="B2385" s="109">
        <v>184160</v>
      </c>
      <c r="C2385" s="36" t="s">
        <v>5457</v>
      </c>
      <c r="D2385" s="39">
        <v>0.82</v>
      </c>
      <c r="E2385" s="123"/>
      <c r="F2385" s="33"/>
      <c r="G2385" s="34">
        <v>82</v>
      </c>
      <c r="H2385" s="33"/>
      <c r="I2385" s="32"/>
      <c r="J2385" s="34">
        <v>0</v>
      </c>
      <c r="K2385" s="33"/>
      <c r="L2385" s="32"/>
      <c r="M2385" s="32"/>
      <c r="N2385" s="34">
        <v>0</v>
      </c>
      <c r="O2385" s="32"/>
      <c r="P2385" s="32"/>
      <c r="Q2385" s="32"/>
      <c r="R2385" s="32"/>
      <c r="S2385" s="34">
        <v>0</v>
      </c>
      <c r="T2385" s="35"/>
      <c r="U2385" s="33"/>
      <c r="V2385" s="33"/>
      <c r="W2385" s="33"/>
      <c r="X2385" s="33"/>
      <c r="Y2385" s="33"/>
      <c r="Z2385" s="34">
        <v>0</v>
      </c>
      <c r="AA2385" s="33"/>
      <c r="AB2385" s="33"/>
      <c r="AC2385" s="42">
        <v>82</v>
      </c>
    </row>
    <row r="2386" spans="1:29" x14ac:dyDescent="0.25">
      <c r="A2386" s="224">
        <v>2382</v>
      </c>
      <c r="B2386" s="62" t="s">
        <v>2847</v>
      </c>
      <c r="C2386" s="13" t="s">
        <v>2360</v>
      </c>
      <c r="D2386" s="18">
        <v>0.77384615384615385</v>
      </c>
      <c r="E2386" s="122"/>
      <c r="F2386" s="17"/>
      <c r="G2386" s="18">
        <v>77.384615384615387</v>
      </c>
      <c r="H2386" s="17"/>
      <c r="I2386" s="19"/>
      <c r="J2386" s="18">
        <v>0</v>
      </c>
      <c r="K2386" s="17"/>
      <c r="L2386" s="19"/>
      <c r="M2386" s="19"/>
      <c r="N2386" s="18">
        <v>0</v>
      </c>
      <c r="O2386" s="19"/>
      <c r="P2386" s="19"/>
      <c r="Q2386" s="19"/>
      <c r="R2386" s="19"/>
      <c r="S2386" s="18">
        <v>0</v>
      </c>
      <c r="T2386" s="20"/>
      <c r="U2386" s="17"/>
      <c r="V2386" s="17"/>
      <c r="W2386" s="17">
        <v>0.6</v>
      </c>
      <c r="X2386" s="17">
        <v>4</v>
      </c>
      <c r="Y2386" s="17"/>
      <c r="Z2386" s="18">
        <v>4.5999999999999996</v>
      </c>
      <c r="AA2386" s="17"/>
      <c r="AB2386" s="17"/>
      <c r="AC2386" s="41">
        <v>81.984615384615381</v>
      </c>
    </row>
    <row r="2387" spans="1:29" x14ac:dyDescent="0.25">
      <c r="A2387" s="225">
        <v>2383</v>
      </c>
      <c r="B2387" s="58" t="s">
        <v>642</v>
      </c>
      <c r="C2387" s="8" t="s">
        <v>5456</v>
      </c>
      <c r="D2387" s="6">
        <v>0.81965517241379315</v>
      </c>
      <c r="E2387" s="121"/>
      <c r="F2387" s="5"/>
      <c r="G2387" s="6">
        <f>SUM(D2387*100,E2387:F2387)</f>
        <v>81.965517241379317</v>
      </c>
      <c r="H2387" s="5"/>
      <c r="I2387" s="4"/>
      <c r="J2387" s="6">
        <f>SUM(H2387:I2387)</f>
        <v>0</v>
      </c>
      <c r="K2387" s="5"/>
      <c r="L2387" s="4"/>
      <c r="M2387" s="4"/>
      <c r="N2387" s="6">
        <f>SUM(K2387:M2387)</f>
        <v>0</v>
      </c>
      <c r="O2387" s="4"/>
      <c r="P2387" s="4"/>
      <c r="Q2387" s="4"/>
      <c r="R2387" s="4"/>
      <c r="S2387" s="6">
        <f>SUM(O2387:R2387)</f>
        <v>0</v>
      </c>
      <c r="T2387" s="7"/>
      <c r="U2387" s="5"/>
      <c r="V2387" s="5"/>
      <c r="W2387" s="5"/>
      <c r="X2387" s="5"/>
      <c r="Y2387" s="5"/>
      <c r="Z2387" s="6">
        <f>SUM(T2387:Y2387)</f>
        <v>0</v>
      </c>
      <c r="AA2387" s="5"/>
      <c r="AB2387" s="5"/>
      <c r="AC2387" s="40">
        <f>G2387+J2387+N2387+S2387+Z2387+AA2387-AB2387</f>
        <v>81.965517241379317</v>
      </c>
    </row>
    <row r="2388" spans="1:29" x14ac:dyDescent="0.25">
      <c r="A2388" s="224">
        <v>2384</v>
      </c>
      <c r="B2388" s="109">
        <v>214142</v>
      </c>
      <c r="C2388" s="36" t="s">
        <v>5457</v>
      </c>
      <c r="D2388" s="39">
        <v>0.68536296296296295</v>
      </c>
      <c r="E2388" s="123"/>
      <c r="F2388" s="33"/>
      <c r="G2388" s="34">
        <v>68.5362962962963</v>
      </c>
      <c r="H2388" s="33"/>
      <c r="I2388" s="32"/>
      <c r="J2388" s="34">
        <v>0</v>
      </c>
      <c r="K2388" s="33"/>
      <c r="L2388" s="32"/>
      <c r="M2388" s="32"/>
      <c r="N2388" s="34">
        <v>0</v>
      </c>
      <c r="O2388" s="32"/>
      <c r="P2388" s="32"/>
      <c r="Q2388" s="32"/>
      <c r="R2388" s="32"/>
      <c r="S2388" s="34">
        <v>0</v>
      </c>
      <c r="T2388" s="35"/>
      <c r="U2388" s="33">
        <v>12.6</v>
      </c>
      <c r="V2388" s="33">
        <v>0.8</v>
      </c>
      <c r="W2388" s="33"/>
      <c r="X2388" s="33"/>
      <c r="Y2388" s="33"/>
      <c r="Z2388" s="34">
        <v>13.4</v>
      </c>
      <c r="AA2388" s="33"/>
      <c r="AB2388" s="33"/>
      <c r="AC2388" s="42">
        <v>81.936296296296305</v>
      </c>
    </row>
    <row r="2389" spans="1:29" x14ac:dyDescent="0.25">
      <c r="A2389" s="224">
        <v>2385</v>
      </c>
      <c r="B2389" s="109">
        <v>214225</v>
      </c>
      <c r="C2389" s="36" t="s">
        <v>5457</v>
      </c>
      <c r="D2389" s="39">
        <v>0.8192666666666667</v>
      </c>
      <c r="E2389" s="123"/>
      <c r="F2389" s="33"/>
      <c r="G2389" s="34">
        <v>81.926666666666677</v>
      </c>
      <c r="H2389" s="33"/>
      <c r="I2389" s="32"/>
      <c r="J2389" s="34">
        <v>0</v>
      </c>
      <c r="K2389" s="33"/>
      <c r="L2389" s="32"/>
      <c r="M2389" s="32"/>
      <c r="N2389" s="34">
        <v>0</v>
      </c>
      <c r="O2389" s="32"/>
      <c r="P2389" s="32"/>
      <c r="Q2389" s="32"/>
      <c r="R2389" s="32"/>
      <c r="S2389" s="34">
        <v>0</v>
      </c>
      <c r="T2389" s="35"/>
      <c r="U2389" s="33"/>
      <c r="V2389" s="33"/>
      <c r="W2389" s="33"/>
      <c r="X2389" s="33"/>
      <c r="Y2389" s="33"/>
      <c r="Z2389" s="34">
        <v>0</v>
      </c>
      <c r="AA2389" s="33"/>
      <c r="AB2389" s="33"/>
      <c r="AC2389" s="42">
        <v>81.926666666666677</v>
      </c>
    </row>
    <row r="2390" spans="1:29" x14ac:dyDescent="0.25">
      <c r="A2390" s="224">
        <v>2386</v>
      </c>
      <c r="B2390" s="62" t="s">
        <v>2848</v>
      </c>
      <c r="C2390" s="13" t="s">
        <v>2360</v>
      </c>
      <c r="D2390" s="18">
        <v>0.81923076923076921</v>
      </c>
      <c r="E2390" s="122"/>
      <c r="F2390" s="17"/>
      <c r="G2390" s="18">
        <v>81.92307692307692</v>
      </c>
      <c r="H2390" s="17"/>
      <c r="I2390" s="19"/>
      <c r="J2390" s="18">
        <v>0</v>
      </c>
      <c r="K2390" s="17"/>
      <c r="L2390" s="19"/>
      <c r="M2390" s="19"/>
      <c r="N2390" s="18">
        <v>0</v>
      </c>
      <c r="O2390" s="19"/>
      <c r="P2390" s="19"/>
      <c r="Q2390" s="19"/>
      <c r="R2390" s="19"/>
      <c r="S2390" s="18">
        <v>0</v>
      </c>
      <c r="T2390" s="20"/>
      <c r="U2390" s="17"/>
      <c r="V2390" s="17"/>
      <c r="W2390" s="17"/>
      <c r="X2390" s="17"/>
      <c r="Y2390" s="17"/>
      <c r="Z2390" s="18">
        <v>0</v>
      </c>
      <c r="AA2390" s="17"/>
      <c r="AB2390" s="17"/>
      <c r="AC2390" s="41">
        <v>81.92307692307692</v>
      </c>
    </row>
    <row r="2391" spans="1:29" x14ac:dyDescent="0.25">
      <c r="A2391" s="225">
        <v>2387</v>
      </c>
      <c r="B2391" s="62" t="s">
        <v>2849</v>
      </c>
      <c r="C2391" s="13" t="s">
        <v>2360</v>
      </c>
      <c r="D2391" s="18">
        <v>0.81923076923076921</v>
      </c>
      <c r="E2391" s="122"/>
      <c r="F2391" s="17"/>
      <c r="G2391" s="18">
        <v>81.92307692307692</v>
      </c>
      <c r="H2391" s="17"/>
      <c r="I2391" s="19"/>
      <c r="J2391" s="18">
        <v>0</v>
      </c>
      <c r="K2391" s="17"/>
      <c r="L2391" s="19"/>
      <c r="M2391" s="19"/>
      <c r="N2391" s="18">
        <v>0</v>
      </c>
      <c r="O2391" s="19"/>
      <c r="P2391" s="19"/>
      <c r="Q2391" s="19"/>
      <c r="R2391" s="19"/>
      <c r="S2391" s="18">
        <v>0</v>
      </c>
      <c r="T2391" s="20"/>
      <c r="U2391" s="17"/>
      <c r="V2391" s="17"/>
      <c r="W2391" s="17"/>
      <c r="X2391" s="17"/>
      <c r="Y2391" s="17"/>
      <c r="Z2391" s="18">
        <v>0</v>
      </c>
      <c r="AA2391" s="17"/>
      <c r="AB2391" s="17"/>
      <c r="AC2391" s="41">
        <v>81.92307692307692</v>
      </c>
    </row>
    <row r="2392" spans="1:29" x14ac:dyDescent="0.25">
      <c r="A2392" s="224">
        <v>2388</v>
      </c>
      <c r="B2392" s="62" t="s">
        <v>2850</v>
      </c>
      <c r="C2392" s="13" t="s">
        <v>2360</v>
      </c>
      <c r="D2392" s="18">
        <v>0.81923076923076921</v>
      </c>
      <c r="E2392" s="122"/>
      <c r="F2392" s="17"/>
      <c r="G2392" s="18">
        <v>81.92307692307692</v>
      </c>
      <c r="H2392" s="17"/>
      <c r="I2392" s="19"/>
      <c r="J2392" s="18">
        <v>0</v>
      </c>
      <c r="K2392" s="17"/>
      <c r="L2392" s="19"/>
      <c r="M2392" s="19"/>
      <c r="N2392" s="18">
        <v>0</v>
      </c>
      <c r="O2392" s="19"/>
      <c r="P2392" s="19"/>
      <c r="Q2392" s="19"/>
      <c r="R2392" s="19"/>
      <c r="S2392" s="18">
        <v>0</v>
      </c>
      <c r="T2392" s="20"/>
      <c r="U2392" s="17"/>
      <c r="V2392" s="17"/>
      <c r="W2392" s="17"/>
      <c r="X2392" s="17"/>
      <c r="Y2392" s="17"/>
      <c r="Z2392" s="18">
        <v>0</v>
      </c>
      <c r="AA2392" s="17"/>
      <c r="AB2392" s="17"/>
      <c r="AC2392" s="41">
        <v>81.92307692307692</v>
      </c>
    </row>
    <row r="2393" spans="1:29" x14ac:dyDescent="0.25">
      <c r="A2393" s="224">
        <v>2389</v>
      </c>
      <c r="B2393" s="62" t="s">
        <v>2851</v>
      </c>
      <c r="C2393" s="13" t="s">
        <v>2360</v>
      </c>
      <c r="D2393" s="18">
        <v>0.81916666666666671</v>
      </c>
      <c r="E2393" s="122"/>
      <c r="F2393" s="17"/>
      <c r="G2393" s="18">
        <v>81.916666666666671</v>
      </c>
      <c r="H2393" s="17"/>
      <c r="I2393" s="19"/>
      <c r="J2393" s="18">
        <v>0</v>
      </c>
      <c r="K2393" s="17"/>
      <c r="L2393" s="19"/>
      <c r="M2393" s="19"/>
      <c r="N2393" s="18">
        <v>0</v>
      </c>
      <c r="O2393" s="19"/>
      <c r="P2393" s="19"/>
      <c r="Q2393" s="19"/>
      <c r="R2393" s="19"/>
      <c r="S2393" s="18">
        <v>0</v>
      </c>
      <c r="T2393" s="20"/>
      <c r="U2393" s="17"/>
      <c r="V2393" s="17"/>
      <c r="W2393" s="17"/>
      <c r="X2393" s="17"/>
      <c r="Y2393" s="17"/>
      <c r="Z2393" s="18">
        <v>0</v>
      </c>
      <c r="AA2393" s="17"/>
      <c r="AB2393" s="17"/>
      <c r="AC2393" s="41">
        <v>81.916666666666671</v>
      </c>
    </row>
    <row r="2394" spans="1:29" x14ac:dyDescent="0.25">
      <c r="A2394" s="224">
        <v>2390</v>
      </c>
      <c r="B2394" s="62" t="s">
        <v>2852</v>
      </c>
      <c r="C2394" s="13" t="s">
        <v>2360</v>
      </c>
      <c r="D2394" s="18">
        <v>0.81916666666666671</v>
      </c>
      <c r="E2394" s="122"/>
      <c r="F2394" s="17"/>
      <c r="G2394" s="18">
        <v>81.916666666666671</v>
      </c>
      <c r="H2394" s="17"/>
      <c r="I2394" s="19"/>
      <c r="J2394" s="18">
        <v>0</v>
      </c>
      <c r="K2394" s="17"/>
      <c r="L2394" s="19"/>
      <c r="M2394" s="19"/>
      <c r="N2394" s="18">
        <v>0</v>
      </c>
      <c r="O2394" s="19"/>
      <c r="P2394" s="19"/>
      <c r="Q2394" s="19"/>
      <c r="R2394" s="19"/>
      <c r="S2394" s="18">
        <v>0</v>
      </c>
      <c r="T2394" s="20"/>
      <c r="U2394" s="17"/>
      <c r="V2394" s="17"/>
      <c r="W2394" s="17"/>
      <c r="X2394" s="17"/>
      <c r="Y2394" s="17"/>
      <c r="Z2394" s="18">
        <v>0</v>
      </c>
      <c r="AA2394" s="17"/>
      <c r="AB2394" s="17"/>
      <c r="AC2394" s="41">
        <v>81.916666666666671</v>
      </c>
    </row>
    <row r="2395" spans="1:29" x14ac:dyDescent="0.25">
      <c r="A2395" s="225">
        <v>2391</v>
      </c>
      <c r="B2395" s="109">
        <v>184076</v>
      </c>
      <c r="C2395" s="36" t="s">
        <v>5457</v>
      </c>
      <c r="D2395" s="39">
        <v>0.81916666666666671</v>
      </c>
      <c r="E2395" s="123"/>
      <c r="F2395" s="33"/>
      <c r="G2395" s="34">
        <v>81.916666666666671</v>
      </c>
      <c r="H2395" s="33"/>
      <c r="I2395" s="32"/>
      <c r="J2395" s="34">
        <v>0</v>
      </c>
      <c r="K2395" s="33"/>
      <c r="L2395" s="32"/>
      <c r="M2395" s="32"/>
      <c r="N2395" s="34">
        <v>0</v>
      </c>
      <c r="O2395" s="32"/>
      <c r="P2395" s="32"/>
      <c r="Q2395" s="32"/>
      <c r="R2395" s="32"/>
      <c r="S2395" s="34">
        <v>0</v>
      </c>
      <c r="T2395" s="35"/>
      <c r="U2395" s="33"/>
      <c r="V2395" s="33"/>
      <c r="W2395" s="33"/>
      <c r="X2395" s="33"/>
      <c r="Y2395" s="33"/>
      <c r="Z2395" s="34">
        <v>0</v>
      </c>
      <c r="AA2395" s="33"/>
      <c r="AB2395" s="33"/>
      <c r="AC2395" s="42">
        <v>81.916666666666671</v>
      </c>
    </row>
    <row r="2396" spans="1:29" x14ac:dyDescent="0.25">
      <c r="A2396" s="224">
        <v>2392</v>
      </c>
      <c r="B2396" s="109">
        <v>184083</v>
      </c>
      <c r="C2396" s="36" t="s">
        <v>5457</v>
      </c>
      <c r="D2396" s="39">
        <v>0.81916666666666671</v>
      </c>
      <c r="E2396" s="123"/>
      <c r="F2396" s="33"/>
      <c r="G2396" s="34">
        <v>81.916666666666671</v>
      </c>
      <c r="H2396" s="33"/>
      <c r="I2396" s="32"/>
      <c r="J2396" s="34">
        <v>0</v>
      </c>
      <c r="K2396" s="33"/>
      <c r="L2396" s="32"/>
      <c r="M2396" s="32"/>
      <c r="N2396" s="34">
        <v>0</v>
      </c>
      <c r="O2396" s="32"/>
      <c r="P2396" s="32"/>
      <c r="Q2396" s="32"/>
      <c r="R2396" s="32"/>
      <c r="S2396" s="34">
        <v>0</v>
      </c>
      <c r="T2396" s="35"/>
      <c r="U2396" s="33"/>
      <c r="V2396" s="33"/>
      <c r="W2396" s="33"/>
      <c r="X2396" s="33"/>
      <c r="Y2396" s="33"/>
      <c r="Z2396" s="34">
        <v>0</v>
      </c>
      <c r="AA2396" s="33"/>
      <c r="AB2396" s="33"/>
      <c r="AC2396" s="42">
        <v>81.916666666666671</v>
      </c>
    </row>
    <row r="2397" spans="1:29" x14ac:dyDescent="0.25">
      <c r="A2397" s="224">
        <v>2393</v>
      </c>
      <c r="B2397" s="58" t="s">
        <v>643</v>
      </c>
      <c r="C2397" s="8" t="s">
        <v>5456</v>
      </c>
      <c r="D2397" s="6">
        <v>0.81911764705882351</v>
      </c>
      <c r="E2397" s="121"/>
      <c r="F2397" s="5"/>
      <c r="G2397" s="6">
        <f>SUM(D2397*100,E2397:F2397)</f>
        <v>81.911764705882348</v>
      </c>
      <c r="H2397" s="5"/>
      <c r="I2397" s="4"/>
      <c r="J2397" s="6">
        <f>SUM(H2397:I2397)</f>
        <v>0</v>
      </c>
      <c r="K2397" s="5"/>
      <c r="L2397" s="4"/>
      <c r="M2397" s="4"/>
      <c r="N2397" s="6">
        <f>SUM(K2397:M2397)</f>
        <v>0</v>
      </c>
      <c r="O2397" s="4"/>
      <c r="P2397" s="4"/>
      <c r="Q2397" s="4"/>
      <c r="R2397" s="4"/>
      <c r="S2397" s="6">
        <f>SUM(O2397:R2397)</f>
        <v>0</v>
      </c>
      <c r="T2397" s="7"/>
      <c r="U2397" s="5"/>
      <c r="V2397" s="5"/>
      <c r="W2397" s="5"/>
      <c r="X2397" s="5"/>
      <c r="Y2397" s="5"/>
      <c r="Z2397" s="6">
        <f>SUM(T2397:Y2397)</f>
        <v>0</v>
      </c>
      <c r="AA2397" s="5"/>
      <c r="AB2397" s="5"/>
      <c r="AC2397" s="40">
        <f>G2397+J2397+N2397+S2397+Z2397+AA2397-AB2397</f>
        <v>81.911764705882348</v>
      </c>
    </row>
    <row r="2398" spans="1:29" x14ac:dyDescent="0.25">
      <c r="A2398" s="224">
        <v>2394</v>
      </c>
      <c r="B2398" s="60" t="s">
        <v>644</v>
      </c>
      <c r="C2398" s="8" t="s">
        <v>5456</v>
      </c>
      <c r="D2398" s="6">
        <v>0.81909090909090909</v>
      </c>
      <c r="E2398" s="121"/>
      <c r="F2398" s="5"/>
      <c r="G2398" s="6">
        <f>SUM(D2398*100,E2398:F2398)</f>
        <v>81.909090909090907</v>
      </c>
      <c r="H2398" s="5"/>
      <c r="I2398" s="4"/>
      <c r="J2398" s="6">
        <f>SUM(H2398:I2398)</f>
        <v>0</v>
      </c>
      <c r="K2398" s="5"/>
      <c r="L2398" s="4"/>
      <c r="M2398" s="4"/>
      <c r="N2398" s="6">
        <f>SUM(K2398:M2398)</f>
        <v>0</v>
      </c>
      <c r="O2398" s="4"/>
      <c r="P2398" s="4"/>
      <c r="Q2398" s="4"/>
      <c r="R2398" s="4"/>
      <c r="S2398" s="6">
        <f>SUM(O2398:R2398)</f>
        <v>0</v>
      </c>
      <c r="T2398" s="7"/>
      <c r="U2398" s="5"/>
      <c r="V2398" s="5"/>
      <c r="W2398" s="5"/>
      <c r="X2398" s="5"/>
      <c r="Y2398" s="5"/>
      <c r="Z2398" s="6">
        <f>SUM(T2398:Y2398)</f>
        <v>0</v>
      </c>
      <c r="AA2398" s="5"/>
      <c r="AB2398" s="5"/>
      <c r="AC2398" s="40">
        <f>G2398+J2398+N2398+S2398+Z2398+AA2398-AB2398</f>
        <v>81.909090909090907</v>
      </c>
    </row>
    <row r="2399" spans="1:29" x14ac:dyDescent="0.25">
      <c r="A2399" s="225">
        <v>2395</v>
      </c>
      <c r="B2399" s="62" t="s">
        <v>3580</v>
      </c>
      <c r="C2399" s="13" t="s">
        <v>3340</v>
      </c>
      <c r="D2399" s="18">
        <v>0.80909090909090908</v>
      </c>
      <c r="E2399" s="122">
        <v>1</v>
      </c>
      <c r="F2399" s="17"/>
      <c r="G2399" s="18">
        <v>81.909090909090907</v>
      </c>
      <c r="H2399" s="17"/>
      <c r="I2399" s="19"/>
      <c r="J2399" s="18">
        <v>0</v>
      </c>
      <c r="K2399" s="17"/>
      <c r="L2399" s="19"/>
      <c r="M2399" s="19"/>
      <c r="N2399" s="18">
        <v>0</v>
      </c>
      <c r="O2399" s="19"/>
      <c r="P2399" s="19"/>
      <c r="Q2399" s="19"/>
      <c r="R2399" s="19"/>
      <c r="S2399" s="18">
        <v>0</v>
      </c>
      <c r="T2399" s="20"/>
      <c r="U2399" s="17"/>
      <c r="V2399" s="17"/>
      <c r="W2399" s="17"/>
      <c r="X2399" s="17"/>
      <c r="Y2399" s="17"/>
      <c r="Z2399" s="18">
        <v>0</v>
      </c>
      <c r="AA2399" s="17"/>
      <c r="AB2399" s="17"/>
      <c r="AC2399" s="41">
        <v>81.909090909090907</v>
      </c>
    </row>
    <row r="2400" spans="1:29" x14ac:dyDescent="0.25">
      <c r="A2400" s="224">
        <v>2396</v>
      </c>
      <c r="B2400" s="79" t="s">
        <v>1624</v>
      </c>
      <c r="C2400" s="8" t="s">
        <v>1369</v>
      </c>
      <c r="D2400" s="18">
        <v>0.81901999999999997</v>
      </c>
      <c r="E2400" s="122"/>
      <c r="F2400" s="17"/>
      <c r="G2400" s="18">
        <f>SUM(D2400*100,E2400:F2400)</f>
        <v>81.902000000000001</v>
      </c>
      <c r="H2400" s="17"/>
      <c r="I2400" s="19"/>
      <c r="J2400" s="18">
        <f>SUM(H2400:I2400)</f>
        <v>0</v>
      </c>
      <c r="K2400" s="17"/>
      <c r="L2400" s="19"/>
      <c r="M2400" s="19"/>
      <c r="N2400" s="18">
        <f>SUM(K2400:M2400)</f>
        <v>0</v>
      </c>
      <c r="O2400" s="19"/>
      <c r="P2400" s="19"/>
      <c r="Q2400" s="19"/>
      <c r="R2400" s="19"/>
      <c r="S2400" s="18">
        <f>SUM(O2400:R2400)</f>
        <v>0</v>
      </c>
      <c r="T2400" s="20"/>
      <c r="U2400" s="17"/>
      <c r="V2400" s="17"/>
      <c r="W2400" s="17"/>
      <c r="X2400" s="17"/>
      <c r="Y2400" s="17"/>
      <c r="Z2400" s="18">
        <f>SUM(T2400:Y2400)</f>
        <v>0</v>
      </c>
      <c r="AA2400" s="17"/>
      <c r="AB2400" s="17"/>
      <c r="AC2400" s="41">
        <f>G2400+J2400+N2400+S2400+Z2400+AA2400-AB2400</f>
        <v>81.902000000000001</v>
      </c>
    </row>
    <row r="2401" spans="1:29" x14ac:dyDescent="0.25">
      <c r="A2401" s="224">
        <v>2397</v>
      </c>
      <c r="B2401" s="62" t="s">
        <v>3581</v>
      </c>
      <c r="C2401" s="13" t="s">
        <v>3340</v>
      </c>
      <c r="D2401" s="18">
        <v>0.81899999999999995</v>
      </c>
      <c r="E2401" s="122"/>
      <c r="F2401" s="17"/>
      <c r="G2401" s="18">
        <v>81.899999999999991</v>
      </c>
      <c r="H2401" s="17"/>
      <c r="I2401" s="19"/>
      <c r="J2401" s="18">
        <v>0</v>
      </c>
      <c r="K2401" s="17"/>
      <c r="L2401" s="19"/>
      <c r="M2401" s="19"/>
      <c r="N2401" s="18">
        <v>0</v>
      </c>
      <c r="O2401" s="19"/>
      <c r="P2401" s="19"/>
      <c r="Q2401" s="19"/>
      <c r="R2401" s="19"/>
      <c r="S2401" s="18">
        <v>0</v>
      </c>
      <c r="T2401" s="20"/>
      <c r="U2401" s="17"/>
      <c r="V2401" s="17"/>
      <c r="W2401" s="17"/>
      <c r="X2401" s="17"/>
      <c r="Y2401" s="17"/>
      <c r="Z2401" s="18">
        <v>0</v>
      </c>
      <c r="AA2401" s="17"/>
      <c r="AB2401" s="17"/>
      <c r="AC2401" s="41">
        <v>81.899999999999991</v>
      </c>
    </row>
    <row r="2402" spans="1:29" x14ac:dyDescent="0.25">
      <c r="A2402" s="224">
        <v>2398</v>
      </c>
      <c r="B2402" s="111" t="s">
        <v>4066</v>
      </c>
      <c r="C2402" s="8" t="s">
        <v>4042</v>
      </c>
      <c r="D2402" s="18">
        <v>0.81093749999999998</v>
      </c>
      <c r="E2402" s="124"/>
      <c r="F2402" s="17"/>
      <c r="G2402" s="18">
        <f>SUM(D2402*100,E2402:F2402)</f>
        <v>81.09375</v>
      </c>
      <c r="H2402" s="17"/>
      <c r="I2402" s="19"/>
      <c r="J2402" s="18">
        <f>SUM(H2402:I2402)</f>
        <v>0</v>
      </c>
      <c r="K2402" s="17"/>
      <c r="L2402" s="19"/>
      <c r="M2402" s="19"/>
      <c r="N2402" s="18">
        <f>SUM(K2402:M2402)</f>
        <v>0</v>
      </c>
      <c r="O2402" s="19"/>
      <c r="P2402" s="19"/>
      <c r="Q2402" s="19"/>
      <c r="R2402" s="19"/>
      <c r="S2402" s="18">
        <f>SUM(O2402:R2402)</f>
        <v>0</v>
      </c>
      <c r="T2402" s="20"/>
      <c r="U2402" s="17">
        <v>0.8</v>
      </c>
      <c r="V2402" s="17"/>
      <c r="W2402" s="17"/>
      <c r="X2402" s="17"/>
      <c r="Y2402" s="17"/>
      <c r="Z2402" s="18">
        <f>SUM(T2402:Y2402)</f>
        <v>0.8</v>
      </c>
      <c r="AA2402" s="17"/>
      <c r="AB2402" s="17"/>
      <c r="AC2402" s="41">
        <f>G2402+J2402+N2402+S2402+Z2402+AA2402-AB2402</f>
        <v>81.893749999999997</v>
      </c>
    </row>
    <row r="2403" spans="1:29" x14ac:dyDescent="0.25">
      <c r="A2403" s="225">
        <v>2399</v>
      </c>
      <c r="B2403" s="81" t="s">
        <v>4377</v>
      </c>
      <c r="C2403" s="8" t="s">
        <v>4356</v>
      </c>
      <c r="D2403" s="18">
        <v>0.81870967741935485</v>
      </c>
      <c r="E2403" s="124"/>
      <c r="F2403" s="17"/>
      <c r="G2403" s="18">
        <f>SUM(D2403*100,E2403:F2403)</f>
        <v>81.870967741935488</v>
      </c>
      <c r="H2403" s="17"/>
      <c r="I2403" s="19"/>
      <c r="J2403" s="18">
        <f>SUM(H2403:I2403)</f>
        <v>0</v>
      </c>
      <c r="K2403" s="17"/>
      <c r="L2403" s="19"/>
      <c r="M2403" s="19"/>
      <c r="N2403" s="18">
        <f>SUM(K2403:M2403)</f>
        <v>0</v>
      </c>
      <c r="O2403" s="19"/>
      <c r="P2403" s="19"/>
      <c r="Q2403" s="19"/>
      <c r="R2403" s="19"/>
      <c r="S2403" s="18">
        <f>SUM(O2403:R2403)</f>
        <v>0</v>
      </c>
      <c r="T2403" s="20"/>
      <c r="U2403" s="17"/>
      <c r="V2403" s="17"/>
      <c r="W2403" s="17"/>
      <c r="X2403" s="17"/>
      <c r="Y2403" s="17"/>
      <c r="Z2403" s="18">
        <f>SUM(T2403:Y2403)</f>
        <v>0</v>
      </c>
      <c r="AA2403" s="17"/>
      <c r="AB2403" s="17"/>
      <c r="AC2403" s="41">
        <f>G2403+J2403+N2403+S2403+Z2403+AA2403-AB2403</f>
        <v>81.870967741935488</v>
      </c>
    </row>
    <row r="2404" spans="1:29" x14ac:dyDescent="0.25">
      <c r="A2404" s="224">
        <v>2400</v>
      </c>
      <c r="B2404" s="92" t="s">
        <v>1625</v>
      </c>
      <c r="C2404" s="8" t="s">
        <v>1369</v>
      </c>
      <c r="D2404" s="18">
        <v>0.81864406779661014</v>
      </c>
      <c r="E2404" s="122"/>
      <c r="F2404" s="17"/>
      <c r="G2404" s="18">
        <f>SUM(D2404*100,E2404:F2404)</f>
        <v>81.86440677966101</v>
      </c>
      <c r="H2404" s="17"/>
      <c r="I2404" s="19"/>
      <c r="J2404" s="18">
        <f>SUM(H2404:I2404)</f>
        <v>0</v>
      </c>
      <c r="K2404" s="17"/>
      <c r="L2404" s="19"/>
      <c r="M2404" s="19"/>
      <c r="N2404" s="18">
        <f>SUM(K2404:M2404)</f>
        <v>0</v>
      </c>
      <c r="O2404" s="19"/>
      <c r="P2404" s="19"/>
      <c r="Q2404" s="19"/>
      <c r="R2404" s="19"/>
      <c r="S2404" s="18">
        <f>SUM(O2404:R2404)</f>
        <v>0</v>
      </c>
      <c r="T2404" s="20"/>
      <c r="U2404" s="17"/>
      <c r="V2404" s="17"/>
      <c r="W2404" s="17"/>
      <c r="X2404" s="17"/>
      <c r="Y2404" s="17"/>
      <c r="Z2404" s="18">
        <f>SUM(T2404:Y2404)</f>
        <v>0</v>
      </c>
      <c r="AA2404" s="17"/>
      <c r="AB2404" s="17"/>
      <c r="AC2404" s="41">
        <f>G2404+J2404+N2404+S2404+Z2404+AA2404-AB2404</f>
        <v>81.86440677966101</v>
      </c>
    </row>
    <row r="2405" spans="1:29" x14ac:dyDescent="0.25">
      <c r="A2405" s="224">
        <v>2401</v>
      </c>
      <c r="B2405" s="62" t="s">
        <v>2853</v>
      </c>
      <c r="C2405" s="13" t="s">
        <v>2360</v>
      </c>
      <c r="D2405" s="18">
        <v>0.81846153846153835</v>
      </c>
      <c r="E2405" s="122"/>
      <c r="F2405" s="17"/>
      <c r="G2405" s="18">
        <v>81.84615384615384</v>
      </c>
      <c r="H2405" s="17"/>
      <c r="I2405" s="19"/>
      <c r="J2405" s="18">
        <v>0</v>
      </c>
      <c r="K2405" s="17"/>
      <c r="L2405" s="19"/>
      <c r="M2405" s="19"/>
      <c r="N2405" s="18">
        <v>0</v>
      </c>
      <c r="O2405" s="19"/>
      <c r="P2405" s="19"/>
      <c r="Q2405" s="19"/>
      <c r="R2405" s="19"/>
      <c r="S2405" s="18">
        <v>0</v>
      </c>
      <c r="T2405" s="20"/>
      <c r="U2405" s="17"/>
      <c r="V2405" s="17"/>
      <c r="W2405" s="17"/>
      <c r="X2405" s="17"/>
      <c r="Y2405" s="17"/>
      <c r="Z2405" s="18">
        <v>0</v>
      </c>
      <c r="AA2405" s="17"/>
      <c r="AB2405" s="17"/>
      <c r="AC2405" s="41">
        <v>81.84615384615384</v>
      </c>
    </row>
    <row r="2406" spans="1:29" x14ac:dyDescent="0.25">
      <c r="A2406" s="224">
        <v>2402</v>
      </c>
      <c r="B2406" s="62" t="s">
        <v>2854</v>
      </c>
      <c r="C2406" s="13" t="s">
        <v>2360</v>
      </c>
      <c r="D2406" s="18">
        <v>0.81846153846153835</v>
      </c>
      <c r="E2406" s="122"/>
      <c r="F2406" s="17"/>
      <c r="G2406" s="18">
        <v>81.84615384615384</v>
      </c>
      <c r="H2406" s="17"/>
      <c r="I2406" s="19"/>
      <c r="J2406" s="18">
        <v>0</v>
      </c>
      <c r="K2406" s="17"/>
      <c r="L2406" s="19"/>
      <c r="M2406" s="19"/>
      <c r="N2406" s="18">
        <v>0</v>
      </c>
      <c r="O2406" s="19"/>
      <c r="P2406" s="19"/>
      <c r="Q2406" s="19"/>
      <c r="R2406" s="19"/>
      <c r="S2406" s="18">
        <v>0</v>
      </c>
      <c r="T2406" s="20"/>
      <c r="U2406" s="17"/>
      <c r="V2406" s="17"/>
      <c r="W2406" s="17"/>
      <c r="X2406" s="17"/>
      <c r="Y2406" s="17"/>
      <c r="Z2406" s="18">
        <v>0</v>
      </c>
      <c r="AA2406" s="17"/>
      <c r="AB2406" s="17"/>
      <c r="AC2406" s="41">
        <v>81.84615384615384</v>
      </c>
    </row>
    <row r="2407" spans="1:29" x14ac:dyDescent="0.25">
      <c r="A2407" s="225">
        <v>2403</v>
      </c>
      <c r="B2407" s="62" t="s">
        <v>2855</v>
      </c>
      <c r="C2407" s="13" t="s">
        <v>2360</v>
      </c>
      <c r="D2407" s="18">
        <v>0.81841666666666668</v>
      </c>
      <c r="E2407" s="122"/>
      <c r="F2407" s="17"/>
      <c r="G2407" s="18">
        <v>81.841666666666669</v>
      </c>
      <c r="H2407" s="17"/>
      <c r="I2407" s="19"/>
      <c r="J2407" s="18">
        <v>0</v>
      </c>
      <c r="K2407" s="17"/>
      <c r="L2407" s="19"/>
      <c r="M2407" s="19"/>
      <c r="N2407" s="18">
        <v>0</v>
      </c>
      <c r="O2407" s="19"/>
      <c r="P2407" s="19"/>
      <c r="Q2407" s="19"/>
      <c r="R2407" s="19"/>
      <c r="S2407" s="18">
        <v>0</v>
      </c>
      <c r="T2407" s="20"/>
      <c r="U2407" s="17"/>
      <c r="V2407" s="17"/>
      <c r="W2407" s="17"/>
      <c r="X2407" s="17"/>
      <c r="Y2407" s="17"/>
      <c r="Z2407" s="18">
        <v>0</v>
      </c>
      <c r="AA2407" s="17"/>
      <c r="AB2407" s="17"/>
      <c r="AC2407" s="41">
        <v>81.841666666666669</v>
      </c>
    </row>
    <row r="2408" spans="1:29" x14ac:dyDescent="0.25">
      <c r="A2408" s="224">
        <v>2404</v>
      </c>
      <c r="B2408" s="88" t="s">
        <v>1626</v>
      </c>
      <c r="C2408" s="8" t="s">
        <v>1369</v>
      </c>
      <c r="D2408" s="18">
        <v>0.81133333333333335</v>
      </c>
      <c r="E2408" s="122"/>
      <c r="F2408" s="17"/>
      <c r="G2408" s="18">
        <f>SUM(D2408*100,E2408:F2408)</f>
        <v>81.13333333333334</v>
      </c>
      <c r="H2408" s="17"/>
      <c r="I2408" s="19"/>
      <c r="J2408" s="18">
        <f>SUM(H2408:I2408)</f>
        <v>0</v>
      </c>
      <c r="K2408" s="17"/>
      <c r="L2408" s="19"/>
      <c r="M2408" s="19"/>
      <c r="N2408" s="18">
        <f>SUM(K2408:M2408)</f>
        <v>0</v>
      </c>
      <c r="O2408" s="19"/>
      <c r="P2408" s="19"/>
      <c r="Q2408" s="19"/>
      <c r="R2408" s="19"/>
      <c r="S2408" s="18">
        <f>SUM(O2408:R2408)</f>
        <v>0</v>
      </c>
      <c r="T2408" s="20"/>
      <c r="U2408" s="17">
        <v>0.5</v>
      </c>
      <c r="V2408" s="17"/>
      <c r="W2408" s="17">
        <v>0.2</v>
      </c>
      <c r="X2408" s="17"/>
      <c r="Y2408" s="17"/>
      <c r="Z2408" s="18">
        <f>SUM(T2408:Y2408)</f>
        <v>0.7</v>
      </c>
      <c r="AA2408" s="17"/>
      <c r="AB2408" s="17"/>
      <c r="AC2408" s="41">
        <f>G2408+J2408+N2408+S2408+Z2408+AA2408-AB2408</f>
        <v>81.833333333333343</v>
      </c>
    </row>
    <row r="2409" spans="1:29" x14ac:dyDescent="0.25">
      <c r="A2409" s="224">
        <v>2405</v>
      </c>
      <c r="B2409" s="109">
        <v>194162</v>
      </c>
      <c r="C2409" s="36" t="s">
        <v>5457</v>
      </c>
      <c r="D2409" s="39">
        <v>0.81833333333333336</v>
      </c>
      <c r="E2409" s="123"/>
      <c r="F2409" s="33"/>
      <c r="G2409" s="34">
        <v>81.833333333333343</v>
      </c>
      <c r="H2409" s="33"/>
      <c r="I2409" s="32"/>
      <c r="J2409" s="34">
        <v>0</v>
      </c>
      <c r="K2409" s="33"/>
      <c r="L2409" s="32"/>
      <c r="M2409" s="32"/>
      <c r="N2409" s="34">
        <v>0</v>
      </c>
      <c r="O2409" s="32"/>
      <c r="P2409" s="32"/>
      <c r="Q2409" s="32"/>
      <c r="R2409" s="32"/>
      <c r="S2409" s="34">
        <v>0</v>
      </c>
      <c r="T2409" s="35"/>
      <c r="U2409" s="33"/>
      <c r="V2409" s="33"/>
      <c r="W2409" s="33"/>
      <c r="X2409" s="33"/>
      <c r="Y2409" s="33"/>
      <c r="Z2409" s="34">
        <v>0</v>
      </c>
      <c r="AA2409" s="33"/>
      <c r="AB2409" s="33"/>
      <c r="AC2409" s="42">
        <v>81.833333333333343</v>
      </c>
    </row>
    <row r="2410" spans="1:29" x14ac:dyDescent="0.25">
      <c r="A2410" s="224">
        <v>2406</v>
      </c>
      <c r="B2410" s="105" t="s">
        <v>1627</v>
      </c>
      <c r="C2410" s="8" t="s">
        <v>1369</v>
      </c>
      <c r="D2410" s="18">
        <v>0.80400645161290329</v>
      </c>
      <c r="E2410" s="122"/>
      <c r="F2410" s="17"/>
      <c r="G2410" s="18">
        <f>SUM(D2410*100,E2410:F2410)</f>
        <v>80.400645161290328</v>
      </c>
      <c r="H2410" s="17"/>
      <c r="I2410" s="19"/>
      <c r="J2410" s="18">
        <f>SUM(H2410:I2410)</f>
        <v>0</v>
      </c>
      <c r="K2410" s="17"/>
      <c r="L2410" s="19"/>
      <c r="M2410" s="19"/>
      <c r="N2410" s="18">
        <f>SUM(K2410:M2410)</f>
        <v>0</v>
      </c>
      <c r="O2410" s="19"/>
      <c r="P2410" s="19"/>
      <c r="Q2410" s="19"/>
      <c r="R2410" s="19"/>
      <c r="S2410" s="18">
        <f>SUM(O2410:R2410)</f>
        <v>0</v>
      </c>
      <c r="T2410" s="20"/>
      <c r="U2410" s="17">
        <v>1</v>
      </c>
      <c r="V2410" s="17"/>
      <c r="W2410" s="17">
        <f>0.2+0.2</f>
        <v>0.4</v>
      </c>
      <c r="X2410" s="17"/>
      <c r="Y2410" s="17"/>
      <c r="Z2410" s="18">
        <f>SUM(T2410:Y2410)</f>
        <v>1.4</v>
      </c>
      <c r="AA2410" s="17"/>
      <c r="AB2410" s="17"/>
      <c r="AC2410" s="41">
        <f>G2410+J2410+N2410+S2410+Z2410+AA2410-AB2410</f>
        <v>81.800645161290333</v>
      </c>
    </row>
    <row r="2411" spans="1:29" x14ac:dyDescent="0.25">
      <c r="A2411" s="225">
        <v>2407</v>
      </c>
      <c r="B2411" s="62" t="s">
        <v>645</v>
      </c>
      <c r="C2411" s="8" t="s">
        <v>5456</v>
      </c>
      <c r="D2411" s="6">
        <v>0.81793103448275861</v>
      </c>
      <c r="E2411" s="121"/>
      <c r="F2411" s="5"/>
      <c r="G2411" s="6">
        <f>SUM(D2411*100,E2411:F2411)</f>
        <v>81.793103448275858</v>
      </c>
      <c r="H2411" s="5"/>
      <c r="I2411" s="4"/>
      <c r="J2411" s="6">
        <f>SUM(H2411:I2411)</f>
        <v>0</v>
      </c>
      <c r="K2411" s="5"/>
      <c r="L2411" s="4"/>
      <c r="M2411" s="4"/>
      <c r="N2411" s="6">
        <f>SUM(K2411:M2411)</f>
        <v>0</v>
      </c>
      <c r="O2411" s="4"/>
      <c r="P2411" s="4"/>
      <c r="Q2411" s="4"/>
      <c r="R2411" s="4"/>
      <c r="S2411" s="6">
        <f>SUM(O2411:R2411)</f>
        <v>0</v>
      </c>
      <c r="T2411" s="7"/>
      <c r="U2411" s="5"/>
      <c r="V2411" s="5"/>
      <c r="W2411" s="5"/>
      <c r="X2411" s="5"/>
      <c r="Y2411" s="5"/>
      <c r="Z2411" s="6">
        <f>SUM(T2411:Y2411)</f>
        <v>0</v>
      </c>
      <c r="AA2411" s="5"/>
      <c r="AB2411" s="5"/>
      <c r="AC2411" s="40">
        <f>G2411+J2411+N2411+S2411+Z2411+AA2411-AB2411</f>
        <v>81.793103448275858</v>
      </c>
    </row>
    <row r="2412" spans="1:29" x14ac:dyDescent="0.25">
      <c r="A2412" s="224">
        <v>2408</v>
      </c>
      <c r="B2412" s="109">
        <v>214222</v>
      </c>
      <c r="C2412" s="36" t="s">
        <v>5457</v>
      </c>
      <c r="D2412" s="39">
        <v>0.8179037037037038</v>
      </c>
      <c r="E2412" s="123"/>
      <c r="F2412" s="33"/>
      <c r="G2412" s="34">
        <v>81.790370370370383</v>
      </c>
      <c r="H2412" s="33"/>
      <c r="I2412" s="32"/>
      <c r="J2412" s="34">
        <v>0</v>
      </c>
      <c r="K2412" s="33"/>
      <c r="L2412" s="32"/>
      <c r="M2412" s="32"/>
      <c r="N2412" s="34">
        <v>0</v>
      </c>
      <c r="O2412" s="32"/>
      <c r="P2412" s="32"/>
      <c r="Q2412" s="32"/>
      <c r="R2412" s="32"/>
      <c r="S2412" s="34">
        <v>0</v>
      </c>
      <c r="T2412" s="35"/>
      <c r="U2412" s="33"/>
      <c r="V2412" s="33"/>
      <c r="W2412" s="33"/>
      <c r="X2412" s="33"/>
      <c r="Y2412" s="33"/>
      <c r="Z2412" s="34">
        <v>0</v>
      </c>
      <c r="AA2412" s="33"/>
      <c r="AB2412" s="33"/>
      <c r="AC2412" s="42">
        <v>81.790370370370383</v>
      </c>
    </row>
    <row r="2413" spans="1:29" x14ac:dyDescent="0.25">
      <c r="A2413" s="224">
        <v>2409</v>
      </c>
      <c r="B2413" s="60" t="s">
        <v>646</v>
      </c>
      <c r="C2413" s="8" t="s">
        <v>5456</v>
      </c>
      <c r="D2413" s="6">
        <v>0.81787878787878787</v>
      </c>
      <c r="E2413" s="121"/>
      <c r="F2413" s="5"/>
      <c r="G2413" s="6">
        <f>SUM(D2413*100,E2413:F2413)</f>
        <v>81.787878787878782</v>
      </c>
      <c r="H2413" s="5"/>
      <c r="I2413" s="4"/>
      <c r="J2413" s="6">
        <f>SUM(H2413:I2413)</f>
        <v>0</v>
      </c>
      <c r="K2413" s="5"/>
      <c r="L2413" s="4"/>
      <c r="M2413" s="4"/>
      <c r="N2413" s="6">
        <f>SUM(K2413:M2413)</f>
        <v>0</v>
      </c>
      <c r="O2413" s="4"/>
      <c r="P2413" s="4"/>
      <c r="Q2413" s="4"/>
      <c r="R2413" s="4"/>
      <c r="S2413" s="6">
        <f>SUM(O2413:R2413)</f>
        <v>0</v>
      </c>
      <c r="T2413" s="7"/>
      <c r="U2413" s="5"/>
      <c r="V2413" s="5"/>
      <c r="W2413" s="5"/>
      <c r="X2413" s="5"/>
      <c r="Y2413" s="5"/>
      <c r="Z2413" s="6">
        <f>SUM(T2413:Y2413)</f>
        <v>0</v>
      </c>
      <c r="AA2413" s="5"/>
      <c r="AB2413" s="5"/>
      <c r="AC2413" s="40">
        <f>G2413+J2413+N2413+S2413+Z2413+AA2413-AB2413</f>
        <v>81.787878787878782</v>
      </c>
    </row>
    <row r="2414" spans="1:29" x14ac:dyDescent="0.25">
      <c r="A2414" s="224">
        <v>2410</v>
      </c>
      <c r="B2414" s="59" t="s">
        <v>647</v>
      </c>
      <c r="C2414" s="8" t="s">
        <v>5456</v>
      </c>
      <c r="D2414" s="43">
        <v>0.79273333333333329</v>
      </c>
      <c r="E2414" s="121"/>
      <c r="F2414" s="5"/>
      <c r="G2414" s="6">
        <f>SUM(D2414*100,E2414:F2414)</f>
        <v>79.273333333333326</v>
      </c>
      <c r="H2414" s="5"/>
      <c r="I2414" s="4"/>
      <c r="J2414" s="6">
        <f>SUM(H2414:I2414)</f>
        <v>0</v>
      </c>
      <c r="K2414" s="5">
        <v>2</v>
      </c>
      <c r="L2414" s="4"/>
      <c r="M2414" s="4"/>
      <c r="N2414" s="6">
        <f>SUM(K2414:M2414)</f>
        <v>2</v>
      </c>
      <c r="O2414" s="4"/>
      <c r="P2414" s="4"/>
      <c r="Q2414" s="4"/>
      <c r="R2414" s="4"/>
      <c r="S2414" s="6">
        <f>SUM(O2414:R2414)</f>
        <v>0</v>
      </c>
      <c r="T2414" s="7"/>
      <c r="U2414" s="5">
        <v>0.5</v>
      </c>
      <c r="V2414" s="5"/>
      <c r="W2414" s="5"/>
      <c r="X2414" s="5"/>
      <c r="Y2414" s="5"/>
      <c r="Z2414" s="6">
        <f>SUM(T2414:Y2414)</f>
        <v>0.5</v>
      </c>
      <c r="AA2414" s="5"/>
      <c r="AB2414" s="5"/>
      <c r="AC2414" s="40">
        <f>G2414+J2414+N2414+S2414+Z2414+AA2414-AB2414</f>
        <v>81.773333333333326</v>
      </c>
    </row>
    <row r="2415" spans="1:29" x14ac:dyDescent="0.25">
      <c r="A2415" s="225">
        <v>2411</v>
      </c>
      <c r="B2415" s="62" t="s">
        <v>2857</v>
      </c>
      <c r="C2415" s="13" t="s">
        <v>2360</v>
      </c>
      <c r="D2415" s="18">
        <v>0.81769230769230772</v>
      </c>
      <c r="E2415" s="122"/>
      <c r="F2415" s="17"/>
      <c r="G2415" s="18">
        <v>81.769230769230774</v>
      </c>
      <c r="H2415" s="17"/>
      <c r="I2415" s="19"/>
      <c r="J2415" s="18">
        <v>0</v>
      </c>
      <c r="K2415" s="17"/>
      <c r="L2415" s="19"/>
      <c r="M2415" s="19"/>
      <c r="N2415" s="18">
        <v>0</v>
      </c>
      <c r="O2415" s="19"/>
      <c r="P2415" s="19"/>
      <c r="Q2415" s="19"/>
      <c r="R2415" s="19"/>
      <c r="S2415" s="18">
        <v>0</v>
      </c>
      <c r="T2415" s="20"/>
      <c r="U2415" s="17"/>
      <c r="V2415" s="17"/>
      <c r="W2415" s="17"/>
      <c r="X2415" s="17"/>
      <c r="Y2415" s="17"/>
      <c r="Z2415" s="18">
        <v>0</v>
      </c>
      <c r="AA2415" s="17"/>
      <c r="AB2415" s="17"/>
      <c r="AC2415" s="41">
        <v>81.769230769230774</v>
      </c>
    </row>
    <row r="2416" spans="1:29" x14ac:dyDescent="0.25">
      <c r="A2416" s="224">
        <v>2412</v>
      </c>
      <c r="B2416" s="58" t="s">
        <v>648</v>
      </c>
      <c r="C2416" s="8" t="s">
        <v>5456</v>
      </c>
      <c r="D2416" s="6">
        <v>0.81733333333333336</v>
      </c>
      <c r="E2416" s="121"/>
      <c r="F2416" s="5"/>
      <c r="G2416" s="6">
        <f>SUM(D2416*100,E2416:F2416)</f>
        <v>81.733333333333334</v>
      </c>
      <c r="H2416" s="5"/>
      <c r="I2416" s="4"/>
      <c r="J2416" s="6">
        <f>SUM(H2416:I2416)</f>
        <v>0</v>
      </c>
      <c r="K2416" s="5"/>
      <c r="L2416" s="4"/>
      <c r="M2416" s="4"/>
      <c r="N2416" s="6">
        <f>SUM(K2416:M2416)</f>
        <v>0</v>
      </c>
      <c r="O2416" s="4"/>
      <c r="P2416" s="4"/>
      <c r="Q2416" s="4"/>
      <c r="R2416" s="4"/>
      <c r="S2416" s="6">
        <f>SUM(O2416:R2416)</f>
        <v>0</v>
      </c>
      <c r="T2416" s="7"/>
      <c r="U2416" s="5"/>
      <c r="V2416" s="5"/>
      <c r="W2416" s="5"/>
      <c r="X2416" s="5"/>
      <c r="Y2416" s="5"/>
      <c r="Z2416" s="6">
        <f>SUM(T2416:Y2416)</f>
        <v>0</v>
      </c>
      <c r="AA2416" s="5"/>
      <c r="AB2416" s="5"/>
      <c r="AC2416" s="40">
        <f>G2416+J2416+N2416+S2416+Z2416+AA2416-AB2416</f>
        <v>81.733333333333334</v>
      </c>
    </row>
    <row r="2417" spans="1:29" x14ac:dyDescent="0.25">
      <c r="A2417" s="224">
        <v>2413</v>
      </c>
      <c r="B2417" s="62" t="s">
        <v>649</v>
      </c>
      <c r="C2417" s="8" t="s">
        <v>5456</v>
      </c>
      <c r="D2417" s="6">
        <v>0.81733333333333336</v>
      </c>
      <c r="E2417" s="121"/>
      <c r="F2417" s="5"/>
      <c r="G2417" s="6">
        <f>SUM(D2417*100,E2417:F2417)</f>
        <v>81.733333333333334</v>
      </c>
      <c r="H2417" s="5"/>
      <c r="I2417" s="4"/>
      <c r="J2417" s="6">
        <f>SUM(H2417:I2417)</f>
        <v>0</v>
      </c>
      <c r="K2417" s="5"/>
      <c r="L2417" s="4"/>
      <c r="M2417" s="4"/>
      <c r="N2417" s="6">
        <f>SUM(K2417:M2417)</f>
        <v>0</v>
      </c>
      <c r="O2417" s="4"/>
      <c r="P2417" s="4"/>
      <c r="Q2417" s="4"/>
      <c r="R2417" s="4"/>
      <c r="S2417" s="6">
        <f>SUM(O2417:R2417)</f>
        <v>0</v>
      </c>
      <c r="T2417" s="7"/>
      <c r="U2417" s="5"/>
      <c r="V2417" s="5"/>
      <c r="W2417" s="5"/>
      <c r="X2417" s="5"/>
      <c r="Y2417" s="5"/>
      <c r="Z2417" s="6">
        <f>SUM(T2417:Y2417)</f>
        <v>0</v>
      </c>
      <c r="AA2417" s="5"/>
      <c r="AB2417" s="5"/>
      <c r="AC2417" s="40">
        <f>G2417+J2417+N2417+S2417+Z2417+AA2417-AB2417</f>
        <v>81.733333333333334</v>
      </c>
    </row>
    <row r="2418" spans="1:29" x14ac:dyDescent="0.25">
      <c r="A2418" s="224">
        <v>2414</v>
      </c>
      <c r="B2418" s="62">
        <v>204418</v>
      </c>
      <c r="C2418" s="8" t="s">
        <v>5456</v>
      </c>
      <c r="D2418" s="6">
        <v>0.81733333333333336</v>
      </c>
      <c r="E2418" s="121"/>
      <c r="F2418" s="5"/>
      <c r="G2418" s="6">
        <f>SUM(D2418*100,E2418:F2418)</f>
        <v>81.733333333333334</v>
      </c>
      <c r="H2418" s="5"/>
      <c r="I2418" s="4"/>
      <c r="J2418" s="6">
        <f>SUM(H2418:I2418)</f>
        <v>0</v>
      </c>
      <c r="K2418" s="5"/>
      <c r="L2418" s="4"/>
      <c r="M2418" s="4"/>
      <c r="N2418" s="6">
        <f>SUM(K2418:M2418)</f>
        <v>0</v>
      </c>
      <c r="O2418" s="4"/>
      <c r="P2418" s="4"/>
      <c r="Q2418" s="4"/>
      <c r="R2418" s="4"/>
      <c r="S2418" s="6">
        <f>SUM(O2418:R2418)</f>
        <v>0</v>
      </c>
      <c r="T2418" s="7"/>
      <c r="U2418" s="5"/>
      <c r="V2418" s="5"/>
      <c r="W2418" s="5"/>
      <c r="X2418" s="5"/>
      <c r="Y2418" s="5"/>
      <c r="Z2418" s="6">
        <f>SUM(T2418:Y2418)</f>
        <v>0</v>
      </c>
      <c r="AA2418" s="5"/>
      <c r="AB2418" s="5"/>
      <c r="AC2418" s="40">
        <f>G2418+J2418+N2418+S2418+Z2418+AA2418-AB2418</f>
        <v>81.733333333333334</v>
      </c>
    </row>
    <row r="2419" spans="1:29" x14ac:dyDescent="0.25">
      <c r="A2419" s="225">
        <v>2415</v>
      </c>
      <c r="B2419" s="111" t="s">
        <v>4239</v>
      </c>
      <c r="C2419" s="8" t="s">
        <v>4042</v>
      </c>
      <c r="D2419" s="18">
        <v>0.71531250000000002</v>
      </c>
      <c r="E2419" s="124"/>
      <c r="F2419" s="17"/>
      <c r="G2419" s="18">
        <f>SUM(D2419*100,E2419:F2419)</f>
        <v>71.53125</v>
      </c>
      <c r="H2419" s="17"/>
      <c r="I2419" s="19"/>
      <c r="J2419" s="18">
        <f>SUM(H2419:I2419)</f>
        <v>0</v>
      </c>
      <c r="K2419" s="17"/>
      <c r="L2419" s="19"/>
      <c r="M2419" s="19"/>
      <c r="N2419" s="18">
        <f>SUM(K2419:M2419)</f>
        <v>0</v>
      </c>
      <c r="O2419" s="19"/>
      <c r="P2419" s="19"/>
      <c r="Q2419" s="19"/>
      <c r="R2419" s="19"/>
      <c r="S2419" s="18">
        <f>SUM(O2419:R2419)</f>
        <v>0</v>
      </c>
      <c r="T2419" s="20">
        <f>SUM(2+2)</f>
        <v>4</v>
      </c>
      <c r="U2419" s="17">
        <v>1.5</v>
      </c>
      <c r="V2419" s="17">
        <v>1.6</v>
      </c>
      <c r="W2419" s="17">
        <f>1.1+2</f>
        <v>3.1</v>
      </c>
      <c r="X2419" s="17"/>
      <c r="Y2419" s="17"/>
      <c r="Z2419" s="18">
        <f>SUM(T2419:Y2419)</f>
        <v>10.199999999999999</v>
      </c>
      <c r="AA2419" s="17"/>
      <c r="AB2419" s="17"/>
      <c r="AC2419" s="41">
        <f>G2419+J2419+N2419+S2419+Z2419+AA2419-AB2419</f>
        <v>81.731250000000003</v>
      </c>
    </row>
    <row r="2420" spans="1:29" x14ac:dyDescent="0.25">
      <c r="A2420" s="224">
        <v>2416</v>
      </c>
      <c r="B2420" s="109">
        <v>214093</v>
      </c>
      <c r="C2420" s="36" t="s">
        <v>5457</v>
      </c>
      <c r="D2420" s="39">
        <v>0.78320740740740735</v>
      </c>
      <c r="E2420" s="123"/>
      <c r="F2420" s="33"/>
      <c r="G2420" s="34">
        <v>78.320740740740732</v>
      </c>
      <c r="H2420" s="33"/>
      <c r="I2420" s="32"/>
      <c r="J2420" s="34">
        <v>0</v>
      </c>
      <c r="K2420" s="33"/>
      <c r="L2420" s="32"/>
      <c r="M2420" s="32"/>
      <c r="N2420" s="34">
        <v>0</v>
      </c>
      <c r="O2420" s="32"/>
      <c r="P2420" s="32"/>
      <c r="Q2420" s="32"/>
      <c r="R2420" s="32"/>
      <c r="S2420" s="34">
        <v>0</v>
      </c>
      <c r="T2420" s="35"/>
      <c r="U2420" s="33">
        <v>3.4</v>
      </c>
      <c r="V2420" s="33"/>
      <c r="W2420" s="33"/>
      <c r="X2420" s="33"/>
      <c r="Y2420" s="33"/>
      <c r="Z2420" s="34">
        <v>3.4</v>
      </c>
      <c r="AA2420" s="33"/>
      <c r="AB2420" s="33"/>
      <c r="AC2420" s="42">
        <v>81.720740740740737</v>
      </c>
    </row>
    <row r="2421" spans="1:29" x14ac:dyDescent="0.25">
      <c r="A2421" s="224">
        <v>2417</v>
      </c>
      <c r="B2421" s="62" t="s">
        <v>5399</v>
      </c>
      <c r="C2421" s="9" t="s">
        <v>4042</v>
      </c>
      <c r="D2421" s="18">
        <v>0.81506666666666672</v>
      </c>
      <c r="E2421" s="124"/>
      <c r="F2421" s="17"/>
      <c r="G2421" s="18">
        <f>SUM(D2421*100,E2421:F2421)</f>
        <v>81.506666666666675</v>
      </c>
      <c r="H2421" s="17"/>
      <c r="I2421" s="19"/>
      <c r="J2421" s="18">
        <f>SUM(H2421:I2421)</f>
        <v>0</v>
      </c>
      <c r="K2421" s="17"/>
      <c r="L2421" s="19"/>
      <c r="M2421" s="19"/>
      <c r="N2421" s="18">
        <f>SUM(K2421:M2421)</f>
        <v>0</v>
      </c>
      <c r="O2421" s="19"/>
      <c r="P2421" s="19"/>
      <c r="Q2421" s="19"/>
      <c r="R2421" s="19"/>
      <c r="S2421" s="18">
        <f>SUM(O2421:R2421)</f>
        <v>0</v>
      </c>
      <c r="T2421" s="20"/>
      <c r="U2421" s="17">
        <v>0.2</v>
      </c>
      <c r="V2421" s="17"/>
      <c r="W2421" s="17"/>
      <c r="X2421" s="17"/>
      <c r="Y2421" s="17"/>
      <c r="Z2421" s="18">
        <f>SUM(T2421:Y2421)</f>
        <v>0.2</v>
      </c>
      <c r="AA2421" s="17"/>
      <c r="AB2421" s="17"/>
      <c r="AC2421" s="41">
        <f>G2421+J2421+N2421+S2421+Z2421+AA2421-AB2421</f>
        <v>81.706666666666678</v>
      </c>
    </row>
    <row r="2422" spans="1:29" x14ac:dyDescent="0.25">
      <c r="A2422" s="224">
        <v>2418</v>
      </c>
      <c r="B2422" s="62" t="s">
        <v>3582</v>
      </c>
      <c r="C2422" s="13" t="s">
        <v>3340</v>
      </c>
      <c r="D2422" s="18">
        <v>0.79303030303030309</v>
      </c>
      <c r="E2422" s="122">
        <v>1</v>
      </c>
      <c r="F2422" s="17"/>
      <c r="G2422" s="18">
        <v>80.303030303030312</v>
      </c>
      <c r="H2422" s="17"/>
      <c r="I2422" s="19"/>
      <c r="J2422" s="18">
        <v>0</v>
      </c>
      <c r="K2422" s="17"/>
      <c r="L2422" s="19"/>
      <c r="M2422" s="19"/>
      <c r="N2422" s="18">
        <v>0</v>
      </c>
      <c r="O2422" s="19"/>
      <c r="P2422" s="19"/>
      <c r="Q2422" s="19"/>
      <c r="R2422" s="19"/>
      <c r="S2422" s="18">
        <v>0</v>
      </c>
      <c r="T2422" s="20">
        <v>1</v>
      </c>
      <c r="U2422" s="17"/>
      <c r="V2422" s="17"/>
      <c r="W2422" s="17">
        <v>0.4</v>
      </c>
      <c r="X2422" s="17"/>
      <c r="Y2422" s="17"/>
      <c r="Z2422" s="18">
        <v>1.4</v>
      </c>
      <c r="AA2422" s="17"/>
      <c r="AB2422" s="17"/>
      <c r="AC2422" s="41">
        <v>81.703030303030317</v>
      </c>
    </row>
    <row r="2423" spans="1:29" x14ac:dyDescent="0.25">
      <c r="A2423" s="225">
        <v>2419</v>
      </c>
      <c r="B2423" s="61" t="s">
        <v>650</v>
      </c>
      <c r="C2423" s="8" t="s">
        <v>5456</v>
      </c>
      <c r="D2423" s="6">
        <v>0.81695098855358994</v>
      </c>
      <c r="E2423" s="121"/>
      <c r="F2423" s="5"/>
      <c r="G2423" s="6">
        <f>SUM(D2423*100,E2423:F2423)</f>
        <v>81.695098855358992</v>
      </c>
      <c r="H2423" s="5"/>
      <c r="I2423" s="4"/>
      <c r="J2423" s="6">
        <f>SUM(H2423:I2423)</f>
        <v>0</v>
      </c>
      <c r="K2423" s="5"/>
      <c r="L2423" s="4"/>
      <c r="M2423" s="4"/>
      <c r="N2423" s="6">
        <f>SUM(K2423:M2423)</f>
        <v>0</v>
      </c>
      <c r="O2423" s="4"/>
      <c r="P2423" s="4"/>
      <c r="Q2423" s="4"/>
      <c r="R2423" s="4"/>
      <c r="S2423" s="6">
        <f>SUM(O2423:R2423)</f>
        <v>0</v>
      </c>
      <c r="T2423" s="7"/>
      <c r="U2423" s="5"/>
      <c r="V2423" s="5"/>
      <c r="W2423" s="5"/>
      <c r="X2423" s="5"/>
      <c r="Y2423" s="5"/>
      <c r="Z2423" s="6">
        <f>SUM(T2423:Y2423)</f>
        <v>0</v>
      </c>
      <c r="AA2423" s="5"/>
      <c r="AB2423" s="5"/>
      <c r="AC2423" s="40">
        <f>G2423+J2423+N2423+S2423+Z2423+AA2423-AB2423</f>
        <v>81.695098855358992</v>
      </c>
    </row>
    <row r="2424" spans="1:29" x14ac:dyDescent="0.25">
      <c r="A2424" s="224">
        <v>2420</v>
      </c>
      <c r="B2424" s="62" t="s">
        <v>2859</v>
      </c>
      <c r="C2424" s="13" t="s">
        <v>2360</v>
      </c>
      <c r="D2424" s="18">
        <v>0.81692307692307697</v>
      </c>
      <c r="E2424" s="122"/>
      <c r="F2424" s="17"/>
      <c r="G2424" s="18">
        <v>81.692307692307693</v>
      </c>
      <c r="H2424" s="17"/>
      <c r="I2424" s="19"/>
      <c r="J2424" s="18">
        <v>0</v>
      </c>
      <c r="K2424" s="17"/>
      <c r="L2424" s="19"/>
      <c r="M2424" s="19"/>
      <c r="N2424" s="18">
        <v>0</v>
      </c>
      <c r="O2424" s="19"/>
      <c r="P2424" s="19"/>
      <c r="Q2424" s="19"/>
      <c r="R2424" s="19"/>
      <c r="S2424" s="18">
        <v>0</v>
      </c>
      <c r="T2424" s="20"/>
      <c r="U2424" s="17"/>
      <c r="V2424" s="17"/>
      <c r="W2424" s="17"/>
      <c r="X2424" s="17"/>
      <c r="Y2424" s="17"/>
      <c r="Z2424" s="18">
        <v>0</v>
      </c>
      <c r="AA2424" s="17"/>
      <c r="AB2424" s="17"/>
      <c r="AC2424" s="41">
        <v>81.692307692307693</v>
      </c>
    </row>
    <row r="2425" spans="1:29" x14ac:dyDescent="0.25">
      <c r="A2425" s="224">
        <v>2421</v>
      </c>
      <c r="B2425" s="62" t="s">
        <v>2860</v>
      </c>
      <c r="C2425" s="13" t="s">
        <v>2360</v>
      </c>
      <c r="D2425" s="18">
        <v>0.81692307692307697</v>
      </c>
      <c r="E2425" s="122"/>
      <c r="F2425" s="17"/>
      <c r="G2425" s="18">
        <v>81.692307692307693</v>
      </c>
      <c r="H2425" s="17"/>
      <c r="I2425" s="19"/>
      <c r="J2425" s="18">
        <v>0</v>
      </c>
      <c r="K2425" s="17"/>
      <c r="L2425" s="19"/>
      <c r="M2425" s="19"/>
      <c r="N2425" s="18">
        <v>0</v>
      </c>
      <c r="O2425" s="19"/>
      <c r="P2425" s="19"/>
      <c r="Q2425" s="19"/>
      <c r="R2425" s="19"/>
      <c r="S2425" s="18">
        <v>0</v>
      </c>
      <c r="T2425" s="20"/>
      <c r="U2425" s="17"/>
      <c r="V2425" s="17"/>
      <c r="W2425" s="17"/>
      <c r="X2425" s="17"/>
      <c r="Y2425" s="17"/>
      <c r="Z2425" s="18">
        <v>0</v>
      </c>
      <c r="AA2425" s="17"/>
      <c r="AB2425" s="17"/>
      <c r="AC2425" s="41">
        <v>81.692307692307693</v>
      </c>
    </row>
    <row r="2426" spans="1:29" x14ac:dyDescent="0.25">
      <c r="A2426" s="224">
        <v>2422</v>
      </c>
      <c r="B2426" s="109">
        <v>204017</v>
      </c>
      <c r="C2426" s="36" t="s">
        <v>5457</v>
      </c>
      <c r="D2426" s="38">
        <v>0.80687500000000001</v>
      </c>
      <c r="E2426" s="123"/>
      <c r="F2426" s="33"/>
      <c r="G2426" s="34">
        <v>80.6875</v>
      </c>
      <c r="H2426" s="33"/>
      <c r="I2426" s="32"/>
      <c r="J2426" s="34">
        <v>0</v>
      </c>
      <c r="K2426" s="33"/>
      <c r="L2426" s="32"/>
      <c r="M2426" s="32"/>
      <c r="N2426" s="34">
        <v>0</v>
      </c>
      <c r="O2426" s="32"/>
      <c r="P2426" s="32"/>
      <c r="Q2426" s="32"/>
      <c r="R2426" s="32"/>
      <c r="S2426" s="34">
        <v>0</v>
      </c>
      <c r="T2426" s="35">
        <v>1</v>
      </c>
      <c r="U2426" s="33"/>
      <c r="V2426" s="33"/>
      <c r="W2426" s="33"/>
      <c r="X2426" s="33"/>
      <c r="Y2426" s="33"/>
      <c r="Z2426" s="34">
        <v>1</v>
      </c>
      <c r="AA2426" s="33"/>
      <c r="AB2426" s="33"/>
      <c r="AC2426" s="42">
        <v>81.6875</v>
      </c>
    </row>
    <row r="2427" spans="1:29" x14ac:dyDescent="0.25">
      <c r="A2427" s="225">
        <v>2423</v>
      </c>
      <c r="B2427" s="102" t="s">
        <v>1628</v>
      </c>
      <c r="C2427" s="8" t="s">
        <v>1369</v>
      </c>
      <c r="D2427" s="18">
        <v>0.81685393258426964</v>
      </c>
      <c r="E2427" s="122"/>
      <c r="F2427" s="17"/>
      <c r="G2427" s="18">
        <f>SUM(D2427*100,E2427:F2427)</f>
        <v>81.68539325842697</v>
      </c>
      <c r="H2427" s="17"/>
      <c r="I2427" s="19"/>
      <c r="J2427" s="18">
        <f>SUM(H2427:I2427)</f>
        <v>0</v>
      </c>
      <c r="K2427" s="17"/>
      <c r="L2427" s="19"/>
      <c r="M2427" s="19"/>
      <c r="N2427" s="18">
        <f>SUM(K2427:M2427)</f>
        <v>0</v>
      </c>
      <c r="O2427" s="19"/>
      <c r="P2427" s="19"/>
      <c r="Q2427" s="19"/>
      <c r="R2427" s="19"/>
      <c r="S2427" s="18">
        <f>SUM(O2427:R2427)</f>
        <v>0</v>
      </c>
      <c r="T2427" s="20"/>
      <c r="U2427" s="17"/>
      <c r="V2427" s="17"/>
      <c r="W2427" s="17"/>
      <c r="X2427" s="17"/>
      <c r="Y2427" s="17"/>
      <c r="Z2427" s="18">
        <f>SUM(T2427:Y2427)</f>
        <v>0</v>
      </c>
      <c r="AA2427" s="17"/>
      <c r="AB2427" s="17"/>
      <c r="AC2427" s="41">
        <f>G2427+J2427+N2427+S2427+Z2427+AA2427-AB2427</f>
        <v>81.68539325842697</v>
      </c>
    </row>
    <row r="2428" spans="1:29" x14ac:dyDescent="0.25">
      <c r="A2428" s="224">
        <v>2424</v>
      </c>
      <c r="B2428" s="94" t="s">
        <v>1629</v>
      </c>
      <c r="C2428" s="8" t="s">
        <v>1369</v>
      </c>
      <c r="D2428" s="18">
        <v>0.66681647940074906</v>
      </c>
      <c r="E2428" s="122"/>
      <c r="F2428" s="17"/>
      <c r="G2428" s="18">
        <f>SUM(D2428*100,E2428:F2428)</f>
        <v>66.68164794007491</v>
      </c>
      <c r="H2428" s="17"/>
      <c r="I2428" s="19"/>
      <c r="J2428" s="18">
        <f>SUM(H2428:I2428)</f>
        <v>0</v>
      </c>
      <c r="K2428" s="17"/>
      <c r="L2428" s="19"/>
      <c r="M2428" s="19"/>
      <c r="N2428" s="18">
        <f>SUM(K2428:M2428)</f>
        <v>0</v>
      </c>
      <c r="O2428" s="19"/>
      <c r="P2428" s="19"/>
      <c r="Q2428" s="19"/>
      <c r="R2428" s="19"/>
      <c r="S2428" s="18">
        <f>SUM(O2428:R2428)</f>
        <v>0</v>
      </c>
      <c r="T2428" s="20">
        <v>15</v>
      </c>
      <c r="U2428" s="17"/>
      <c r="V2428" s="17"/>
      <c r="W2428" s="17"/>
      <c r="X2428" s="17"/>
      <c r="Y2428" s="17"/>
      <c r="Z2428" s="18">
        <f>SUM(T2428:Y2428)</f>
        <v>15</v>
      </c>
      <c r="AA2428" s="17"/>
      <c r="AB2428" s="17"/>
      <c r="AC2428" s="41">
        <f>G2428+J2428+N2428+S2428+Z2428+AA2428-AB2428</f>
        <v>81.68164794007491</v>
      </c>
    </row>
    <row r="2429" spans="1:29" x14ac:dyDescent="0.25">
      <c r="A2429" s="224">
        <v>2425</v>
      </c>
      <c r="B2429" s="58" t="s">
        <v>651</v>
      </c>
      <c r="C2429" s="8" t="s">
        <v>5456</v>
      </c>
      <c r="D2429" s="6">
        <v>0.8167741935483871</v>
      </c>
      <c r="E2429" s="121"/>
      <c r="F2429" s="5"/>
      <c r="G2429" s="6">
        <f>SUM(D2429*100,E2429:F2429)</f>
        <v>81.677419354838705</v>
      </c>
      <c r="H2429" s="5"/>
      <c r="I2429" s="4"/>
      <c r="J2429" s="6">
        <f>SUM(H2429:I2429)</f>
        <v>0</v>
      </c>
      <c r="K2429" s="5"/>
      <c r="L2429" s="4"/>
      <c r="M2429" s="4"/>
      <c r="N2429" s="6">
        <f>SUM(K2429:M2429)</f>
        <v>0</v>
      </c>
      <c r="O2429" s="4"/>
      <c r="P2429" s="4"/>
      <c r="Q2429" s="4"/>
      <c r="R2429" s="4"/>
      <c r="S2429" s="6">
        <f>SUM(O2429:R2429)</f>
        <v>0</v>
      </c>
      <c r="T2429" s="7"/>
      <c r="U2429" s="5"/>
      <c r="V2429" s="5"/>
      <c r="W2429" s="5"/>
      <c r="X2429" s="5"/>
      <c r="Y2429" s="5"/>
      <c r="Z2429" s="6">
        <f>SUM(T2429:Y2429)</f>
        <v>0</v>
      </c>
      <c r="AA2429" s="5"/>
      <c r="AB2429" s="5"/>
      <c r="AC2429" s="40">
        <f>G2429+J2429+N2429+S2429+Z2429+AA2429-AB2429</f>
        <v>81.677419354838705</v>
      </c>
    </row>
    <row r="2430" spans="1:29" x14ac:dyDescent="0.25">
      <c r="A2430" s="224">
        <v>2426</v>
      </c>
      <c r="B2430" s="110" t="s">
        <v>4589</v>
      </c>
      <c r="C2430" s="50" t="s">
        <v>4042</v>
      </c>
      <c r="D2430" s="18">
        <v>0.8167741935483871</v>
      </c>
      <c r="E2430" s="124"/>
      <c r="F2430" s="17"/>
      <c r="G2430" s="18">
        <f>SUM(D2430*100,E2430:F2430)</f>
        <v>81.677419354838705</v>
      </c>
      <c r="H2430" s="17"/>
      <c r="I2430" s="19"/>
      <c r="J2430" s="18">
        <f>SUM(H2430:I2430)</f>
        <v>0</v>
      </c>
      <c r="K2430" s="17"/>
      <c r="L2430" s="19"/>
      <c r="M2430" s="19"/>
      <c r="N2430" s="18">
        <f>SUM(K2430:M2430)</f>
        <v>0</v>
      </c>
      <c r="O2430" s="19"/>
      <c r="P2430" s="19"/>
      <c r="Q2430" s="19"/>
      <c r="R2430" s="19"/>
      <c r="S2430" s="18">
        <f>SUM(O2430:R2430)</f>
        <v>0</v>
      </c>
      <c r="T2430" s="20"/>
      <c r="U2430" s="17"/>
      <c r="V2430" s="17"/>
      <c r="W2430" s="17"/>
      <c r="X2430" s="17"/>
      <c r="Y2430" s="17"/>
      <c r="Z2430" s="18">
        <f>SUM(T2430:Y2430)</f>
        <v>0</v>
      </c>
      <c r="AA2430" s="17"/>
      <c r="AB2430" s="17"/>
      <c r="AC2430" s="41">
        <f>G2430+J2430+N2430+S2430+Z2430+AA2430-AB2430</f>
        <v>81.677419354838705</v>
      </c>
    </row>
    <row r="2431" spans="1:29" x14ac:dyDescent="0.25">
      <c r="A2431" s="225">
        <v>2427</v>
      </c>
      <c r="B2431" s="62" t="s">
        <v>2861</v>
      </c>
      <c r="C2431" s="13" t="s">
        <v>2360</v>
      </c>
      <c r="D2431" s="18">
        <v>0.69666666666666677</v>
      </c>
      <c r="E2431" s="122"/>
      <c r="F2431" s="17"/>
      <c r="G2431" s="18">
        <v>69.666666666666671</v>
      </c>
      <c r="H2431" s="17"/>
      <c r="I2431" s="19"/>
      <c r="J2431" s="18">
        <v>0</v>
      </c>
      <c r="K2431" s="17"/>
      <c r="L2431" s="19"/>
      <c r="M2431" s="19"/>
      <c r="N2431" s="18">
        <v>0</v>
      </c>
      <c r="O2431" s="19"/>
      <c r="P2431" s="19"/>
      <c r="Q2431" s="19"/>
      <c r="R2431" s="19"/>
      <c r="S2431" s="18">
        <v>0</v>
      </c>
      <c r="T2431" s="20"/>
      <c r="U2431" s="17"/>
      <c r="V2431" s="17">
        <v>0.5</v>
      </c>
      <c r="W2431" s="17">
        <v>1.5</v>
      </c>
      <c r="X2431" s="17">
        <v>10</v>
      </c>
      <c r="Y2431" s="17"/>
      <c r="Z2431" s="18">
        <v>12</v>
      </c>
      <c r="AA2431" s="17"/>
      <c r="AB2431" s="17"/>
      <c r="AC2431" s="41">
        <v>81.666666666666671</v>
      </c>
    </row>
    <row r="2432" spans="1:29" x14ac:dyDescent="0.25">
      <c r="A2432" s="224">
        <v>2428</v>
      </c>
      <c r="B2432" s="62" t="s">
        <v>2862</v>
      </c>
      <c r="C2432" s="13" t="s">
        <v>2360</v>
      </c>
      <c r="D2432" s="18">
        <v>0.81666666666666676</v>
      </c>
      <c r="E2432" s="122"/>
      <c r="F2432" s="17"/>
      <c r="G2432" s="18">
        <v>81.666666666666671</v>
      </c>
      <c r="H2432" s="17"/>
      <c r="I2432" s="19"/>
      <c r="J2432" s="18">
        <v>0</v>
      </c>
      <c r="K2432" s="17"/>
      <c r="L2432" s="19"/>
      <c r="M2432" s="19"/>
      <c r="N2432" s="18">
        <v>0</v>
      </c>
      <c r="O2432" s="19"/>
      <c r="P2432" s="19"/>
      <c r="Q2432" s="19"/>
      <c r="R2432" s="19"/>
      <c r="S2432" s="18">
        <v>0</v>
      </c>
      <c r="T2432" s="20"/>
      <c r="U2432" s="17"/>
      <c r="V2432" s="17"/>
      <c r="W2432" s="17"/>
      <c r="X2432" s="17"/>
      <c r="Y2432" s="17"/>
      <c r="Z2432" s="18">
        <v>0</v>
      </c>
      <c r="AA2432" s="17"/>
      <c r="AB2432" s="17"/>
      <c r="AC2432" s="41">
        <v>81.666666666666671</v>
      </c>
    </row>
    <row r="2433" spans="1:29" x14ac:dyDescent="0.25">
      <c r="A2433" s="224">
        <v>2429</v>
      </c>
      <c r="B2433" s="61" t="s">
        <v>652</v>
      </c>
      <c r="C2433" s="8" t="s">
        <v>5456</v>
      </c>
      <c r="D2433" s="6">
        <v>0.81659687825182103</v>
      </c>
      <c r="E2433" s="121"/>
      <c r="F2433" s="5"/>
      <c r="G2433" s="6">
        <f>SUM(D2433*100,E2433:F2433)</f>
        <v>81.659687825182104</v>
      </c>
      <c r="H2433" s="5"/>
      <c r="I2433" s="4"/>
      <c r="J2433" s="6">
        <f>SUM(H2433:I2433)</f>
        <v>0</v>
      </c>
      <c r="K2433" s="5"/>
      <c r="L2433" s="4"/>
      <c r="M2433" s="4"/>
      <c r="N2433" s="6">
        <f>SUM(K2433:M2433)</f>
        <v>0</v>
      </c>
      <c r="O2433" s="4"/>
      <c r="P2433" s="4"/>
      <c r="Q2433" s="4"/>
      <c r="R2433" s="4"/>
      <c r="S2433" s="6">
        <f>SUM(O2433:R2433)</f>
        <v>0</v>
      </c>
      <c r="T2433" s="7"/>
      <c r="U2433" s="5"/>
      <c r="V2433" s="5"/>
      <c r="W2433" s="5"/>
      <c r="X2433" s="5"/>
      <c r="Y2433" s="5"/>
      <c r="Z2433" s="6">
        <f>SUM(T2433:Y2433)</f>
        <v>0</v>
      </c>
      <c r="AA2433" s="5"/>
      <c r="AB2433" s="5"/>
      <c r="AC2433" s="40">
        <f>G2433+J2433+N2433+S2433+Z2433+AA2433-AB2433</f>
        <v>81.659687825182104</v>
      </c>
    </row>
    <row r="2434" spans="1:29" x14ac:dyDescent="0.25">
      <c r="A2434" s="224">
        <v>2430</v>
      </c>
      <c r="B2434" s="58" t="s">
        <v>653</v>
      </c>
      <c r="C2434" s="8" t="s">
        <v>5456</v>
      </c>
      <c r="D2434" s="43">
        <v>0.81158666666666679</v>
      </c>
      <c r="E2434" s="121"/>
      <c r="F2434" s="5"/>
      <c r="G2434" s="6">
        <f>SUM(D2434*100,E2434:F2434)</f>
        <v>81.158666666666676</v>
      </c>
      <c r="H2434" s="5"/>
      <c r="I2434" s="4"/>
      <c r="J2434" s="6">
        <f>SUM(H2434:I2434)</f>
        <v>0</v>
      </c>
      <c r="K2434" s="5"/>
      <c r="L2434" s="4"/>
      <c r="M2434" s="4"/>
      <c r="N2434" s="6">
        <f>SUM(K2434:M2434)</f>
        <v>0</v>
      </c>
      <c r="O2434" s="4"/>
      <c r="P2434" s="4"/>
      <c r="Q2434" s="4"/>
      <c r="R2434" s="4"/>
      <c r="S2434" s="6">
        <f>SUM(O2434:R2434)</f>
        <v>0</v>
      </c>
      <c r="T2434" s="7"/>
      <c r="U2434" s="5">
        <v>0.5</v>
      </c>
      <c r="V2434" s="5"/>
      <c r="W2434" s="5"/>
      <c r="X2434" s="5"/>
      <c r="Y2434" s="5"/>
      <c r="Z2434" s="6">
        <f>SUM(T2434:Y2434)</f>
        <v>0.5</v>
      </c>
      <c r="AA2434" s="5"/>
      <c r="AB2434" s="5"/>
      <c r="AC2434" s="40">
        <f>G2434+J2434+N2434+S2434+Z2434+AA2434-AB2434</f>
        <v>81.658666666666676</v>
      </c>
    </row>
    <row r="2435" spans="1:29" x14ac:dyDescent="0.25">
      <c r="A2435" s="225">
        <v>2431</v>
      </c>
      <c r="B2435" s="109">
        <v>204008</v>
      </c>
      <c r="C2435" s="36" t="s">
        <v>5457</v>
      </c>
      <c r="D2435" s="38">
        <v>0.81656249999999997</v>
      </c>
      <c r="E2435" s="123"/>
      <c r="F2435" s="33"/>
      <c r="G2435" s="34">
        <v>81.65625</v>
      </c>
      <c r="H2435" s="33"/>
      <c r="I2435" s="32"/>
      <c r="J2435" s="34">
        <v>0</v>
      </c>
      <c r="K2435" s="33"/>
      <c r="L2435" s="32"/>
      <c r="M2435" s="32"/>
      <c r="N2435" s="34">
        <v>0</v>
      </c>
      <c r="O2435" s="32"/>
      <c r="P2435" s="32"/>
      <c r="Q2435" s="32"/>
      <c r="R2435" s="32"/>
      <c r="S2435" s="34">
        <v>0</v>
      </c>
      <c r="T2435" s="35"/>
      <c r="U2435" s="33"/>
      <c r="V2435" s="33"/>
      <c r="W2435" s="33"/>
      <c r="X2435" s="33"/>
      <c r="Y2435" s="33"/>
      <c r="Z2435" s="34">
        <v>0</v>
      </c>
      <c r="AA2435" s="33"/>
      <c r="AB2435" s="33"/>
      <c r="AC2435" s="42">
        <v>81.65625</v>
      </c>
    </row>
    <row r="2436" spans="1:29" x14ac:dyDescent="0.25">
      <c r="A2436" s="224">
        <v>2432</v>
      </c>
      <c r="B2436" s="81">
        <v>144135</v>
      </c>
      <c r="C2436" s="8" t="s">
        <v>4042</v>
      </c>
      <c r="D2436" s="18">
        <v>0.81655172413793109</v>
      </c>
      <c r="E2436" s="124"/>
      <c r="F2436" s="17"/>
      <c r="G2436" s="18">
        <f>SUM(D2436*100,E2436:F2436)</f>
        <v>81.65517241379311</v>
      </c>
      <c r="H2436" s="17"/>
      <c r="I2436" s="19"/>
      <c r="J2436" s="18">
        <f>SUM(H2436:I2436)</f>
        <v>0</v>
      </c>
      <c r="K2436" s="17"/>
      <c r="L2436" s="19"/>
      <c r="M2436" s="19"/>
      <c r="N2436" s="18">
        <f>SUM(K2436:M2436)</f>
        <v>0</v>
      </c>
      <c r="O2436" s="19"/>
      <c r="P2436" s="19"/>
      <c r="Q2436" s="19"/>
      <c r="R2436" s="19"/>
      <c r="S2436" s="18">
        <f>SUM(O2436:R2436)</f>
        <v>0</v>
      </c>
      <c r="T2436" s="20"/>
      <c r="U2436" s="17"/>
      <c r="V2436" s="17"/>
      <c r="W2436" s="17"/>
      <c r="X2436" s="17"/>
      <c r="Y2436" s="17"/>
      <c r="Z2436" s="18">
        <f>SUM(T2436:Y2436)</f>
        <v>0</v>
      </c>
      <c r="AA2436" s="17"/>
      <c r="AB2436" s="17"/>
      <c r="AC2436" s="41">
        <f>G2436+J2436+N2436+S2436+Z2436+AA2436-AB2436</f>
        <v>81.65517241379311</v>
      </c>
    </row>
    <row r="2437" spans="1:29" ht="25.5" x14ac:dyDescent="0.25">
      <c r="A2437" s="224">
        <v>2433</v>
      </c>
      <c r="B2437" s="59" t="s">
        <v>654</v>
      </c>
      <c r="C2437" s="8" t="s">
        <v>5456</v>
      </c>
      <c r="D2437" s="6">
        <v>0.81151515151515152</v>
      </c>
      <c r="E2437" s="121"/>
      <c r="F2437" s="5"/>
      <c r="G2437" s="6">
        <f>SUM(D2437*100,E2437:F2437)</f>
        <v>81.151515151515156</v>
      </c>
      <c r="H2437" s="5"/>
      <c r="I2437" s="4"/>
      <c r="J2437" s="6">
        <f>SUM(H2437:I2437)</f>
        <v>0</v>
      </c>
      <c r="K2437" s="5"/>
      <c r="L2437" s="4"/>
      <c r="M2437" s="4"/>
      <c r="N2437" s="6">
        <f>SUM(K2437:M2437)</f>
        <v>0</v>
      </c>
      <c r="O2437" s="4"/>
      <c r="P2437" s="4"/>
      <c r="Q2437" s="4"/>
      <c r="R2437" s="4"/>
      <c r="S2437" s="6">
        <f>SUM(O2437:R2437)</f>
        <v>0</v>
      </c>
      <c r="T2437" s="7"/>
      <c r="U2437" s="5">
        <v>0.5</v>
      </c>
      <c r="V2437" s="5"/>
      <c r="W2437" s="5"/>
      <c r="X2437" s="5"/>
      <c r="Y2437" s="5"/>
      <c r="Z2437" s="6">
        <f>SUM(T2437:Y2437)</f>
        <v>0.5</v>
      </c>
      <c r="AA2437" s="5"/>
      <c r="AB2437" s="5"/>
      <c r="AC2437" s="40">
        <f>G2437+J2437+N2437+S2437+Z2437+AA2437-AB2437</f>
        <v>81.651515151515156</v>
      </c>
    </row>
    <row r="2438" spans="1:29" x14ac:dyDescent="0.25">
      <c r="A2438" s="224">
        <v>2434</v>
      </c>
      <c r="B2438" s="62" t="s">
        <v>655</v>
      </c>
      <c r="C2438" s="8" t="s">
        <v>5456</v>
      </c>
      <c r="D2438" s="43">
        <v>0.81645161290322577</v>
      </c>
      <c r="E2438" s="121"/>
      <c r="F2438" s="5"/>
      <c r="G2438" s="6">
        <f>SUM(D2438*100,E2438:F2438)</f>
        <v>81.645161290322577</v>
      </c>
      <c r="H2438" s="5"/>
      <c r="I2438" s="4"/>
      <c r="J2438" s="6">
        <f>SUM(H2438:I2438)</f>
        <v>0</v>
      </c>
      <c r="K2438" s="5"/>
      <c r="L2438" s="4"/>
      <c r="M2438" s="4"/>
      <c r="N2438" s="6">
        <f>SUM(K2438:M2438)</f>
        <v>0</v>
      </c>
      <c r="O2438" s="4"/>
      <c r="P2438" s="4"/>
      <c r="Q2438" s="4"/>
      <c r="R2438" s="4"/>
      <c r="S2438" s="6">
        <f>SUM(O2438:R2438)</f>
        <v>0</v>
      </c>
      <c r="T2438" s="7"/>
      <c r="U2438" s="5"/>
      <c r="V2438" s="5"/>
      <c r="W2438" s="5"/>
      <c r="X2438" s="5"/>
      <c r="Y2438" s="5"/>
      <c r="Z2438" s="6">
        <f>SUM(T2438:Y2438)</f>
        <v>0</v>
      </c>
      <c r="AA2438" s="5"/>
      <c r="AB2438" s="5"/>
      <c r="AC2438" s="40">
        <f>G2438+J2438+N2438+S2438+Z2438+AA2438-AB2438</f>
        <v>81.645161290322577</v>
      </c>
    </row>
    <row r="2439" spans="1:29" x14ac:dyDescent="0.25">
      <c r="A2439" s="225">
        <v>2435</v>
      </c>
      <c r="B2439" s="58" t="s">
        <v>656</v>
      </c>
      <c r="C2439" s="8" t="s">
        <v>5456</v>
      </c>
      <c r="D2439" s="6">
        <v>0.81645161290322577</v>
      </c>
      <c r="E2439" s="121"/>
      <c r="F2439" s="5"/>
      <c r="G2439" s="6">
        <f>SUM(D2439*100,E2439:F2439)</f>
        <v>81.645161290322577</v>
      </c>
      <c r="H2439" s="5"/>
      <c r="I2439" s="4"/>
      <c r="J2439" s="6">
        <f>SUM(H2439:I2439)</f>
        <v>0</v>
      </c>
      <c r="K2439" s="5"/>
      <c r="L2439" s="4"/>
      <c r="M2439" s="4"/>
      <c r="N2439" s="6">
        <f>SUM(K2439:M2439)</f>
        <v>0</v>
      </c>
      <c r="O2439" s="4"/>
      <c r="P2439" s="4"/>
      <c r="Q2439" s="4"/>
      <c r="R2439" s="4"/>
      <c r="S2439" s="6">
        <f>SUM(O2439:R2439)</f>
        <v>0</v>
      </c>
      <c r="T2439" s="7"/>
      <c r="U2439" s="5"/>
      <c r="V2439" s="5"/>
      <c r="W2439" s="5"/>
      <c r="X2439" s="5"/>
      <c r="Y2439" s="5"/>
      <c r="Z2439" s="6">
        <f>SUM(T2439:Y2439)</f>
        <v>0</v>
      </c>
      <c r="AA2439" s="5"/>
      <c r="AB2439" s="5"/>
      <c r="AC2439" s="40">
        <f>G2439+J2439+N2439+S2439+Z2439+AA2439-AB2439</f>
        <v>81.645161290322577</v>
      </c>
    </row>
    <row r="2440" spans="1:29" x14ac:dyDescent="0.25">
      <c r="A2440" s="224">
        <v>2436</v>
      </c>
      <c r="B2440" s="58" t="s">
        <v>657</v>
      </c>
      <c r="C2440" s="8" t="s">
        <v>5456</v>
      </c>
      <c r="D2440" s="6">
        <v>0.35935483870967744</v>
      </c>
      <c r="E2440" s="121"/>
      <c r="F2440" s="5"/>
      <c r="G2440" s="6">
        <f>SUM(D2440*100,E2440:F2440)</f>
        <v>35.935483870967744</v>
      </c>
      <c r="H2440" s="5"/>
      <c r="I2440" s="4"/>
      <c r="J2440" s="6">
        <f>SUM(H2440:I2440)</f>
        <v>0</v>
      </c>
      <c r="K2440" s="5"/>
      <c r="L2440" s="4"/>
      <c r="M2440" s="4"/>
      <c r="N2440" s="6">
        <f>SUM(K2440:M2440)</f>
        <v>0</v>
      </c>
      <c r="O2440" s="4"/>
      <c r="P2440" s="4">
        <v>4</v>
      </c>
      <c r="Q2440" s="4"/>
      <c r="R2440" s="4"/>
      <c r="S2440" s="6">
        <f>SUM(O2440:R2440)</f>
        <v>4</v>
      </c>
      <c r="T2440" s="7">
        <f>1.5+15</f>
        <v>16.5</v>
      </c>
      <c r="U2440" s="5">
        <f>18.1+0.6</f>
        <v>18.700000000000003</v>
      </c>
      <c r="V2440" s="5"/>
      <c r="W2440" s="5">
        <v>2.5</v>
      </c>
      <c r="X2440" s="5">
        <v>2</v>
      </c>
      <c r="Y2440" s="5"/>
      <c r="Z2440" s="6">
        <f>SUM(T2440:Y2440)</f>
        <v>39.700000000000003</v>
      </c>
      <c r="AA2440" s="5">
        <v>2</v>
      </c>
      <c r="AB2440" s="5"/>
      <c r="AC2440" s="40">
        <f>G2440+J2440+N2440+S2440+Z2440+AA2440-AB2440</f>
        <v>81.635483870967747</v>
      </c>
    </row>
    <row r="2441" spans="1:29" x14ac:dyDescent="0.25">
      <c r="A2441" s="224">
        <v>2437</v>
      </c>
      <c r="B2441" s="81" t="s">
        <v>1630</v>
      </c>
      <c r="C2441" s="8" t="s">
        <v>1369</v>
      </c>
      <c r="D2441" s="18">
        <v>0.81629213483146068</v>
      </c>
      <c r="E2441" s="122"/>
      <c r="F2441" s="17"/>
      <c r="G2441" s="18">
        <f>SUM(D2441*100,E2441:F2441)</f>
        <v>81.629213483146074</v>
      </c>
      <c r="H2441" s="17"/>
      <c r="I2441" s="19"/>
      <c r="J2441" s="18">
        <f>SUM(H2441:I2441)</f>
        <v>0</v>
      </c>
      <c r="K2441" s="17"/>
      <c r="L2441" s="19"/>
      <c r="M2441" s="19"/>
      <c r="N2441" s="18">
        <f>SUM(K2441:M2441)</f>
        <v>0</v>
      </c>
      <c r="O2441" s="19"/>
      <c r="P2441" s="19"/>
      <c r="Q2441" s="19"/>
      <c r="R2441" s="19"/>
      <c r="S2441" s="18">
        <f>SUM(O2441:R2441)</f>
        <v>0</v>
      </c>
      <c r="T2441" s="20"/>
      <c r="U2441" s="17"/>
      <c r="V2441" s="17"/>
      <c r="W2441" s="17"/>
      <c r="X2441" s="17"/>
      <c r="Y2441" s="17"/>
      <c r="Z2441" s="18">
        <f>SUM(T2441:Y2441)</f>
        <v>0</v>
      </c>
      <c r="AA2441" s="17"/>
      <c r="AB2441" s="17"/>
      <c r="AC2441" s="41">
        <f>G2441+J2441+N2441+S2441+Z2441+AA2441-AB2441</f>
        <v>81.629213483146074</v>
      </c>
    </row>
    <row r="2442" spans="1:29" x14ac:dyDescent="0.25">
      <c r="A2442" s="224">
        <v>2438</v>
      </c>
      <c r="B2442" s="62" t="s">
        <v>2863</v>
      </c>
      <c r="C2442" s="13" t="s">
        <v>2360</v>
      </c>
      <c r="D2442" s="18">
        <v>0.79923076923076919</v>
      </c>
      <c r="E2442" s="122"/>
      <c r="F2442" s="17"/>
      <c r="G2442" s="18">
        <v>79.92307692307692</v>
      </c>
      <c r="H2442" s="17"/>
      <c r="I2442" s="19"/>
      <c r="J2442" s="18">
        <v>0</v>
      </c>
      <c r="K2442" s="17"/>
      <c r="L2442" s="19"/>
      <c r="M2442" s="19"/>
      <c r="N2442" s="18">
        <v>0</v>
      </c>
      <c r="O2442" s="19"/>
      <c r="P2442" s="19"/>
      <c r="Q2442" s="19"/>
      <c r="R2442" s="19"/>
      <c r="S2442" s="18">
        <v>0</v>
      </c>
      <c r="T2442" s="20"/>
      <c r="U2442" s="17">
        <v>1.7</v>
      </c>
      <c r="V2442" s="17"/>
      <c r="W2442" s="17"/>
      <c r="X2442" s="17"/>
      <c r="Y2442" s="17"/>
      <c r="Z2442" s="18">
        <v>1.7</v>
      </c>
      <c r="AA2442" s="17"/>
      <c r="AB2442" s="17"/>
      <c r="AC2442" s="41">
        <v>81.623076923076923</v>
      </c>
    </row>
    <row r="2443" spans="1:29" x14ac:dyDescent="0.25">
      <c r="A2443" s="225">
        <v>2439</v>
      </c>
      <c r="B2443" s="58" t="s">
        <v>658</v>
      </c>
      <c r="C2443" s="8" t="s">
        <v>5456</v>
      </c>
      <c r="D2443" s="6">
        <v>0.81620689655172418</v>
      </c>
      <c r="E2443" s="121"/>
      <c r="F2443" s="5"/>
      <c r="G2443" s="6">
        <f>SUM(D2443*100,E2443:F2443)</f>
        <v>81.620689655172413</v>
      </c>
      <c r="H2443" s="5"/>
      <c r="I2443" s="4"/>
      <c r="J2443" s="6">
        <f>SUM(H2443:I2443)</f>
        <v>0</v>
      </c>
      <c r="K2443" s="5"/>
      <c r="L2443" s="4"/>
      <c r="M2443" s="4"/>
      <c r="N2443" s="6">
        <f>SUM(K2443:M2443)</f>
        <v>0</v>
      </c>
      <c r="O2443" s="4"/>
      <c r="P2443" s="4"/>
      <c r="Q2443" s="4"/>
      <c r="R2443" s="4"/>
      <c r="S2443" s="6">
        <f>SUM(O2443:R2443)</f>
        <v>0</v>
      </c>
      <c r="T2443" s="7"/>
      <c r="U2443" s="5"/>
      <c r="V2443" s="5"/>
      <c r="W2443" s="5"/>
      <c r="X2443" s="5"/>
      <c r="Y2443" s="5"/>
      <c r="Z2443" s="6">
        <f>SUM(T2443:Y2443)</f>
        <v>0</v>
      </c>
      <c r="AA2443" s="5"/>
      <c r="AB2443" s="5"/>
      <c r="AC2443" s="40">
        <f>G2443+J2443+N2443+S2443+Z2443+AA2443-AB2443</f>
        <v>81.620689655172413</v>
      </c>
    </row>
    <row r="2444" spans="1:29" x14ac:dyDescent="0.25">
      <c r="A2444" s="224">
        <v>2440</v>
      </c>
      <c r="B2444" s="62" t="s">
        <v>2864</v>
      </c>
      <c r="C2444" s="13" t="s">
        <v>2360</v>
      </c>
      <c r="D2444" s="18">
        <v>0.81615384615384612</v>
      </c>
      <c r="E2444" s="122"/>
      <c r="F2444" s="17"/>
      <c r="G2444" s="18">
        <v>81.615384615384613</v>
      </c>
      <c r="H2444" s="17"/>
      <c r="I2444" s="19"/>
      <c r="J2444" s="18">
        <v>0</v>
      </c>
      <c r="K2444" s="17"/>
      <c r="L2444" s="19"/>
      <c r="M2444" s="19"/>
      <c r="N2444" s="18">
        <v>0</v>
      </c>
      <c r="O2444" s="19"/>
      <c r="P2444" s="19"/>
      <c r="Q2444" s="19"/>
      <c r="R2444" s="19"/>
      <c r="S2444" s="18">
        <v>0</v>
      </c>
      <c r="T2444" s="20"/>
      <c r="U2444" s="17"/>
      <c r="V2444" s="17"/>
      <c r="W2444" s="17"/>
      <c r="X2444" s="17"/>
      <c r="Y2444" s="17"/>
      <c r="Z2444" s="18">
        <v>0</v>
      </c>
      <c r="AA2444" s="17"/>
      <c r="AB2444" s="17"/>
      <c r="AC2444" s="41">
        <v>81.615384615384613</v>
      </c>
    </row>
    <row r="2445" spans="1:29" x14ac:dyDescent="0.25">
      <c r="A2445" s="224">
        <v>2441</v>
      </c>
      <c r="B2445" s="109">
        <v>184272</v>
      </c>
      <c r="C2445" s="36" t="s">
        <v>5457</v>
      </c>
      <c r="D2445" s="39">
        <v>0.81611111111111112</v>
      </c>
      <c r="E2445" s="123"/>
      <c r="F2445" s="33"/>
      <c r="G2445" s="34">
        <v>81.611111111111114</v>
      </c>
      <c r="H2445" s="33"/>
      <c r="I2445" s="32"/>
      <c r="J2445" s="34">
        <v>0</v>
      </c>
      <c r="K2445" s="33"/>
      <c r="L2445" s="32"/>
      <c r="M2445" s="32"/>
      <c r="N2445" s="34">
        <v>0</v>
      </c>
      <c r="O2445" s="32"/>
      <c r="P2445" s="32"/>
      <c r="Q2445" s="32"/>
      <c r="R2445" s="32"/>
      <c r="S2445" s="34">
        <v>0</v>
      </c>
      <c r="T2445" s="35"/>
      <c r="U2445" s="33"/>
      <c r="V2445" s="33"/>
      <c r="W2445" s="33"/>
      <c r="X2445" s="33"/>
      <c r="Y2445" s="33"/>
      <c r="Z2445" s="34">
        <v>0</v>
      </c>
      <c r="AA2445" s="33"/>
      <c r="AB2445" s="33"/>
      <c r="AC2445" s="42">
        <v>81.611111111111114</v>
      </c>
    </row>
    <row r="2446" spans="1:29" x14ac:dyDescent="0.25">
      <c r="A2446" s="224">
        <v>2442</v>
      </c>
      <c r="B2446" s="62" t="s">
        <v>659</v>
      </c>
      <c r="C2446" s="8" t="s">
        <v>5456</v>
      </c>
      <c r="D2446" s="6">
        <v>0.81599999999999995</v>
      </c>
      <c r="E2446" s="121"/>
      <c r="F2446" s="5"/>
      <c r="G2446" s="6">
        <f>SUM(D2446*100,E2446:F2446)</f>
        <v>81.599999999999994</v>
      </c>
      <c r="H2446" s="5"/>
      <c r="I2446" s="4"/>
      <c r="J2446" s="6">
        <f>SUM(H2446:I2446)</f>
        <v>0</v>
      </c>
      <c r="K2446" s="5"/>
      <c r="L2446" s="4"/>
      <c r="M2446" s="4"/>
      <c r="N2446" s="6">
        <f>SUM(K2446:M2446)</f>
        <v>0</v>
      </c>
      <c r="O2446" s="4"/>
      <c r="P2446" s="4"/>
      <c r="Q2446" s="4"/>
      <c r="R2446" s="4"/>
      <c r="S2446" s="6">
        <f>SUM(O2446:R2446)</f>
        <v>0</v>
      </c>
      <c r="T2446" s="7"/>
      <c r="U2446" s="5"/>
      <c r="V2446" s="5"/>
      <c r="W2446" s="5"/>
      <c r="X2446" s="5"/>
      <c r="Y2446" s="5"/>
      <c r="Z2446" s="6">
        <f>SUM(T2446:Y2446)</f>
        <v>0</v>
      </c>
      <c r="AA2446" s="5"/>
      <c r="AB2446" s="5"/>
      <c r="AC2446" s="40">
        <f>G2446+J2446+N2446+S2446+Z2446+AA2446-AB2446</f>
        <v>81.599999999999994</v>
      </c>
    </row>
    <row r="2447" spans="1:29" x14ac:dyDescent="0.25">
      <c r="A2447" s="225">
        <v>2443</v>
      </c>
      <c r="B2447" s="61" t="s">
        <v>660</v>
      </c>
      <c r="C2447" s="8" t="s">
        <v>5456</v>
      </c>
      <c r="D2447" s="6">
        <v>0.81599999999999995</v>
      </c>
      <c r="E2447" s="121"/>
      <c r="F2447" s="5"/>
      <c r="G2447" s="6">
        <f>SUM(D2447*100,E2447:F2447)</f>
        <v>81.599999999999994</v>
      </c>
      <c r="H2447" s="5"/>
      <c r="I2447" s="4"/>
      <c r="J2447" s="6">
        <f>SUM(H2447:I2447)</f>
        <v>0</v>
      </c>
      <c r="K2447" s="5"/>
      <c r="L2447" s="4"/>
      <c r="M2447" s="4"/>
      <c r="N2447" s="6">
        <f>SUM(K2447:M2447)</f>
        <v>0</v>
      </c>
      <c r="O2447" s="4"/>
      <c r="P2447" s="4"/>
      <c r="Q2447" s="4"/>
      <c r="R2447" s="4"/>
      <c r="S2447" s="6">
        <f>SUM(O2447:R2447)</f>
        <v>0</v>
      </c>
      <c r="T2447" s="7"/>
      <c r="U2447" s="5"/>
      <c r="V2447" s="5"/>
      <c r="W2447" s="5"/>
      <c r="X2447" s="5"/>
      <c r="Y2447" s="5"/>
      <c r="Z2447" s="6">
        <f>SUM(T2447:Y2447)</f>
        <v>0</v>
      </c>
      <c r="AA2447" s="5"/>
      <c r="AB2447" s="5"/>
      <c r="AC2447" s="40">
        <f>G2447+J2447+N2447+S2447+Z2447+AA2447-AB2447</f>
        <v>81.599999999999994</v>
      </c>
    </row>
    <row r="2448" spans="1:29" x14ac:dyDescent="0.25">
      <c r="A2448" s="224">
        <v>2444</v>
      </c>
      <c r="B2448" s="99" t="s">
        <v>1631</v>
      </c>
      <c r="C2448" s="8" t="s">
        <v>1369</v>
      </c>
      <c r="D2448" s="18">
        <v>0.81598999999999988</v>
      </c>
      <c r="E2448" s="122"/>
      <c r="F2448" s="17"/>
      <c r="G2448" s="18">
        <f>SUM(D2448*100,E2448:F2448)</f>
        <v>81.59899999999999</v>
      </c>
      <c r="H2448" s="17"/>
      <c r="I2448" s="19"/>
      <c r="J2448" s="18">
        <f>SUM(H2448:I2448)</f>
        <v>0</v>
      </c>
      <c r="K2448" s="17"/>
      <c r="L2448" s="19"/>
      <c r="M2448" s="19"/>
      <c r="N2448" s="18">
        <f>SUM(K2448:M2448)</f>
        <v>0</v>
      </c>
      <c r="O2448" s="19"/>
      <c r="P2448" s="19"/>
      <c r="Q2448" s="19"/>
      <c r="R2448" s="19"/>
      <c r="S2448" s="18">
        <f>SUM(O2448:R2448)</f>
        <v>0</v>
      </c>
      <c r="T2448" s="20"/>
      <c r="U2448" s="17"/>
      <c r="V2448" s="17"/>
      <c r="W2448" s="17"/>
      <c r="X2448" s="17"/>
      <c r="Y2448" s="17"/>
      <c r="Z2448" s="18">
        <f>SUM(T2448:Y2448)</f>
        <v>0</v>
      </c>
      <c r="AA2448" s="17"/>
      <c r="AB2448" s="17"/>
      <c r="AC2448" s="41">
        <f>G2448+J2448+N2448+S2448+Z2448+AA2448-AB2448</f>
        <v>81.59899999999999</v>
      </c>
    </row>
    <row r="2449" spans="1:29" x14ac:dyDescent="0.25">
      <c r="A2449" s="224">
        <v>2445</v>
      </c>
      <c r="B2449" s="109">
        <v>214034</v>
      </c>
      <c r="C2449" s="36" t="s">
        <v>5457</v>
      </c>
      <c r="D2449" s="39">
        <v>0.81590370370370369</v>
      </c>
      <c r="E2449" s="123"/>
      <c r="F2449" s="33"/>
      <c r="G2449" s="34">
        <v>81.590370370370366</v>
      </c>
      <c r="H2449" s="33"/>
      <c r="I2449" s="32"/>
      <c r="J2449" s="34">
        <v>0</v>
      </c>
      <c r="K2449" s="33"/>
      <c r="L2449" s="32"/>
      <c r="M2449" s="32"/>
      <c r="N2449" s="34">
        <v>0</v>
      </c>
      <c r="O2449" s="32"/>
      <c r="P2449" s="32"/>
      <c r="Q2449" s="32"/>
      <c r="R2449" s="32"/>
      <c r="S2449" s="34">
        <v>0</v>
      </c>
      <c r="T2449" s="35"/>
      <c r="U2449" s="33"/>
      <c r="V2449" s="33"/>
      <c r="W2449" s="33"/>
      <c r="X2449" s="33"/>
      <c r="Y2449" s="33"/>
      <c r="Z2449" s="34">
        <v>0</v>
      </c>
      <c r="AA2449" s="33"/>
      <c r="AB2449" s="33"/>
      <c r="AC2449" s="42">
        <v>81.590370370370366</v>
      </c>
    </row>
    <row r="2450" spans="1:29" x14ac:dyDescent="0.25">
      <c r="A2450" s="224">
        <v>2446</v>
      </c>
      <c r="B2450" s="62" t="s">
        <v>3583</v>
      </c>
      <c r="C2450" s="13" t="s">
        <v>3340</v>
      </c>
      <c r="D2450" s="18">
        <v>0.81589743589743591</v>
      </c>
      <c r="E2450" s="122"/>
      <c r="F2450" s="17"/>
      <c r="G2450" s="18">
        <v>81.589743589743591</v>
      </c>
      <c r="H2450" s="17"/>
      <c r="I2450" s="19"/>
      <c r="J2450" s="18">
        <v>0</v>
      </c>
      <c r="K2450" s="17"/>
      <c r="L2450" s="19"/>
      <c r="M2450" s="19"/>
      <c r="N2450" s="18">
        <v>0</v>
      </c>
      <c r="O2450" s="19"/>
      <c r="P2450" s="19"/>
      <c r="Q2450" s="19"/>
      <c r="R2450" s="19"/>
      <c r="S2450" s="18">
        <v>0</v>
      </c>
      <c r="T2450" s="20"/>
      <c r="U2450" s="17"/>
      <c r="V2450" s="17"/>
      <c r="W2450" s="17"/>
      <c r="X2450" s="17"/>
      <c r="Y2450" s="17"/>
      <c r="Z2450" s="18">
        <v>0</v>
      </c>
      <c r="AA2450" s="17"/>
      <c r="AB2450" s="17"/>
      <c r="AC2450" s="41">
        <v>81.589743589743591</v>
      </c>
    </row>
    <row r="2451" spans="1:29" x14ac:dyDescent="0.25">
      <c r="A2451" s="225">
        <v>2447</v>
      </c>
      <c r="B2451" s="62" t="s">
        <v>2865</v>
      </c>
      <c r="C2451" s="13" t="s">
        <v>2360</v>
      </c>
      <c r="D2451" s="18">
        <v>0.8107692307692308</v>
      </c>
      <c r="E2451" s="122"/>
      <c r="F2451" s="17"/>
      <c r="G2451" s="18">
        <v>81.07692307692308</v>
      </c>
      <c r="H2451" s="17"/>
      <c r="I2451" s="19"/>
      <c r="J2451" s="18">
        <v>0</v>
      </c>
      <c r="K2451" s="17"/>
      <c r="L2451" s="19"/>
      <c r="M2451" s="19"/>
      <c r="N2451" s="18">
        <v>0</v>
      </c>
      <c r="O2451" s="19"/>
      <c r="P2451" s="19"/>
      <c r="Q2451" s="19"/>
      <c r="R2451" s="19"/>
      <c r="S2451" s="18">
        <v>0</v>
      </c>
      <c r="T2451" s="20"/>
      <c r="U2451" s="17"/>
      <c r="V2451" s="17">
        <v>0.5</v>
      </c>
      <c r="W2451" s="17"/>
      <c r="X2451" s="17"/>
      <c r="Y2451" s="17"/>
      <c r="Z2451" s="18">
        <v>0.5</v>
      </c>
      <c r="AA2451" s="17"/>
      <c r="AB2451" s="17"/>
      <c r="AC2451" s="41">
        <v>81.57692307692308</v>
      </c>
    </row>
    <row r="2452" spans="1:29" x14ac:dyDescent="0.25">
      <c r="A2452" s="224">
        <v>2448</v>
      </c>
      <c r="B2452" s="62" t="s">
        <v>2866</v>
      </c>
      <c r="C2452" s="13" t="s">
        <v>2360</v>
      </c>
      <c r="D2452" s="18">
        <v>0.8107692307692308</v>
      </c>
      <c r="E2452" s="122"/>
      <c r="F2452" s="17"/>
      <c r="G2452" s="18">
        <v>81.07692307692308</v>
      </c>
      <c r="H2452" s="17"/>
      <c r="I2452" s="19"/>
      <c r="J2452" s="18">
        <v>0</v>
      </c>
      <c r="K2452" s="17"/>
      <c r="L2452" s="19"/>
      <c r="M2452" s="19"/>
      <c r="N2452" s="18">
        <v>0</v>
      </c>
      <c r="O2452" s="19"/>
      <c r="P2452" s="19"/>
      <c r="Q2452" s="19"/>
      <c r="R2452" s="19"/>
      <c r="S2452" s="18">
        <v>0</v>
      </c>
      <c r="T2452" s="20"/>
      <c r="U2452" s="17"/>
      <c r="V2452" s="17">
        <v>0.5</v>
      </c>
      <c r="W2452" s="17"/>
      <c r="X2452" s="17"/>
      <c r="Y2452" s="17"/>
      <c r="Z2452" s="18">
        <v>0.5</v>
      </c>
      <c r="AA2452" s="17"/>
      <c r="AB2452" s="17"/>
      <c r="AC2452" s="41">
        <v>81.57692307692308</v>
      </c>
    </row>
    <row r="2453" spans="1:29" x14ac:dyDescent="0.25">
      <c r="A2453" s="224">
        <v>2449</v>
      </c>
      <c r="B2453" s="62" t="s">
        <v>5254</v>
      </c>
      <c r="C2453" s="9" t="s">
        <v>4042</v>
      </c>
      <c r="D2453" s="18">
        <v>0.80775151515151511</v>
      </c>
      <c r="E2453" s="124"/>
      <c r="F2453" s="17"/>
      <c r="G2453" s="18">
        <f>SUM(D2453*100,E2453:F2453)</f>
        <v>80.775151515151506</v>
      </c>
      <c r="H2453" s="17"/>
      <c r="I2453" s="19"/>
      <c r="J2453" s="18">
        <f>SUM(H2453:I2453)</f>
        <v>0</v>
      </c>
      <c r="K2453" s="17"/>
      <c r="L2453" s="19"/>
      <c r="M2453" s="19"/>
      <c r="N2453" s="18">
        <f>SUM(K2453:M2453)</f>
        <v>0</v>
      </c>
      <c r="O2453" s="19"/>
      <c r="P2453" s="19"/>
      <c r="Q2453" s="19"/>
      <c r="R2453" s="19"/>
      <c r="S2453" s="18">
        <f>SUM(O2453:R2453)</f>
        <v>0</v>
      </c>
      <c r="T2453" s="20"/>
      <c r="U2453" s="17">
        <v>0.8</v>
      </c>
      <c r="V2453" s="17"/>
      <c r="W2453" s="17"/>
      <c r="X2453" s="17"/>
      <c r="Y2453" s="17"/>
      <c r="Z2453" s="18">
        <f>SUM(T2453:Y2453)</f>
        <v>0.8</v>
      </c>
      <c r="AA2453" s="17"/>
      <c r="AB2453" s="17"/>
      <c r="AC2453" s="41">
        <f>G2453+J2453+N2453+S2453+Z2453+AA2453-AB2453</f>
        <v>81.575151515151504</v>
      </c>
    </row>
    <row r="2454" spans="1:29" x14ac:dyDescent="0.25">
      <c r="A2454" s="224">
        <v>2450</v>
      </c>
      <c r="B2454" s="62" t="s">
        <v>3584</v>
      </c>
      <c r="C2454" s="13" t="s">
        <v>3340</v>
      </c>
      <c r="D2454" s="18">
        <v>0.81566666666666665</v>
      </c>
      <c r="E2454" s="122"/>
      <c r="F2454" s="17"/>
      <c r="G2454" s="18">
        <v>81.566666666666663</v>
      </c>
      <c r="H2454" s="17"/>
      <c r="I2454" s="19"/>
      <c r="J2454" s="18">
        <v>0</v>
      </c>
      <c r="K2454" s="17"/>
      <c r="L2454" s="19"/>
      <c r="M2454" s="19"/>
      <c r="N2454" s="18">
        <v>0</v>
      </c>
      <c r="O2454" s="19"/>
      <c r="P2454" s="19"/>
      <c r="Q2454" s="19"/>
      <c r="R2454" s="19"/>
      <c r="S2454" s="18">
        <v>0</v>
      </c>
      <c r="T2454" s="20"/>
      <c r="U2454" s="17"/>
      <c r="V2454" s="17"/>
      <c r="W2454" s="17"/>
      <c r="X2454" s="17"/>
      <c r="Y2454" s="17"/>
      <c r="Z2454" s="18">
        <v>0</v>
      </c>
      <c r="AA2454" s="17"/>
      <c r="AB2454" s="17"/>
      <c r="AC2454" s="41">
        <v>81.566666666666663</v>
      </c>
    </row>
    <row r="2455" spans="1:29" x14ac:dyDescent="0.25">
      <c r="A2455" s="225">
        <v>2451</v>
      </c>
      <c r="B2455" s="81" t="s">
        <v>4272</v>
      </c>
      <c r="C2455" s="8" t="s">
        <v>4042</v>
      </c>
      <c r="D2455" s="18">
        <v>0.79566666666666663</v>
      </c>
      <c r="E2455" s="124"/>
      <c r="F2455" s="17"/>
      <c r="G2455" s="18">
        <f>SUM(D2455*100,E2455:F2455)</f>
        <v>79.566666666666663</v>
      </c>
      <c r="H2455" s="17"/>
      <c r="I2455" s="19"/>
      <c r="J2455" s="18">
        <f>SUM(H2455:I2455)</f>
        <v>0</v>
      </c>
      <c r="K2455" s="17"/>
      <c r="L2455" s="19"/>
      <c r="M2455" s="19"/>
      <c r="N2455" s="18">
        <f>SUM(K2455:M2455)</f>
        <v>0</v>
      </c>
      <c r="O2455" s="19"/>
      <c r="P2455" s="19"/>
      <c r="Q2455" s="19"/>
      <c r="R2455" s="19"/>
      <c r="S2455" s="18">
        <f>SUM(O2455:R2455)</f>
        <v>0</v>
      </c>
      <c r="T2455" s="20"/>
      <c r="U2455" s="17">
        <v>2</v>
      </c>
      <c r="V2455" s="17"/>
      <c r="W2455" s="17"/>
      <c r="X2455" s="17"/>
      <c r="Y2455" s="17"/>
      <c r="Z2455" s="18">
        <f>SUM(T2455:Y2455)</f>
        <v>2</v>
      </c>
      <c r="AA2455" s="17"/>
      <c r="AB2455" s="17"/>
      <c r="AC2455" s="41">
        <f>G2455+J2455+N2455+S2455+Z2455+AA2455-AB2455</f>
        <v>81.566666666666663</v>
      </c>
    </row>
    <row r="2456" spans="1:29" x14ac:dyDescent="0.25">
      <c r="A2456" s="224">
        <v>2452</v>
      </c>
      <c r="B2456" s="62" t="s">
        <v>4810</v>
      </c>
      <c r="C2456" s="8" t="s">
        <v>4042</v>
      </c>
      <c r="D2456" s="18">
        <v>0.81562500000000004</v>
      </c>
      <c r="E2456" s="124"/>
      <c r="F2456" s="17"/>
      <c r="G2456" s="18">
        <f>SUM(D2456*100,E2456:F2456)</f>
        <v>81.5625</v>
      </c>
      <c r="H2456" s="17"/>
      <c r="I2456" s="19"/>
      <c r="J2456" s="18">
        <f>SUM(H2456:I2456)</f>
        <v>0</v>
      </c>
      <c r="K2456" s="17"/>
      <c r="L2456" s="19"/>
      <c r="M2456" s="19"/>
      <c r="N2456" s="18">
        <f>SUM(K2456:M2456)</f>
        <v>0</v>
      </c>
      <c r="O2456" s="19"/>
      <c r="P2456" s="19"/>
      <c r="Q2456" s="19"/>
      <c r="R2456" s="19"/>
      <c r="S2456" s="18">
        <f>SUM(O2456:R2456)</f>
        <v>0</v>
      </c>
      <c r="T2456" s="20"/>
      <c r="U2456" s="17"/>
      <c r="V2456" s="17"/>
      <c r="W2456" s="17"/>
      <c r="X2456" s="17"/>
      <c r="Y2456" s="17"/>
      <c r="Z2456" s="18">
        <f>SUM(T2456:Y2456)</f>
        <v>0</v>
      </c>
      <c r="AA2456" s="17"/>
      <c r="AB2456" s="17"/>
      <c r="AC2456" s="41">
        <f>G2456+J2456+N2456+S2456+Z2456+AA2456-AB2456</f>
        <v>81.5625</v>
      </c>
    </row>
    <row r="2457" spans="1:29" x14ac:dyDescent="0.25">
      <c r="A2457" s="224">
        <v>2453</v>
      </c>
      <c r="B2457" s="58" t="s">
        <v>661</v>
      </c>
      <c r="C2457" s="8" t="s">
        <v>5456</v>
      </c>
      <c r="D2457" s="6">
        <v>0.81551724137931036</v>
      </c>
      <c r="E2457" s="121"/>
      <c r="F2457" s="5"/>
      <c r="G2457" s="6">
        <f>SUM(D2457*100,E2457:F2457)</f>
        <v>81.551724137931032</v>
      </c>
      <c r="H2457" s="5"/>
      <c r="I2457" s="4"/>
      <c r="J2457" s="6">
        <f>SUM(H2457:I2457)</f>
        <v>0</v>
      </c>
      <c r="K2457" s="5"/>
      <c r="L2457" s="4"/>
      <c r="M2457" s="4"/>
      <c r="N2457" s="6">
        <f>SUM(K2457:M2457)</f>
        <v>0</v>
      </c>
      <c r="O2457" s="4"/>
      <c r="P2457" s="4"/>
      <c r="Q2457" s="4"/>
      <c r="R2457" s="4"/>
      <c r="S2457" s="6">
        <f>SUM(O2457:R2457)</f>
        <v>0</v>
      </c>
      <c r="T2457" s="7"/>
      <c r="U2457" s="5"/>
      <c r="V2457" s="5"/>
      <c r="W2457" s="5"/>
      <c r="X2457" s="5"/>
      <c r="Y2457" s="5"/>
      <c r="Z2457" s="6">
        <f>SUM(T2457:Y2457)</f>
        <v>0</v>
      </c>
      <c r="AA2457" s="5"/>
      <c r="AB2457" s="5"/>
      <c r="AC2457" s="40">
        <f>G2457+J2457+N2457+S2457+Z2457+AA2457-AB2457</f>
        <v>81.551724137931032</v>
      </c>
    </row>
    <row r="2458" spans="1:29" ht="25.5" x14ac:dyDescent="0.25">
      <c r="A2458" s="224">
        <v>2454</v>
      </c>
      <c r="B2458" s="81" t="s">
        <v>1632</v>
      </c>
      <c r="C2458" s="13" t="s">
        <v>1369</v>
      </c>
      <c r="D2458" s="18">
        <v>0.81548571428571415</v>
      </c>
      <c r="E2458" s="122"/>
      <c r="F2458" s="17"/>
      <c r="G2458" s="18">
        <f>SUM(D2458*100,E2458:F2458)</f>
        <v>81.548571428571421</v>
      </c>
      <c r="H2458" s="17"/>
      <c r="I2458" s="19"/>
      <c r="J2458" s="18">
        <f>SUM(H2458:I2458)</f>
        <v>0</v>
      </c>
      <c r="K2458" s="17"/>
      <c r="L2458" s="19"/>
      <c r="M2458" s="19"/>
      <c r="N2458" s="18">
        <f>SUM(K2458:M2458)</f>
        <v>0</v>
      </c>
      <c r="O2458" s="19"/>
      <c r="P2458" s="19"/>
      <c r="Q2458" s="19"/>
      <c r="R2458" s="19"/>
      <c r="S2458" s="18">
        <f>SUM(O2458:R2458)</f>
        <v>0</v>
      </c>
      <c r="T2458" s="20"/>
      <c r="U2458" s="17"/>
      <c r="V2458" s="17"/>
      <c r="W2458" s="17"/>
      <c r="X2458" s="17"/>
      <c r="Y2458" s="17"/>
      <c r="Z2458" s="18">
        <f>SUM(T2458:Y2458)</f>
        <v>0</v>
      </c>
      <c r="AA2458" s="17"/>
      <c r="AB2458" s="17"/>
      <c r="AC2458" s="41">
        <f>G2458+J2458+N2458+S2458+Z2458+AA2458-AB2458</f>
        <v>81.548571428571421</v>
      </c>
    </row>
    <row r="2459" spans="1:29" x14ac:dyDescent="0.25">
      <c r="A2459" s="225">
        <v>2455</v>
      </c>
      <c r="B2459" s="60" t="s">
        <v>662</v>
      </c>
      <c r="C2459" s="8" t="s">
        <v>5456</v>
      </c>
      <c r="D2459" s="6">
        <v>0.78545454545454541</v>
      </c>
      <c r="E2459" s="121"/>
      <c r="F2459" s="5"/>
      <c r="G2459" s="6">
        <f>SUM(D2459*100,E2459:F2459)</f>
        <v>78.545454545454547</v>
      </c>
      <c r="H2459" s="5"/>
      <c r="I2459" s="4"/>
      <c r="J2459" s="6">
        <f>SUM(H2459:I2459)</f>
        <v>0</v>
      </c>
      <c r="K2459" s="5"/>
      <c r="L2459" s="4"/>
      <c r="M2459" s="4"/>
      <c r="N2459" s="6">
        <f>SUM(K2459:M2459)</f>
        <v>0</v>
      </c>
      <c r="O2459" s="4"/>
      <c r="P2459" s="4"/>
      <c r="Q2459" s="4"/>
      <c r="R2459" s="4"/>
      <c r="S2459" s="6">
        <f>SUM(O2459:R2459)</f>
        <v>0</v>
      </c>
      <c r="T2459" s="7"/>
      <c r="U2459" s="5"/>
      <c r="V2459" s="5"/>
      <c r="W2459" s="5">
        <v>3</v>
      </c>
      <c r="X2459" s="5"/>
      <c r="Y2459" s="5"/>
      <c r="Z2459" s="6">
        <f>SUM(T2459:Y2459)</f>
        <v>3</v>
      </c>
      <c r="AA2459" s="5"/>
      <c r="AB2459" s="5"/>
      <c r="AC2459" s="40">
        <f>G2459+J2459+N2459+S2459+Z2459+AA2459-AB2459</f>
        <v>81.545454545454547</v>
      </c>
    </row>
    <row r="2460" spans="1:29" x14ac:dyDescent="0.25">
      <c r="A2460" s="224">
        <v>2456</v>
      </c>
      <c r="B2460" s="62" t="s">
        <v>2867</v>
      </c>
      <c r="C2460" s="13" t="s">
        <v>2360</v>
      </c>
      <c r="D2460" s="18">
        <v>0.81538461538461537</v>
      </c>
      <c r="E2460" s="122"/>
      <c r="F2460" s="17"/>
      <c r="G2460" s="18">
        <v>81.538461538461533</v>
      </c>
      <c r="H2460" s="17"/>
      <c r="I2460" s="19"/>
      <c r="J2460" s="18">
        <v>0</v>
      </c>
      <c r="K2460" s="17"/>
      <c r="L2460" s="19"/>
      <c r="M2460" s="19"/>
      <c r="N2460" s="18">
        <v>0</v>
      </c>
      <c r="O2460" s="19"/>
      <c r="P2460" s="19"/>
      <c r="Q2460" s="19"/>
      <c r="R2460" s="19"/>
      <c r="S2460" s="18">
        <v>0</v>
      </c>
      <c r="T2460" s="20"/>
      <c r="U2460" s="17"/>
      <c r="V2460" s="17"/>
      <c r="W2460" s="17"/>
      <c r="X2460" s="17"/>
      <c r="Y2460" s="17"/>
      <c r="Z2460" s="18">
        <v>0</v>
      </c>
      <c r="AA2460" s="17"/>
      <c r="AB2460" s="17"/>
      <c r="AC2460" s="41">
        <v>81.538461538461533</v>
      </c>
    </row>
    <row r="2461" spans="1:29" x14ac:dyDescent="0.25">
      <c r="A2461" s="224">
        <v>2457</v>
      </c>
      <c r="B2461" s="62" t="s">
        <v>4827</v>
      </c>
      <c r="C2461" s="8" t="s">
        <v>4042</v>
      </c>
      <c r="D2461" s="18">
        <v>0.80718749999999995</v>
      </c>
      <c r="E2461" s="124"/>
      <c r="F2461" s="17"/>
      <c r="G2461" s="18">
        <f>SUM(D2461*100,E2461:F2461)</f>
        <v>80.71875</v>
      </c>
      <c r="H2461" s="17"/>
      <c r="I2461" s="19"/>
      <c r="J2461" s="18">
        <f>SUM(H2461:I2461)</f>
        <v>0</v>
      </c>
      <c r="K2461" s="17"/>
      <c r="L2461" s="19"/>
      <c r="M2461" s="19"/>
      <c r="N2461" s="18">
        <f>SUM(K2461:M2461)</f>
        <v>0</v>
      </c>
      <c r="O2461" s="19"/>
      <c r="P2461" s="19"/>
      <c r="Q2461" s="19"/>
      <c r="R2461" s="19"/>
      <c r="S2461" s="18">
        <f>SUM(O2461:R2461)</f>
        <v>0</v>
      </c>
      <c r="T2461" s="20"/>
      <c r="U2461" s="17">
        <v>0.8</v>
      </c>
      <c r="V2461" s="17"/>
      <c r="W2461" s="17"/>
      <c r="X2461" s="17"/>
      <c r="Y2461" s="17"/>
      <c r="Z2461" s="18">
        <f>SUM(T2461:Y2461)</f>
        <v>0.8</v>
      </c>
      <c r="AA2461" s="17"/>
      <c r="AB2461" s="17"/>
      <c r="AC2461" s="41">
        <f>G2461+J2461+N2461+S2461+Z2461+AA2461-AB2461</f>
        <v>81.518749999999997</v>
      </c>
    </row>
    <row r="2462" spans="1:29" x14ac:dyDescent="0.25">
      <c r="A2462" s="224">
        <v>2458</v>
      </c>
      <c r="B2462" s="58" t="s">
        <v>663</v>
      </c>
      <c r="C2462" s="8" t="s">
        <v>5456</v>
      </c>
      <c r="D2462" s="6">
        <v>0.81516129032258067</v>
      </c>
      <c r="E2462" s="121"/>
      <c r="F2462" s="5"/>
      <c r="G2462" s="6">
        <f>SUM(D2462*100,E2462:F2462)</f>
        <v>81.516129032258064</v>
      </c>
      <c r="H2462" s="5"/>
      <c r="I2462" s="4"/>
      <c r="J2462" s="6">
        <f>SUM(H2462:I2462)</f>
        <v>0</v>
      </c>
      <c r="K2462" s="5"/>
      <c r="L2462" s="4"/>
      <c r="M2462" s="4"/>
      <c r="N2462" s="6">
        <f>SUM(K2462:M2462)</f>
        <v>0</v>
      </c>
      <c r="O2462" s="4"/>
      <c r="P2462" s="4"/>
      <c r="Q2462" s="4"/>
      <c r="R2462" s="4"/>
      <c r="S2462" s="6">
        <f>SUM(O2462:R2462)</f>
        <v>0</v>
      </c>
      <c r="T2462" s="7"/>
      <c r="U2462" s="5"/>
      <c r="V2462" s="5"/>
      <c r="W2462" s="5"/>
      <c r="X2462" s="5"/>
      <c r="Y2462" s="5"/>
      <c r="Z2462" s="6">
        <f>SUM(T2462:Y2462)</f>
        <v>0</v>
      </c>
      <c r="AA2462" s="5"/>
      <c r="AB2462" s="5"/>
      <c r="AC2462" s="40">
        <f>G2462+J2462+N2462+S2462+Z2462+AA2462-AB2462</f>
        <v>81.516129032258064</v>
      </c>
    </row>
    <row r="2463" spans="1:29" x14ac:dyDescent="0.25">
      <c r="A2463" s="225">
        <v>2459</v>
      </c>
      <c r="B2463" s="62" t="s">
        <v>2405</v>
      </c>
      <c r="C2463" s="13" t="s">
        <v>2360</v>
      </c>
      <c r="D2463" s="18">
        <v>0.81</v>
      </c>
      <c r="E2463" s="122"/>
      <c r="F2463" s="17"/>
      <c r="G2463" s="18">
        <v>81</v>
      </c>
      <c r="H2463" s="17"/>
      <c r="I2463" s="19"/>
      <c r="J2463" s="18">
        <v>0</v>
      </c>
      <c r="K2463" s="17"/>
      <c r="L2463" s="19"/>
      <c r="M2463" s="19"/>
      <c r="N2463" s="18">
        <v>0</v>
      </c>
      <c r="O2463" s="19"/>
      <c r="P2463" s="19"/>
      <c r="Q2463" s="19"/>
      <c r="R2463" s="19"/>
      <c r="S2463" s="18">
        <v>0</v>
      </c>
      <c r="T2463" s="20"/>
      <c r="U2463" s="17"/>
      <c r="V2463" s="17">
        <v>0.5</v>
      </c>
      <c r="W2463" s="17"/>
      <c r="X2463" s="17"/>
      <c r="Y2463" s="17"/>
      <c r="Z2463" s="18">
        <v>0.5</v>
      </c>
      <c r="AA2463" s="17"/>
      <c r="AB2463" s="17"/>
      <c r="AC2463" s="41">
        <v>81.5</v>
      </c>
    </row>
    <row r="2464" spans="1:29" x14ac:dyDescent="0.25">
      <c r="A2464" s="224">
        <v>2460</v>
      </c>
      <c r="B2464" s="62" t="s">
        <v>2868</v>
      </c>
      <c r="C2464" s="13" t="s">
        <v>2360</v>
      </c>
      <c r="D2464" s="18">
        <v>0.81499999999999995</v>
      </c>
      <c r="E2464" s="122"/>
      <c r="F2464" s="17"/>
      <c r="G2464" s="18">
        <v>81.5</v>
      </c>
      <c r="H2464" s="17"/>
      <c r="I2464" s="19"/>
      <c r="J2464" s="18">
        <v>0</v>
      </c>
      <c r="K2464" s="17"/>
      <c r="L2464" s="19"/>
      <c r="M2464" s="19"/>
      <c r="N2464" s="18">
        <v>0</v>
      </c>
      <c r="O2464" s="19"/>
      <c r="P2464" s="19"/>
      <c r="Q2464" s="19"/>
      <c r="R2464" s="19"/>
      <c r="S2464" s="18">
        <v>0</v>
      </c>
      <c r="T2464" s="20"/>
      <c r="U2464" s="17"/>
      <c r="V2464" s="17"/>
      <c r="W2464" s="17"/>
      <c r="X2464" s="17"/>
      <c r="Y2464" s="17"/>
      <c r="Z2464" s="18">
        <v>0</v>
      </c>
      <c r="AA2464" s="17"/>
      <c r="AB2464" s="17"/>
      <c r="AC2464" s="41">
        <v>81.5</v>
      </c>
    </row>
    <row r="2465" spans="1:29" x14ac:dyDescent="0.25">
      <c r="A2465" s="224">
        <v>2461</v>
      </c>
      <c r="B2465" s="109">
        <v>204123</v>
      </c>
      <c r="C2465" s="36" t="s">
        <v>5457</v>
      </c>
      <c r="D2465" s="38">
        <v>0.79500000000000004</v>
      </c>
      <c r="E2465" s="123"/>
      <c r="F2465" s="33"/>
      <c r="G2465" s="34">
        <v>79.5</v>
      </c>
      <c r="H2465" s="33">
        <v>2</v>
      </c>
      <c r="I2465" s="32"/>
      <c r="J2465" s="34">
        <v>2</v>
      </c>
      <c r="K2465" s="33"/>
      <c r="L2465" s="32"/>
      <c r="M2465" s="32"/>
      <c r="N2465" s="34">
        <v>0</v>
      </c>
      <c r="O2465" s="32"/>
      <c r="P2465" s="32"/>
      <c r="Q2465" s="32"/>
      <c r="R2465" s="32"/>
      <c r="S2465" s="34">
        <v>0</v>
      </c>
      <c r="T2465" s="35"/>
      <c r="U2465" s="33"/>
      <c r="V2465" s="33"/>
      <c r="W2465" s="33"/>
      <c r="X2465" s="33"/>
      <c r="Y2465" s="33"/>
      <c r="Z2465" s="34">
        <v>0</v>
      </c>
      <c r="AA2465" s="33"/>
      <c r="AB2465" s="33"/>
      <c r="AC2465" s="42">
        <v>81.5</v>
      </c>
    </row>
    <row r="2466" spans="1:29" x14ac:dyDescent="0.25">
      <c r="A2466" s="224">
        <v>2462</v>
      </c>
      <c r="B2466" s="109">
        <v>204237</v>
      </c>
      <c r="C2466" s="36" t="s">
        <v>5457</v>
      </c>
      <c r="D2466" s="38">
        <v>0.78</v>
      </c>
      <c r="E2466" s="123"/>
      <c r="F2466" s="33"/>
      <c r="G2466" s="34">
        <v>78</v>
      </c>
      <c r="H2466" s="33">
        <v>3.5</v>
      </c>
      <c r="I2466" s="32"/>
      <c r="J2466" s="34">
        <v>3.5</v>
      </c>
      <c r="K2466" s="33"/>
      <c r="L2466" s="32"/>
      <c r="M2466" s="32"/>
      <c r="N2466" s="34">
        <v>0</v>
      </c>
      <c r="O2466" s="32"/>
      <c r="P2466" s="32"/>
      <c r="Q2466" s="32"/>
      <c r="R2466" s="32"/>
      <c r="S2466" s="34">
        <v>0</v>
      </c>
      <c r="T2466" s="35"/>
      <c r="U2466" s="33"/>
      <c r="V2466" s="33"/>
      <c r="W2466" s="33"/>
      <c r="X2466" s="33"/>
      <c r="Y2466" s="33"/>
      <c r="Z2466" s="34">
        <v>0</v>
      </c>
      <c r="AA2466" s="33"/>
      <c r="AB2466" s="33"/>
      <c r="AC2466" s="42">
        <v>81.5</v>
      </c>
    </row>
    <row r="2467" spans="1:29" x14ac:dyDescent="0.25">
      <c r="A2467" s="225">
        <v>2463</v>
      </c>
      <c r="B2467" s="109">
        <v>194137</v>
      </c>
      <c r="C2467" s="36" t="s">
        <v>5457</v>
      </c>
      <c r="D2467" s="39">
        <v>0.81499999999999995</v>
      </c>
      <c r="E2467" s="123"/>
      <c r="F2467" s="33"/>
      <c r="G2467" s="34">
        <v>81.5</v>
      </c>
      <c r="H2467" s="33"/>
      <c r="I2467" s="32"/>
      <c r="J2467" s="34">
        <v>0</v>
      </c>
      <c r="K2467" s="33"/>
      <c r="L2467" s="32"/>
      <c r="M2467" s="32"/>
      <c r="N2467" s="34">
        <v>0</v>
      </c>
      <c r="O2467" s="32"/>
      <c r="P2467" s="32"/>
      <c r="Q2467" s="32"/>
      <c r="R2467" s="32"/>
      <c r="S2467" s="34">
        <v>0</v>
      </c>
      <c r="T2467" s="35"/>
      <c r="U2467" s="33"/>
      <c r="V2467" s="33"/>
      <c r="W2467" s="33"/>
      <c r="X2467" s="33"/>
      <c r="Y2467" s="33"/>
      <c r="Z2467" s="34">
        <v>0</v>
      </c>
      <c r="AA2467" s="33"/>
      <c r="AB2467" s="33"/>
      <c r="AC2467" s="42">
        <v>81.5</v>
      </c>
    </row>
    <row r="2468" spans="1:29" x14ac:dyDescent="0.25">
      <c r="A2468" s="224">
        <v>2464</v>
      </c>
      <c r="B2468" s="62" t="s">
        <v>3585</v>
      </c>
      <c r="C2468" s="13" t="s">
        <v>3340</v>
      </c>
      <c r="D2468" s="18">
        <v>0.76090909090909087</v>
      </c>
      <c r="E2468" s="122">
        <v>1</v>
      </c>
      <c r="F2468" s="17"/>
      <c r="G2468" s="18">
        <v>77.090909090909093</v>
      </c>
      <c r="H2468" s="17"/>
      <c r="I2468" s="19"/>
      <c r="J2468" s="18">
        <v>0</v>
      </c>
      <c r="K2468" s="17"/>
      <c r="L2468" s="19"/>
      <c r="M2468" s="19"/>
      <c r="N2468" s="18">
        <v>0</v>
      </c>
      <c r="O2468" s="19"/>
      <c r="P2468" s="19"/>
      <c r="Q2468" s="19"/>
      <c r="R2468" s="19"/>
      <c r="S2468" s="18">
        <v>0</v>
      </c>
      <c r="T2468" s="20">
        <v>1</v>
      </c>
      <c r="U2468" s="17"/>
      <c r="V2468" s="17"/>
      <c r="W2468" s="17">
        <v>1.4</v>
      </c>
      <c r="X2468" s="17"/>
      <c r="Y2468" s="17">
        <v>2</v>
      </c>
      <c r="Z2468" s="18">
        <v>4.4000000000000004</v>
      </c>
      <c r="AA2468" s="17"/>
      <c r="AB2468" s="17"/>
      <c r="AC2468" s="41">
        <v>81.490909090909099</v>
      </c>
    </row>
    <row r="2469" spans="1:29" x14ac:dyDescent="0.25">
      <c r="A2469" s="224">
        <v>2465</v>
      </c>
      <c r="B2469" s="62" t="s">
        <v>664</v>
      </c>
      <c r="C2469" s="8" t="s">
        <v>5456</v>
      </c>
      <c r="D2469" s="43">
        <v>0.81483870967741934</v>
      </c>
      <c r="E2469" s="121"/>
      <c r="F2469" s="5"/>
      <c r="G2469" s="6">
        <f>SUM(D2469*100,E2469:F2469)</f>
        <v>81.483870967741936</v>
      </c>
      <c r="H2469" s="5"/>
      <c r="I2469" s="4"/>
      <c r="J2469" s="6">
        <f>SUM(H2469:I2469)</f>
        <v>0</v>
      </c>
      <c r="K2469" s="5"/>
      <c r="L2469" s="4"/>
      <c r="M2469" s="4"/>
      <c r="N2469" s="6">
        <f>SUM(K2469:M2469)</f>
        <v>0</v>
      </c>
      <c r="O2469" s="4"/>
      <c r="P2469" s="4"/>
      <c r="Q2469" s="4"/>
      <c r="R2469" s="4"/>
      <c r="S2469" s="6">
        <f>SUM(O2469:R2469)</f>
        <v>0</v>
      </c>
      <c r="T2469" s="7"/>
      <c r="U2469" s="5"/>
      <c r="V2469" s="5"/>
      <c r="W2469" s="5"/>
      <c r="X2469" s="5"/>
      <c r="Y2469" s="5"/>
      <c r="Z2469" s="6">
        <f>SUM(T2469:Y2469)</f>
        <v>0</v>
      </c>
      <c r="AA2469" s="5"/>
      <c r="AB2469" s="5"/>
      <c r="AC2469" s="40">
        <f>G2469+J2469+N2469+S2469+Z2469+AA2469-AB2469</f>
        <v>81.483870967741936</v>
      </c>
    </row>
    <row r="2470" spans="1:29" x14ac:dyDescent="0.25">
      <c r="A2470" s="224">
        <v>2466</v>
      </c>
      <c r="B2470" s="90" t="s">
        <v>1633</v>
      </c>
      <c r="C2470" s="21" t="s">
        <v>1369</v>
      </c>
      <c r="D2470" s="18">
        <v>0.81467889908256885</v>
      </c>
      <c r="E2470" s="122"/>
      <c r="F2470" s="17"/>
      <c r="G2470" s="18">
        <f>SUM(D2470*100,E2470:F2470)</f>
        <v>81.467889908256879</v>
      </c>
      <c r="H2470" s="17"/>
      <c r="I2470" s="19"/>
      <c r="J2470" s="18">
        <f>SUM(H2470:I2470)</f>
        <v>0</v>
      </c>
      <c r="K2470" s="17"/>
      <c r="L2470" s="19"/>
      <c r="M2470" s="19"/>
      <c r="N2470" s="18">
        <f>SUM(K2470:M2470)</f>
        <v>0</v>
      </c>
      <c r="O2470" s="19"/>
      <c r="P2470" s="19"/>
      <c r="Q2470" s="19"/>
      <c r="R2470" s="19"/>
      <c r="S2470" s="18">
        <f>SUM(O2470:R2470)</f>
        <v>0</v>
      </c>
      <c r="T2470" s="20"/>
      <c r="U2470" s="17"/>
      <c r="V2470" s="17"/>
      <c r="W2470" s="17"/>
      <c r="X2470" s="17"/>
      <c r="Y2470" s="17"/>
      <c r="Z2470" s="18">
        <f>SUM(T2470:Y2470)</f>
        <v>0</v>
      </c>
      <c r="AA2470" s="17"/>
      <c r="AB2470" s="17"/>
      <c r="AC2470" s="41">
        <f>G2470+J2470+N2470+S2470+Z2470+AA2470-AB2470</f>
        <v>81.467889908256879</v>
      </c>
    </row>
    <row r="2471" spans="1:29" x14ac:dyDescent="0.25">
      <c r="A2471" s="225">
        <v>2467</v>
      </c>
      <c r="B2471" s="62" t="s">
        <v>5084</v>
      </c>
      <c r="C2471" s="24" t="s">
        <v>4042</v>
      </c>
      <c r="D2471" s="18">
        <v>0.81467741935483873</v>
      </c>
      <c r="E2471" s="124"/>
      <c r="F2471" s="17"/>
      <c r="G2471" s="18">
        <f>SUM(D2471*100,E2471:F2471)</f>
        <v>81.467741935483872</v>
      </c>
      <c r="H2471" s="17"/>
      <c r="I2471" s="19"/>
      <c r="J2471" s="18">
        <f>SUM(H2471:I2471)</f>
        <v>0</v>
      </c>
      <c r="K2471" s="17"/>
      <c r="L2471" s="19"/>
      <c r="M2471" s="19"/>
      <c r="N2471" s="18">
        <f>SUM(K2471:M2471)</f>
        <v>0</v>
      </c>
      <c r="O2471" s="19"/>
      <c r="P2471" s="19"/>
      <c r="Q2471" s="19"/>
      <c r="R2471" s="19"/>
      <c r="S2471" s="18">
        <f>SUM(O2471:R2471)</f>
        <v>0</v>
      </c>
      <c r="T2471" s="20"/>
      <c r="U2471" s="17"/>
      <c r="V2471" s="17"/>
      <c r="W2471" s="17"/>
      <c r="X2471" s="17"/>
      <c r="Y2471" s="17"/>
      <c r="Z2471" s="18">
        <f>SUM(T2471:Y2471)</f>
        <v>0</v>
      </c>
      <c r="AA2471" s="17"/>
      <c r="AB2471" s="17"/>
      <c r="AC2471" s="41">
        <f>G2471+J2471+N2471+S2471+Z2471+AA2471-AB2471</f>
        <v>81.467741935483872</v>
      </c>
    </row>
    <row r="2472" spans="1:29" x14ac:dyDescent="0.25">
      <c r="A2472" s="224">
        <v>2468</v>
      </c>
      <c r="B2472" s="62" t="s">
        <v>5085</v>
      </c>
      <c r="C2472" s="24" t="s">
        <v>4042</v>
      </c>
      <c r="D2472" s="18">
        <v>0.81467741935483873</v>
      </c>
      <c r="E2472" s="124"/>
      <c r="F2472" s="17"/>
      <c r="G2472" s="18">
        <f>SUM(D2472*100,E2472:F2472)</f>
        <v>81.467741935483872</v>
      </c>
      <c r="H2472" s="17"/>
      <c r="I2472" s="19"/>
      <c r="J2472" s="18">
        <f>SUM(H2472:I2472)</f>
        <v>0</v>
      </c>
      <c r="K2472" s="17"/>
      <c r="L2472" s="19"/>
      <c r="M2472" s="19"/>
      <c r="N2472" s="18">
        <f>SUM(K2472:M2472)</f>
        <v>0</v>
      </c>
      <c r="O2472" s="19"/>
      <c r="P2472" s="19"/>
      <c r="Q2472" s="19"/>
      <c r="R2472" s="19"/>
      <c r="S2472" s="18">
        <f>SUM(O2472:R2472)</f>
        <v>0</v>
      </c>
      <c r="T2472" s="20"/>
      <c r="U2472" s="17"/>
      <c r="V2472" s="17"/>
      <c r="W2472" s="17"/>
      <c r="X2472" s="17"/>
      <c r="Y2472" s="17"/>
      <c r="Z2472" s="18">
        <f>SUM(T2472:Y2472)</f>
        <v>0</v>
      </c>
      <c r="AA2472" s="17"/>
      <c r="AB2472" s="17"/>
      <c r="AC2472" s="41">
        <f>G2472+J2472+N2472+S2472+Z2472+AA2472-AB2472</f>
        <v>81.467741935483872</v>
      </c>
    </row>
    <row r="2473" spans="1:29" x14ac:dyDescent="0.25">
      <c r="A2473" s="224">
        <v>2469</v>
      </c>
      <c r="B2473" s="62" t="s">
        <v>2869</v>
      </c>
      <c r="C2473" s="13" t="s">
        <v>2360</v>
      </c>
      <c r="D2473" s="18">
        <v>0.81461538461538463</v>
      </c>
      <c r="E2473" s="122"/>
      <c r="F2473" s="17"/>
      <c r="G2473" s="18">
        <v>81.461538461538467</v>
      </c>
      <c r="H2473" s="17"/>
      <c r="I2473" s="19"/>
      <c r="J2473" s="18">
        <v>0</v>
      </c>
      <c r="K2473" s="17"/>
      <c r="L2473" s="19"/>
      <c r="M2473" s="19"/>
      <c r="N2473" s="18">
        <v>0</v>
      </c>
      <c r="O2473" s="19"/>
      <c r="P2473" s="19"/>
      <c r="Q2473" s="19"/>
      <c r="R2473" s="19"/>
      <c r="S2473" s="18">
        <v>0</v>
      </c>
      <c r="T2473" s="20"/>
      <c r="U2473" s="17"/>
      <c r="V2473" s="17"/>
      <c r="W2473" s="17"/>
      <c r="X2473" s="17"/>
      <c r="Y2473" s="17"/>
      <c r="Z2473" s="18">
        <v>0</v>
      </c>
      <c r="AA2473" s="17"/>
      <c r="AB2473" s="17"/>
      <c r="AC2473" s="41">
        <v>81.461538461538467</v>
      </c>
    </row>
    <row r="2474" spans="1:29" x14ac:dyDescent="0.25">
      <c r="A2474" s="224">
        <v>2470</v>
      </c>
      <c r="B2474" s="62" t="s">
        <v>2870</v>
      </c>
      <c r="C2474" s="13" t="s">
        <v>2360</v>
      </c>
      <c r="D2474" s="18">
        <v>0.81461538461538463</v>
      </c>
      <c r="E2474" s="122"/>
      <c r="F2474" s="17"/>
      <c r="G2474" s="18">
        <v>81.461538461538467</v>
      </c>
      <c r="H2474" s="17"/>
      <c r="I2474" s="19"/>
      <c r="J2474" s="18">
        <v>0</v>
      </c>
      <c r="K2474" s="17"/>
      <c r="L2474" s="19"/>
      <c r="M2474" s="19"/>
      <c r="N2474" s="18">
        <v>0</v>
      </c>
      <c r="O2474" s="19"/>
      <c r="P2474" s="19"/>
      <c r="Q2474" s="19"/>
      <c r="R2474" s="19"/>
      <c r="S2474" s="18">
        <v>0</v>
      </c>
      <c r="T2474" s="20"/>
      <c r="U2474" s="17"/>
      <c r="V2474" s="17"/>
      <c r="W2474" s="17"/>
      <c r="X2474" s="17"/>
      <c r="Y2474" s="17"/>
      <c r="Z2474" s="18">
        <v>0</v>
      </c>
      <c r="AA2474" s="17"/>
      <c r="AB2474" s="17"/>
      <c r="AC2474" s="41">
        <v>81.461538461538467</v>
      </c>
    </row>
    <row r="2475" spans="1:29" x14ac:dyDescent="0.25">
      <c r="A2475" s="225">
        <v>2471</v>
      </c>
      <c r="B2475" s="62" t="s">
        <v>2871</v>
      </c>
      <c r="C2475" s="13" t="s">
        <v>2360</v>
      </c>
      <c r="D2475" s="18">
        <v>0.81461538461538463</v>
      </c>
      <c r="E2475" s="122"/>
      <c r="F2475" s="17"/>
      <c r="G2475" s="18">
        <v>81.461538461538467</v>
      </c>
      <c r="H2475" s="17"/>
      <c r="I2475" s="19"/>
      <c r="J2475" s="18">
        <v>0</v>
      </c>
      <c r="K2475" s="17"/>
      <c r="L2475" s="19"/>
      <c r="M2475" s="19"/>
      <c r="N2475" s="18">
        <v>0</v>
      </c>
      <c r="O2475" s="19"/>
      <c r="P2475" s="19"/>
      <c r="Q2475" s="19"/>
      <c r="R2475" s="19"/>
      <c r="S2475" s="18">
        <v>0</v>
      </c>
      <c r="T2475" s="20"/>
      <c r="U2475" s="17"/>
      <c r="V2475" s="17"/>
      <c r="W2475" s="17"/>
      <c r="X2475" s="17"/>
      <c r="Y2475" s="17"/>
      <c r="Z2475" s="18">
        <v>0</v>
      </c>
      <c r="AA2475" s="17"/>
      <c r="AB2475" s="17"/>
      <c r="AC2475" s="41">
        <v>81.461538461538467</v>
      </c>
    </row>
    <row r="2476" spans="1:29" x14ac:dyDescent="0.25">
      <c r="A2476" s="224">
        <v>2472</v>
      </c>
      <c r="B2476" s="62" t="s">
        <v>2872</v>
      </c>
      <c r="C2476" s="13" t="s">
        <v>2360</v>
      </c>
      <c r="D2476" s="18">
        <v>0.80461538461538462</v>
      </c>
      <c r="E2476" s="122"/>
      <c r="F2476" s="17"/>
      <c r="G2476" s="18">
        <v>80.461538461538467</v>
      </c>
      <c r="H2476" s="17"/>
      <c r="I2476" s="19"/>
      <c r="J2476" s="18">
        <v>0</v>
      </c>
      <c r="K2476" s="17"/>
      <c r="L2476" s="19"/>
      <c r="M2476" s="19"/>
      <c r="N2476" s="18">
        <v>0</v>
      </c>
      <c r="O2476" s="19"/>
      <c r="P2476" s="19"/>
      <c r="Q2476" s="19"/>
      <c r="R2476" s="19"/>
      <c r="S2476" s="18">
        <v>0</v>
      </c>
      <c r="T2476" s="20">
        <v>1</v>
      </c>
      <c r="U2476" s="17"/>
      <c r="V2476" s="17"/>
      <c r="W2476" s="17"/>
      <c r="X2476" s="17"/>
      <c r="Y2476" s="17"/>
      <c r="Z2476" s="18">
        <v>1</v>
      </c>
      <c r="AA2476" s="17"/>
      <c r="AB2476" s="17"/>
      <c r="AC2476" s="41">
        <v>81.461538461538467</v>
      </c>
    </row>
    <row r="2477" spans="1:29" x14ac:dyDescent="0.25">
      <c r="A2477" s="224">
        <v>2473</v>
      </c>
      <c r="B2477" s="58" t="s">
        <v>665</v>
      </c>
      <c r="C2477" s="8" t="s">
        <v>5456</v>
      </c>
      <c r="D2477" s="6">
        <v>0.81451612903225812</v>
      </c>
      <c r="E2477" s="121"/>
      <c r="F2477" s="5"/>
      <c r="G2477" s="6">
        <f>SUM(D2477*100,E2477:F2477)</f>
        <v>81.451612903225808</v>
      </c>
      <c r="H2477" s="5"/>
      <c r="I2477" s="4"/>
      <c r="J2477" s="6">
        <f>SUM(H2477:I2477)</f>
        <v>0</v>
      </c>
      <c r="K2477" s="5"/>
      <c r="L2477" s="4"/>
      <c r="M2477" s="4"/>
      <c r="N2477" s="6">
        <f>SUM(K2477:M2477)</f>
        <v>0</v>
      </c>
      <c r="O2477" s="4"/>
      <c r="P2477" s="4"/>
      <c r="Q2477" s="4"/>
      <c r="R2477" s="4"/>
      <c r="S2477" s="6">
        <f>SUM(O2477:R2477)</f>
        <v>0</v>
      </c>
      <c r="T2477" s="7"/>
      <c r="U2477" s="5"/>
      <c r="V2477" s="5"/>
      <c r="W2477" s="5"/>
      <c r="X2477" s="5"/>
      <c r="Y2477" s="5"/>
      <c r="Z2477" s="6">
        <f>SUM(T2477:Y2477)</f>
        <v>0</v>
      </c>
      <c r="AA2477" s="5"/>
      <c r="AB2477" s="5"/>
      <c r="AC2477" s="40">
        <f>G2477+J2477+N2477+S2477+Z2477+AA2477-AB2477</f>
        <v>81.451612903225808</v>
      </c>
    </row>
    <row r="2478" spans="1:29" x14ac:dyDescent="0.25">
      <c r="A2478" s="224">
        <v>2474</v>
      </c>
      <c r="B2478" s="81" t="s">
        <v>4346</v>
      </c>
      <c r="C2478" s="8" t="s">
        <v>4042</v>
      </c>
      <c r="D2478" s="18">
        <v>0.81451612903225812</v>
      </c>
      <c r="E2478" s="124"/>
      <c r="F2478" s="17"/>
      <c r="G2478" s="18">
        <f>SUM(D2478*100,E2478:F2478)</f>
        <v>81.451612903225808</v>
      </c>
      <c r="H2478" s="17"/>
      <c r="I2478" s="19"/>
      <c r="J2478" s="18">
        <f>SUM(H2478:I2478)</f>
        <v>0</v>
      </c>
      <c r="K2478" s="17"/>
      <c r="L2478" s="19"/>
      <c r="M2478" s="19"/>
      <c r="N2478" s="18">
        <f>SUM(K2478:M2478)</f>
        <v>0</v>
      </c>
      <c r="O2478" s="19"/>
      <c r="P2478" s="19"/>
      <c r="Q2478" s="19"/>
      <c r="R2478" s="19"/>
      <c r="S2478" s="18">
        <f>SUM(O2478:R2478)</f>
        <v>0</v>
      </c>
      <c r="T2478" s="20"/>
      <c r="U2478" s="17"/>
      <c r="V2478" s="17"/>
      <c r="W2478" s="17"/>
      <c r="X2478" s="17"/>
      <c r="Y2478" s="17"/>
      <c r="Z2478" s="18">
        <f>SUM(T2478:Y2478)</f>
        <v>0</v>
      </c>
      <c r="AA2478" s="17"/>
      <c r="AB2478" s="17"/>
      <c r="AC2478" s="41">
        <f>G2478+J2478+N2478+S2478+Z2478+AA2478-AB2478</f>
        <v>81.451612903225808</v>
      </c>
    </row>
    <row r="2479" spans="1:29" x14ac:dyDescent="0.25">
      <c r="A2479" s="225">
        <v>2475</v>
      </c>
      <c r="B2479" s="58" t="s">
        <v>666</v>
      </c>
      <c r="C2479" s="8" t="s">
        <v>5456</v>
      </c>
      <c r="D2479" s="6">
        <v>0.81448275862068964</v>
      </c>
      <c r="E2479" s="121"/>
      <c r="F2479" s="5"/>
      <c r="G2479" s="6">
        <f>SUM(D2479*100,E2479:F2479)</f>
        <v>81.448275862068968</v>
      </c>
      <c r="H2479" s="5"/>
      <c r="I2479" s="4"/>
      <c r="J2479" s="6">
        <f>SUM(H2479:I2479)</f>
        <v>0</v>
      </c>
      <c r="K2479" s="5"/>
      <c r="L2479" s="4"/>
      <c r="M2479" s="4"/>
      <c r="N2479" s="6">
        <f>SUM(K2479:M2479)</f>
        <v>0</v>
      </c>
      <c r="O2479" s="4"/>
      <c r="P2479" s="4"/>
      <c r="Q2479" s="4"/>
      <c r="R2479" s="4"/>
      <c r="S2479" s="6">
        <f>SUM(O2479:R2479)</f>
        <v>0</v>
      </c>
      <c r="T2479" s="7"/>
      <c r="U2479" s="5"/>
      <c r="V2479" s="5"/>
      <c r="W2479" s="5"/>
      <c r="X2479" s="5"/>
      <c r="Y2479" s="5"/>
      <c r="Z2479" s="6">
        <f>SUM(T2479:Y2479)</f>
        <v>0</v>
      </c>
      <c r="AA2479" s="5"/>
      <c r="AB2479" s="5"/>
      <c r="AC2479" s="40">
        <f>G2479+J2479+N2479+S2479+Z2479+AA2479-AB2479</f>
        <v>81.448275862068968</v>
      </c>
    </row>
    <row r="2480" spans="1:29" x14ac:dyDescent="0.25">
      <c r="A2480" s="224">
        <v>2476</v>
      </c>
      <c r="B2480" s="62" t="s">
        <v>3586</v>
      </c>
      <c r="C2480" s="13" t="s">
        <v>3340</v>
      </c>
      <c r="D2480" s="18">
        <v>0.73545454545454547</v>
      </c>
      <c r="E2480" s="122">
        <v>1</v>
      </c>
      <c r="F2480" s="17"/>
      <c r="G2480" s="18">
        <v>74.545454545454547</v>
      </c>
      <c r="H2480" s="17"/>
      <c r="I2480" s="19"/>
      <c r="J2480" s="18">
        <v>0</v>
      </c>
      <c r="K2480" s="17"/>
      <c r="L2480" s="19"/>
      <c r="M2480" s="19"/>
      <c r="N2480" s="18">
        <v>0</v>
      </c>
      <c r="O2480" s="19"/>
      <c r="P2480" s="19"/>
      <c r="Q2480" s="19"/>
      <c r="R2480" s="19"/>
      <c r="S2480" s="18">
        <v>0</v>
      </c>
      <c r="T2480" s="20">
        <v>1</v>
      </c>
      <c r="U2480" s="17">
        <v>0.5</v>
      </c>
      <c r="V2480" s="17"/>
      <c r="W2480" s="17">
        <v>4.9000000000000004</v>
      </c>
      <c r="X2480" s="17"/>
      <c r="Y2480" s="17">
        <v>0.5</v>
      </c>
      <c r="Z2480" s="18">
        <v>6.9</v>
      </c>
      <c r="AA2480" s="17"/>
      <c r="AB2480" s="17"/>
      <c r="AC2480" s="41">
        <v>81.445454545454552</v>
      </c>
    </row>
    <row r="2481" spans="1:29" x14ac:dyDescent="0.25">
      <c r="A2481" s="224">
        <v>2477</v>
      </c>
      <c r="B2481" s="62" t="s">
        <v>3587</v>
      </c>
      <c r="C2481" s="13" t="s">
        <v>3340</v>
      </c>
      <c r="D2481" s="18">
        <v>0.70727272727272728</v>
      </c>
      <c r="E2481" s="122">
        <v>1</v>
      </c>
      <c r="F2481" s="17"/>
      <c r="G2481" s="18">
        <v>71.727272727272734</v>
      </c>
      <c r="H2481" s="17"/>
      <c r="I2481" s="19"/>
      <c r="J2481" s="18">
        <v>0</v>
      </c>
      <c r="K2481" s="17"/>
      <c r="L2481" s="19"/>
      <c r="M2481" s="19"/>
      <c r="N2481" s="18">
        <v>0</v>
      </c>
      <c r="O2481" s="19"/>
      <c r="P2481" s="19">
        <v>7</v>
      </c>
      <c r="Q2481" s="19"/>
      <c r="R2481" s="19"/>
      <c r="S2481" s="18">
        <v>7</v>
      </c>
      <c r="T2481" s="20">
        <v>1</v>
      </c>
      <c r="U2481" s="17"/>
      <c r="V2481" s="17"/>
      <c r="W2481" s="17">
        <v>1.7</v>
      </c>
      <c r="X2481" s="17"/>
      <c r="Y2481" s="17"/>
      <c r="Z2481" s="18">
        <v>2.7</v>
      </c>
      <c r="AA2481" s="17"/>
      <c r="AB2481" s="17"/>
      <c r="AC2481" s="41">
        <v>81.427272727272737</v>
      </c>
    </row>
    <row r="2482" spans="1:29" x14ac:dyDescent="0.25">
      <c r="A2482" s="224">
        <v>2478</v>
      </c>
      <c r="B2482" s="58" t="s">
        <v>667</v>
      </c>
      <c r="C2482" s="8" t="s">
        <v>5456</v>
      </c>
      <c r="D2482" s="6">
        <v>0.81419354838709679</v>
      </c>
      <c r="E2482" s="121"/>
      <c r="F2482" s="5"/>
      <c r="G2482" s="6">
        <f>SUM(D2482*100,E2482:F2482)</f>
        <v>81.41935483870968</v>
      </c>
      <c r="H2482" s="5"/>
      <c r="I2482" s="4"/>
      <c r="J2482" s="6">
        <f>SUM(H2482:I2482)</f>
        <v>0</v>
      </c>
      <c r="K2482" s="5"/>
      <c r="L2482" s="4"/>
      <c r="M2482" s="4"/>
      <c r="N2482" s="6">
        <f>SUM(K2482:M2482)</f>
        <v>0</v>
      </c>
      <c r="O2482" s="4"/>
      <c r="P2482" s="4"/>
      <c r="Q2482" s="4"/>
      <c r="R2482" s="4"/>
      <c r="S2482" s="6">
        <f>SUM(O2482:R2482)</f>
        <v>0</v>
      </c>
      <c r="T2482" s="7"/>
      <c r="U2482" s="5"/>
      <c r="V2482" s="5"/>
      <c r="W2482" s="5"/>
      <c r="X2482" s="5"/>
      <c r="Y2482" s="5"/>
      <c r="Z2482" s="6">
        <f>SUM(T2482:Y2482)</f>
        <v>0</v>
      </c>
      <c r="AA2482" s="5"/>
      <c r="AB2482" s="5"/>
      <c r="AC2482" s="40">
        <f>G2482+J2482+N2482+S2482+Z2482+AA2482-AB2482</f>
        <v>81.41935483870968</v>
      </c>
    </row>
    <row r="2483" spans="1:29" x14ac:dyDescent="0.25">
      <c r="A2483" s="225">
        <v>2479</v>
      </c>
      <c r="B2483" s="58" t="s">
        <v>668</v>
      </c>
      <c r="C2483" s="8" t="s">
        <v>5456</v>
      </c>
      <c r="D2483" s="6">
        <v>0.81419354838709679</v>
      </c>
      <c r="E2483" s="121"/>
      <c r="F2483" s="5"/>
      <c r="G2483" s="6">
        <f>SUM(D2483*100,E2483:F2483)</f>
        <v>81.41935483870968</v>
      </c>
      <c r="H2483" s="5"/>
      <c r="I2483" s="4"/>
      <c r="J2483" s="6">
        <f>SUM(H2483:I2483)</f>
        <v>0</v>
      </c>
      <c r="K2483" s="5"/>
      <c r="L2483" s="4"/>
      <c r="M2483" s="4"/>
      <c r="N2483" s="6">
        <f>SUM(K2483:M2483)</f>
        <v>0</v>
      </c>
      <c r="O2483" s="4"/>
      <c r="P2483" s="4"/>
      <c r="Q2483" s="4"/>
      <c r="R2483" s="4"/>
      <c r="S2483" s="6">
        <f>SUM(O2483:R2483)</f>
        <v>0</v>
      </c>
      <c r="T2483" s="7"/>
      <c r="U2483" s="5"/>
      <c r="V2483" s="5"/>
      <c r="W2483" s="5"/>
      <c r="X2483" s="5"/>
      <c r="Y2483" s="5"/>
      <c r="Z2483" s="6">
        <f>SUM(T2483:Y2483)</f>
        <v>0</v>
      </c>
      <c r="AA2483" s="5"/>
      <c r="AB2483" s="5"/>
      <c r="AC2483" s="40">
        <f>G2483+J2483+N2483+S2483+Z2483+AA2483-AB2483</f>
        <v>81.41935483870968</v>
      </c>
    </row>
    <row r="2484" spans="1:29" x14ac:dyDescent="0.25">
      <c r="A2484" s="224">
        <v>2480</v>
      </c>
      <c r="B2484" s="81" t="s">
        <v>4436</v>
      </c>
      <c r="C2484" s="8" t="s">
        <v>4042</v>
      </c>
      <c r="D2484" s="18">
        <v>0.81419354838709679</v>
      </c>
      <c r="E2484" s="124"/>
      <c r="F2484" s="17"/>
      <c r="G2484" s="18">
        <f>SUM(D2484*100,E2484:F2484)</f>
        <v>81.41935483870968</v>
      </c>
      <c r="H2484" s="17"/>
      <c r="I2484" s="19"/>
      <c r="J2484" s="18">
        <f>SUM(H2484:I2484)</f>
        <v>0</v>
      </c>
      <c r="K2484" s="17"/>
      <c r="L2484" s="19"/>
      <c r="M2484" s="19"/>
      <c r="N2484" s="18">
        <f>SUM(K2484:M2484)</f>
        <v>0</v>
      </c>
      <c r="O2484" s="19"/>
      <c r="P2484" s="19"/>
      <c r="Q2484" s="19"/>
      <c r="R2484" s="19"/>
      <c r="S2484" s="18">
        <f>SUM(O2484:R2484)</f>
        <v>0</v>
      </c>
      <c r="T2484" s="20"/>
      <c r="U2484" s="17"/>
      <c r="V2484" s="17"/>
      <c r="W2484" s="17"/>
      <c r="X2484" s="17"/>
      <c r="Y2484" s="17"/>
      <c r="Z2484" s="18">
        <f>SUM(T2484:Y2484)</f>
        <v>0</v>
      </c>
      <c r="AA2484" s="17"/>
      <c r="AB2484" s="17"/>
      <c r="AC2484" s="41">
        <f>G2484+J2484+N2484+S2484+Z2484+AA2484-AB2484</f>
        <v>81.41935483870968</v>
      </c>
    </row>
    <row r="2485" spans="1:29" x14ac:dyDescent="0.25">
      <c r="A2485" s="224">
        <v>2481</v>
      </c>
      <c r="B2485" s="61" t="s">
        <v>669</v>
      </c>
      <c r="C2485" s="8" t="s">
        <v>5456</v>
      </c>
      <c r="D2485" s="6">
        <v>0.81399999999999995</v>
      </c>
      <c r="E2485" s="121"/>
      <c r="F2485" s="5"/>
      <c r="G2485" s="6">
        <f>SUM(D2485*100,E2485:F2485)</f>
        <v>81.399999999999991</v>
      </c>
      <c r="H2485" s="5"/>
      <c r="I2485" s="4"/>
      <c r="J2485" s="6">
        <f>SUM(H2485:I2485)</f>
        <v>0</v>
      </c>
      <c r="K2485" s="5"/>
      <c r="L2485" s="4"/>
      <c r="M2485" s="4"/>
      <c r="N2485" s="6">
        <f>SUM(K2485:M2485)</f>
        <v>0</v>
      </c>
      <c r="O2485" s="4"/>
      <c r="P2485" s="4"/>
      <c r="Q2485" s="4"/>
      <c r="R2485" s="4"/>
      <c r="S2485" s="6">
        <f>SUM(O2485:R2485)</f>
        <v>0</v>
      </c>
      <c r="T2485" s="7"/>
      <c r="U2485" s="5"/>
      <c r="V2485" s="5"/>
      <c r="W2485" s="5"/>
      <c r="X2485" s="5"/>
      <c r="Y2485" s="5"/>
      <c r="Z2485" s="6">
        <f>SUM(T2485:Y2485)</f>
        <v>0</v>
      </c>
      <c r="AA2485" s="5"/>
      <c r="AB2485" s="5"/>
      <c r="AC2485" s="40">
        <f>G2485+J2485+N2485+S2485+Z2485+AA2485-AB2485</f>
        <v>81.399999999999991</v>
      </c>
    </row>
    <row r="2486" spans="1:29" x14ac:dyDescent="0.25">
      <c r="A2486" s="224">
        <v>2482</v>
      </c>
      <c r="B2486" s="62" t="s">
        <v>4700</v>
      </c>
      <c r="C2486" s="8" t="s">
        <v>4042</v>
      </c>
      <c r="D2486" s="18">
        <v>0.81399999999999995</v>
      </c>
      <c r="E2486" s="124"/>
      <c r="F2486" s="17"/>
      <c r="G2486" s="18">
        <f>SUM(D2486*100,E2486:F2486)</f>
        <v>81.399999999999991</v>
      </c>
      <c r="H2486" s="17"/>
      <c r="I2486" s="19"/>
      <c r="J2486" s="18">
        <f>SUM(H2486:I2486)</f>
        <v>0</v>
      </c>
      <c r="K2486" s="17"/>
      <c r="L2486" s="19"/>
      <c r="M2486" s="19"/>
      <c r="N2486" s="18">
        <f>SUM(K2486:M2486)</f>
        <v>0</v>
      </c>
      <c r="O2486" s="19"/>
      <c r="P2486" s="19"/>
      <c r="Q2486" s="19"/>
      <c r="R2486" s="19"/>
      <c r="S2486" s="18">
        <f>SUM(O2486:R2486)</f>
        <v>0</v>
      </c>
      <c r="T2486" s="20"/>
      <c r="U2486" s="17"/>
      <c r="V2486" s="17"/>
      <c r="W2486" s="17"/>
      <c r="X2486" s="17"/>
      <c r="Y2486" s="17"/>
      <c r="Z2486" s="18">
        <f>SUM(T2486:Y2486)</f>
        <v>0</v>
      </c>
      <c r="AA2486" s="17"/>
      <c r="AB2486" s="17"/>
      <c r="AC2486" s="41">
        <f>G2486+J2486+N2486+S2486+Z2486+AA2486-AB2486</f>
        <v>81.399999999999991</v>
      </c>
    </row>
    <row r="2487" spans="1:29" x14ac:dyDescent="0.25">
      <c r="A2487" s="225">
        <v>2483</v>
      </c>
      <c r="B2487" s="62" t="s">
        <v>4706</v>
      </c>
      <c r="C2487" s="8" t="s">
        <v>4042</v>
      </c>
      <c r="D2487" s="18">
        <v>0.81399999999999995</v>
      </c>
      <c r="E2487" s="124"/>
      <c r="F2487" s="17"/>
      <c r="G2487" s="18">
        <f>SUM(D2487*100,E2487:F2487)</f>
        <v>81.399999999999991</v>
      </c>
      <c r="H2487" s="17"/>
      <c r="I2487" s="19"/>
      <c r="J2487" s="18">
        <f>SUM(H2487:I2487)</f>
        <v>0</v>
      </c>
      <c r="K2487" s="17"/>
      <c r="L2487" s="19"/>
      <c r="M2487" s="19"/>
      <c r="N2487" s="18">
        <f>SUM(K2487:M2487)</f>
        <v>0</v>
      </c>
      <c r="O2487" s="19"/>
      <c r="P2487" s="19"/>
      <c r="Q2487" s="19"/>
      <c r="R2487" s="19"/>
      <c r="S2487" s="18">
        <f>SUM(O2487:R2487)</f>
        <v>0</v>
      </c>
      <c r="T2487" s="20"/>
      <c r="U2487" s="17"/>
      <c r="V2487" s="17"/>
      <c r="W2487" s="17"/>
      <c r="X2487" s="17"/>
      <c r="Y2487" s="17"/>
      <c r="Z2487" s="18">
        <f>SUM(T2487:Y2487)</f>
        <v>0</v>
      </c>
      <c r="AA2487" s="17"/>
      <c r="AB2487" s="17"/>
      <c r="AC2487" s="41">
        <f>G2487+J2487+N2487+S2487+Z2487+AA2487-AB2487</f>
        <v>81.399999999999991</v>
      </c>
    </row>
    <row r="2488" spans="1:29" x14ac:dyDescent="0.25">
      <c r="A2488" s="224">
        <v>2484</v>
      </c>
      <c r="B2488" s="62" t="s">
        <v>4892</v>
      </c>
      <c r="C2488" s="8" t="s">
        <v>4042</v>
      </c>
      <c r="D2488" s="18">
        <v>0.78594594594594591</v>
      </c>
      <c r="E2488" s="124"/>
      <c r="F2488" s="17"/>
      <c r="G2488" s="18">
        <f>SUM(D2488*100,E2488:F2488)</f>
        <v>78.594594594594597</v>
      </c>
      <c r="H2488" s="17"/>
      <c r="I2488" s="19"/>
      <c r="J2488" s="18">
        <f>SUM(H2488:I2488)</f>
        <v>0</v>
      </c>
      <c r="K2488" s="17"/>
      <c r="L2488" s="19"/>
      <c r="M2488" s="19"/>
      <c r="N2488" s="18">
        <f>SUM(K2488:M2488)</f>
        <v>0</v>
      </c>
      <c r="O2488" s="19"/>
      <c r="P2488" s="19"/>
      <c r="Q2488" s="19"/>
      <c r="R2488" s="19"/>
      <c r="S2488" s="18">
        <f>SUM(O2488:R2488)</f>
        <v>0</v>
      </c>
      <c r="T2488" s="20"/>
      <c r="U2488" s="17">
        <v>0.8</v>
      </c>
      <c r="V2488" s="17"/>
      <c r="W2488" s="17">
        <v>2</v>
      </c>
      <c r="X2488" s="17"/>
      <c r="Y2488" s="17"/>
      <c r="Z2488" s="18">
        <f>SUM(T2488:Y2488)</f>
        <v>2.8</v>
      </c>
      <c r="AA2488" s="17"/>
      <c r="AB2488" s="17"/>
      <c r="AC2488" s="41">
        <f>G2488+J2488+N2488+S2488+Z2488+AA2488-AB2488</f>
        <v>81.394594594594594</v>
      </c>
    </row>
    <row r="2489" spans="1:29" x14ac:dyDescent="0.25">
      <c r="A2489" s="224">
        <v>2485</v>
      </c>
      <c r="B2489" s="62" t="s">
        <v>2873</v>
      </c>
      <c r="C2489" s="13" t="s">
        <v>2360</v>
      </c>
      <c r="D2489" s="18">
        <v>0.81384615384615389</v>
      </c>
      <c r="E2489" s="122"/>
      <c r="F2489" s="17"/>
      <c r="G2489" s="18">
        <v>81.384615384615387</v>
      </c>
      <c r="H2489" s="17"/>
      <c r="I2489" s="19"/>
      <c r="J2489" s="18">
        <v>0</v>
      </c>
      <c r="K2489" s="17"/>
      <c r="L2489" s="19"/>
      <c r="M2489" s="19"/>
      <c r="N2489" s="18">
        <v>0</v>
      </c>
      <c r="O2489" s="19"/>
      <c r="P2489" s="19"/>
      <c r="Q2489" s="19"/>
      <c r="R2489" s="19"/>
      <c r="S2489" s="18">
        <v>0</v>
      </c>
      <c r="T2489" s="20"/>
      <c r="U2489" s="17"/>
      <c r="V2489" s="17"/>
      <c r="W2489" s="17"/>
      <c r="X2489" s="17"/>
      <c r="Y2489" s="17"/>
      <c r="Z2489" s="18">
        <v>0</v>
      </c>
      <c r="AA2489" s="17"/>
      <c r="AB2489" s="17"/>
      <c r="AC2489" s="41">
        <v>81.384615384615387</v>
      </c>
    </row>
    <row r="2490" spans="1:29" x14ac:dyDescent="0.25">
      <c r="A2490" s="224">
        <v>2486</v>
      </c>
      <c r="B2490" s="62" t="s">
        <v>3588</v>
      </c>
      <c r="C2490" s="13" t="s">
        <v>3340</v>
      </c>
      <c r="D2490" s="18">
        <v>0.81384615384615389</v>
      </c>
      <c r="E2490" s="122"/>
      <c r="F2490" s="17"/>
      <c r="G2490" s="18">
        <v>81.384615384615387</v>
      </c>
      <c r="H2490" s="17"/>
      <c r="I2490" s="19"/>
      <c r="J2490" s="18">
        <v>0</v>
      </c>
      <c r="K2490" s="17"/>
      <c r="L2490" s="19"/>
      <c r="M2490" s="19"/>
      <c r="N2490" s="18">
        <v>0</v>
      </c>
      <c r="O2490" s="19"/>
      <c r="P2490" s="19"/>
      <c r="Q2490" s="19"/>
      <c r="R2490" s="19"/>
      <c r="S2490" s="18">
        <v>0</v>
      </c>
      <c r="T2490" s="20"/>
      <c r="U2490" s="17"/>
      <c r="V2490" s="17"/>
      <c r="W2490" s="17"/>
      <c r="X2490" s="17"/>
      <c r="Y2490" s="17"/>
      <c r="Z2490" s="18">
        <v>0</v>
      </c>
      <c r="AA2490" s="17"/>
      <c r="AB2490" s="17"/>
      <c r="AC2490" s="41">
        <v>81.384615384615387</v>
      </c>
    </row>
    <row r="2491" spans="1:29" x14ac:dyDescent="0.25">
      <c r="A2491" s="225">
        <v>2487</v>
      </c>
      <c r="B2491" s="62" t="s">
        <v>670</v>
      </c>
      <c r="C2491" s="8" t="s">
        <v>5456</v>
      </c>
      <c r="D2491" s="6">
        <v>0.81379310344827582</v>
      </c>
      <c r="E2491" s="121"/>
      <c r="F2491" s="5"/>
      <c r="G2491" s="6">
        <f>SUM(D2491*100,E2491:F2491)</f>
        <v>81.379310344827587</v>
      </c>
      <c r="H2491" s="5"/>
      <c r="I2491" s="4"/>
      <c r="J2491" s="6">
        <f>SUM(H2491:I2491)</f>
        <v>0</v>
      </c>
      <c r="K2491" s="5"/>
      <c r="L2491" s="4"/>
      <c r="M2491" s="4"/>
      <c r="N2491" s="6">
        <f>SUM(K2491:M2491)</f>
        <v>0</v>
      </c>
      <c r="O2491" s="4"/>
      <c r="P2491" s="4"/>
      <c r="Q2491" s="4"/>
      <c r="R2491" s="4"/>
      <c r="S2491" s="6">
        <f>SUM(O2491:R2491)</f>
        <v>0</v>
      </c>
      <c r="T2491" s="7"/>
      <c r="U2491" s="5"/>
      <c r="V2491" s="5"/>
      <c r="W2491" s="5"/>
      <c r="X2491" s="5"/>
      <c r="Y2491" s="5"/>
      <c r="Z2491" s="6">
        <f>SUM(T2491:Y2491)</f>
        <v>0</v>
      </c>
      <c r="AA2491" s="5"/>
      <c r="AB2491" s="5"/>
      <c r="AC2491" s="40">
        <f>G2491+J2491+N2491+S2491+Z2491+AA2491-AB2491</f>
        <v>81.379310344827587</v>
      </c>
    </row>
    <row r="2492" spans="1:29" x14ac:dyDescent="0.25">
      <c r="A2492" s="224">
        <v>2488</v>
      </c>
      <c r="B2492" s="62" t="s">
        <v>4860</v>
      </c>
      <c r="C2492" s="8" t="s">
        <v>4042</v>
      </c>
      <c r="D2492" s="18">
        <v>0.81374999999999997</v>
      </c>
      <c r="E2492" s="124"/>
      <c r="F2492" s="17"/>
      <c r="G2492" s="18">
        <f>SUM(D2492*100,E2492:F2492)</f>
        <v>81.375</v>
      </c>
      <c r="H2492" s="17"/>
      <c r="I2492" s="19"/>
      <c r="J2492" s="18">
        <f>SUM(H2492:I2492)</f>
        <v>0</v>
      </c>
      <c r="K2492" s="17"/>
      <c r="L2492" s="19"/>
      <c r="M2492" s="19"/>
      <c r="N2492" s="18">
        <f>SUM(K2492:M2492)</f>
        <v>0</v>
      </c>
      <c r="O2492" s="19"/>
      <c r="P2492" s="19"/>
      <c r="Q2492" s="19"/>
      <c r="R2492" s="19"/>
      <c r="S2492" s="18">
        <f>SUM(O2492:R2492)</f>
        <v>0</v>
      </c>
      <c r="T2492" s="20"/>
      <c r="U2492" s="17"/>
      <c r="V2492" s="17"/>
      <c r="W2492" s="17"/>
      <c r="X2492" s="17"/>
      <c r="Y2492" s="17"/>
      <c r="Z2492" s="18">
        <f>SUM(T2492:Y2492)</f>
        <v>0</v>
      </c>
      <c r="AA2492" s="17"/>
      <c r="AB2492" s="17"/>
      <c r="AC2492" s="41">
        <f>G2492+J2492+N2492+S2492+Z2492+AA2492-AB2492</f>
        <v>81.375</v>
      </c>
    </row>
    <row r="2493" spans="1:29" x14ac:dyDescent="0.25">
      <c r="A2493" s="224">
        <v>2489</v>
      </c>
      <c r="B2493" s="81" t="s">
        <v>1634</v>
      </c>
      <c r="C2493" s="8" t="s">
        <v>1369</v>
      </c>
      <c r="D2493" s="18">
        <v>0.81374531835205988</v>
      </c>
      <c r="E2493" s="122"/>
      <c r="F2493" s="17"/>
      <c r="G2493" s="18">
        <f>SUM(D2493*100,E2493:F2493)</f>
        <v>81.374531835205985</v>
      </c>
      <c r="H2493" s="17"/>
      <c r="I2493" s="19"/>
      <c r="J2493" s="18">
        <f>SUM(H2493:I2493)</f>
        <v>0</v>
      </c>
      <c r="K2493" s="17"/>
      <c r="L2493" s="19"/>
      <c r="M2493" s="19"/>
      <c r="N2493" s="18">
        <f>SUM(K2493:M2493)</f>
        <v>0</v>
      </c>
      <c r="O2493" s="19"/>
      <c r="P2493" s="19"/>
      <c r="Q2493" s="19"/>
      <c r="R2493" s="19"/>
      <c r="S2493" s="18">
        <f>SUM(O2493:R2493)</f>
        <v>0</v>
      </c>
      <c r="T2493" s="20"/>
      <c r="U2493" s="17"/>
      <c r="V2493" s="17"/>
      <c r="W2493" s="17"/>
      <c r="X2493" s="17"/>
      <c r="Y2493" s="17"/>
      <c r="Z2493" s="18">
        <f>SUM(T2493:Y2493)</f>
        <v>0</v>
      </c>
      <c r="AA2493" s="17"/>
      <c r="AB2493" s="17"/>
      <c r="AC2493" s="41">
        <f>G2493+J2493+N2493+S2493+Z2493+AA2493-AB2493</f>
        <v>81.374531835205985</v>
      </c>
    </row>
    <row r="2494" spans="1:29" x14ac:dyDescent="0.25">
      <c r="A2494" s="224">
        <v>2490</v>
      </c>
      <c r="B2494" s="62" t="s">
        <v>3589</v>
      </c>
      <c r="C2494" s="13" t="s">
        <v>3340</v>
      </c>
      <c r="D2494" s="18">
        <v>0.81366666666666665</v>
      </c>
      <c r="E2494" s="122"/>
      <c r="F2494" s="17"/>
      <c r="G2494" s="18">
        <v>81.36666666666666</v>
      </c>
      <c r="H2494" s="17"/>
      <c r="I2494" s="19"/>
      <c r="J2494" s="18">
        <v>0</v>
      </c>
      <c r="K2494" s="17"/>
      <c r="L2494" s="19"/>
      <c r="M2494" s="19"/>
      <c r="N2494" s="18">
        <v>0</v>
      </c>
      <c r="O2494" s="19"/>
      <c r="P2494" s="19"/>
      <c r="Q2494" s="19"/>
      <c r="R2494" s="19"/>
      <c r="S2494" s="18">
        <v>0</v>
      </c>
      <c r="T2494" s="20"/>
      <c r="U2494" s="17"/>
      <c r="V2494" s="17"/>
      <c r="W2494" s="17"/>
      <c r="X2494" s="17"/>
      <c r="Y2494" s="17"/>
      <c r="Z2494" s="18">
        <v>0</v>
      </c>
      <c r="AA2494" s="17"/>
      <c r="AB2494" s="17"/>
      <c r="AC2494" s="41">
        <v>81.36666666666666</v>
      </c>
    </row>
    <row r="2495" spans="1:29" x14ac:dyDescent="0.25">
      <c r="A2495" s="225">
        <v>2491</v>
      </c>
      <c r="B2495" s="62" t="s">
        <v>2874</v>
      </c>
      <c r="C2495" s="13" t="s">
        <v>2360</v>
      </c>
      <c r="D2495" s="18">
        <v>0.80846153846153834</v>
      </c>
      <c r="E2495" s="122"/>
      <c r="F2495" s="17"/>
      <c r="G2495" s="18">
        <v>80.84615384615384</v>
      </c>
      <c r="H2495" s="17"/>
      <c r="I2495" s="19"/>
      <c r="J2495" s="18">
        <v>0</v>
      </c>
      <c r="K2495" s="17"/>
      <c r="L2495" s="19"/>
      <c r="M2495" s="19"/>
      <c r="N2495" s="18">
        <v>0</v>
      </c>
      <c r="O2495" s="19"/>
      <c r="P2495" s="19"/>
      <c r="Q2495" s="19"/>
      <c r="R2495" s="19"/>
      <c r="S2495" s="18">
        <v>0</v>
      </c>
      <c r="T2495" s="20"/>
      <c r="U2495" s="17"/>
      <c r="V2495" s="17">
        <v>0.5</v>
      </c>
      <c r="W2495" s="17"/>
      <c r="X2495" s="17"/>
      <c r="Y2495" s="17"/>
      <c r="Z2495" s="18">
        <v>0.5</v>
      </c>
      <c r="AA2495" s="17"/>
      <c r="AB2495" s="17"/>
      <c r="AC2495" s="41">
        <v>81.34615384615384</v>
      </c>
    </row>
    <row r="2496" spans="1:29" x14ac:dyDescent="0.25">
      <c r="A2496" s="224">
        <v>2492</v>
      </c>
      <c r="B2496" s="81" t="s">
        <v>4327</v>
      </c>
      <c r="C2496" s="8" t="s">
        <v>4042</v>
      </c>
      <c r="D2496" s="18">
        <v>0.76433333333333331</v>
      </c>
      <c r="E2496" s="124"/>
      <c r="F2496" s="17"/>
      <c r="G2496" s="18">
        <f>SUM(D2496*100,E2496:F2496)</f>
        <v>76.433333333333337</v>
      </c>
      <c r="H2496" s="17"/>
      <c r="I2496" s="19"/>
      <c r="J2496" s="18">
        <f>SUM(H2496:I2496)</f>
        <v>0</v>
      </c>
      <c r="K2496" s="17"/>
      <c r="L2496" s="19"/>
      <c r="M2496" s="19"/>
      <c r="N2496" s="18">
        <f>SUM(K2496:M2496)</f>
        <v>0</v>
      </c>
      <c r="O2496" s="19"/>
      <c r="P2496" s="19"/>
      <c r="Q2496" s="19"/>
      <c r="R2496" s="19"/>
      <c r="S2496" s="18">
        <f>SUM(O2496:R2496)</f>
        <v>0</v>
      </c>
      <c r="T2496" s="20">
        <v>2</v>
      </c>
      <c r="U2496" s="17">
        <v>2</v>
      </c>
      <c r="V2496" s="17"/>
      <c r="W2496" s="17">
        <v>0.7</v>
      </c>
      <c r="X2496" s="17">
        <v>0.2</v>
      </c>
      <c r="Y2496" s="17"/>
      <c r="Z2496" s="18">
        <f>SUM(T2496:Y2496)</f>
        <v>4.9000000000000004</v>
      </c>
      <c r="AA2496" s="17"/>
      <c r="AB2496" s="17"/>
      <c r="AC2496" s="41">
        <f>G2496+J2496+N2496+S2496+Z2496+AA2496-AB2496</f>
        <v>81.333333333333343</v>
      </c>
    </row>
    <row r="2497" spans="1:29" x14ac:dyDescent="0.25">
      <c r="A2497" s="224">
        <v>2493</v>
      </c>
      <c r="B2497" s="62" t="s">
        <v>2875</v>
      </c>
      <c r="C2497" s="13" t="s">
        <v>2360</v>
      </c>
      <c r="D2497" s="18">
        <v>0.81333333333333324</v>
      </c>
      <c r="E2497" s="122"/>
      <c r="F2497" s="17"/>
      <c r="G2497" s="18">
        <v>81.333333333333329</v>
      </c>
      <c r="H2497" s="17"/>
      <c r="I2497" s="19"/>
      <c r="J2497" s="18">
        <v>0</v>
      </c>
      <c r="K2497" s="17"/>
      <c r="L2497" s="19"/>
      <c r="M2497" s="19"/>
      <c r="N2497" s="18">
        <v>0</v>
      </c>
      <c r="O2497" s="19"/>
      <c r="P2497" s="19"/>
      <c r="Q2497" s="19"/>
      <c r="R2497" s="19"/>
      <c r="S2497" s="18">
        <v>0</v>
      </c>
      <c r="T2497" s="20"/>
      <c r="U2497" s="17"/>
      <c r="V2497" s="17"/>
      <c r="W2497" s="17"/>
      <c r="X2497" s="17"/>
      <c r="Y2497" s="17"/>
      <c r="Z2497" s="18">
        <v>0</v>
      </c>
      <c r="AA2497" s="17"/>
      <c r="AB2497" s="17"/>
      <c r="AC2497" s="41">
        <v>81.333333333333329</v>
      </c>
    </row>
    <row r="2498" spans="1:29" x14ac:dyDescent="0.25">
      <c r="A2498" s="224">
        <v>2494</v>
      </c>
      <c r="B2498" s="109">
        <v>184191</v>
      </c>
      <c r="C2498" s="36" t="s">
        <v>5457</v>
      </c>
      <c r="D2498" s="39">
        <v>0.81333333333333335</v>
      </c>
      <c r="E2498" s="123"/>
      <c r="F2498" s="33"/>
      <c r="G2498" s="34">
        <v>81.333333333333329</v>
      </c>
      <c r="H2498" s="33"/>
      <c r="I2498" s="32"/>
      <c r="J2498" s="34">
        <v>0</v>
      </c>
      <c r="K2498" s="33"/>
      <c r="L2498" s="32"/>
      <c r="M2498" s="32"/>
      <c r="N2498" s="34">
        <v>0</v>
      </c>
      <c r="O2498" s="32"/>
      <c r="P2498" s="32"/>
      <c r="Q2498" s="32"/>
      <c r="R2498" s="32"/>
      <c r="S2498" s="34">
        <v>0</v>
      </c>
      <c r="T2498" s="35"/>
      <c r="U2498" s="33"/>
      <c r="V2498" s="33"/>
      <c r="W2498" s="33"/>
      <c r="X2498" s="33"/>
      <c r="Y2498" s="33"/>
      <c r="Z2498" s="34">
        <v>0</v>
      </c>
      <c r="AA2498" s="33"/>
      <c r="AB2498" s="33"/>
      <c r="AC2498" s="42">
        <v>81.333333333333329</v>
      </c>
    </row>
    <row r="2499" spans="1:29" x14ac:dyDescent="0.25">
      <c r="A2499" s="225">
        <v>2495</v>
      </c>
      <c r="B2499" s="62" t="s">
        <v>4848</v>
      </c>
      <c r="C2499" s="8" t="s">
        <v>4042</v>
      </c>
      <c r="D2499" s="18">
        <v>0.80531249999999999</v>
      </c>
      <c r="E2499" s="124"/>
      <c r="F2499" s="17"/>
      <c r="G2499" s="18">
        <f>SUM(D2499*100,E2499:F2499)</f>
        <v>80.53125</v>
      </c>
      <c r="H2499" s="17"/>
      <c r="I2499" s="19"/>
      <c r="J2499" s="18">
        <f>SUM(H2499:I2499)</f>
        <v>0</v>
      </c>
      <c r="K2499" s="17"/>
      <c r="L2499" s="19"/>
      <c r="M2499" s="19"/>
      <c r="N2499" s="18">
        <f>SUM(K2499:M2499)</f>
        <v>0</v>
      </c>
      <c r="O2499" s="19"/>
      <c r="P2499" s="19"/>
      <c r="Q2499" s="19"/>
      <c r="R2499" s="19"/>
      <c r="S2499" s="18">
        <f>SUM(O2499:R2499)</f>
        <v>0</v>
      </c>
      <c r="T2499" s="20"/>
      <c r="U2499" s="17">
        <v>0.8</v>
      </c>
      <c r="V2499" s="17"/>
      <c r="W2499" s="17"/>
      <c r="X2499" s="17"/>
      <c r="Y2499" s="17"/>
      <c r="Z2499" s="18">
        <f>SUM(T2499:Y2499)</f>
        <v>0.8</v>
      </c>
      <c r="AA2499" s="17"/>
      <c r="AB2499" s="17"/>
      <c r="AC2499" s="41">
        <f>G2499+J2499+N2499+S2499+Z2499+AA2499-AB2499</f>
        <v>81.331249999999997</v>
      </c>
    </row>
    <row r="2500" spans="1:29" x14ac:dyDescent="0.25">
      <c r="A2500" s="224">
        <v>2496</v>
      </c>
      <c r="B2500" s="77" t="s">
        <v>1635</v>
      </c>
      <c r="C2500" s="21" t="s">
        <v>1369</v>
      </c>
      <c r="D2500" s="18">
        <v>0.81327217125382267</v>
      </c>
      <c r="E2500" s="122"/>
      <c r="F2500" s="17"/>
      <c r="G2500" s="18">
        <f>SUM(D2500*100,E2500:F2500)</f>
        <v>81.327217125382262</v>
      </c>
      <c r="H2500" s="17"/>
      <c r="I2500" s="19"/>
      <c r="J2500" s="18">
        <f>SUM(H2500:I2500)</f>
        <v>0</v>
      </c>
      <c r="K2500" s="17"/>
      <c r="L2500" s="19"/>
      <c r="M2500" s="19"/>
      <c r="N2500" s="18">
        <f>SUM(K2500:M2500)</f>
        <v>0</v>
      </c>
      <c r="O2500" s="19"/>
      <c r="P2500" s="19"/>
      <c r="Q2500" s="19"/>
      <c r="R2500" s="19"/>
      <c r="S2500" s="18">
        <f>SUM(O2500:R2500)</f>
        <v>0</v>
      </c>
      <c r="T2500" s="20"/>
      <c r="U2500" s="17"/>
      <c r="V2500" s="17"/>
      <c r="W2500" s="17"/>
      <c r="X2500" s="17"/>
      <c r="Y2500" s="17"/>
      <c r="Z2500" s="18">
        <f>SUM(T2500:Y2500)</f>
        <v>0</v>
      </c>
      <c r="AA2500" s="17"/>
      <c r="AB2500" s="17"/>
      <c r="AC2500" s="41">
        <f>G2500+J2500+N2500+S2500+Z2500+AA2500-AB2500</f>
        <v>81.327217125382262</v>
      </c>
    </row>
    <row r="2501" spans="1:29" x14ac:dyDescent="0.25">
      <c r="A2501" s="224">
        <v>2497</v>
      </c>
      <c r="B2501" s="62" t="s">
        <v>671</v>
      </c>
      <c r="C2501" s="8" t="s">
        <v>5456</v>
      </c>
      <c r="D2501" s="43">
        <v>0.81322580645161291</v>
      </c>
      <c r="E2501" s="121"/>
      <c r="F2501" s="5"/>
      <c r="G2501" s="6">
        <f>SUM(D2501*100,E2501:F2501)</f>
        <v>81.322580645161295</v>
      </c>
      <c r="H2501" s="5"/>
      <c r="I2501" s="4"/>
      <c r="J2501" s="6">
        <f>SUM(H2501:I2501)</f>
        <v>0</v>
      </c>
      <c r="K2501" s="5"/>
      <c r="L2501" s="4"/>
      <c r="M2501" s="4"/>
      <c r="N2501" s="6">
        <f>SUM(K2501:M2501)</f>
        <v>0</v>
      </c>
      <c r="O2501" s="4"/>
      <c r="P2501" s="4"/>
      <c r="Q2501" s="4"/>
      <c r="R2501" s="4"/>
      <c r="S2501" s="6">
        <f>SUM(O2501:R2501)</f>
        <v>0</v>
      </c>
      <c r="T2501" s="7"/>
      <c r="U2501" s="5"/>
      <c r="V2501" s="5"/>
      <c r="W2501" s="5"/>
      <c r="X2501" s="5"/>
      <c r="Y2501" s="5"/>
      <c r="Z2501" s="6">
        <f>SUM(T2501:Y2501)</f>
        <v>0</v>
      </c>
      <c r="AA2501" s="5"/>
      <c r="AB2501" s="5"/>
      <c r="AC2501" s="40">
        <f>G2501+J2501+N2501+S2501+Z2501+AA2501-AB2501</f>
        <v>81.322580645161295</v>
      </c>
    </row>
    <row r="2502" spans="1:29" x14ac:dyDescent="0.25">
      <c r="A2502" s="224">
        <v>2498</v>
      </c>
      <c r="B2502" s="62" t="s">
        <v>3590</v>
      </c>
      <c r="C2502" s="13" t="s">
        <v>3340</v>
      </c>
      <c r="D2502" s="18">
        <v>0.81315789473684208</v>
      </c>
      <c r="E2502" s="122"/>
      <c r="F2502" s="17"/>
      <c r="G2502" s="18">
        <v>81.315789473684205</v>
      </c>
      <c r="H2502" s="17"/>
      <c r="I2502" s="19"/>
      <c r="J2502" s="18">
        <v>0</v>
      </c>
      <c r="K2502" s="17"/>
      <c r="L2502" s="19"/>
      <c r="M2502" s="19"/>
      <c r="N2502" s="18">
        <v>0</v>
      </c>
      <c r="O2502" s="19"/>
      <c r="P2502" s="19"/>
      <c r="Q2502" s="19"/>
      <c r="R2502" s="19"/>
      <c r="S2502" s="18">
        <v>0</v>
      </c>
      <c r="T2502" s="20"/>
      <c r="U2502" s="17"/>
      <c r="V2502" s="17"/>
      <c r="W2502" s="17"/>
      <c r="X2502" s="17"/>
      <c r="Y2502" s="17"/>
      <c r="Z2502" s="18">
        <v>0</v>
      </c>
      <c r="AA2502" s="17"/>
      <c r="AB2502" s="17"/>
      <c r="AC2502" s="41">
        <v>81.315789473684205</v>
      </c>
    </row>
    <row r="2503" spans="1:29" x14ac:dyDescent="0.25">
      <c r="A2503" s="225">
        <v>2499</v>
      </c>
      <c r="B2503" s="62" t="s">
        <v>2876</v>
      </c>
      <c r="C2503" s="13" t="s">
        <v>2360</v>
      </c>
      <c r="D2503" s="18">
        <v>0.80615384615384611</v>
      </c>
      <c r="E2503" s="122"/>
      <c r="F2503" s="17"/>
      <c r="G2503" s="18">
        <v>80.615384615384613</v>
      </c>
      <c r="H2503" s="17"/>
      <c r="I2503" s="19"/>
      <c r="J2503" s="18">
        <v>0</v>
      </c>
      <c r="K2503" s="17"/>
      <c r="L2503" s="19"/>
      <c r="M2503" s="19"/>
      <c r="N2503" s="18">
        <v>0</v>
      </c>
      <c r="O2503" s="19"/>
      <c r="P2503" s="19"/>
      <c r="Q2503" s="19"/>
      <c r="R2503" s="19"/>
      <c r="S2503" s="18">
        <v>0</v>
      </c>
      <c r="T2503" s="20"/>
      <c r="U2503" s="17">
        <v>0.5</v>
      </c>
      <c r="V2503" s="17"/>
      <c r="W2503" s="17">
        <v>0.2</v>
      </c>
      <c r="X2503" s="17"/>
      <c r="Y2503" s="17"/>
      <c r="Z2503" s="18">
        <v>0.7</v>
      </c>
      <c r="AA2503" s="17"/>
      <c r="AB2503" s="17"/>
      <c r="AC2503" s="41">
        <v>81.315384615384616</v>
      </c>
    </row>
    <row r="2504" spans="1:29" x14ac:dyDescent="0.25">
      <c r="A2504" s="224">
        <v>2500</v>
      </c>
      <c r="B2504" s="62" t="s">
        <v>2877</v>
      </c>
      <c r="C2504" s="13" t="s">
        <v>2360</v>
      </c>
      <c r="D2504" s="18">
        <v>0.74011666666666676</v>
      </c>
      <c r="E2504" s="122"/>
      <c r="F2504" s="17"/>
      <c r="G2504" s="18">
        <v>74.01166666666667</v>
      </c>
      <c r="H2504" s="17"/>
      <c r="I2504" s="19"/>
      <c r="J2504" s="18">
        <v>0</v>
      </c>
      <c r="K2504" s="17"/>
      <c r="L2504" s="19"/>
      <c r="M2504" s="19"/>
      <c r="N2504" s="18">
        <v>0</v>
      </c>
      <c r="O2504" s="19"/>
      <c r="P2504" s="19"/>
      <c r="Q2504" s="19"/>
      <c r="R2504" s="19"/>
      <c r="S2504" s="18">
        <v>0</v>
      </c>
      <c r="T2504" s="20">
        <v>2</v>
      </c>
      <c r="U2504" s="17"/>
      <c r="V2504" s="17"/>
      <c r="W2504" s="17">
        <v>5.3</v>
      </c>
      <c r="X2504" s="17"/>
      <c r="Y2504" s="17"/>
      <c r="Z2504" s="18">
        <v>7.3</v>
      </c>
      <c r="AA2504" s="17"/>
      <c r="AB2504" s="17"/>
      <c r="AC2504" s="41">
        <v>81.311666666666667</v>
      </c>
    </row>
    <row r="2505" spans="1:29" x14ac:dyDescent="0.25">
      <c r="A2505" s="224">
        <v>2501</v>
      </c>
      <c r="B2505" s="58" t="s">
        <v>672</v>
      </c>
      <c r="C2505" s="8" t="s">
        <v>5456</v>
      </c>
      <c r="D2505" s="6">
        <v>0.81299999999999994</v>
      </c>
      <c r="E2505" s="121"/>
      <c r="F2505" s="5"/>
      <c r="G2505" s="6">
        <f>SUM(D2505*100,E2505:F2505)</f>
        <v>81.3</v>
      </c>
      <c r="H2505" s="5"/>
      <c r="I2505" s="4"/>
      <c r="J2505" s="6">
        <f>SUM(H2505:I2505)</f>
        <v>0</v>
      </c>
      <c r="K2505" s="5"/>
      <c r="L2505" s="4"/>
      <c r="M2505" s="4"/>
      <c r="N2505" s="6">
        <f>SUM(K2505:M2505)</f>
        <v>0</v>
      </c>
      <c r="O2505" s="4"/>
      <c r="P2505" s="4"/>
      <c r="Q2505" s="4"/>
      <c r="R2505" s="4"/>
      <c r="S2505" s="6">
        <f>SUM(O2505:R2505)</f>
        <v>0</v>
      </c>
      <c r="T2505" s="7"/>
      <c r="U2505" s="5"/>
      <c r="V2505" s="5"/>
      <c r="W2505" s="5"/>
      <c r="X2505" s="5"/>
      <c r="Y2505" s="5"/>
      <c r="Z2505" s="6">
        <f>SUM(T2505:Y2505)</f>
        <v>0</v>
      </c>
      <c r="AA2505" s="5"/>
      <c r="AB2505" s="5"/>
      <c r="AC2505" s="40">
        <f>G2505+J2505+N2505+S2505+Z2505+AA2505-AB2505</f>
        <v>81.3</v>
      </c>
    </row>
    <row r="2506" spans="1:29" x14ac:dyDescent="0.25">
      <c r="A2506" s="224">
        <v>2502</v>
      </c>
      <c r="B2506" s="62" t="s">
        <v>4826</v>
      </c>
      <c r="C2506" s="8" t="s">
        <v>4042</v>
      </c>
      <c r="D2506" s="18">
        <v>0.80500000000000005</v>
      </c>
      <c r="E2506" s="124"/>
      <c r="F2506" s="17"/>
      <c r="G2506" s="18">
        <f>SUM(D2506*100,E2506:F2506)</f>
        <v>80.5</v>
      </c>
      <c r="H2506" s="17"/>
      <c r="I2506" s="19"/>
      <c r="J2506" s="18">
        <f>SUM(H2506:I2506)</f>
        <v>0</v>
      </c>
      <c r="K2506" s="17"/>
      <c r="L2506" s="19"/>
      <c r="M2506" s="19"/>
      <c r="N2506" s="18">
        <f>SUM(K2506:M2506)</f>
        <v>0</v>
      </c>
      <c r="O2506" s="19"/>
      <c r="P2506" s="19"/>
      <c r="Q2506" s="19"/>
      <c r="R2506" s="19"/>
      <c r="S2506" s="18">
        <f>SUM(O2506:R2506)</f>
        <v>0</v>
      </c>
      <c r="T2506" s="20"/>
      <c r="U2506" s="17">
        <v>0.8</v>
      </c>
      <c r="V2506" s="17"/>
      <c r="W2506" s="17"/>
      <c r="X2506" s="17"/>
      <c r="Y2506" s="17"/>
      <c r="Z2506" s="18">
        <f>SUM(T2506:Y2506)</f>
        <v>0.8</v>
      </c>
      <c r="AA2506" s="17"/>
      <c r="AB2506" s="17"/>
      <c r="AC2506" s="41">
        <f>G2506+J2506+N2506+S2506+Z2506+AA2506-AB2506</f>
        <v>81.3</v>
      </c>
    </row>
    <row r="2507" spans="1:29" ht="25.5" x14ac:dyDescent="0.25">
      <c r="A2507" s="225">
        <v>2503</v>
      </c>
      <c r="B2507" s="64" t="s">
        <v>673</v>
      </c>
      <c r="C2507" s="8" t="s">
        <v>5456</v>
      </c>
      <c r="D2507" s="6">
        <v>0.73787878787878791</v>
      </c>
      <c r="E2507" s="121"/>
      <c r="F2507" s="5"/>
      <c r="G2507" s="6">
        <f>SUM(D2507*100,E2507:F2507)</f>
        <v>73.787878787878796</v>
      </c>
      <c r="H2507" s="5"/>
      <c r="I2507" s="4"/>
      <c r="J2507" s="6">
        <f>SUM(H2507:I2507)</f>
        <v>0</v>
      </c>
      <c r="K2507" s="5"/>
      <c r="L2507" s="4"/>
      <c r="M2507" s="4"/>
      <c r="N2507" s="6">
        <f>SUM(K2507:M2507)</f>
        <v>0</v>
      </c>
      <c r="O2507" s="14">
        <v>2.5</v>
      </c>
      <c r="P2507" s="4">
        <v>5</v>
      </c>
      <c r="Q2507" s="4"/>
      <c r="R2507" s="4"/>
      <c r="S2507" s="6">
        <f>SUM(O2507:R2507)</f>
        <v>7.5</v>
      </c>
      <c r="T2507" s="7"/>
      <c r="U2507" s="5"/>
      <c r="V2507" s="5"/>
      <c r="W2507" s="5"/>
      <c r="X2507" s="5"/>
      <c r="Y2507" s="5"/>
      <c r="Z2507" s="6">
        <f>SUM(T2507:Y2507)</f>
        <v>0</v>
      </c>
      <c r="AA2507" s="5"/>
      <c r="AB2507" s="5"/>
      <c r="AC2507" s="40">
        <f>G2507+J2507+N2507+S2507+Z2507+AA2507-AB2507</f>
        <v>81.287878787878796</v>
      </c>
    </row>
    <row r="2508" spans="1:29" x14ac:dyDescent="0.25">
      <c r="A2508" s="224">
        <v>2504</v>
      </c>
      <c r="B2508" s="62" t="s">
        <v>5333</v>
      </c>
      <c r="C2508" s="9" t="s">
        <v>4042</v>
      </c>
      <c r="D2508" s="18">
        <v>0.79985454545454548</v>
      </c>
      <c r="E2508" s="124"/>
      <c r="F2508" s="17"/>
      <c r="G2508" s="18">
        <f>SUM(D2508*100,E2508:F2508)</f>
        <v>79.985454545454544</v>
      </c>
      <c r="H2508" s="17"/>
      <c r="I2508" s="19"/>
      <c r="J2508" s="18">
        <f>SUM(H2508:I2508)</f>
        <v>0</v>
      </c>
      <c r="K2508" s="17"/>
      <c r="L2508" s="19"/>
      <c r="M2508" s="19"/>
      <c r="N2508" s="18">
        <f>SUM(K2508:M2508)</f>
        <v>0</v>
      </c>
      <c r="O2508" s="19"/>
      <c r="P2508" s="19"/>
      <c r="Q2508" s="19"/>
      <c r="R2508" s="19"/>
      <c r="S2508" s="18">
        <f>SUM(O2508:R2508)</f>
        <v>0</v>
      </c>
      <c r="T2508" s="20">
        <v>0.5</v>
      </c>
      <c r="U2508" s="17">
        <v>0.8</v>
      </c>
      <c r="V2508" s="17"/>
      <c r="W2508" s="17"/>
      <c r="X2508" s="17"/>
      <c r="Y2508" s="17"/>
      <c r="Z2508" s="18">
        <f>SUM(T2508:Y2508)</f>
        <v>1.3</v>
      </c>
      <c r="AA2508" s="17"/>
      <c r="AB2508" s="17"/>
      <c r="AC2508" s="41">
        <f>G2508+J2508+N2508+S2508+Z2508+AA2508-AB2508</f>
        <v>81.285454545454542</v>
      </c>
    </row>
    <row r="2509" spans="1:29" x14ac:dyDescent="0.25">
      <c r="A2509" s="224">
        <v>2505</v>
      </c>
      <c r="B2509" s="109">
        <v>204250</v>
      </c>
      <c r="C2509" s="36" t="s">
        <v>5457</v>
      </c>
      <c r="D2509" s="38">
        <v>0.81281250000000005</v>
      </c>
      <c r="E2509" s="123"/>
      <c r="F2509" s="33"/>
      <c r="G2509" s="34">
        <v>81.28125</v>
      </c>
      <c r="H2509" s="33"/>
      <c r="I2509" s="32"/>
      <c r="J2509" s="34">
        <v>0</v>
      </c>
      <c r="K2509" s="33"/>
      <c r="L2509" s="32"/>
      <c r="M2509" s="32"/>
      <c r="N2509" s="34">
        <v>0</v>
      </c>
      <c r="O2509" s="32"/>
      <c r="P2509" s="32"/>
      <c r="Q2509" s="32"/>
      <c r="R2509" s="32"/>
      <c r="S2509" s="34">
        <v>0</v>
      </c>
      <c r="T2509" s="35"/>
      <c r="U2509" s="33"/>
      <c r="V2509" s="33"/>
      <c r="W2509" s="33"/>
      <c r="X2509" s="33"/>
      <c r="Y2509" s="33"/>
      <c r="Z2509" s="34">
        <v>0</v>
      </c>
      <c r="AA2509" s="33"/>
      <c r="AB2509" s="33"/>
      <c r="AC2509" s="42">
        <v>81.28125</v>
      </c>
    </row>
    <row r="2510" spans="1:29" x14ac:dyDescent="0.25">
      <c r="A2510" s="224">
        <v>2506</v>
      </c>
      <c r="B2510" s="100" t="s">
        <v>1636</v>
      </c>
      <c r="C2510" s="26" t="s">
        <v>1369</v>
      </c>
      <c r="D2510" s="18">
        <v>0.77767096774193556</v>
      </c>
      <c r="E2510" s="122"/>
      <c r="F2510" s="17"/>
      <c r="G2510" s="18">
        <f>SUM(D2510*100,E2510:F2510)</f>
        <v>77.767096774193561</v>
      </c>
      <c r="H2510" s="17"/>
      <c r="I2510" s="19"/>
      <c r="J2510" s="18">
        <f>SUM(H2510:I2510)</f>
        <v>0</v>
      </c>
      <c r="K2510" s="17"/>
      <c r="L2510" s="19"/>
      <c r="M2510" s="19"/>
      <c r="N2510" s="18">
        <f>SUM(K2510:M2510)</f>
        <v>0</v>
      </c>
      <c r="O2510" s="19"/>
      <c r="P2510" s="19"/>
      <c r="Q2510" s="19"/>
      <c r="R2510" s="19"/>
      <c r="S2510" s="18">
        <f>SUM(O2510:R2510)</f>
        <v>0</v>
      </c>
      <c r="T2510" s="20">
        <v>1</v>
      </c>
      <c r="U2510" s="17"/>
      <c r="V2510" s="17"/>
      <c r="W2510" s="17">
        <v>0.5</v>
      </c>
      <c r="X2510" s="17"/>
      <c r="Y2510" s="17">
        <v>2</v>
      </c>
      <c r="Z2510" s="18">
        <f>SUM(T2510:Y2510)</f>
        <v>3.5</v>
      </c>
      <c r="AA2510" s="17"/>
      <c r="AB2510" s="17"/>
      <c r="AC2510" s="41">
        <f>G2510+J2510+N2510+S2510+Z2510+AA2510-AB2510</f>
        <v>81.267096774193561</v>
      </c>
    </row>
    <row r="2511" spans="1:29" x14ac:dyDescent="0.25">
      <c r="A2511" s="225">
        <v>2507</v>
      </c>
      <c r="B2511" s="109">
        <v>204187</v>
      </c>
      <c r="C2511" s="36" t="s">
        <v>5457</v>
      </c>
      <c r="D2511" s="38">
        <v>0.8125</v>
      </c>
      <c r="E2511" s="123"/>
      <c r="F2511" s="33"/>
      <c r="G2511" s="34">
        <v>81.25</v>
      </c>
      <c r="H2511" s="33"/>
      <c r="I2511" s="32"/>
      <c r="J2511" s="34">
        <v>0</v>
      </c>
      <c r="K2511" s="33"/>
      <c r="L2511" s="32"/>
      <c r="M2511" s="32"/>
      <c r="N2511" s="34">
        <v>0</v>
      </c>
      <c r="O2511" s="32"/>
      <c r="P2511" s="32"/>
      <c r="Q2511" s="32"/>
      <c r="R2511" s="32"/>
      <c r="S2511" s="34">
        <v>0</v>
      </c>
      <c r="T2511" s="35"/>
      <c r="U2511" s="33"/>
      <c r="V2511" s="33"/>
      <c r="W2511" s="33"/>
      <c r="X2511" s="33"/>
      <c r="Y2511" s="33"/>
      <c r="Z2511" s="34">
        <v>0</v>
      </c>
      <c r="AA2511" s="33"/>
      <c r="AB2511" s="33"/>
      <c r="AC2511" s="42">
        <v>81.25</v>
      </c>
    </row>
    <row r="2512" spans="1:29" x14ac:dyDescent="0.25">
      <c r="A2512" s="224">
        <v>2508</v>
      </c>
      <c r="B2512" s="62" t="s">
        <v>4991</v>
      </c>
      <c r="C2512" s="8" t="s">
        <v>4042</v>
      </c>
      <c r="D2512" s="18">
        <v>0.8124475524475524</v>
      </c>
      <c r="E2512" s="124"/>
      <c r="F2512" s="17"/>
      <c r="G2512" s="18">
        <f>SUM(D2512*100,E2512:F2512)</f>
        <v>81.24475524475524</v>
      </c>
      <c r="H2512" s="17"/>
      <c r="I2512" s="19"/>
      <c r="J2512" s="18">
        <f>SUM(H2512:I2512)</f>
        <v>0</v>
      </c>
      <c r="K2512" s="17"/>
      <c r="L2512" s="19"/>
      <c r="M2512" s="19"/>
      <c r="N2512" s="18">
        <f>SUM(K2512:M2512)</f>
        <v>0</v>
      </c>
      <c r="O2512" s="19"/>
      <c r="P2512" s="19"/>
      <c r="Q2512" s="19"/>
      <c r="R2512" s="19"/>
      <c r="S2512" s="18">
        <f>SUM(O2512:R2512)</f>
        <v>0</v>
      </c>
      <c r="T2512" s="20"/>
      <c r="U2512" s="17"/>
      <c r="V2512" s="17"/>
      <c r="W2512" s="17"/>
      <c r="X2512" s="17"/>
      <c r="Y2512" s="17"/>
      <c r="Z2512" s="18">
        <f>SUM(T2512:Y2512)</f>
        <v>0</v>
      </c>
      <c r="AA2512" s="17"/>
      <c r="AB2512" s="17"/>
      <c r="AC2512" s="41">
        <f>G2512+J2512+N2512+S2512+Z2512+AA2512-AB2512</f>
        <v>81.24475524475524</v>
      </c>
    </row>
    <row r="2513" spans="1:29" x14ac:dyDescent="0.25">
      <c r="A2513" s="224">
        <v>2509</v>
      </c>
      <c r="B2513" s="59" t="s">
        <v>674</v>
      </c>
      <c r="C2513" s="8" t="s">
        <v>5456</v>
      </c>
      <c r="D2513" s="6">
        <v>0.8124137931034483</v>
      </c>
      <c r="E2513" s="121"/>
      <c r="F2513" s="5"/>
      <c r="G2513" s="6">
        <f>SUM(D2513*100,E2513:F2513)</f>
        <v>81.241379310344826</v>
      </c>
      <c r="H2513" s="5"/>
      <c r="I2513" s="4"/>
      <c r="J2513" s="6">
        <f>SUM(H2513:I2513)</f>
        <v>0</v>
      </c>
      <c r="K2513" s="5"/>
      <c r="L2513" s="4"/>
      <c r="M2513" s="4"/>
      <c r="N2513" s="6">
        <f>SUM(K2513:M2513)</f>
        <v>0</v>
      </c>
      <c r="O2513" s="4"/>
      <c r="P2513" s="4"/>
      <c r="Q2513" s="4"/>
      <c r="R2513" s="4"/>
      <c r="S2513" s="6">
        <f>SUM(O2513:R2513)</f>
        <v>0</v>
      </c>
      <c r="T2513" s="7"/>
      <c r="U2513" s="5"/>
      <c r="V2513" s="5"/>
      <c r="W2513" s="5"/>
      <c r="X2513" s="5"/>
      <c r="Y2513" s="5"/>
      <c r="Z2513" s="6">
        <f>SUM(T2513:Y2513)</f>
        <v>0</v>
      </c>
      <c r="AA2513" s="5"/>
      <c r="AB2513" s="5"/>
      <c r="AC2513" s="40">
        <f>G2513+J2513+N2513+S2513+Z2513+AA2513-AB2513</f>
        <v>81.241379310344826</v>
      </c>
    </row>
    <row r="2514" spans="1:29" x14ac:dyDescent="0.25">
      <c r="A2514" s="224">
        <v>2510</v>
      </c>
      <c r="B2514" s="58" t="s">
        <v>675</v>
      </c>
      <c r="C2514" s="8" t="s">
        <v>5456</v>
      </c>
      <c r="D2514" s="6">
        <v>0.8124137931034483</v>
      </c>
      <c r="E2514" s="121"/>
      <c r="F2514" s="5"/>
      <c r="G2514" s="6">
        <f>SUM(D2514*100,E2514:F2514)</f>
        <v>81.241379310344826</v>
      </c>
      <c r="H2514" s="5"/>
      <c r="I2514" s="4"/>
      <c r="J2514" s="6">
        <f>SUM(H2514:I2514)</f>
        <v>0</v>
      </c>
      <c r="K2514" s="5"/>
      <c r="L2514" s="4"/>
      <c r="M2514" s="4"/>
      <c r="N2514" s="6">
        <f>SUM(K2514:M2514)</f>
        <v>0</v>
      </c>
      <c r="O2514" s="4"/>
      <c r="P2514" s="4"/>
      <c r="Q2514" s="4"/>
      <c r="R2514" s="4"/>
      <c r="S2514" s="6">
        <f>SUM(O2514:R2514)</f>
        <v>0</v>
      </c>
      <c r="T2514" s="7"/>
      <c r="U2514" s="5"/>
      <c r="V2514" s="5"/>
      <c r="W2514" s="5"/>
      <c r="X2514" s="5"/>
      <c r="Y2514" s="5"/>
      <c r="Z2514" s="6">
        <f>SUM(T2514:Y2514)</f>
        <v>0</v>
      </c>
      <c r="AA2514" s="5"/>
      <c r="AB2514" s="5"/>
      <c r="AC2514" s="40">
        <f>G2514+J2514+N2514+S2514+Z2514+AA2514-AB2514</f>
        <v>81.241379310344826</v>
      </c>
    </row>
    <row r="2515" spans="1:29" x14ac:dyDescent="0.25">
      <c r="A2515" s="225">
        <v>2511</v>
      </c>
      <c r="B2515" s="109">
        <v>214210</v>
      </c>
      <c r="C2515" s="36" t="s">
        <v>5457</v>
      </c>
      <c r="D2515" s="39">
        <v>0.68740740740740736</v>
      </c>
      <c r="E2515" s="123"/>
      <c r="F2515" s="33"/>
      <c r="G2515" s="34">
        <v>68.740740740740733</v>
      </c>
      <c r="H2515" s="33"/>
      <c r="I2515" s="32"/>
      <c r="J2515" s="34">
        <v>0</v>
      </c>
      <c r="K2515" s="33"/>
      <c r="L2515" s="32"/>
      <c r="M2515" s="32"/>
      <c r="N2515" s="34">
        <v>0</v>
      </c>
      <c r="O2515" s="32"/>
      <c r="P2515" s="32"/>
      <c r="Q2515" s="32"/>
      <c r="R2515" s="32"/>
      <c r="S2515" s="34">
        <v>0</v>
      </c>
      <c r="T2515" s="35"/>
      <c r="U2515" s="33">
        <v>12.5</v>
      </c>
      <c r="V2515" s="33"/>
      <c r="W2515" s="33"/>
      <c r="X2515" s="33"/>
      <c r="Y2515" s="33"/>
      <c r="Z2515" s="34">
        <v>12.5</v>
      </c>
      <c r="AA2515" s="33"/>
      <c r="AB2515" s="33"/>
      <c r="AC2515" s="42">
        <v>81.240740740740733</v>
      </c>
    </row>
    <row r="2516" spans="1:29" x14ac:dyDescent="0.25">
      <c r="A2516" s="224">
        <v>2512</v>
      </c>
      <c r="B2516" s="62" t="s">
        <v>4843</v>
      </c>
      <c r="C2516" s="8" t="s">
        <v>4042</v>
      </c>
      <c r="D2516" s="18">
        <v>0.80437499999999995</v>
      </c>
      <c r="E2516" s="124"/>
      <c r="F2516" s="17"/>
      <c r="G2516" s="18">
        <f>SUM(D2516*100,E2516:F2516)</f>
        <v>80.4375</v>
      </c>
      <c r="H2516" s="17"/>
      <c r="I2516" s="19"/>
      <c r="J2516" s="18">
        <f>SUM(H2516:I2516)</f>
        <v>0</v>
      </c>
      <c r="K2516" s="17"/>
      <c r="L2516" s="19"/>
      <c r="M2516" s="19"/>
      <c r="N2516" s="18">
        <f>SUM(K2516:M2516)</f>
        <v>0</v>
      </c>
      <c r="O2516" s="19"/>
      <c r="P2516" s="19"/>
      <c r="Q2516" s="19"/>
      <c r="R2516" s="19"/>
      <c r="S2516" s="18">
        <f>SUM(O2516:R2516)</f>
        <v>0</v>
      </c>
      <c r="T2516" s="20"/>
      <c r="U2516" s="17">
        <v>0.8</v>
      </c>
      <c r="V2516" s="17"/>
      <c r="W2516" s="17"/>
      <c r="X2516" s="17"/>
      <c r="Y2516" s="17"/>
      <c r="Z2516" s="18">
        <f>SUM(T2516:Y2516)</f>
        <v>0.8</v>
      </c>
      <c r="AA2516" s="17"/>
      <c r="AB2516" s="17"/>
      <c r="AC2516" s="41">
        <f>G2516+J2516+N2516+S2516+Z2516+AA2516-AB2516</f>
        <v>81.237499999999997</v>
      </c>
    </row>
    <row r="2517" spans="1:29" x14ac:dyDescent="0.25">
      <c r="A2517" s="224">
        <v>2513</v>
      </c>
      <c r="B2517" s="58" t="s">
        <v>676</v>
      </c>
      <c r="C2517" s="8" t="s">
        <v>5456</v>
      </c>
      <c r="D2517" s="6">
        <v>0.81233333333333335</v>
      </c>
      <c r="E2517" s="121"/>
      <c r="F2517" s="5"/>
      <c r="G2517" s="6">
        <f>SUM(D2517*100,E2517:F2517)</f>
        <v>81.233333333333334</v>
      </c>
      <c r="H2517" s="5"/>
      <c r="I2517" s="4"/>
      <c r="J2517" s="6">
        <f>SUM(H2517:I2517)</f>
        <v>0</v>
      </c>
      <c r="K2517" s="5"/>
      <c r="L2517" s="4"/>
      <c r="M2517" s="4"/>
      <c r="N2517" s="6">
        <f>SUM(K2517:M2517)</f>
        <v>0</v>
      </c>
      <c r="O2517" s="4"/>
      <c r="P2517" s="4"/>
      <c r="Q2517" s="4"/>
      <c r="R2517" s="4"/>
      <c r="S2517" s="6">
        <f>SUM(O2517:R2517)</f>
        <v>0</v>
      </c>
      <c r="T2517" s="7"/>
      <c r="U2517" s="5"/>
      <c r="V2517" s="5"/>
      <c r="W2517" s="5"/>
      <c r="X2517" s="5"/>
      <c r="Y2517" s="5"/>
      <c r="Z2517" s="6">
        <f>SUM(T2517:Y2517)</f>
        <v>0</v>
      </c>
      <c r="AA2517" s="5"/>
      <c r="AB2517" s="5"/>
      <c r="AC2517" s="40">
        <f>G2517+J2517+N2517+S2517+Z2517+AA2517-AB2517</f>
        <v>81.233333333333334</v>
      </c>
    </row>
    <row r="2518" spans="1:29" x14ac:dyDescent="0.25">
      <c r="A2518" s="224">
        <v>2514</v>
      </c>
      <c r="B2518" s="61" t="s">
        <v>677</v>
      </c>
      <c r="C2518" s="8" t="s">
        <v>5456</v>
      </c>
      <c r="D2518" s="6">
        <v>0.81233333333333335</v>
      </c>
      <c r="E2518" s="121"/>
      <c r="F2518" s="5"/>
      <c r="G2518" s="6">
        <f>SUM(D2518*100,E2518:F2518)</f>
        <v>81.233333333333334</v>
      </c>
      <c r="H2518" s="5"/>
      <c r="I2518" s="4"/>
      <c r="J2518" s="6">
        <f>SUM(H2518:I2518)</f>
        <v>0</v>
      </c>
      <c r="K2518" s="5"/>
      <c r="L2518" s="4"/>
      <c r="M2518" s="4"/>
      <c r="N2518" s="6">
        <f>SUM(K2518:M2518)</f>
        <v>0</v>
      </c>
      <c r="O2518" s="4"/>
      <c r="P2518" s="4"/>
      <c r="Q2518" s="4"/>
      <c r="R2518" s="4"/>
      <c r="S2518" s="6">
        <f>SUM(O2518:R2518)</f>
        <v>0</v>
      </c>
      <c r="T2518" s="7"/>
      <c r="U2518" s="5"/>
      <c r="V2518" s="5"/>
      <c r="W2518" s="5"/>
      <c r="X2518" s="5"/>
      <c r="Y2518" s="5"/>
      <c r="Z2518" s="6">
        <f>SUM(T2518:Y2518)</f>
        <v>0</v>
      </c>
      <c r="AA2518" s="5"/>
      <c r="AB2518" s="5"/>
      <c r="AC2518" s="40">
        <f>G2518+J2518+N2518+S2518+Z2518+AA2518-AB2518</f>
        <v>81.233333333333334</v>
      </c>
    </row>
    <row r="2519" spans="1:29" x14ac:dyDescent="0.25">
      <c r="A2519" s="225">
        <v>2515</v>
      </c>
      <c r="B2519" s="109">
        <v>204180</v>
      </c>
      <c r="C2519" s="36" t="s">
        <v>5457</v>
      </c>
      <c r="D2519" s="38">
        <v>0.81218749999999995</v>
      </c>
      <c r="E2519" s="123"/>
      <c r="F2519" s="33"/>
      <c r="G2519" s="34">
        <v>81.21875</v>
      </c>
      <c r="H2519" s="33"/>
      <c r="I2519" s="32"/>
      <c r="J2519" s="34">
        <v>0</v>
      </c>
      <c r="K2519" s="33"/>
      <c r="L2519" s="32"/>
      <c r="M2519" s="32"/>
      <c r="N2519" s="34">
        <v>0</v>
      </c>
      <c r="O2519" s="32"/>
      <c r="P2519" s="32"/>
      <c r="Q2519" s="32"/>
      <c r="R2519" s="32"/>
      <c r="S2519" s="34">
        <v>0</v>
      </c>
      <c r="T2519" s="35"/>
      <c r="U2519" s="33"/>
      <c r="V2519" s="33"/>
      <c r="W2519" s="33"/>
      <c r="X2519" s="33"/>
      <c r="Y2519" s="33"/>
      <c r="Z2519" s="34">
        <v>0</v>
      </c>
      <c r="AA2519" s="33"/>
      <c r="AB2519" s="33"/>
      <c r="AC2519" s="42">
        <v>81.21875</v>
      </c>
    </row>
    <row r="2520" spans="1:29" x14ac:dyDescent="0.25">
      <c r="A2520" s="224">
        <v>2516</v>
      </c>
      <c r="B2520" s="62" t="s">
        <v>3591</v>
      </c>
      <c r="C2520" s="13" t="s">
        <v>3340</v>
      </c>
      <c r="D2520" s="18">
        <v>0.79212121212121211</v>
      </c>
      <c r="E2520" s="122">
        <v>1</v>
      </c>
      <c r="F2520" s="17"/>
      <c r="G2520" s="18">
        <v>80.212121212121218</v>
      </c>
      <c r="H2520" s="17"/>
      <c r="I2520" s="19"/>
      <c r="J2520" s="18">
        <v>0</v>
      </c>
      <c r="K2520" s="17"/>
      <c r="L2520" s="19"/>
      <c r="M2520" s="19"/>
      <c r="N2520" s="18">
        <v>0</v>
      </c>
      <c r="O2520" s="19"/>
      <c r="P2520" s="19"/>
      <c r="Q2520" s="19"/>
      <c r="R2520" s="19"/>
      <c r="S2520" s="18">
        <v>0</v>
      </c>
      <c r="T2520" s="20">
        <v>1</v>
      </c>
      <c r="U2520" s="17"/>
      <c r="V2520" s="17"/>
      <c r="W2520" s="17"/>
      <c r="X2520" s="17"/>
      <c r="Y2520" s="17"/>
      <c r="Z2520" s="18">
        <v>1</v>
      </c>
      <c r="AA2520" s="17"/>
      <c r="AB2520" s="17"/>
      <c r="AC2520" s="41">
        <v>81.212121212121218</v>
      </c>
    </row>
    <row r="2521" spans="1:29" x14ac:dyDescent="0.25">
      <c r="A2521" s="224">
        <v>2517</v>
      </c>
      <c r="B2521" s="62" t="s">
        <v>5341</v>
      </c>
      <c r="C2521" s="9" t="s">
        <v>4042</v>
      </c>
      <c r="D2521" s="18">
        <v>0.81009696969696965</v>
      </c>
      <c r="E2521" s="124"/>
      <c r="F2521" s="17"/>
      <c r="G2521" s="18">
        <f>SUM(D2521*100,E2521:F2521)</f>
        <v>81.009696969696961</v>
      </c>
      <c r="H2521" s="17"/>
      <c r="I2521" s="19"/>
      <c r="J2521" s="18">
        <f>SUM(H2521:I2521)</f>
        <v>0</v>
      </c>
      <c r="K2521" s="17"/>
      <c r="L2521" s="19"/>
      <c r="M2521" s="19"/>
      <c r="N2521" s="18">
        <f>SUM(K2521:M2521)</f>
        <v>0</v>
      </c>
      <c r="O2521" s="19"/>
      <c r="P2521" s="19"/>
      <c r="Q2521" s="19"/>
      <c r="R2521" s="19"/>
      <c r="S2521" s="18">
        <f>SUM(O2521:R2521)</f>
        <v>0</v>
      </c>
      <c r="T2521" s="20"/>
      <c r="U2521" s="17">
        <v>0.2</v>
      </c>
      <c r="V2521" s="17"/>
      <c r="W2521" s="17"/>
      <c r="X2521" s="17"/>
      <c r="Y2521" s="17"/>
      <c r="Z2521" s="18">
        <f>SUM(T2521:Y2521)</f>
        <v>0.2</v>
      </c>
      <c r="AA2521" s="17"/>
      <c r="AB2521" s="17"/>
      <c r="AC2521" s="41">
        <f>G2521+J2521+N2521+S2521+Z2521+AA2521-AB2521</f>
        <v>81.209696969696964</v>
      </c>
    </row>
    <row r="2522" spans="1:29" x14ac:dyDescent="0.25">
      <c r="A2522" s="224">
        <v>2518</v>
      </c>
      <c r="B2522" s="62" t="s">
        <v>2878</v>
      </c>
      <c r="C2522" s="13" t="s">
        <v>2360</v>
      </c>
      <c r="D2522" s="18">
        <v>0.79</v>
      </c>
      <c r="E2522" s="122"/>
      <c r="F2522" s="17"/>
      <c r="G2522" s="18">
        <v>79</v>
      </c>
      <c r="H2522" s="17"/>
      <c r="I2522" s="19"/>
      <c r="J2522" s="18">
        <v>0</v>
      </c>
      <c r="K2522" s="17"/>
      <c r="L2522" s="19"/>
      <c r="M2522" s="19"/>
      <c r="N2522" s="18">
        <v>0</v>
      </c>
      <c r="O2522" s="19"/>
      <c r="P2522" s="19"/>
      <c r="Q2522" s="19"/>
      <c r="R2522" s="19"/>
      <c r="S2522" s="18">
        <v>0</v>
      </c>
      <c r="T2522" s="20">
        <v>1</v>
      </c>
      <c r="U2522" s="17"/>
      <c r="V2522" s="17">
        <v>0.5</v>
      </c>
      <c r="W2522" s="17">
        <v>0.7</v>
      </c>
      <c r="X2522" s="17"/>
      <c r="Y2522" s="17"/>
      <c r="Z2522" s="18">
        <v>2.2000000000000002</v>
      </c>
      <c r="AA2522" s="17"/>
      <c r="AB2522" s="17"/>
      <c r="AC2522" s="41">
        <v>81.2</v>
      </c>
    </row>
    <row r="2523" spans="1:29" x14ac:dyDescent="0.25">
      <c r="A2523" s="225">
        <v>2519</v>
      </c>
      <c r="B2523" s="58" t="s">
        <v>678</v>
      </c>
      <c r="C2523" s="8" t="s">
        <v>5456</v>
      </c>
      <c r="D2523" s="6">
        <v>0.8119354838709677</v>
      </c>
      <c r="E2523" s="121"/>
      <c r="F2523" s="5"/>
      <c r="G2523" s="6">
        <f>SUM(D2523*100,E2523:F2523)</f>
        <v>81.193548387096769</v>
      </c>
      <c r="H2523" s="5"/>
      <c r="I2523" s="4"/>
      <c r="J2523" s="6">
        <f>SUM(H2523:I2523)</f>
        <v>0</v>
      </c>
      <c r="K2523" s="5"/>
      <c r="L2523" s="4"/>
      <c r="M2523" s="4"/>
      <c r="N2523" s="6">
        <f>SUM(K2523:M2523)</f>
        <v>0</v>
      </c>
      <c r="O2523" s="4"/>
      <c r="P2523" s="4"/>
      <c r="Q2523" s="4"/>
      <c r="R2523" s="4"/>
      <c r="S2523" s="6">
        <f>SUM(O2523:R2523)</f>
        <v>0</v>
      </c>
      <c r="T2523" s="7"/>
      <c r="U2523" s="5"/>
      <c r="V2523" s="5"/>
      <c r="W2523" s="5"/>
      <c r="X2523" s="5"/>
      <c r="Y2523" s="5"/>
      <c r="Z2523" s="6">
        <f>SUM(T2523:Y2523)</f>
        <v>0</v>
      </c>
      <c r="AA2523" s="5"/>
      <c r="AB2523" s="5"/>
      <c r="AC2523" s="40">
        <f>G2523+J2523+N2523+S2523+Z2523+AA2523-AB2523</f>
        <v>81.193548387096769</v>
      </c>
    </row>
    <row r="2524" spans="1:29" x14ac:dyDescent="0.25">
      <c r="A2524" s="224">
        <v>2520</v>
      </c>
      <c r="B2524" s="62" t="s">
        <v>5246</v>
      </c>
      <c r="C2524" s="9" t="s">
        <v>4042</v>
      </c>
      <c r="D2524" s="18">
        <v>0.81192727272727272</v>
      </c>
      <c r="E2524" s="124"/>
      <c r="F2524" s="17"/>
      <c r="G2524" s="18">
        <f>SUM(D2524*100,E2524:F2524)</f>
        <v>81.192727272727268</v>
      </c>
      <c r="H2524" s="17"/>
      <c r="I2524" s="19"/>
      <c r="J2524" s="18">
        <f>SUM(H2524:I2524)</f>
        <v>0</v>
      </c>
      <c r="K2524" s="17"/>
      <c r="L2524" s="19"/>
      <c r="M2524" s="19"/>
      <c r="N2524" s="18">
        <f>SUM(K2524:M2524)</f>
        <v>0</v>
      </c>
      <c r="O2524" s="19"/>
      <c r="P2524" s="19"/>
      <c r="Q2524" s="19"/>
      <c r="R2524" s="19"/>
      <c r="S2524" s="18">
        <f>SUM(O2524:R2524)</f>
        <v>0</v>
      </c>
      <c r="T2524" s="20"/>
      <c r="U2524" s="17"/>
      <c r="V2524" s="17"/>
      <c r="W2524" s="17"/>
      <c r="X2524" s="17"/>
      <c r="Y2524" s="17"/>
      <c r="Z2524" s="18">
        <f>SUM(T2524:Y2524)</f>
        <v>0</v>
      </c>
      <c r="AA2524" s="17"/>
      <c r="AB2524" s="17"/>
      <c r="AC2524" s="41">
        <f>G2524+J2524+N2524+S2524+Z2524+AA2524-AB2524</f>
        <v>81.192727272727268</v>
      </c>
    </row>
    <row r="2525" spans="1:29" x14ac:dyDescent="0.25">
      <c r="A2525" s="224">
        <v>2521</v>
      </c>
      <c r="B2525" s="62" t="s">
        <v>3592</v>
      </c>
      <c r="C2525" s="13" t="s">
        <v>3340</v>
      </c>
      <c r="D2525" s="18">
        <v>0.81192307692307697</v>
      </c>
      <c r="E2525" s="122"/>
      <c r="F2525" s="17"/>
      <c r="G2525" s="18">
        <v>81.192307692307693</v>
      </c>
      <c r="H2525" s="17"/>
      <c r="I2525" s="19"/>
      <c r="J2525" s="18">
        <v>0</v>
      </c>
      <c r="K2525" s="17"/>
      <c r="L2525" s="19"/>
      <c r="M2525" s="19"/>
      <c r="N2525" s="18">
        <v>0</v>
      </c>
      <c r="O2525" s="19"/>
      <c r="P2525" s="19"/>
      <c r="Q2525" s="19"/>
      <c r="R2525" s="19"/>
      <c r="S2525" s="18">
        <v>0</v>
      </c>
      <c r="T2525" s="20"/>
      <c r="U2525" s="17"/>
      <c r="V2525" s="17"/>
      <c r="W2525" s="17"/>
      <c r="X2525" s="17"/>
      <c r="Y2525" s="17"/>
      <c r="Z2525" s="18">
        <v>0</v>
      </c>
      <c r="AA2525" s="17"/>
      <c r="AB2525" s="17"/>
      <c r="AC2525" s="41">
        <v>81.192307692307693</v>
      </c>
    </row>
    <row r="2526" spans="1:29" x14ac:dyDescent="0.25">
      <c r="A2526" s="224">
        <v>2522</v>
      </c>
      <c r="B2526" s="62" t="s">
        <v>3593</v>
      </c>
      <c r="C2526" s="13" t="s">
        <v>3340</v>
      </c>
      <c r="D2526" s="18">
        <v>0.73090909090909095</v>
      </c>
      <c r="E2526" s="122">
        <v>1</v>
      </c>
      <c r="F2526" s="17"/>
      <c r="G2526" s="18">
        <v>74.090909090909093</v>
      </c>
      <c r="H2526" s="17"/>
      <c r="I2526" s="19"/>
      <c r="J2526" s="18">
        <v>0</v>
      </c>
      <c r="K2526" s="17"/>
      <c r="L2526" s="19"/>
      <c r="M2526" s="19"/>
      <c r="N2526" s="18">
        <v>0</v>
      </c>
      <c r="O2526" s="19"/>
      <c r="P2526" s="19"/>
      <c r="Q2526" s="19"/>
      <c r="R2526" s="19"/>
      <c r="S2526" s="18">
        <v>0</v>
      </c>
      <c r="T2526" s="20">
        <v>3</v>
      </c>
      <c r="U2526" s="17"/>
      <c r="V2526" s="17"/>
      <c r="W2526" s="17">
        <v>4.0999999999999996</v>
      </c>
      <c r="X2526" s="17"/>
      <c r="Y2526" s="17"/>
      <c r="Z2526" s="18">
        <v>7.1</v>
      </c>
      <c r="AA2526" s="17"/>
      <c r="AB2526" s="17"/>
      <c r="AC2526" s="41">
        <v>81.190909090909088</v>
      </c>
    </row>
    <row r="2527" spans="1:29" x14ac:dyDescent="0.25">
      <c r="A2527" s="225">
        <v>2523</v>
      </c>
      <c r="B2527" s="89" t="s">
        <v>1637</v>
      </c>
      <c r="C2527" s="8" t="s">
        <v>1369</v>
      </c>
      <c r="D2527" s="18">
        <v>0.77485161290322579</v>
      </c>
      <c r="E2527" s="122"/>
      <c r="F2527" s="17"/>
      <c r="G2527" s="18">
        <f>SUM(D2527*100,E2527:F2527)</f>
        <v>77.48516129032258</v>
      </c>
      <c r="H2527" s="17"/>
      <c r="I2527" s="19"/>
      <c r="J2527" s="18">
        <f>SUM(H2527:I2527)</f>
        <v>0</v>
      </c>
      <c r="K2527" s="17"/>
      <c r="L2527" s="19"/>
      <c r="M2527" s="19"/>
      <c r="N2527" s="18">
        <f>SUM(K2527:M2527)</f>
        <v>0</v>
      </c>
      <c r="O2527" s="19"/>
      <c r="P2527" s="19"/>
      <c r="Q2527" s="19"/>
      <c r="R2527" s="19"/>
      <c r="S2527" s="18">
        <f>SUM(O2527:R2527)</f>
        <v>0</v>
      </c>
      <c r="T2527" s="20"/>
      <c r="U2527" s="17">
        <v>1</v>
      </c>
      <c r="V2527" s="17">
        <v>0.5</v>
      </c>
      <c r="W2527" s="17">
        <f>1.5+0.2</f>
        <v>1.7</v>
      </c>
      <c r="X2527" s="17"/>
      <c r="Y2527" s="17">
        <v>0.5</v>
      </c>
      <c r="Z2527" s="18">
        <f>SUM(T2527:Y2527)</f>
        <v>3.7</v>
      </c>
      <c r="AA2527" s="17"/>
      <c r="AB2527" s="17"/>
      <c r="AC2527" s="41">
        <f>G2527+J2527+N2527+S2527+Z2527+AA2527-AB2527</f>
        <v>81.185161290322583</v>
      </c>
    </row>
    <row r="2528" spans="1:29" x14ac:dyDescent="0.25">
      <c r="A2528" s="224">
        <v>2524</v>
      </c>
      <c r="B2528" s="62" t="s">
        <v>2879</v>
      </c>
      <c r="C2528" s="13" t="s">
        <v>2360</v>
      </c>
      <c r="D2528" s="18">
        <v>0.78384615384615386</v>
      </c>
      <c r="E2528" s="122"/>
      <c r="F2528" s="17"/>
      <c r="G2528" s="18">
        <v>78.384615384615387</v>
      </c>
      <c r="H2528" s="17"/>
      <c r="I2528" s="19"/>
      <c r="J2528" s="18">
        <v>0</v>
      </c>
      <c r="K2528" s="17"/>
      <c r="L2528" s="19"/>
      <c r="M2528" s="19"/>
      <c r="N2528" s="18">
        <v>0</v>
      </c>
      <c r="O2528" s="19"/>
      <c r="P2528" s="19"/>
      <c r="Q2528" s="19"/>
      <c r="R2528" s="19"/>
      <c r="S2528" s="18">
        <v>0</v>
      </c>
      <c r="T2528" s="20"/>
      <c r="U2528" s="17">
        <v>0.9</v>
      </c>
      <c r="V2528" s="17">
        <v>0.5</v>
      </c>
      <c r="W2528" s="17">
        <v>0.6</v>
      </c>
      <c r="X2528" s="17">
        <v>0.8</v>
      </c>
      <c r="Y2528" s="17"/>
      <c r="Z2528" s="18">
        <v>2.8</v>
      </c>
      <c r="AA2528" s="17"/>
      <c r="AB2528" s="17"/>
      <c r="AC2528" s="41">
        <v>81.184615384615384</v>
      </c>
    </row>
    <row r="2529" spans="1:29" x14ac:dyDescent="0.25">
      <c r="A2529" s="224">
        <v>2525</v>
      </c>
      <c r="B2529" s="62" t="s">
        <v>4956</v>
      </c>
      <c r="C2529" s="8" t="s">
        <v>4042</v>
      </c>
      <c r="D2529" s="18">
        <v>0.81184210526315792</v>
      </c>
      <c r="E2529" s="124"/>
      <c r="F2529" s="17"/>
      <c r="G2529" s="18">
        <f>SUM(D2529*100,E2529:F2529)</f>
        <v>81.184210526315795</v>
      </c>
      <c r="H2529" s="17"/>
      <c r="I2529" s="19"/>
      <c r="J2529" s="18">
        <f>SUM(H2529:I2529)</f>
        <v>0</v>
      </c>
      <c r="K2529" s="17"/>
      <c r="L2529" s="19"/>
      <c r="M2529" s="19"/>
      <c r="N2529" s="18">
        <f>SUM(K2529:M2529)</f>
        <v>0</v>
      </c>
      <c r="O2529" s="19"/>
      <c r="P2529" s="19"/>
      <c r="Q2529" s="19"/>
      <c r="R2529" s="19"/>
      <c r="S2529" s="18">
        <f>SUM(O2529:R2529)</f>
        <v>0</v>
      </c>
      <c r="T2529" s="20"/>
      <c r="U2529" s="17"/>
      <c r="V2529" s="17"/>
      <c r="W2529" s="17"/>
      <c r="X2529" s="17"/>
      <c r="Y2529" s="17"/>
      <c r="Z2529" s="18">
        <f>SUM(T2529:Y2529)</f>
        <v>0</v>
      </c>
      <c r="AA2529" s="17"/>
      <c r="AB2529" s="17"/>
      <c r="AC2529" s="41">
        <f>G2529+J2529+N2529+S2529+Z2529+AA2529-AB2529</f>
        <v>81.184210526315795</v>
      </c>
    </row>
    <row r="2530" spans="1:29" x14ac:dyDescent="0.25">
      <c r="A2530" s="224">
        <v>2526</v>
      </c>
      <c r="B2530" s="81" t="s">
        <v>4546</v>
      </c>
      <c r="C2530" s="8" t="s">
        <v>4042</v>
      </c>
      <c r="D2530" s="18">
        <v>0.81181818181818177</v>
      </c>
      <c r="E2530" s="124"/>
      <c r="F2530" s="17"/>
      <c r="G2530" s="18">
        <f>SUM(D2530*100,E2530:F2530)</f>
        <v>81.181818181818173</v>
      </c>
      <c r="H2530" s="17"/>
      <c r="I2530" s="19"/>
      <c r="J2530" s="18">
        <f>SUM(H2530:I2530)</f>
        <v>0</v>
      </c>
      <c r="K2530" s="17"/>
      <c r="L2530" s="19"/>
      <c r="M2530" s="19"/>
      <c r="N2530" s="18">
        <f>SUM(K2530:M2530)</f>
        <v>0</v>
      </c>
      <c r="O2530" s="19"/>
      <c r="P2530" s="19"/>
      <c r="Q2530" s="19"/>
      <c r="R2530" s="19"/>
      <c r="S2530" s="18">
        <f>SUM(O2530:R2530)</f>
        <v>0</v>
      </c>
      <c r="T2530" s="20"/>
      <c r="U2530" s="17"/>
      <c r="V2530" s="17"/>
      <c r="W2530" s="17"/>
      <c r="X2530" s="17"/>
      <c r="Y2530" s="17"/>
      <c r="Z2530" s="18">
        <f>SUM(T2530:Y2530)</f>
        <v>0</v>
      </c>
      <c r="AA2530" s="17"/>
      <c r="AB2530" s="17"/>
      <c r="AC2530" s="41">
        <f>G2530+J2530+N2530+S2530+Z2530+AA2530-AB2530</f>
        <v>81.181818181818173</v>
      </c>
    </row>
    <row r="2531" spans="1:29" x14ac:dyDescent="0.25">
      <c r="A2531" s="225">
        <v>2527</v>
      </c>
      <c r="B2531" s="110" t="s">
        <v>4602</v>
      </c>
      <c r="C2531" s="50" t="s">
        <v>4042</v>
      </c>
      <c r="D2531" s="18">
        <v>0.78677419354838707</v>
      </c>
      <c r="E2531" s="124"/>
      <c r="F2531" s="17"/>
      <c r="G2531" s="18">
        <f>SUM(D2531*100,E2531:F2531)</f>
        <v>78.677419354838705</v>
      </c>
      <c r="H2531" s="17"/>
      <c r="I2531" s="19"/>
      <c r="J2531" s="18">
        <f>SUM(H2531:I2531)</f>
        <v>0</v>
      </c>
      <c r="K2531" s="17"/>
      <c r="L2531" s="19"/>
      <c r="M2531" s="19"/>
      <c r="N2531" s="18">
        <f>SUM(K2531:M2531)</f>
        <v>0</v>
      </c>
      <c r="O2531" s="19">
        <v>2.5</v>
      </c>
      <c r="P2531" s="19"/>
      <c r="Q2531" s="19"/>
      <c r="R2531" s="19"/>
      <c r="S2531" s="18">
        <f>SUM(O2531:R2531)</f>
        <v>2.5</v>
      </c>
      <c r="T2531" s="20"/>
      <c r="U2531" s="17"/>
      <c r="V2531" s="17"/>
      <c r="W2531" s="17"/>
      <c r="X2531" s="17"/>
      <c r="Y2531" s="17"/>
      <c r="Z2531" s="18">
        <f>SUM(T2531:Y2531)</f>
        <v>0</v>
      </c>
      <c r="AA2531" s="17"/>
      <c r="AB2531" s="17"/>
      <c r="AC2531" s="41">
        <f>G2531+J2531+N2531+S2531+Z2531+AA2531-AB2531</f>
        <v>81.177419354838705</v>
      </c>
    </row>
    <row r="2532" spans="1:29" x14ac:dyDescent="0.25">
      <c r="A2532" s="224">
        <v>2528</v>
      </c>
      <c r="B2532" s="58" t="s">
        <v>679</v>
      </c>
      <c r="C2532" s="8" t="s">
        <v>5456</v>
      </c>
      <c r="D2532" s="6">
        <v>0.81172413793103448</v>
      </c>
      <c r="E2532" s="121"/>
      <c r="F2532" s="5"/>
      <c r="G2532" s="6">
        <f>SUM(D2532*100,E2532:F2532)</f>
        <v>81.172413793103445</v>
      </c>
      <c r="H2532" s="5"/>
      <c r="I2532" s="4"/>
      <c r="J2532" s="6">
        <f>SUM(H2532:I2532)</f>
        <v>0</v>
      </c>
      <c r="K2532" s="5"/>
      <c r="L2532" s="4"/>
      <c r="M2532" s="4"/>
      <c r="N2532" s="6">
        <f>SUM(K2532:M2532)</f>
        <v>0</v>
      </c>
      <c r="O2532" s="4"/>
      <c r="P2532" s="4"/>
      <c r="Q2532" s="4"/>
      <c r="R2532" s="4"/>
      <c r="S2532" s="6">
        <f>SUM(O2532:R2532)</f>
        <v>0</v>
      </c>
      <c r="T2532" s="7"/>
      <c r="U2532" s="5"/>
      <c r="V2532" s="5"/>
      <c r="W2532" s="5"/>
      <c r="X2532" s="5"/>
      <c r="Y2532" s="5"/>
      <c r="Z2532" s="6">
        <f>SUM(T2532:Y2532)</f>
        <v>0</v>
      </c>
      <c r="AA2532" s="5"/>
      <c r="AB2532" s="5"/>
      <c r="AC2532" s="40">
        <f>G2532+J2532+N2532+S2532+Z2532+AA2532-AB2532</f>
        <v>81.172413793103445</v>
      </c>
    </row>
    <row r="2533" spans="1:29" x14ac:dyDescent="0.25">
      <c r="A2533" s="224">
        <v>2529</v>
      </c>
      <c r="B2533" s="62" t="s">
        <v>680</v>
      </c>
      <c r="C2533" s="8" t="s">
        <v>5456</v>
      </c>
      <c r="D2533" s="6">
        <v>0.79172413793103447</v>
      </c>
      <c r="E2533" s="121"/>
      <c r="F2533" s="5"/>
      <c r="G2533" s="6">
        <f>SUM(D2533*100,E2533:F2533)</f>
        <v>79.172413793103445</v>
      </c>
      <c r="H2533" s="5"/>
      <c r="I2533" s="4"/>
      <c r="J2533" s="6">
        <f>SUM(H2533:I2533)</f>
        <v>0</v>
      </c>
      <c r="K2533" s="5"/>
      <c r="L2533" s="4"/>
      <c r="M2533" s="4"/>
      <c r="N2533" s="6">
        <f>SUM(K2533:M2533)</f>
        <v>0</v>
      </c>
      <c r="O2533" s="4"/>
      <c r="P2533" s="4"/>
      <c r="Q2533" s="4"/>
      <c r="R2533" s="4"/>
      <c r="S2533" s="6">
        <f>SUM(O2533:R2533)</f>
        <v>0</v>
      </c>
      <c r="T2533" s="7"/>
      <c r="U2533" s="5">
        <v>0.7</v>
      </c>
      <c r="V2533" s="5"/>
      <c r="W2533" s="5"/>
      <c r="X2533" s="5">
        <v>1.3</v>
      </c>
      <c r="Y2533" s="5"/>
      <c r="Z2533" s="6">
        <f>SUM(T2533:Y2533)</f>
        <v>2</v>
      </c>
      <c r="AA2533" s="5"/>
      <c r="AB2533" s="5"/>
      <c r="AC2533" s="40">
        <f>G2533+J2533+N2533+S2533+Z2533+AA2533-AB2533</f>
        <v>81.172413793103445</v>
      </c>
    </row>
    <row r="2534" spans="1:29" x14ac:dyDescent="0.25">
      <c r="A2534" s="224">
        <v>2530</v>
      </c>
      <c r="B2534" s="62" t="s">
        <v>681</v>
      </c>
      <c r="C2534" s="8" t="s">
        <v>5456</v>
      </c>
      <c r="D2534" s="6">
        <v>0.81172413793103448</v>
      </c>
      <c r="E2534" s="121"/>
      <c r="F2534" s="5"/>
      <c r="G2534" s="6">
        <f>SUM(D2534*100,E2534:F2534)</f>
        <v>81.172413793103445</v>
      </c>
      <c r="H2534" s="5"/>
      <c r="I2534" s="4"/>
      <c r="J2534" s="6">
        <f>SUM(H2534:I2534)</f>
        <v>0</v>
      </c>
      <c r="K2534" s="5"/>
      <c r="L2534" s="4"/>
      <c r="M2534" s="4"/>
      <c r="N2534" s="6">
        <f>SUM(K2534:M2534)</f>
        <v>0</v>
      </c>
      <c r="O2534" s="4"/>
      <c r="P2534" s="4"/>
      <c r="Q2534" s="4"/>
      <c r="R2534" s="4"/>
      <c r="S2534" s="6">
        <f>SUM(O2534:R2534)</f>
        <v>0</v>
      </c>
      <c r="T2534" s="7"/>
      <c r="U2534" s="5"/>
      <c r="V2534" s="5"/>
      <c r="W2534" s="5"/>
      <c r="X2534" s="5"/>
      <c r="Y2534" s="5"/>
      <c r="Z2534" s="6">
        <f>SUM(T2534:Y2534)</f>
        <v>0</v>
      </c>
      <c r="AA2534" s="5"/>
      <c r="AB2534" s="5"/>
      <c r="AC2534" s="40">
        <f>G2534+J2534+N2534+S2534+Z2534+AA2534-AB2534</f>
        <v>81.172413793103445</v>
      </c>
    </row>
    <row r="2535" spans="1:29" x14ac:dyDescent="0.25">
      <c r="A2535" s="225">
        <v>2531</v>
      </c>
      <c r="B2535" s="62" t="s">
        <v>2880</v>
      </c>
      <c r="C2535" s="13" t="s">
        <v>2360</v>
      </c>
      <c r="D2535" s="18">
        <v>0.78666666666666674</v>
      </c>
      <c r="E2535" s="122"/>
      <c r="F2535" s="17"/>
      <c r="G2535" s="18">
        <v>78.666666666666671</v>
      </c>
      <c r="H2535" s="17"/>
      <c r="I2535" s="19"/>
      <c r="J2535" s="18">
        <v>0</v>
      </c>
      <c r="K2535" s="17"/>
      <c r="L2535" s="19"/>
      <c r="M2535" s="19"/>
      <c r="N2535" s="18">
        <v>0</v>
      </c>
      <c r="O2535" s="19">
        <v>2.5</v>
      </c>
      <c r="P2535" s="19"/>
      <c r="Q2535" s="19"/>
      <c r="R2535" s="19"/>
      <c r="S2535" s="18">
        <v>2.5</v>
      </c>
      <c r="T2535" s="20"/>
      <c r="U2535" s="17"/>
      <c r="V2535" s="17"/>
      <c r="W2535" s="17"/>
      <c r="X2535" s="17"/>
      <c r="Y2535" s="17"/>
      <c r="Z2535" s="18">
        <v>0</v>
      </c>
      <c r="AA2535" s="17"/>
      <c r="AB2535" s="17"/>
      <c r="AC2535" s="41">
        <v>81.166666666666671</v>
      </c>
    </row>
    <row r="2536" spans="1:29" x14ac:dyDescent="0.25">
      <c r="A2536" s="224">
        <v>2532</v>
      </c>
      <c r="B2536" s="62" t="s">
        <v>2881</v>
      </c>
      <c r="C2536" s="13" t="s">
        <v>2360</v>
      </c>
      <c r="D2536" s="18">
        <v>0.80461538461538462</v>
      </c>
      <c r="E2536" s="122"/>
      <c r="F2536" s="17"/>
      <c r="G2536" s="18">
        <v>80.461538461538467</v>
      </c>
      <c r="H2536" s="17"/>
      <c r="I2536" s="19"/>
      <c r="J2536" s="18">
        <v>0</v>
      </c>
      <c r="K2536" s="17"/>
      <c r="L2536" s="19"/>
      <c r="M2536" s="19"/>
      <c r="N2536" s="18">
        <v>0</v>
      </c>
      <c r="O2536" s="19"/>
      <c r="P2536" s="19"/>
      <c r="Q2536" s="19"/>
      <c r="R2536" s="19"/>
      <c r="S2536" s="18">
        <v>0</v>
      </c>
      <c r="T2536" s="20"/>
      <c r="U2536" s="17">
        <v>0.5</v>
      </c>
      <c r="V2536" s="17"/>
      <c r="W2536" s="17">
        <v>0.2</v>
      </c>
      <c r="X2536" s="17"/>
      <c r="Y2536" s="17"/>
      <c r="Z2536" s="18">
        <v>0.7</v>
      </c>
      <c r="AA2536" s="17"/>
      <c r="AB2536" s="17"/>
      <c r="AC2536" s="41">
        <v>81.16153846153847</v>
      </c>
    </row>
    <row r="2537" spans="1:29" x14ac:dyDescent="0.25">
      <c r="A2537" s="224">
        <v>2533</v>
      </c>
      <c r="B2537" s="58" t="s">
        <v>682</v>
      </c>
      <c r="C2537" s="8" t="s">
        <v>5456</v>
      </c>
      <c r="D2537" s="6">
        <v>0.81161290322580648</v>
      </c>
      <c r="E2537" s="121"/>
      <c r="F2537" s="5"/>
      <c r="G2537" s="6">
        <f>SUM(D2537*100,E2537:F2537)</f>
        <v>81.161290322580655</v>
      </c>
      <c r="H2537" s="5"/>
      <c r="I2537" s="4"/>
      <c r="J2537" s="6">
        <f>SUM(H2537:I2537)</f>
        <v>0</v>
      </c>
      <c r="K2537" s="5"/>
      <c r="L2537" s="4"/>
      <c r="M2537" s="4"/>
      <c r="N2537" s="6">
        <f>SUM(K2537:M2537)</f>
        <v>0</v>
      </c>
      <c r="O2537" s="4"/>
      <c r="P2537" s="4"/>
      <c r="Q2537" s="4"/>
      <c r="R2537" s="4"/>
      <c r="S2537" s="6">
        <f>SUM(O2537:R2537)</f>
        <v>0</v>
      </c>
      <c r="T2537" s="7"/>
      <c r="U2537" s="5"/>
      <c r="V2537" s="5"/>
      <c r="W2537" s="5"/>
      <c r="X2537" s="5"/>
      <c r="Y2537" s="5"/>
      <c r="Z2537" s="6">
        <f>SUM(T2537:Y2537)</f>
        <v>0</v>
      </c>
      <c r="AA2537" s="5"/>
      <c r="AB2537" s="5"/>
      <c r="AC2537" s="40">
        <f>G2537+J2537+N2537+S2537+Z2537+AA2537-AB2537</f>
        <v>81.161290322580655</v>
      </c>
    </row>
    <row r="2538" spans="1:29" x14ac:dyDescent="0.25">
      <c r="A2538" s="224">
        <v>2534</v>
      </c>
      <c r="B2538" s="58" t="s">
        <v>683</v>
      </c>
      <c r="C2538" s="8" t="s">
        <v>5456</v>
      </c>
      <c r="D2538" s="6">
        <v>0.81161290322580648</v>
      </c>
      <c r="E2538" s="121"/>
      <c r="F2538" s="5"/>
      <c r="G2538" s="6">
        <f>SUM(D2538*100,E2538:F2538)</f>
        <v>81.161290322580655</v>
      </c>
      <c r="H2538" s="5"/>
      <c r="I2538" s="4"/>
      <c r="J2538" s="6">
        <f>SUM(H2538:I2538)</f>
        <v>0</v>
      </c>
      <c r="K2538" s="5"/>
      <c r="L2538" s="4"/>
      <c r="M2538" s="4"/>
      <c r="N2538" s="6">
        <f>SUM(K2538:M2538)</f>
        <v>0</v>
      </c>
      <c r="O2538" s="4"/>
      <c r="P2538" s="4"/>
      <c r="Q2538" s="4"/>
      <c r="R2538" s="4"/>
      <c r="S2538" s="6">
        <f>SUM(O2538:R2538)</f>
        <v>0</v>
      </c>
      <c r="T2538" s="7"/>
      <c r="U2538" s="5"/>
      <c r="V2538" s="5"/>
      <c r="W2538" s="5"/>
      <c r="X2538" s="5"/>
      <c r="Y2538" s="5"/>
      <c r="Z2538" s="6">
        <f>SUM(T2538:Y2538)</f>
        <v>0</v>
      </c>
      <c r="AA2538" s="5"/>
      <c r="AB2538" s="5"/>
      <c r="AC2538" s="40">
        <f>G2538+J2538+N2538+S2538+Z2538+AA2538-AB2538</f>
        <v>81.161290322580655</v>
      </c>
    </row>
    <row r="2539" spans="1:29" x14ac:dyDescent="0.25">
      <c r="A2539" s="225">
        <v>2535</v>
      </c>
      <c r="B2539" s="109">
        <v>204214</v>
      </c>
      <c r="C2539" s="36" t="s">
        <v>5457</v>
      </c>
      <c r="D2539" s="38">
        <v>0.81156249999999996</v>
      </c>
      <c r="E2539" s="123"/>
      <c r="F2539" s="33"/>
      <c r="G2539" s="34">
        <v>81.15625</v>
      </c>
      <c r="H2539" s="33"/>
      <c r="I2539" s="32"/>
      <c r="J2539" s="34">
        <v>0</v>
      </c>
      <c r="K2539" s="33"/>
      <c r="L2539" s="32"/>
      <c r="M2539" s="32"/>
      <c r="N2539" s="34">
        <v>0</v>
      </c>
      <c r="O2539" s="32"/>
      <c r="P2539" s="32"/>
      <c r="Q2539" s="32"/>
      <c r="R2539" s="32"/>
      <c r="S2539" s="34">
        <v>0</v>
      </c>
      <c r="T2539" s="35"/>
      <c r="U2539" s="33"/>
      <c r="V2539" s="33"/>
      <c r="W2539" s="33"/>
      <c r="X2539" s="33"/>
      <c r="Y2539" s="33"/>
      <c r="Z2539" s="34">
        <v>0</v>
      </c>
      <c r="AA2539" s="33"/>
      <c r="AB2539" s="33"/>
      <c r="AC2539" s="42">
        <v>81.15625</v>
      </c>
    </row>
    <row r="2540" spans="1:29" x14ac:dyDescent="0.25">
      <c r="A2540" s="224">
        <v>2536</v>
      </c>
      <c r="B2540" s="81" t="s">
        <v>4179</v>
      </c>
      <c r="C2540" s="8" t="s">
        <v>4042</v>
      </c>
      <c r="D2540" s="18">
        <v>0.7734375</v>
      </c>
      <c r="E2540" s="124"/>
      <c r="F2540" s="17"/>
      <c r="G2540" s="18">
        <f>SUM(D2540*100,E2540:F2540)</f>
        <v>77.34375</v>
      </c>
      <c r="H2540" s="17"/>
      <c r="I2540" s="19"/>
      <c r="J2540" s="18">
        <f>SUM(H2540:I2540)</f>
        <v>0</v>
      </c>
      <c r="K2540" s="17"/>
      <c r="L2540" s="19"/>
      <c r="M2540" s="19"/>
      <c r="N2540" s="18">
        <f>SUM(K2540:M2540)</f>
        <v>0</v>
      </c>
      <c r="O2540" s="19"/>
      <c r="P2540" s="19"/>
      <c r="Q2540" s="19"/>
      <c r="R2540" s="19"/>
      <c r="S2540" s="18">
        <f>SUM(O2540:R2540)</f>
        <v>0</v>
      </c>
      <c r="T2540" s="20">
        <v>3</v>
      </c>
      <c r="U2540" s="17">
        <v>0.8</v>
      </c>
      <c r="V2540" s="17"/>
      <c r="W2540" s="17"/>
      <c r="X2540" s="17"/>
      <c r="Y2540" s="17"/>
      <c r="Z2540" s="18">
        <f>SUM(T2540:Y2540)</f>
        <v>3.8</v>
      </c>
      <c r="AA2540" s="17"/>
      <c r="AB2540" s="17"/>
      <c r="AC2540" s="41">
        <f>G2540+J2540+N2540+S2540+Z2540+AA2540-AB2540</f>
        <v>81.143749999999997</v>
      </c>
    </row>
    <row r="2541" spans="1:29" x14ac:dyDescent="0.25">
      <c r="A2541" s="224">
        <v>2537</v>
      </c>
      <c r="B2541" s="109">
        <v>184137</v>
      </c>
      <c r="C2541" s="36" t="s">
        <v>5457</v>
      </c>
      <c r="D2541" s="39">
        <v>0.81138888888888894</v>
      </c>
      <c r="E2541" s="123"/>
      <c r="F2541" s="33"/>
      <c r="G2541" s="34">
        <v>81.1388888888889</v>
      </c>
      <c r="H2541" s="33"/>
      <c r="I2541" s="32"/>
      <c r="J2541" s="34">
        <v>0</v>
      </c>
      <c r="K2541" s="33"/>
      <c r="L2541" s="32"/>
      <c r="M2541" s="32"/>
      <c r="N2541" s="34">
        <v>0</v>
      </c>
      <c r="O2541" s="32"/>
      <c r="P2541" s="32"/>
      <c r="Q2541" s="32"/>
      <c r="R2541" s="32"/>
      <c r="S2541" s="34">
        <v>0</v>
      </c>
      <c r="T2541" s="35"/>
      <c r="U2541" s="33"/>
      <c r="V2541" s="33"/>
      <c r="W2541" s="33"/>
      <c r="X2541" s="33"/>
      <c r="Y2541" s="33"/>
      <c r="Z2541" s="34">
        <v>0</v>
      </c>
      <c r="AA2541" s="33"/>
      <c r="AB2541" s="33"/>
      <c r="AC2541" s="42">
        <v>81.1388888888889</v>
      </c>
    </row>
    <row r="2542" spans="1:29" x14ac:dyDescent="0.25">
      <c r="A2542" s="224">
        <v>2538</v>
      </c>
      <c r="B2542" s="58" t="s">
        <v>684</v>
      </c>
      <c r="C2542" s="8" t="s">
        <v>5456</v>
      </c>
      <c r="D2542" s="6">
        <v>0.81137931034482758</v>
      </c>
      <c r="E2542" s="121"/>
      <c r="F2542" s="5"/>
      <c r="G2542" s="6">
        <f>SUM(D2542*100,E2542:F2542)</f>
        <v>81.137931034482762</v>
      </c>
      <c r="H2542" s="5"/>
      <c r="I2542" s="4"/>
      <c r="J2542" s="6">
        <f>SUM(H2542:I2542)</f>
        <v>0</v>
      </c>
      <c r="K2542" s="5"/>
      <c r="L2542" s="4"/>
      <c r="M2542" s="4"/>
      <c r="N2542" s="6">
        <f>SUM(K2542:M2542)</f>
        <v>0</v>
      </c>
      <c r="O2542" s="4"/>
      <c r="P2542" s="4"/>
      <c r="Q2542" s="4"/>
      <c r="R2542" s="4"/>
      <c r="S2542" s="6">
        <f>SUM(O2542:R2542)</f>
        <v>0</v>
      </c>
      <c r="T2542" s="7"/>
      <c r="U2542" s="5"/>
      <c r="V2542" s="5"/>
      <c r="W2542" s="5"/>
      <c r="X2542" s="5"/>
      <c r="Y2542" s="5"/>
      <c r="Z2542" s="6">
        <f>SUM(T2542:Y2542)</f>
        <v>0</v>
      </c>
      <c r="AA2542" s="5"/>
      <c r="AB2542" s="5"/>
      <c r="AC2542" s="40">
        <f>G2542+J2542+N2542+S2542+Z2542+AA2542-AB2542</f>
        <v>81.137931034482762</v>
      </c>
    </row>
    <row r="2543" spans="1:29" x14ac:dyDescent="0.25">
      <c r="A2543" s="225">
        <v>2539</v>
      </c>
      <c r="B2543" s="62" t="s">
        <v>5027</v>
      </c>
      <c r="C2543" s="8" t="s">
        <v>4042</v>
      </c>
      <c r="D2543" s="18">
        <v>0.81129370629370634</v>
      </c>
      <c r="E2543" s="124"/>
      <c r="F2543" s="17"/>
      <c r="G2543" s="18">
        <f>SUM(D2543*100,E2543:F2543)</f>
        <v>81.129370629370641</v>
      </c>
      <c r="H2543" s="17"/>
      <c r="I2543" s="19"/>
      <c r="J2543" s="18">
        <f>SUM(H2543:I2543)</f>
        <v>0</v>
      </c>
      <c r="K2543" s="17"/>
      <c r="L2543" s="19"/>
      <c r="M2543" s="19"/>
      <c r="N2543" s="18">
        <f>SUM(K2543:M2543)</f>
        <v>0</v>
      </c>
      <c r="O2543" s="19"/>
      <c r="P2543" s="19"/>
      <c r="Q2543" s="19"/>
      <c r="R2543" s="19"/>
      <c r="S2543" s="18">
        <f>SUM(O2543:R2543)</f>
        <v>0</v>
      </c>
      <c r="T2543" s="20"/>
      <c r="U2543" s="17"/>
      <c r="V2543" s="17"/>
      <c r="W2543" s="17"/>
      <c r="X2543" s="17"/>
      <c r="Y2543" s="17"/>
      <c r="Z2543" s="18">
        <f>SUM(T2543:Y2543)</f>
        <v>0</v>
      </c>
      <c r="AA2543" s="17"/>
      <c r="AB2543" s="17"/>
      <c r="AC2543" s="41">
        <f>G2543+J2543+N2543+S2543+Z2543+AA2543-AB2543</f>
        <v>81.129370629370641</v>
      </c>
    </row>
    <row r="2544" spans="1:29" x14ac:dyDescent="0.25">
      <c r="A2544" s="224">
        <v>2540</v>
      </c>
      <c r="B2544" s="58" t="s">
        <v>685</v>
      </c>
      <c r="C2544" s="8" t="s">
        <v>5456</v>
      </c>
      <c r="D2544" s="6">
        <v>0.81129032258064515</v>
      </c>
      <c r="E2544" s="121"/>
      <c r="F2544" s="5"/>
      <c r="G2544" s="6">
        <f>SUM(D2544*100,E2544:F2544)</f>
        <v>81.129032258064512</v>
      </c>
      <c r="H2544" s="5"/>
      <c r="I2544" s="4"/>
      <c r="J2544" s="6">
        <f>SUM(H2544:I2544)</f>
        <v>0</v>
      </c>
      <c r="K2544" s="5"/>
      <c r="L2544" s="4"/>
      <c r="M2544" s="4"/>
      <c r="N2544" s="6">
        <f>SUM(K2544:M2544)</f>
        <v>0</v>
      </c>
      <c r="O2544" s="4"/>
      <c r="P2544" s="4"/>
      <c r="Q2544" s="4"/>
      <c r="R2544" s="4"/>
      <c r="S2544" s="6">
        <f>SUM(O2544:R2544)</f>
        <v>0</v>
      </c>
      <c r="T2544" s="7"/>
      <c r="U2544" s="5"/>
      <c r="V2544" s="5"/>
      <c r="W2544" s="5"/>
      <c r="X2544" s="5"/>
      <c r="Y2544" s="5"/>
      <c r="Z2544" s="6">
        <f>SUM(T2544:Y2544)</f>
        <v>0</v>
      </c>
      <c r="AA2544" s="5"/>
      <c r="AB2544" s="5"/>
      <c r="AC2544" s="40">
        <f>G2544+J2544+N2544+S2544+Z2544+AA2544-AB2544</f>
        <v>81.129032258064512</v>
      </c>
    </row>
    <row r="2545" spans="1:29" x14ac:dyDescent="0.25">
      <c r="A2545" s="224">
        <v>2541</v>
      </c>
      <c r="B2545" s="109">
        <v>204120</v>
      </c>
      <c r="C2545" s="36" t="s">
        <v>5457</v>
      </c>
      <c r="D2545" s="38">
        <v>0.81125000000000003</v>
      </c>
      <c r="E2545" s="123"/>
      <c r="F2545" s="33"/>
      <c r="G2545" s="34">
        <v>81.125</v>
      </c>
      <c r="H2545" s="33"/>
      <c r="I2545" s="32"/>
      <c r="J2545" s="34">
        <v>0</v>
      </c>
      <c r="K2545" s="33"/>
      <c r="L2545" s="32"/>
      <c r="M2545" s="32"/>
      <c r="N2545" s="34">
        <v>0</v>
      </c>
      <c r="O2545" s="32"/>
      <c r="P2545" s="32"/>
      <c r="Q2545" s="32"/>
      <c r="R2545" s="32"/>
      <c r="S2545" s="34">
        <v>0</v>
      </c>
      <c r="T2545" s="35"/>
      <c r="U2545" s="33"/>
      <c r="V2545" s="33"/>
      <c r="W2545" s="33"/>
      <c r="X2545" s="33"/>
      <c r="Y2545" s="33"/>
      <c r="Z2545" s="34">
        <v>0</v>
      </c>
      <c r="AA2545" s="33"/>
      <c r="AB2545" s="33"/>
      <c r="AC2545" s="42">
        <v>81.125</v>
      </c>
    </row>
    <row r="2546" spans="1:29" x14ac:dyDescent="0.25">
      <c r="A2546" s="224">
        <v>2542</v>
      </c>
      <c r="B2546" s="58" t="s">
        <v>686</v>
      </c>
      <c r="C2546" s="8" t="s">
        <v>5456</v>
      </c>
      <c r="D2546" s="43">
        <v>0.80120666666666662</v>
      </c>
      <c r="E2546" s="121"/>
      <c r="F2546" s="5"/>
      <c r="G2546" s="6">
        <f>SUM(D2546*100,E2546:F2546)</f>
        <v>80.120666666666665</v>
      </c>
      <c r="H2546" s="5"/>
      <c r="I2546" s="4"/>
      <c r="J2546" s="6">
        <f>SUM(H2546:I2546)</f>
        <v>0</v>
      </c>
      <c r="K2546" s="5"/>
      <c r="L2546" s="4"/>
      <c r="M2546" s="4"/>
      <c r="N2546" s="6">
        <f>SUM(K2546:M2546)</f>
        <v>0</v>
      </c>
      <c r="O2546" s="4"/>
      <c r="P2546" s="4"/>
      <c r="Q2546" s="4"/>
      <c r="R2546" s="4"/>
      <c r="S2546" s="6">
        <f>SUM(O2546:R2546)</f>
        <v>0</v>
      </c>
      <c r="T2546" s="7">
        <v>1</v>
      </c>
      <c r="U2546" s="5"/>
      <c r="V2546" s="5"/>
      <c r="W2546" s="5"/>
      <c r="X2546" s="5"/>
      <c r="Y2546" s="5"/>
      <c r="Z2546" s="6">
        <f>SUM(T2546:Y2546)</f>
        <v>1</v>
      </c>
      <c r="AA2546" s="5"/>
      <c r="AB2546" s="5"/>
      <c r="AC2546" s="40">
        <f>G2546+J2546+N2546+S2546+Z2546+AA2546-AB2546</f>
        <v>81.120666666666665</v>
      </c>
    </row>
    <row r="2547" spans="1:29" x14ac:dyDescent="0.25">
      <c r="A2547" s="225">
        <v>2543</v>
      </c>
      <c r="B2547" s="62" t="s">
        <v>3594</v>
      </c>
      <c r="C2547" s="13" t="s">
        <v>3340</v>
      </c>
      <c r="D2547" s="18">
        <v>0.81120000000000003</v>
      </c>
      <c r="E2547" s="122"/>
      <c r="F2547" s="17"/>
      <c r="G2547" s="18">
        <v>81.12</v>
      </c>
      <c r="H2547" s="17"/>
      <c r="I2547" s="19"/>
      <c r="J2547" s="18">
        <v>0</v>
      </c>
      <c r="K2547" s="17"/>
      <c r="L2547" s="19"/>
      <c r="M2547" s="19"/>
      <c r="N2547" s="18">
        <v>0</v>
      </c>
      <c r="O2547" s="19"/>
      <c r="P2547" s="19"/>
      <c r="Q2547" s="19"/>
      <c r="R2547" s="19"/>
      <c r="S2547" s="18">
        <v>0</v>
      </c>
      <c r="T2547" s="20"/>
      <c r="U2547" s="17"/>
      <c r="V2547" s="17"/>
      <c r="W2547" s="17"/>
      <c r="X2547" s="17"/>
      <c r="Y2547" s="17"/>
      <c r="Z2547" s="18">
        <v>0</v>
      </c>
      <c r="AA2547" s="17"/>
      <c r="AB2547" s="17"/>
      <c r="AC2547" s="41">
        <v>81.12</v>
      </c>
    </row>
    <row r="2548" spans="1:29" x14ac:dyDescent="0.25">
      <c r="A2548" s="224">
        <v>2544</v>
      </c>
      <c r="B2548" s="59" t="s">
        <v>687</v>
      </c>
      <c r="C2548" s="8" t="s">
        <v>5456</v>
      </c>
      <c r="D2548" s="6">
        <v>0.81103448275862067</v>
      </c>
      <c r="E2548" s="121"/>
      <c r="F2548" s="5"/>
      <c r="G2548" s="6">
        <f>SUM(D2548*100,E2548:F2548)</f>
        <v>81.103448275862064</v>
      </c>
      <c r="H2548" s="5"/>
      <c r="I2548" s="4"/>
      <c r="J2548" s="6">
        <f>SUM(H2548:I2548)</f>
        <v>0</v>
      </c>
      <c r="K2548" s="5"/>
      <c r="L2548" s="4"/>
      <c r="M2548" s="4"/>
      <c r="N2548" s="6">
        <f>SUM(K2548:M2548)</f>
        <v>0</v>
      </c>
      <c r="O2548" s="4"/>
      <c r="P2548" s="4"/>
      <c r="Q2548" s="4"/>
      <c r="R2548" s="4"/>
      <c r="S2548" s="6">
        <f>SUM(O2548:R2548)</f>
        <v>0</v>
      </c>
      <c r="T2548" s="7"/>
      <c r="U2548" s="5"/>
      <c r="V2548" s="5"/>
      <c r="W2548" s="5"/>
      <c r="X2548" s="5"/>
      <c r="Y2548" s="5"/>
      <c r="Z2548" s="6">
        <f>SUM(T2548:Y2548)</f>
        <v>0</v>
      </c>
      <c r="AA2548" s="5"/>
      <c r="AB2548" s="5"/>
      <c r="AC2548" s="40">
        <f>G2548+J2548+N2548+S2548+Z2548+AA2548-AB2548</f>
        <v>81.103448275862064</v>
      </c>
    </row>
    <row r="2549" spans="1:29" x14ac:dyDescent="0.25">
      <c r="A2549" s="224">
        <v>2545</v>
      </c>
      <c r="B2549" s="62" t="s">
        <v>3595</v>
      </c>
      <c r="C2549" s="13" t="s">
        <v>3340</v>
      </c>
      <c r="D2549" s="18">
        <v>0.81100000000000005</v>
      </c>
      <c r="E2549" s="122"/>
      <c r="F2549" s="17"/>
      <c r="G2549" s="18">
        <v>81.100000000000009</v>
      </c>
      <c r="H2549" s="17"/>
      <c r="I2549" s="19"/>
      <c r="J2549" s="18">
        <v>0</v>
      </c>
      <c r="K2549" s="17"/>
      <c r="L2549" s="19"/>
      <c r="M2549" s="19"/>
      <c r="N2549" s="18">
        <v>0</v>
      </c>
      <c r="O2549" s="19"/>
      <c r="P2549" s="19"/>
      <c r="Q2549" s="19"/>
      <c r="R2549" s="19"/>
      <c r="S2549" s="18">
        <v>0</v>
      </c>
      <c r="T2549" s="20"/>
      <c r="U2549" s="17"/>
      <c r="V2549" s="17"/>
      <c r="W2549" s="17"/>
      <c r="X2549" s="17"/>
      <c r="Y2549" s="17"/>
      <c r="Z2549" s="18">
        <v>0</v>
      </c>
      <c r="AA2549" s="17"/>
      <c r="AB2549" s="17"/>
      <c r="AC2549" s="41">
        <v>81.100000000000009</v>
      </c>
    </row>
    <row r="2550" spans="1:29" x14ac:dyDescent="0.25">
      <c r="A2550" s="224">
        <v>2546</v>
      </c>
      <c r="B2550" s="62" t="s">
        <v>688</v>
      </c>
      <c r="C2550" s="8" t="s">
        <v>5456</v>
      </c>
      <c r="D2550" s="43">
        <v>0.81096774193548382</v>
      </c>
      <c r="E2550" s="121"/>
      <c r="F2550" s="5"/>
      <c r="G2550" s="6">
        <f>SUM(D2550*100,E2550:F2550)</f>
        <v>81.096774193548384</v>
      </c>
      <c r="H2550" s="5"/>
      <c r="I2550" s="4"/>
      <c r="J2550" s="6">
        <f>SUM(H2550:I2550)</f>
        <v>0</v>
      </c>
      <c r="K2550" s="5"/>
      <c r="L2550" s="4"/>
      <c r="M2550" s="4"/>
      <c r="N2550" s="6">
        <f>SUM(K2550:M2550)</f>
        <v>0</v>
      </c>
      <c r="O2550" s="4"/>
      <c r="P2550" s="4"/>
      <c r="Q2550" s="4"/>
      <c r="R2550" s="4"/>
      <c r="S2550" s="6">
        <f>SUM(O2550:R2550)</f>
        <v>0</v>
      </c>
      <c r="T2550" s="7"/>
      <c r="U2550" s="5"/>
      <c r="V2550" s="5"/>
      <c r="W2550" s="5"/>
      <c r="X2550" s="5"/>
      <c r="Y2550" s="5"/>
      <c r="Z2550" s="6">
        <f>SUM(T2550:Y2550)</f>
        <v>0</v>
      </c>
      <c r="AA2550" s="5"/>
      <c r="AB2550" s="5"/>
      <c r="AC2550" s="40">
        <f>G2550+J2550+N2550+S2550+Z2550+AA2550-AB2550</f>
        <v>81.096774193548384</v>
      </c>
    </row>
    <row r="2551" spans="1:29" x14ac:dyDescent="0.25">
      <c r="A2551" s="225">
        <v>2547</v>
      </c>
      <c r="B2551" s="61" t="s">
        <v>689</v>
      </c>
      <c r="C2551" s="8" t="s">
        <v>5456</v>
      </c>
      <c r="D2551" s="6">
        <v>0.81087127991675345</v>
      </c>
      <c r="E2551" s="121"/>
      <c r="F2551" s="5"/>
      <c r="G2551" s="6">
        <f>SUM(D2551*100,E2551:F2551)</f>
        <v>81.087127991675345</v>
      </c>
      <c r="H2551" s="5"/>
      <c r="I2551" s="4"/>
      <c r="J2551" s="6">
        <f>SUM(H2551:I2551)</f>
        <v>0</v>
      </c>
      <c r="K2551" s="5"/>
      <c r="L2551" s="4"/>
      <c r="M2551" s="4"/>
      <c r="N2551" s="6">
        <f>SUM(K2551:M2551)</f>
        <v>0</v>
      </c>
      <c r="O2551" s="4"/>
      <c r="P2551" s="4"/>
      <c r="Q2551" s="4"/>
      <c r="R2551" s="4"/>
      <c r="S2551" s="6">
        <f>SUM(O2551:R2551)</f>
        <v>0</v>
      </c>
      <c r="T2551" s="7"/>
      <c r="U2551" s="5"/>
      <c r="V2551" s="5"/>
      <c r="W2551" s="5"/>
      <c r="X2551" s="5"/>
      <c r="Y2551" s="5"/>
      <c r="Z2551" s="6">
        <f>SUM(T2551:Y2551)</f>
        <v>0</v>
      </c>
      <c r="AA2551" s="5"/>
      <c r="AB2551" s="5"/>
      <c r="AC2551" s="40">
        <f>G2551+J2551+N2551+S2551+Z2551+AA2551-AB2551</f>
        <v>81.087127991675345</v>
      </c>
    </row>
    <row r="2552" spans="1:29" x14ac:dyDescent="0.25">
      <c r="A2552" s="224">
        <v>2548</v>
      </c>
      <c r="B2552" s="62" t="s">
        <v>2882</v>
      </c>
      <c r="C2552" s="13" t="s">
        <v>2360</v>
      </c>
      <c r="D2552" s="18">
        <v>0.81083333333333329</v>
      </c>
      <c r="E2552" s="122"/>
      <c r="F2552" s="17"/>
      <c r="G2552" s="18">
        <v>81.083333333333329</v>
      </c>
      <c r="H2552" s="17"/>
      <c r="I2552" s="19"/>
      <c r="J2552" s="18">
        <v>0</v>
      </c>
      <c r="K2552" s="17"/>
      <c r="L2552" s="19"/>
      <c r="M2552" s="19"/>
      <c r="N2552" s="18">
        <v>0</v>
      </c>
      <c r="O2552" s="19"/>
      <c r="P2552" s="19"/>
      <c r="Q2552" s="19"/>
      <c r="R2552" s="19"/>
      <c r="S2552" s="18">
        <v>0</v>
      </c>
      <c r="T2552" s="20"/>
      <c r="U2552" s="17"/>
      <c r="V2552" s="17"/>
      <c r="W2552" s="17"/>
      <c r="X2552" s="17"/>
      <c r="Y2552" s="17"/>
      <c r="Z2552" s="18">
        <v>0</v>
      </c>
      <c r="AA2552" s="17"/>
      <c r="AB2552" s="17"/>
      <c r="AC2552" s="41">
        <v>81.083333333333329</v>
      </c>
    </row>
    <row r="2553" spans="1:29" x14ac:dyDescent="0.25">
      <c r="A2553" s="224">
        <v>2549</v>
      </c>
      <c r="B2553" s="62" t="s">
        <v>690</v>
      </c>
      <c r="C2553" s="8" t="s">
        <v>5456</v>
      </c>
      <c r="D2553" s="6">
        <v>0.81068965517241376</v>
      </c>
      <c r="E2553" s="121"/>
      <c r="F2553" s="5"/>
      <c r="G2553" s="6">
        <f>SUM(D2553*100,E2553:F2553)</f>
        <v>81.068965517241381</v>
      </c>
      <c r="H2553" s="5"/>
      <c r="I2553" s="4"/>
      <c r="J2553" s="6">
        <f>SUM(H2553:I2553)</f>
        <v>0</v>
      </c>
      <c r="K2553" s="5"/>
      <c r="L2553" s="4"/>
      <c r="M2553" s="4"/>
      <c r="N2553" s="6">
        <f>SUM(K2553:M2553)</f>
        <v>0</v>
      </c>
      <c r="O2553" s="4"/>
      <c r="P2553" s="4"/>
      <c r="Q2553" s="4"/>
      <c r="R2553" s="4"/>
      <c r="S2553" s="6">
        <f>SUM(O2553:R2553)</f>
        <v>0</v>
      </c>
      <c r="T2553" s="7"/>
      <c r="U2553" s="5"/>
      <c r="V2553" s="5"/>
      <c r="W2553" s="5"/>
      <c r="X2553" s="5"/>
      <c r="Y2553" s="5"/>
      <c r="Z2553" s="6">
        <f>SUM(T2553:Y2553)</f>
        <v>0</v>
      </c>
      <c r="AA2553" s="5"/>
      <c r="AB2553" s="5"/>
      <c r="AC2553" s="40">
        <f>G2553+J2553+N2553+S2553+Z2553+AA2553-AB2553</f>
        <v>81.068965517241381</v>
      </c>
    </row>
    <row r="2554" spans="1:29" x14ac:dyDescent="0.25">
      <c r="A2554" s="224">
        <v>2550</v>
      </c>
      <c r="B2554" s="62" t="s">
        <v>691</v>
      </c>
      <c r="C2554" s="8" t="s">
        <v>5456</v>
      </c>
      <c r="D2554" s="6">
        <v>0.81068965517241376</v>
      </c>
      <c r="E2554" s="121"/>
      <c r="F2554" s="5"/>
      <c r="G2554" s="6">
        <f>SUM(D2554*100,E2554:F2554)</f>
        <v>81.068965517241381</v>
      </c>
      <c r="H2554" s="5"/>
      <c r="I2554" s="4"/>
      <c r="J2554" s="6">
        <f>SUM(H2554:I2554)</f>
        <v>0</v>
      </c>
      <c r="K2554" s="5"/>
      <c r="L2554" s="4"/>
      <c r="M2554" s="4"/>
      <c r="N2554" s="6">
        <f>SUM(K2554:M2554)</f>
        <v>0</v>
      </c>
      <c r="O2554" s="4"/>
      <c r="P2554" s="4"/>
      <c r="Q2554" s="4"/>
      <c r="R2554" s="4"/>
      <c r="S2554" s="6">
        <f>SUM(O2554:R2554)</f>
        <v>0</v>
      </c>
      <c r="T2554" s="7"/>
      <c r="U2554" s="5"/>
      <c r="V2554" s="5"/>
      <c r="W2554" s="5"/>
      <c r="X2554" s="5"/>
      <c r="Y2554" s="5"/>
      <c r="Z2554" s="6">
        <f>SUM(T2554:Y2554)</f>
        <v>0</v>
      </c>
      <c r="AA2554" s="5"/>
      <c r="AB2554" s="5"/>
      <c r="AC2554" s="40">
        <f>G2554+J2554+N2554+S2554+Z2554+AA2554-AB2554</f>
        <v>81.068965517241381</v>
      </c>
    </row>
    <row r="2555" spans="1:29" x14ac:dyDescent="0.25">
      <c r="A2555" s="225">
        <v>2551</v>
      </c>
      <c r="B2555" s="58" t="s">
        <v>692</v>
      </c>
      <c r="C2555" s="8" t="s">
        <v>5456</v>
      </c>
      <c r="D2555" s="6">
        <v>0.78566666666666662</v>
      </c>
      <c r="E2555" s="121"/>
      <c r="F2555" s="5"/>
      <c r="G2555" s="6">
        <f>SUM(D2555*100,E2555:F2555)</f>
        <v>78.566666666666663</v>
      </c>
      <c r="H2555" s="5"/>
      <c r="I2555" s="4"/>
      <c r="J2555" s="6">
        <f>SUM(H2555:I2555)</f>
        <v>0</v>
      </c>
      <c r="K2555" s="5"/>
      <c r="L2555" s="4"/>
      <c r="M2555" s="4"/>
      <c r="N2555" s="6">
        <f>SUM(K2555:M2555)</f>
        <v>0</v>
      </c>
      <c r="O2555" s="4">
        <v>2.5</v>
      </c>
      <c r="P2555" s="4"/>
      <c r="Q2555" s="4"/>
      <c r="R2555" s="4"/>
      <c r="S2555" s="6">
        <f>SUM(O2555:R2555)</f>
        <v>2.5</v>
      </c>
      <c r="T2555" s="7"/>
      <c r="U2555" s="5"/>
      <c r="V2555" s="5"/>
      <c r="W2555" s="5"/>
      <c r="X2555" s="5"/>
      <c r="Y2555" s="5"/>
      <c r="Z2555" s="6">
        <f>SUM(T2555:Y2555)</f>
        <v>0</v>
      </c>
      <c r="AA2555" s="5"/>
      <c r="AB2555" s="5"/>
      <c r="AC2555" s="40">
        <f>G2555+J2555+N2555+S2555+Z2555+AA2555-AB2555</f>
        <v>81.066666666666663</v>
      </c>
    </row>
    <row r="2556" spans="1:29" x14ac:dyDescent="0.25">
      <c r="A2556" s="224">
        <v>2552</v>
      </c>
      <c r="B2556" s="62" t="s">
        <v>4844</v>
      </c>
      <c r="C2556" s="8" t="s">
        <v>4042</v>
      </c>
      <c r="D2556" s="18">
        <v>0.81062500000000004</v>
      </c>
      <c r="E2556" s="124"/>
      <c r="F2556" s="17"/>
      <c r="G2556" s="18">
        <f>SUM(D2556*100,E2556:F2556)</f>
        <v>81.0625</v>
      </c>
      <c r="H2556" s="17"/>
      <c r="I2556" s="19"/>
      <c r="J2556" s="18">
        <f>SUM(H2556:I2556)</f>
        <v>0</v>
      </c>
      <c r="K2556" s="17"/>
      <c r="L2556" s="19"/>
      <c r="M2556" s="19"/>
      <c r="N2556" s="18">
        <f>SUM(K2556:M2556)</f>
        <v>0</v>
      </c>
      <c r="O2556" s="19"/>
      <c r="P2556" s="19"/>
      <c r="Q2556" s="19"/>
      <c r="R2556" s="19"/>
      <c r="S2556" s="18">
        <f>SUM(O2556:R2556)</f>
        <v>0</v>
      </c>
      <c r="T2556" s="20"/>
      <c r="U2556" s="17"/>
      <c r="V2556" s="17"/>
      <c r="W2556" s="17"/>
      <c r="X2556" s="17"/>
      <c r="Y2556" s="17"/>
      <c r="Z2556" s="18">
        <f>SUM(T2556:Y2556)</f>
        <v>0</v>
      </c>
      <c r="AA2556" s="17"/>
      <c r="AB2556" s="17"/>
      <c r="AC2556" s="41">
        <f>G2556+J2556+N2556+S2556+Z2556+AA2556-AB2556</f>
        <v>81.0625</v>
      </c>
    </row>
    <row r="2557" spans="1:29" x14ac:dyDescent="0.25">
      <c r="A2557" s="224">
        <v>2553</v>
      </c>
      <c r="B2557" s="62" t="s">
        <v>3596</v>
      </c>
      <c r="C2557" s="13" t="s">
        <v>3340</v>
      </c>
      <c r="D2557" s="18">
        <v>0.80031249999999998</v>
      </c>
      <c r="E2557" s="122">
        <v>1</v>
      </c>
      <c r="F2557" s="17"/>
      <c r="G2557" s="18">
        <v>81.03125</v>
      </c>
      <c r="H2557" s="17"/>
      <c r="I2557" s="19"/>
      <c r="J2557" s="18">
        <v>0</v>
      </c>
      <c r="K2557" s="17"/>
      <c r="L2557" s="19"/>
      <c r="M2557" s="19"/>
      <c r="N2557" s="18">
        <v>0</v>
      </c>
      <c r="O2557" s="19"/>
      <c r="P2557" s="19"/>
      <c r="Q2557" s="19"/>
      <c r="R2557" s="19"/>
      <c r="S2557" s="18">
        <v>0</v>
      </c>
      <c r="T2557" s="20"/>
      <c r="U2557" s="17"/>
      <c r="V2557" s="17"/>
      <c r="W2557" s="17"/>
      <c r="X2557" s="17"/>
      <c r="Y2557" s="17"/>
      <c r="Z2557" s="18">
        <v>0</v>
      </c>
      <c r="AA2557" s="17"/>
      <c r="AB2557" s="17"/>
      <c r="AC2557" s="41">
        <v>81.03125</v>
      </c>
    </row>
    <row r="2558" spans="1:29" x14ac:dyDescent="0.25">
      <c r="A2558" s="224">
        <v>2554</v>
      </c>
      <c r="B2558" s="109">
        <v>214119</v>
      </c>
      <c r="C2558" s="36" t="s">
        <v>5457</v>
      </c>
      <c r="D2558" s="39">
        <v>0.76024444444444439</v>
      </c>
      <c r="E2558" s="123"/>
      <c r="F2558" s="33"/>
      <c r="G2558" s="34">
        <v>76.024444444444441</v>
      </c>
      <c r="H2558" s="33"/>
      <c r="I2558" s="32"/>
      <c r="J2558" s="34">
        <v>0</v>
      </c>
      <c r="K2558" s="33"/>
      <c r="L2558" s="32"/>
      <c r="M2558" s="32"/>
      <c r="N2558" s="34">
        <v>0</v>
      </c>
      <c r="O2558" s="32"/>
      <c r="P2558" s="32"/>
      <c r="Q2558" s="32"/>
      <c r="R2558" s="32"/>
      <c r="S2558" s="34">
        <v>0</v>
      </c>
      <c r="T2558" s="37">
        <v>1</v>
      </c>
      <c r="U2558" s="37">
        <v>3.6</v>
      </c>
      <c r="V2558" s="37"/>
      <c r="W2558" s="37">
        <v>0.4</v>
      </c>
      <c r="X2558" s="33"/>
      <c r="Y2558" s="33"/>
      <c r="Z2558" s="34">
        <v>5</v>
      </c>
      <c r="AA2558" s="33"/>
      <c r="AB2558" s="33"/>
      <c r="AC2558" s="42">
        <v>81.024444444444441</v>
      </c>
    </row>
    <row r="2559" spans="1:29" x14ac:dyDescent="0.25">
      <c r="A2559" s="225">
        <v>2555</v>
      </c>
      <c r="B2559" s="58" t="s">
        <v>693</v>
      </c>
      <c r="C2559" s="8" t="s">
        <v>5456</v>
      </c>
      <c r="D2559" s="43">
        <v>0.81</v>
      </c>
      <c r="E2559" s="121"/>
      <c r="F2559" s="5"/>
      <c r="G2559" s="6">
        <f>SUM(D2559*100,E2559:F2559)</f>
        <v>81</v>
      </c>
      <c r="H2559" s="5"/>
      <c r="I2559" s="4"/>
      <c r="J2559" s="6">
        <f>SUM(H2559:I2559)</f>
        <v>0</v>
      </c>
      <c r="K2559" s="5"/>
      <c r="L2559" s="4"/>
      <c r="M2559" s="4"/>
      <c r="N2559" s="6">
        <f>SUM(K2559:M2559)</f>
        <v>0</v>
      </c>
      <c r="O2559" s="4"/>
      <c r="P2559" s="4"/>
      <c r="Q2559" s="4"/>
      <c r="R2559" s="4"/>
      <c r="S2559" s="6">
        <f>SUM(O2559:R2559)</f>
        <v>0</v>
      </c>
      <c r="T2559" s="7"/>
      <c r="U2559" s="5"/>
      <c r="V2559" s="5"/>
      <c r="W2559" s="5"/>
      <c r="X2559" s="5"/>
      <c r="Y2559" s="5"/>
      <c r="Z2559" s="6">
        <f>SUM(T2559:Y2559)</f>
        <v>0</v>
      </c>
      <c r="AA2559" s="5"/>
      <c r="AB2559" s="5"/>
      <c r="AC2559" s="40">
        <f>G2559+J2559+N2559+S2559+Z2559+AA2559-AB2559</f>
        <v>81</v>
      </c>
    </row>
    <row r="2560" spans="1:29" x14ac:dyDescent="0.25">
      <c r="A2560" s="224">
        <v>2556</v>
      </c>
      <c r="B2560" s="62" t="s">
        <v>694</v>
      </c>
      <c r="C2560" s="8" t="s">
        <v>5456</v>
      </c>
      <c r="D2560" s="6">
        <v>0.81</v>
      </c>
      <c r="E2560" s="121"/>
      <c r="F2560" s="5"/>
      <c r="G2560" s="6">
        <f>SUM(D2560*100,E2560:F2560)</f>
        <v>81</v>
      </c>
      <c r="H2560" s="5"/>
      <c r="I2560" s="4"/>
      <c r="J2560" s="6">
        <f>SUM(H2560:I2560)</f>
        <v>0</v>
      </c>
      <c r="K2560" s="5"/>
      <c r="L2560" s="4"/>
      <c r="M2560" s="4"/>
      <c r="N2560" s="6">
        <f>SUM(K2560:M2560)</f>
        <v>0</v>
      </c>
      <c r="O2560" s="4"/>
      <c r="P2560" s="4"/>
      <c r="Q2560" s="4"/>
      <c r="R2560" s="4"/>
      <c r="S2560" s="6">
        <f>SUM(O2560:R2560)</f>
        <v>0</v>
      </c>
      <c r="T2560" s="7"/>
      <c r="U2560" s="5"/>
      <c r="V2560" s="5"/>
      <c r="W2560" s="5"/>
      <c r="X2560" s="5"/>
      <c r="Y2560" s="5"/>
      <c r="Z2560" s="6">
        <f>SUM(T2560:Y2560)</f>
        <v>0</v>
      </c>
      <c r="AA2560" s="5"/>
      <c r="AB2560" s="5"/>
      <c r="AC2560" s="40">
        <f>G2560+J2560+N2560+S2560+Z2560+AA2560-AB2560</f>
        <v>81</v>
      </c>
    </row>
    <row r="2561" spans="1:29" x14ac:dyDescent="0.25">
      <c r="A2561" s="224">
        <v>2557</v>
      </c>
      <c r="B2561" s="62" t="s">
        <v>2596</v>
      </c>
      <c r="C2561" s="13" t="s">
        <v>2360</v>
      </c>
      <c r="D2561" s="18">
        <v>0.81</v>
      </c>
      <c r="E2561" s="122"/>
      <c r="F2561" s="17"/>
      <c r="G2561" s="18">
        <v>81</v>
      </c>
      <c r="H2561" s="17"/>
      <c r="I2561" s="19"/>
      <c r="J2561" s="18">
        <v>0</v>
      </c>
      <c r="K2561" s="17"/>
      <c r="L2561" s="19"/>
      <c r="M2561" s="19"/>
      <c r="N2561" s="18">
        <v>0</v>
      </c>
      <c r="O2561" s="19"/>
      <c r="P2561" s="19"/>
      <c r="Q2561" s="19"/>
      <c r="R2561" s="19"/>
      <c r="S2561" s="18">
        <v>0</v>
      </c>
      <c r="T2561" s="20"/>
      <c r="U2561" s="17"/>
      <c r="V2561" s="17"/>
      <c r="W2561" s="17"/>
      <c r="X2561" s="17"/>
      <c r="Y2561" s="17"/>
      <c r="Z2561" s="18">
        <v>0</v>
      </c>
      <c r="AA2561" s="17"/>
      <c r="AB2561" s="17"/>
      <c r="AC2561" s="41">
        <v>81</v>
      </c>
    </row>
    <row r="2562" spans="1:29" x14ac:dyDescent="0.25">
      <c r="A2562" s="224">
        <v>2558</v>
      </c>
      <c r="B2562" s="62" t="s">
        <v>2884</v>
      </c>
      <c r="C2562" s="13" t="s">
        <v>2360</v>
      </c>
      <c r="D2562" s="18">
        <v>0.81</v>
      </c>
      <c r="E2562" s="122"/>
      <c r="F2562" s="17"/>
      <c r="G2562" s="18">
        <v>81</v>
      </c>
      <c r="H2562" s="17"/>
      <c r="I2562" s="19"/>
      <c r="J2562" s="18">
        <v>0</v>
      </c>
      <c r="K2562" s="17"/>
      <c r="L2562" s="19"/>
      <c r="M2562" s="19"/>
      <c r="N2562" s="18">
        <v>0</v>
      </c>
      <c r="O2562" s="19"/>
      <c r="P2562" s="19"/>
      <c r="Q2562" s="19"/>
      <c r="R2562" s="19"/>
      <c r="S2562" s="18">
        <v>0</v>
      </c>
      <c r="T2562" s="20"/>
      <c r="U2562" s="17"/>
      <c r="V2562" s="17"/>
      <c r="W2562" s="17"/>
      <c r="X2562" s="17"/>
      <c r="Y2562" s="17"/>
      <c r="Z2562" s="18">
        <v>0</v>
      </c>
      <c r="AA2562" s="17"/>
      <c r="AB2562" s="17"/>
      <c r="AC2562" s="41">
        <v>81</v>
      </c>
    </row>
    <row r="2563" spans="1:29" x14ac:dyDescent="0.25">
      <c r="A2563" s="225">
        <v>2559</v>
      </c>
      <c r="B2563" s="62" t="s">
        <v>2885</v>
      </c>
      <c r="C2563" s="13" t="s">
        <v>2360</v>
      </c>
      <c r="D2563" s="18">
        <v>0.81</v>
      </c>
      <c r="E2563" s="122"/>
      <c r="F2563" s="17"/>
      <c r="G2563" s="18">
        <v>81</v>
      </c>
      <c r="H2563" s="17"/>
      <c r="I2563" s="19"/>
      <c r="J2563" s="18">
        <v>0</v>
      </c>
      <c r="K2563" s="17"/>
      <c r="L2563" s="19"/>
      <c r="M2563" s="19"/>
      <c r="N2563" s="18">
        <v>0</v>
      </c>
      <c r="O2563" s="19"/>
      <c r="P2563" s="19"/>
      <c r="Q2563" s="19"/>
      <c r="R2563" s="19"/>
      <c r="S2563" s="18">
        <v>0</v>
      </c>
      <c r="T2563" s="20"/>
      <c r="U2563" s="17"/>
      <c r="V2563" s="17"/>
      <c r="W2563" s="17"/>
      <c r="X2563" s="17"/>
      <c r="Y2563" s="17"/>
      <c r="Z2563" s="18">
        <v>0</v>
      </c>
      <c r="AA2563" s="17"/>
      <c r="AB2563" s="17"/>
      <c r="AC2563" s="41">
        <v>81</v>
      </c>
    </row>
    <row r="2564" spans="1:29" x14ac:dyDescent="0.25">
      <c r="A2564" s="224">
        <v>2560</v>
      </c>
      <c r="B2564" s="62" t="s">
        <v>2886</v>
      </c>
      <c r="C2564" s="13" t="s">
        <v>2360</v>
      </c>
      <c r="D2564" s="18">
        <v>0.79</v>
      </c>
      <c r="E2564" s="122"/>
      <c r="F2564" s="17"/>
      <c r="G2564" s="18">
        <v>79</v>
      </c>
      <c r="H2564" s="17"/>
      <c r="I2564" s="19"/>
      <c r="J2564" s="18">
        <v>0</v>
      </c>
      <c r="K2564" s="17"/>
      <c r="L2564" s="19"/>
      <c r="M2564" s="19"/>
      <c r="N2564" s="18">
        <v>0</v>
      </c>
      <c r="O2564" s="19"/>
      <c r="P2564" s="19"/>
      <c r="Q2564" s="19"/>
      <c r="R2564" s="19"/>
      <c r="S2564" s="18">
        <v>0</v>
      </c>
      <c r="T2564" s="20">
        <v>2</v>
      </c>
      <c r="U2564" s="17"/>
      <c r="V2564" s="17"/>
      <c r="W2564" s="17"/>
      <c r="X2564" s="17"/>
      <c r="Y2564" s="17"/>
      <c r="Z2564" s="18">
        <v>2</v>
      </c>
      <c r="AA2564" s="17"/>
      <c r="AB2564" s="17"/>
      <c r="AC2564" s="41">
        <v>81</v>
      </c>
    </row>
    <row r="2565" spans="1:29" x14ac:dyDescent="0.25">
      <c r="A2565" s="224">
        <v>2561</v>
      </c>
      <c r="B2565" s="62" t="s">
        <v>2887</v>
      </c>
      <c r="C2565" s="13" t="s">
        <v>2360</v>
      </c>
      <c r="D2565" s="18">
        <v>0.81</v>
      </c>
      <c r="E2565" s="122"/>
      <c r="F2565" s="17"/>
      <c r="G2565" s="18">
        <v>81</v>
      </c>
      <c r="H2565" s="17"/>
      <c r="I2565" s="19"/>
      <c r="J2565" s="18">
        <v>0</v>
      </c>
      <c r="K2565" s="17"/>
      <c r="L2565" s="19"/>
      <c r="M2565" s="19"/>
      <c r="N2565" s="18">
        <v>0</v>
      </c>
      <c r="O2565" s="19"/>
      <c r="P2565" s="19"/>
      <c r="Q2565" s="19"/>
      <c r="R2565" s="19"/>
      <c r="S2565" s="18">
        <v>0</v>
      </c>
      <c r="T2565" s="20"/>
      <c r="U2565" s="17"/>
      <c r="V2565" s="17"/>
      <c r="W2565" s="17"/>
      <c r="X2565" s="17"/>
      <c r="Y2565" s="17"/>
      <c r="Z2565" s="18">
        <v>0</v>
      </c>
      <c r="AA2565" s="17"/>
      <c r="AB2565" s="17"/>
      <c r="AC2565" s="41">
        <v>81</v>
      </c>
    </row>
    <row r="2566" spans="1:29" x14ac:dyDescent="0.25">
      <c r="A2566" s="224">
        <v>2562</v>
      </c>
      <c r="B2566" s="62" t="s">
        <v>2888</v>
      </c>
      <c r="C2566" s="13" t="s">
        <v>2360</v>
      </c>
      <c r="D2566" s="18">
        <v>0.81</v>
      </c>
      <c r="E2566" s="122"/>
      <c r="F2566" s="17"/>
      <c r="G2566" s="18">
        <v>81</v>
      </c>
      <c r="H2566" s="17"/>
      <c r="I2566" s="19"/>
      <c r="J2566" s="18">
        <v>0</v>
      </c>
      <c r="K2566" s="17"/>
      <c r="L2566" s="19"/>
      <c r="M2566" s="19"/>
      <c r="N2566" s="18">
        <v>0</v>
      </c>
      <c r="O2566" s="19"/>
      <c r="P2566" s="19"/>
      <c r="Q2566" s="19"/>
      <c r="R2566" s="19"/>
      <c r="S2566" s="18">
        <v>0</v>
      </c>
      <c r="T2566" s="20"/>
      <c r="U2566" s="17"/>
      <c r="V2566" s="17"/>
      <c r="W2566" s="17"/>
      <c r="X2566" s="17"/>
      <c r="Y2566" s="17"/>
      <c r="Z2566" s="18">
        <v>0</v>
      </c>
      <c r="AA2566" s="17"/>
      <c r="AB2566" s="17"/>
      <c r="AC2566" s="41">
        <v>81</v>
      </c>
    </row>
    <row r="2567" spans="1:29" x14ac:dyDescent="0.25">
      <c r="A2567" s="225">
        <v>2563</v>
      </c>
      <c r="B2567" s="109">
        <v>204178</v>
      </c>
      <c r="C2567" s="36" t="s">
        <v>5457</v>
      </c>
      <c r="D2567" s="38">
        <v>0.81</v>
      </c>
      <c r="E2567" s="123"/>
      <c r="F2567" s="33"/>
      <c r="G2567" s="34">
        <v>81</v>
      </c>
      <c r="H2567" s="33"/>
      <c r="I2567" s="32"/>
      <c r="J2567" s="34">
        <v>0</v>
      </c>
      <c r="K2567" s="33"/>
      <c r="L2567" s="32"/>
      <c r="M2567" s="32"/>
      <c r="N2567" s="34">
        <v>0</v>
      </c>
      <c r="O2567" s="32"/>
      <c r="P2567" s="32"/>
      <c r="Q2567" s="32"/>
      <c r="R2567" s="32"/>
      <c r="S2567" s="34">
        <v>0</v>
      </c>
      <c r="T2567" s="35"/>
      <c r="U2567" s="33"/>
      <c r="V2567" s="33"/>
      <c r="W2567" s="33"/>
      <c r="X2567" s="33"/>
      <c r="Y2567" s="33"/>
      <c r="Z2567" s="34">
        <v>0</v>
      </c>
      <c r="AA2567" s="33"/>
      <c r="AB2567" s="33"/>
      <c r="AC2567" s="42">
        <v>81</v>
      </c>
    </row>
    <row r="2568" spans="1:29" x14ac:dyDescent="0.25">
      <c r="A2568" s="224">
        <v>2564</v>
      </c>
      <c r="B2568" s="62" t="s">
        <v>4828</v>
      </c>
      <c r="C2568" s="8" t="s">
        <v>4042</v>
      </c>
      <c r="D2568" s="18">
        <v>0.81</v>
      </c>
      <c r="E2568" s="124"/>
      <c r="F2568" s="17"/>
      <c r="G2568" s="18">
        <f>SUM(D2568*100,E2568:F2568)</f>
        <v>81</v>
      </c>
      <c r="H2568" s="17"/>
      <c r="I2568" s="19"/>
      <c r="J2568" s="18">
        <f>SUM(H2568:I2568)</f>
        <v>0</v>
      </c>
      <c r="K2568" s="17"/>
      <c r="L2568" s="19"/>
      <c r="M2568" s="19"/>
      <c r="N2568" s="18">
        <f>SUM(K2568:M2568)</f>
        <v>0</v>
      </c>
      <c r="O2568" s="19"/>
      <c r="P2568" s="19"/>
      <c r="Q2568" s="19"/>
      <c r="R2568" s="19"/>
      <c r="S2568" s="18">
        <f>SUM(O2568:R2568)</f>
        <v>0</v>
      </c>
      <c r="T2568" s="20"/>
      <c r="U2568" s="17"/>
      <c r="V2568" s="17"/>
      <c r="W2568" s="17"/>
      <c r="X2568" s="17"/>
      <c r="Y2568" s="17"/>
      <c r="Z2568" s="18">
        <f>SUM(T2568:Y2568)</f>
        <v>0</v>
      </c>
      <c r="AA2568" s="17"/>
      <c r="AB2568" s="17"/>
      <c r="AC2568" s="41">
        <f>G2568+J2568+N2568+S2568+Z2568+AA2568-AB2568</f>
        <v>81</v>
      </c>
    </row>
    <row r="2569" spans="1:29" x14ac:dyDescent="0.25">
      <c r="A2569" s="224">
        <v>2565</v>
      </c>
      <c r="B2569" s="62" t="s">
        <v>4809</v>
      </c>
      <c r="C2569" s="8" t="s">
        <v>4042</v>
      </c>
      <c r="D2569" s="18">
        <v>0.76687499999999997</v>
      </c>
      <c r="E2569" s="124"/>
      <c r="F2569" s="17"/>
      <c r="G2569" s="18">
        <f>SUM(D2569*100,E2569:F2569)</f>
        <v>76.6875</v>
      </c>
      <c r="H2569" s="17"/>
      <c r="I2569" s="19"/>
      <c r="J2569" s="18">
        <f>SUM(H2569:I2569)</f>
        <v>0</v>
      </c>
      <c r="K2569" s="17"/>
      <c r="L2569" s="19"/>
      <c r="M2569" s="19"/>
      <c r="N2569" s="18">
        <f>SUM(K2569:M2569)</f>
        <v>0</v>
      </c>
      <c r="O2569" s="19"/>
      <c r="P2569" s="19"/>
      <c r="Q2569" s="19"/>
      <c r="R2569" s="19"/>
      <c r="S2569" s="18">
        <f>SUM(O2569:R2569)</f>
        <v>0</v>
      </c>
      <c r="T2569" s="20">
        <v>2</v>
      </c>
      <c r="U2569" s="17">
        <v>0.5</v>
      </c>
      <c r="V2569" s="17">
        <v>1.6</v>
      </c>
      <c r="W2569" s="17"/>
      <c r="X2569" s="17">
        <v>0.2</v>
      </c>
      <c r="Y2569" s="17"/>
      <c r="Z2569" s="18">
        <f>SUM(T2569:Y2569)</f>
        <v>4.3</v>
      </c>
      <c r="AA2569" s="17"/>
      <c r="AB2569" s="17"/>
      <c r="AC2569" s="41">
        <f>G2569+J2569+N2569+S2569+Z2569+AA2569-AB2569</f>
        <v>80.987499999999997</v>
      </c>
    </row>
    <row r="2570" spans="1:29" x14ac:dyDescent="0.25">
      <c r="A2570" s="224">
        <v>2566</v>
      </c>
      <c r="B2570" s="62" t="s">
        <v>3597</v>
      </c>
      <c r="C2570" s="13" t="s">
        <v>3340</v>
      </c>
      <c r="D2570" s="18">
        <v>0.8097368421052632</v>
      </c>
      <c r="E2570" s="122"/>
      <c r="F2570" s="17"/>
      <c r="G2570" s="18">
        <v>80.973684210526315</v>
      </c>
      <c r="H2570" s="17"/>
      <c r="I2570" s="19"/>
      <c r="J2570" s="18">
        <v>0</v>
      </c>
      <c r="K2570" s="17"/>
      <c r="L2570" s="19"/>
      <c r="M2570" s="19"/>
      <c r="N2570" s="18">
        <v>0</v>
      </c>
      <c r="O2570" s="19"/>
      <c r="P2570" s="19"/>
      <c r="Q2570" s="19"/>
      <c r="R2570" s="19"/>
      <c r="S2570" s="18">
        <v>0</v>
      </c>
      <c r="T2570" s="20"/>
      <c r="U2570" s="17"/>
      <c r="V2570" s="17"/>
      <c r="W2570" s="17"/>
      <c r="X2570" s="17"/>
      <c r="Y2570" s="17"/>
      <c r="Z2570" s="18">
        <v>0</v>
      </c>
      <c r="AA2570" s="17"/>
      <c r="AB2570" s="17"/>
      <c r="AC2570" s="41">
        <v>80.973684210526315</v>
      </c>
    </row>
    <row r="2571" spans="1:29" x14ac:dyDescent="0.25">
      <c r="A2571" s="225">
        <v>2567</v>
      </c>
      <c r="B2571" s="62" t="s">
        <v>3598</v>
      </c>
      <c r="C2571" s="13" t="s">
        <v>3340</v>
      </c>
      <c r="D2571" s="18">
        <v>0.8097368421052632</v>
      </c>
      <c r="E2571" s="122"/>
      <c r="F2571" s="17"/>
      <c r="G2571" s="18">
        <v>80.973684210526315</v>
      </c>
      <c r="H2571" s="17"/>
      <c r="I2571" s="19"/>
      <c r="J2571" s="18">
        <v>0</v>
      </c>
      <c r="K2571" s="17"/>
      <c r="L2571" s="19"/>
      <c r="M2571" s="19"/>
      <c r="N2571" s="18">
        <v>0</v>
      </c>
      <c r="O2571" s="19"/>
      <c r="P2571" s="19"/>
      <c r="Q2571" s="19"/>
      <c r="R2571" s="19"/>
      <c r="S2571" s="18">
        <v>0</v>
      </c>
      <c r="T2571" s="20"/>
      <c r="U2571" s="17"/>
      <c r="V2571" s="17"/>
      <c r="W2571" s="17"/>
      <c r="X2571" s="17"/>
      <c r="Y2571" s="17"/>
      <c r="Z2571" s="18">
        <v>0</v>
      </c>
      <c r="AA2571" s="17"/>
      <c r="AB2571" s="17"/>
      <c r="AC2571" s="41">
        <v>80.973684210526315</v>
      </c>
    </row>
    <row r="2572" spans="1:29" x14ac:dyDescent="0.25">
      <c r="A2572" s="224">
        <v>2568</v>
      </c>
      <c r="B2572" s="60" t="s">
        <v>695</v>
      </c>
      <c r="C2572" s="8" t="s">
        <v>5456</v>
      </c>
      <c r="D2572" s="6">
        <v>0.80969696969696969</v>
      </c>
      <c r="E2572" s="121"/>
      <c r="F2572" s="5"/>
      <c r="G2572" s="6">
        <f>SUM(D2572*100,E2572:F2572)</f>
        <v>80.969696969696969</v>
      </c>
      <c r="H2572" s="5"/>
      <c r="I2572" s="4"/>
      <c r="J2572" s="6">
        <f>SUM(H2572:I2572)</f>
        <v>0</v>
      </c>
      <c r="K2572" s="5"/>
      <c r="L2572" s="4"/>
      <c r="M2572" s="4"/>
      <c r="N2572" s="6">
        <f>SUM(K2572:M2572)</f>
        <v>0</v>
      </c>
      <c r="O2572" s="4"/>
      <c r="P2572" s="4"/>
      <c r="Q2572" s="4"/>
      <c r="R2572" s="4"/>
      <c r="S2572" s="6">
        <f>SUM(O2572:R2572)</f>
        <v>0</v>
      </c>
      <c r="T2572" s="7"/>
      <c r="U2572" s="5"/>
      <c r="V2572" s="5"/>
      <c r="W2572" s="5"/>
      <c r="X2572" s="5"/>
      <c r="Y2572" s="5"/>
      <c r="Z2572" s="6">
        <f>SUM(T2572:Y2572)</f>
        <v>0</v>
      </c>
      <c r="AA2572" s="5"/>
      <c r="AB2572" s="5"/>
      <c r="AC2572" s="40">
        <f>G2572+J2572+N2572+S2572+Z2572+AA2572-AB2572</f>
        <v>80.969696969696969</v>
      </c>
    </row>
    <row r="2573" spans="1:29" x14ac:dyDescent="0.25">
      <c r="A2573" s="224">
        <v>2569</v>
      </c>
      <c r="B2573" s="62" t="s">
        <v>3599</v>
      </c>
      <c r="C2573" s="13" t="s">
        <v>3340</v>
      </c>
      <c r="D2573" s="18">
        <v>0.77468749999999997</v>
      </c>
      <c r="E2573" s="122">
        <v>1</v>
      </c>
      <c r="F2573" s="17"/>
      <c r="G2573" s="18">
        <v>78.46875</v>
      </c>
      <c r="H2573" s="17"/>
      <c r="I2573" s="19"/>
      <c r="J2573" s="18">
        <v>0</v>
      </c>
      <c r="K2573" s="17"/>
      <c r="L2573" s="19"/>
      <c r="M2573" s="19"/>
      <c r="N2573" s="18">
        <v>0</v>
      </c>
      <c r="O2573" s="19">
        <v>2.5</v>
      </c>
      <c r="P2573" s="19"/>
      <c r="Q2573" s="19"/>
      <c r="R2573" s="19"/>
      <c r="S2573" s="18">
        <v>2.5</v>
      </c>
      <c r="T2573" s="20"/>
      <c r="U2573" s="17"/>
      <c r="V2573" s="17"/>
      <c r="W2573" s="17"/>
      <c r="X2573" s="17"/>
      <c r="Y2573" s="17"/>
      <c r="Z2573" s="18">
        <v>0</v>
      </c>
      <c r="AA2573" s="17"/>
      <c r="AB2573" s="17"/>
      <c r="AC2573" s="41">
        <v>80.96875</v>
      </c>
    </row>
    <row r="2574" spans="1:29" x14ac:dyDescent="0.25">
      <c r="A2574" s="224">
        <v>2570</v>
      </c>
      <c r="B2574" s="81" t="s">
        <v>4416</v>
      </c>
      <c r="C2574" s="8" t="s">
        <v>4042</v>
      </c>
      <c r="D2574" s="18">
        <v>0.80967741935483872</v>
      </c>
      <c r="E2574" s="124"/>
      <c r="F2574" s="17"/>
      <c r="G2574" s="18">
        <f>SUM(D2574*100,E2574:F2574)</f>
        <v>80.967741935483872</v>
      </c>
      <c r="H2574" s="17"/>
      <c r="I2574" s="19"/>
      <c r="J2574" s="18">
        <f>SUM(H2574:I2574)</f>
        <v>0</v>
      </c>
      <c r="K2574" s="17"/>
      <c r="L2574" s="19"/>
      <c r="M2574" s="19"/>
      <c r="N2574" s="18">
        <f>SUM(K2574:M2574)</f>
        <v>0</v>
      </c>
      <c r="O2574" s="19"/>
      <c r="P2574" s="19"/>
      <c r="Q2574" s="19"/>
      <c r="R2574" s="19"/>
      <c r="S2574" s="18">
        <f>SUM(O2574:R2574)</f>
        <v>0</v>
      </c>
      <c r="T2574" s="20"/>
      <c r="U2574" s="17"/>
      <c r="V2574" s="17"/>
      <c r="W2574" s="17"/>
      <c r="X2574" s="17"/>
      <c r="Y2574" s="17"/>
      <c r="Z2574" s="18">
        <f>SUM(T2574:Y2574)</f>
        <v>0</v>
      </c>
      <c r="AA2574" s="17"/>
      <c r="AB2574" s="17"/>
      <c r="AC2574" s="41">
        <f>G2574+J2574+N2574+S2574+Z2574+AA2574-AB2574</f>
        <v>80.967741935483872</v>
      </c>
    </row>
    <row r="2575" spans="1:29" x14ac:dyDescent="0.25">
      <c r="A2575" s="225">
        <v>2571</v>
      </c>
      <c r="B2575" s="62" t="s">
        <v>696</v>
      </c>
      <c r="C2575" s="8" t="s">
        <v>5456</v>
      </c>
      <c r="D2575" s="6">
        <v>0.80965517241379314</v>
      </c>
      <c r="E2575" s="121"/>
      <c r="F2575" s="5"/>
      <c r="G2575" s="6">
        <f>SUM(D2575*100,E2575:F2575)</f>
        <v>80.965517241379317</v>
      </c>
      <c r="H2575" s="5"/>
      <c r="I2575" s="4"/>
      <c r="J2575" s="6">
        <f>SUM(H2575:I2575)</f>
        <v>0</v>
      </c>
      <c r="K2575" s="5"/>
      <c r="L2575" s="4"/>
      <c r="M2575" s="4"/>
      <c r="N2575" s="6">
        <f>SUM(K2575:M2575)</f>
        <v>0</v>
      </c>
      <c r="O2575" s="4"/>
      <c r="P2575" s="4"/>
      <c r="Q2575" s="4"/>
      <c r="R2575" s="4"/>
      <c r="S2575" s="6">
        <f>SUM(O2575:R2575)</f>
        <v>0</v>
      </c>
      <c r="T2575" s="7"/>
      <c r="U2575" s="5"/>
      <c r="V2575" s="5"/>
      <c r="W2575" s="5"/>
      <c r="X2575" s="5"/>
      <c r="Y2575" s="5"/>
      <c r="Z2575" s="6">
        <f>SUM(T2575:Y2575)</f>
        <v>0</v>
      </c>
      <c r="AA2575" s="5"/>
      <c r="AB2575" s="5"/>
      <c r="AC2575" s="40">
        <f>G2575+J2575+N2575+S2575+Z2575+AA2575-AB2575</f>
        <v>80.965517241379317</v>
      </c>
    </row>
    <row r="2576" spans="1:29" x14ac:dyDescent="0.25">
      <c r="A2576" s="224">
        <v>2572</v>
      </c>
      <c r="B2576" s="68" t="s">
        <v>697</v>
      </c>
      <c r="C2576" s="8" t="s">
        <v>5456</v>
      </c>
      <c r="D2576" s="6">
        <v>0.79956784599375652</v>
      </c>
      <c r="E2576" s="121"/>
      <c r="F2576" s="5"/>
      <c r="G2576" s="6">
        <f>SUM(D2576*100,E2576:F2576)</f>
        <v>79.956784599375652</v>
      </c>
      <c r="H2576" s="5"/>
      <c r="I2576" s="4"/>
      <c r="J2576" s="6">
        <f>SUM(H2576:I2576)</f>
        <v>0</v>
      </c>
      <c r="K2576" s="5"/>
      <c r="L2576" s="4"/>
      <c r="M2576" s="4"/>
      <c r="N2576" s="6">
        <f>SUM(K2576:M2576)</f>
        <v>0</v>
      </c>
      <c r="O2576" s="4"/>
      <c r="P2576" s="4"/>
      <c r="Q2576" s="4"/>
      <c r="R2576" s="4"/>
      <c r="S2576" s="6">
        <f>SUM(O2576:R2576)</f>
        <v>0</v>
      </c>
      <c r="T2576" s="7">
        <v>1</v>
      </c>
      <c r="U2576" s="5"/>
      <c r="V2576" s="5"/>
      <c r="W2576" s="5"/>
      <c r="X2576" s="5"/>
      <c r="Y2576" s="5"/>
      <c r="Z2576" s="6">
        <f>SUM(T2576:Y2576)</f>
        <v>1</v>
      </c>
      <c r="AA2576" s="5"/>
      <c r="AB2576" s="5"/>
      <c r="AC2576" s="40">
        <f>G2576+J2576+N2576+S2576+Z2576+AA2576-AB2576</f>
        <v>80.956784599375652</v>
      </c>
    </row>
    <row r="2577" spans="1:29" x14ac:dyDescent="0.25">
      <c r="A2577" s="224">
        <v>2573</v>
      </c>
      <c r="B2577" s="62" t="s">
        <v>3600</v>
      </c>
      <c r="C2577" s="13" t="s">
        <v>3340</v>
      </c>
      <c r="D2577" s="18">
        <v>0.77939393939393942</v>
      </c>
      <c r="E2577" s="122">
        <v>1</v>
      </c>
      <c r="F2577" s="17"/>
      <c r="G2577" s="18">
        <v>78.939393939393938</v>
      </c>
      <c r="H2577" s="17"/>
      <c r="I2577" s="19"/>
      <c r="J2577" s="18">
        <v>0</v>
      </c>
      <c r="K2577" s="17"/>
      <c r="L2577" s="19"/>
      <c r="M2577" s="19"/>
      <c r="N2577" s="18">
        <v>0</v>
      </c>
      <c r="O2577" s="19"/>
      <c r="P2577" s="19"/>
      <c r="Q2577" s="19"/>
      <c r="R2577" s="19"/>
      <c r="S2577" s="18">
        <v>0</v>
      </c>
      <c r="T2577" s="20">
        <v>1</v>
      </c>
      <c r="U2577" s="17"/>
      <c r="V2577" s="17"/>
      <c r="W2577" s="17">
        <v>1</v>
      </c>
      <c r="X2577" s="17"/>
      <c r="Y2577" s="17"/>
      <c r="Z2577" s="18">
        <v>2</v>
      </c>
      <c r="AA2577" s="17"/>
      <c r="AB2577" s="17"/>
      <c r="AC2577" s="41">
        <v>80.939393939393938</v>
      </c>
    </row>
    <row r="2578" spans="1:29" x14ac:dyDescent="0.25">
      <c r="A2578" s="224">
        <v>2574</v>
      </c>
      <c r="B2578" s="109">
        <v>214147</v>
      </c>
      <c r="C2578" s="36" t="s">
        <v>5457</v>
      </c>
      <c r="D2578" s="39">
        <v>0.76431851851851851</v>
      </c>
      <c r="E2578" s="123"/>
      <c r="F2578" s="33"/>
      <c r="G2578" s="34">
        <v>76.431851851851846</v>
      </c>
      <c r="H2578" s="33"/>
      <c r="I2578" s="32"/>
      <c r="J2578" s="34">
        <v>0</v>
      </c>
      <c r="K2578" s="33"/>
      <c r="L2578" s="32"/>
      <c r="M2578" s="32"/>
      <c r="N2578" s="34">
        <v>0</v>
      </c>
      <c r="O2578" s="32"/>
      <c r="P2578" s="32"/>
      <c r="Q2578" s="32"/>
      <c r="R2578" s="32"/>
      <c r="S2578" s="34">
        <v>0</v>
      </c>
      <c r="T2578" s="35"/>
      <c r="U2578" s="33">
        <v>4.5</v>
      </c>
      <c r="V2578" s="33"/>
      <c r="W2578" s="33"/>
      <c r="X2578" s="33"/>
      <c r="Y2578" s="33"/>
      <c r="Z2578" s="34">
        <v>4.5</v>
      </c>
      <c r="AA2578" s="33"/>
      <c r="AB2578" s="33"/>
      <c r="AC2578" s="42">
        <v>80.931851851851846</v>
      </c>
    </row>
    <row r="2579" spans="1:29" x14ac:dyDescent="0.25">
      <c r="A2579" s="225">
        <v>2575</v>
      </c>
      <c r="B2579" s="62" t="s">
        <v>698</v>
      </c>
      <c r="C2579" s="8" t="s">
        <v>5456</v>
      </c>
      <c r="D2579" s="6">
        <v>0.80931034482758624</v>
      </c>
      <c r="E2579" s="121"/>
      <c r="F2579" s="5"/>
      <c r="G2579" s="6">
        <f>SUM(D2579*100,E2579:F2579)</f>
        <v>80.931034482758619</v>
      </c>
      <c r="H2579" s="5"/>
      <c r="I2579" s="4"/>
      <c r="J2579" s="6">
        <f>SUM(H2579:I2579)</f>
        <v>0</v>
      </c>
      <c r="K2579" s="5"/>
      <c r="L2579" s="4"/>
      <c r="M2579" s="4"/>
      <c r="N2579" s="6">
        <f>SUM(K2579:M2579)</f>
        <v>0</v>
      </c>
      <c r="O2579" s="4"/>
      <c r="P2579" s="4"/>
      <c r="Q2579" s="4"/>
      <c r="R2579" s="4"/>
      <c r="S2579" s="6">
        <f>SUM(O2579:R2579)</f>
        <v>0</v>
      </c>
      <c r="T2579" s="7"/>
      <c r="U2579" s="5"/>
      <c r="V2579" s="5"/>
      <c r="W2579" s="5"/>
      <c r="X2579" s="5"/>
      <c r="Y2579" s="5"/>
      <c r="Z2579" s="6">
        <f>SUM(T2579:Y2579)</f>
        <v>0</v>
      </c>
      <c r="AA2579" s="5"/>
      <c r="AB2579" s="5"/>
      <c r="AC2579" s="40">
        <f>G2579+J2579+N2579+S2579+Z2579+AA2579-AB2579</f>
        <v>80.931034482758619</v>
      </c>
    </row>
    <row r="2580" spans="1:29" x14ac:dyDescent="0.25">
      <c r="A2580" s="224">
        <v>2576</v>
      </c>
      <c r="B2580" s="109">
        <v>214001</v>
      </c>
      <c r="C2580" s="36" t="s">
        <v>5457</v>
      </c>
      <c r="D2580" s="39">
        <v>0.80928148148148149</v>
      </c>
      <c r="E2580" s="123"/>
      <c r="F2580" s="33"/>
      <c r="G2580" s="34">
        <v>80.928148148148153</v>
      </c>
      <c r="H2580" s="33"/>
      <c r="I2580" s="32"/>
      <c r="J2580" s="34">
        <v>0</v>
      </c>
      <c r="K2580" s="33"/>
      <c r="L2580" s="32"/>
      <c r="M2580" s="32"/>
      <c r="N2580" s="34">
        <v>0</v>
      </c>
      <c r="O2580" s="32"/>
      <c r="P2580" s="32"/>
      <c r="Q2580" s="32"/>
      <c r="R2580" s="32"/>
      <c r="S2580" s="34">
        <v>0</v>
      </c>
      <c r="T2580" s="35"/>
      <c r="U2580" s="33"/>
      <c r="V2580" s="33"/>
      <c r="W2580" s="33"/>
      <c r="X2580" s="33"/>
      <c r="Y2580" s="33"/>
      <c r="Z2580" s="34">
        <v>0</v>
      </c>
      <c r="AA2580" s="33"/>
      <c r="AB2580" s="33"/>
      <c r="AC2580" s="42">
        <v>80.928148148148153</v>
      </c>
    </row>
    <row r="2581" spans="1:29" x14ac:dyDescent="0.25">
      <c r="A2581" s="224">
        <v>2577</v>
      </c>
      <c r="B2581" s="109">
        <v>214021</v>
      </c>
      <c r="C2581" s="36" t="s">
        <v>5457</v>
      </c>
      <c r="D2581" s="39">
        <v>0.76617777777777785</v>
      </c>
      <c r="E2581" s="123"/>
      <c r="F2581" s="33"/>
      <c r="G2581" s="34">
        <v>76.617777777777789</v>
      </c>
      <c r="H2581" s="33"/>
      <c r="I2581" s="32"/>
      <c r="J2581" s="34">
        <v>0</v>
      </c>
      <c r="K2581" s="33"/>
      <c r="L2581" s="32"/>
      <c r="M2581" s="32"/>
      <c r="N2581" s="34">
        <v>0</v>
      </c>
      <c r="O2581" s="32"/>
      <c r="P2581" s="32"/>
      <c r="Q2581" s="32"/>
      <c r="R2581" s="32"/>
      <c r="S2581" s="34">
        <v>0</v>
      </c>
      <c r="T2581" s="35"/>
      <c r="U2581" s="33">
        <v>4.3</v>
      </c>
      <c r="V2581" s="33"/>
      <c r="W2581" s="33"/>
      <c r="X2581" s="33"/>
      <c r="Y2581" s="33"/>
      <c r="Z2581" s="34">
        <v>4.3</v>
      </c>
      <c r="AA2581" s="33"/>
      <c r="AB2581" s="33"/>
      <c r="AC2581" s="42">
        <v>80.917777777777786</v>
      </c>
    </row>
    <row r="2582" spans="1:29" x14ac:dyDescent="0.25">
      <c r="A2582" s="224">
        <v>2578</v>
      </c>
      <c r="B2582" s="62" t="s">
        <v>2889</v>
      </c>
      <c r="C2582" s="13" t="s">
        <v>2360</v>
      </c>
      <c r="D2582" s="18">
        <v>0.8091666666666667</v>
      </c>
      <c r="E2582" s="122"/>
      <c r="F2582" s="17"/>
      <c r="G2582" s="18">
        <v>80.916666666666671</v>
      </c>
      <c r="H2582" s="17"/>
      <c r="I2582" s="19"/>
      <c r="J2582" s="18">
        <v>0</v>
      </c>
      <c r="K2582" s="17"/>
      <c r="L2582" s="19"/>
      <c r="M2582" s="19"/>
      <c r="N2582" s="18">
        <v>0</v>
      </c>
      <c r="O2582" s="19"/>
      <c r="P2582" s="19"/>
      <c r="Q2582" s="19"/>
      <c r="R2582" s="19"/>
      <c r="S2582" s="18">
        <v>0</v>
      </c>
      <c r="T2582" s="20"/>
      <c r="U2582" s="17"/>
      <c r="V2582" s="17"/>
      <c r="W2582" s="17"/>
      <c r="X2582" s="17"/>
      <c r="Y2582" s="17"/>
      <c r="Z2582" s="18">
        <v>0</v>
      </c>
      <c r="AA2582" s="17"/>
      <c r="AB2582" s="17"/>
      <c r="AC2582" s="41">
        <v>80.916666666666671</v>
      </c>
    </row>
    <row r="2583" spans="1:29" x14ac:dyDescent="0.25">
      <c r="A2583" s="225">
        <v>2579</v>
      </c>
      <c r="B2583" s="62" t="s">
        <v>5377</v>
      </c>
      <c r="C2583" s="9" t="s">
        <v>4042</v>
      </c>
      <c r="D2583" s="18">
        <v>0.80915151515151507</v>
      </c>
      <c r="E2583" s="124"/>
      <c r="F2583" s="17"/>
      <c r="G2583" s="18">
        <f>SUM(D2583*100,E2583:F2583)</f>
        <v>80.915151515151507</v>
      </c>
      <c r="H2583" s="17"/>
      <c r="I2583" s="19"/>
      <c r="J2583" s="18">
        <f>SUM(H2583:I2583)</f>
        <v>0</v>
      </c>
      <c r="K2583" s="17"/>
      <c r="L2583" s="19"/>
      <c r="M2583" s="19"/>
      <c r="N2583" s="18">
        <f>SUM(K2583:M2583)</f>
        <v>0</v>
      </c>
      <c r="O2583" s="19"/>
      <c r="P2583" s="19"/>
      <c r="Q2583" s="19"/>
      <c r="R2583" s="19"/>
      <c r="S2583" s="18">
        <f>SUM(O2583:R2583)</f>
        <v>0</v>
      </c>
      <c r="T2583" s="20"/>
      <c r="U2583" s="17"/>
      <c r="V2583" s="17"/>
      <c r="W2583" s="17"/>
      <c r="X2583" s="17"/>
      <c r="Y2583" s="17"/>
      <c r="Z2583" s="18">
        <f>SUM(T2583:Y2583)</f>
        <v>0</v>
      </c>
      <c r="AA2583" s="17"/>
      <c r="AB2583" s="17"/>
      <c r="AC2583" s="41">
        <f>G2583+J2583+N2583+S2583+Z2583+AA2583-AB2583</f>
        <v>80.915151515151507</v>
      </c>
    </row>
    <row r="2584" spans="1:29" x14ac:dyDescent="0.25">
      <c r="A2584" s="224">
        <v>2580</v>
      </c>
      <c r="B2584" s="81" t="s">
        <v>4534</v>
      </c>
      <c r="C2584" s="8" t="s">
        <v>4042</v>
      </c>
      <c r="D2584" s="18">
        <v>0.80909090909090908</v>
      </c>
      <c r="E2584" s="124"/>
      <c r="F2584" s="17"/>
      <c r="G2584" s="18">
        <f>SUM(D2584*100,E2584:F2584)</f>
        <v>80.909090909090907</v>
      </c>
      <c r="H2584" s="17"/>
      <c r="I2584" s="19"/>
      <c r="J2584" s="18">
        <f>SUM(H2584:I2584)</f>
        <v>0</v>
      </c>
      <c r="K2584" s="17"/>
      <c r="L2584" s="19"/>
      <c r="M2584" s="19"/>
      <c r="N2584" s="18">
        <f>SUM(K2584:M2584)</f>
        <v>0</v>
      </c>
      <c r="O2584" s="19"/>
      <c r="P2584" s="19"/>
      <c r="Q2584" s="19"/>
      <c r="R2584" s="19"/>
      <c r="S2584" s="18">
        <f>SUM(O2584:R2584)</f>
        <v>0</v>
      </c>
      <c r="T2584" s="20"/>
      <c r="U2584" s="17"/>
      <c r="V2584" s="17"/>
      <c r="W2584" s="17"/>
      <c r="X2584" s="17"/>
      <c r="Y2584" s="17"/>
      <c r="Z2584" s="18">
        <f>SUM(T2584:Y2584)</f>
        <v>0</v>
      </c>
      <c r="AA2584" s="17"/>
      <c r="AB2584" s="17"/>
      <c r="AC2584" s="41">
        <f>G2584+J2584+N2584+S2584+Z2584+AA2584-AB2584</f>
        <v>80.909090909090907</v>
      </c>
    </row>
    <row r="2585" spans="1:29" x14ac:dyDescent="0.25">
      <c r="A2585" s="224">
        <v>2581</v>
      </c>
      <c r="B2585" s="62" t="s">
        <v>699</v>
      </c>
      <c r="C2585" s="8" t="s">
        <v>5456</v>
      </c>
      <c r="D2585" s="6">
        <v>0.78793103448275859</v>
      </c>
      <c r="E2585" s="121"/>
      <c r="F2585" s="5"/>
      <c r="G2585" s="6">
        <f>SUM(D2585*100,E2585:F2585)</f>
        <v>78.793103448275858</v>
      </c>
      <c r="H2585" s="5"/>
      <c r="I2585" s="4"/>
      <c r="J2585" s="6">
        <f>SUM(H2585:I2585)</f>
        <v>0</v>
      </c>
      <c r="K2585" s="5"/>
      <c r="L2585" s="4"/>
      <c r="M2585" s="4"/>
      <c r="N2585" s="6">
        <f>SUM(K2585:M2585)</f>
        <v>0</v>
      </c>
      <c r="O2585" s="4"/>
      <c r="P2585" s="4"/>
      <c r="Q2585" s="4"/>
      <c r="R2585" s="4"/>
      <c r="S2585" s="6">
        <f>SUM(O2585:R2585)</f>
        <v>0</v>
      </c>
      <c r="T2585" s="7"/>
      <c r="U2585" s="5">
        <v>2.1</v>
      </c>
      <c r="V2585" s="5"/>
      <c r="W2585" s="5"/>
      <c r="X2585" s="5"/>
      <c r="Y2585" s="5"/>
      <c r="Z2585" s="6">
        <f>SUM(T2585:Y2585)</f>
        <v>2.1</v>
      </c>
      <c r="AA2585" s="5"/>
      <c r="AB2585" s="5"/>
      <c r="AC2585" s="40">
        <f>G2585+J2585+N2585+S2585+Z2585+AA2585-AB2585</f>
        <v>80.893103448275852</v>
      </c>
    </row>
    <row r="2586" spans="1:29" x14ac:dyDescent="0.25">
      <c r="A2586" s="224">
        <v>2582</v>
      </c>
      <c r="B2586" s="60" t="s">
        <v>700</v>
      </c>
      <c r="C2586" s="8" t="s">
        <v>5456</v>
      </c>
      <c r="D2586" s="6">
        <v>0.80878787878787883</v>
      </c>
      <c r="E2586" s="121"/>
      <c r="F2586" s="5"/>
      <c r="G2586" s="6">
        <f>SUM(D2586*100,E2586:F2586)</f>
        <v>80.87878787878789</v>
      </c>
      <c r="H2586" s="5"/>
      <c r="I2586" s="4"/>
      <c r="J2586" s="6">
        <f>SUM(H2586:I2586)</f>
        <v>0</v>
      </c>
      <c r="K2586" s="5"/>
      <c r="L2586" s="4"/>
      <c r="M2586" s="4"/>
      <c r="N2586" s="6">
        <f>SUM(K2586:M2586)</f>
        <v>0</v>
      </c>
      <c r="O2586" s="4"/>
      <c r="P2586" s="4"/>
      <c r="Q2586" s="4"/>
      <c r="R2586" s="4"/>
      <c r="S2586" s="6">
        <f>SUM(O2586:R2586)</f>
        <v>0</v>
      </c>
      <c r="T2586" s="7"/>
      <c r="U2586" s="5"/>
      <c r="V2586" s="5"/>
      <c r="W2586" s="5"/>
      <c r="X2586" s="5"/>
      <c r="Y2586" s="5"/>
      <c r="Z2586" s="6">
        <f>SUM(T2586:Y2586)</f>
        <v>0</v>
      </c>
      <c r="AA2586" s="5"/>
      <c r="AB2586" s="5"/>
      <c r="AC2586" s="40">
        <f>G2586+J2586+N2586+S2586+Z2586+AA2586-AB2586</f>
        <v>80.87878787878789</v>
      </c>
    </row>
    <row r="2587" spans="1:29" x14ac:dyDescent="0.25">
      <c r="A2587" s="225">
        <v>2583</v>
      </c>
      <c r="B2587" s="62" t="s">
        <v>701</v>
      </c>
      <c r="C2587" s="8" t="s">
        <v>5456</v>
      </c>
      <c r="D2587" s="6">
        <v>0.79275862068965519</v>
      </c>
      <c r="E2587" s="121"/>
      <c r="F2587" s="5"/>
      <c r="G2587" s="6">
        <f>SUM(D2587*100,E2587:F2587)</f>
        <v>79.275862068965523</v>
      </c>
      <c r="H2587" s="5"/>
      <c r="I2587" s="4"/>
      <c r="J2587" s="6">
        <f>SUM(H2587:I2587)</f>
        <v>0</v>
      </c>
      <c r="K2587" s="5"/>
      <c r="L2587" s="4"/>
      <c r="M2587" s="4"/>
      <c r="N2587" s="6">
        <f>SUM(K2587:M2587)</f>
        <v>0</v>
      </c>
      <c r="O2587" s="4"/>
      <c r="P2587" s="4"/>
      <c r="Q2587" s="4"/>
      <c r="R2587" s="4"/>
      <c r="S2587" s="6">
        <f>SUM(O2587:R2587)</f>
        <v>0</v>
      </c>
      <c r="T2587" s="7"/>
      <c r="U2587" s="5"/>
      <c r="V2587" s="5">
        <v>1.6</v>
      </c>
      <c r="W2587" s="5"/>
      <c r="X2587" s="5"/>
      <c r="Y2587" s="5"/>
      <c r="Z2587" s="6">
        <f>SUM(T2587:Y2587)</f>
        <v>1.6</v>
      </c>
      <c r="AA2587" s="5"/>
      <c r="AB2587" s="5"/>
      <c r="AC2587" s="40">
        <f>G2587+J2587+N2587+S2587+Z2587+AA2587-AB2587</f>
        <v>80.875862068965517</v>
      </c>
    </row>
    <row r="2588" spans="1:29" x14ac:dyDescent="0.25">
      <c r="A2588" s="224">
        <v>2584</v>
      </c>
      <c r="B2588" s="58" t="s">
        <v>702</v>
      </c>
      <c r="C2588" s="8" t="s">
        <v>5456</v>
      </c>
      <c r="D2588" s="6">
        <v>0.79366666666666663</v>
      </c>
      <c r="E2588" s="121"/>
      <c r="F2588" s="5"/>
      <c r="G2588" s="6">
        <f>SUM(D2588*100,E2588:F2588)</f>
        <v>79.36666666666666</v>
      </c>
      <c r="H2588" s="5"/>
      <c r="I2588" s="4"/>
      <c r="J2588" s="6">
        <f>SUM(H2588:I2588)</f>
        <v>0</v>
      </c>
      <c r="K2588" s="5"/>
      <c r="L2588" s="4"/>
      <c r="M2588" s="4"/>
      <c r="N2588" s="6">
        <f>SUM(K2588:M2588)</f>
        <v>0</v>
      </c>
      <c r="O2588" s="4"/>
      <c r="P2588" s="4"/>
      <c r="Q2588" s="4"/>
      <c r="R2588" s="4"/>
      <c r="S2588" s="6">
        <f>SUM(O2588:R2588)</f>
        <v>0</v>
      </c>
      <c r="T2588" s="7"/>
      <c r="U2588" s="5"/>
      <c r="V2588" s="5"/>
      <c r="W2588" s="5">
        <v>1.5</v>
      </c>
      <c r="X2588" s="5"/>
      <c r="Y2588" s="5"/>
      <c r="Z2588" s="6">
        <f>SUM(T2588:Y2588)</f>
        <v>1.5</v>
      </c>
      <c r="AA2588" s="5"/>
      <c r="AB2588" s="5"/>
      <c r="AC2588" s="40">
        <f>G2588+J2588+N2588+S2588+Z2588+AA2588-AB2588</f>
        <v>80.86666666666666</v>
      </c>
    </row>
    <row r="2589" spans="1:29" x14ac:dyDescent="0.25">
      <c r="A2589" s="224">
        <v>2585</v>
      </c>
      <c r="B2589" s="58" t="s">
        <v>703</v>
      </c>
      <c r="C2589" s="8" t="s">
        <v>5456</v>
      </c>
      <c r="D2589" s="6">
        <v>0.80862068965517242</v>
      </c>
      <c r="E2589" s="121"/>
      <c r="F2589" s="5"/>
      <c r="G2589" s="6">
        <f>SUM(D2589*100,E2589:F2589)</f>
        <v>80.862068965517238</v>
      </c>
      <c r="H2589" s="5"/>
      <c r="I2589" s="4"/>
      <c r="J2589" s="6">
        <f>SUM(H2589:I2589)</f>
        <v>0</v>
      </c>
      <c r="K2589" s="5"/>
      <c r="L2589" s="4"/>
      <c r="M2589" s="4"/>
      <c r="N2589" s="6">
        <f>SUM(K2589:M2589)</f>
        <v>0</v>
      </c>
      <c r="O2589" s="4"/>
      <c r="P2589" s="4"/>
      <c r="Q2589" s="4"/>
      <c r="R2589" s="4"/>
      <c r="S2589" s="6">
        <f>SUM(O2589:R2589)</f>
        <v>0</v>
      </c>
      <c r="T2589" s="7"/>
      <c r="U2589" s="5"/>
      <c r="V2589" s="5"/>
      <c r="W2589" s="5"/>
      <c r="X2589" s="5"/>
      <c r="Y2589" s="5"/>
      <c r="Z2589" s="6">
        <f>SUM(T2589:Y2589)</f>
        <v>0</v>
      </c>
      <c r="AA2589" s="5"/>
      <c r="AB2589" s="5"/>
      <c r="AC2589" s="40">
        <f>G2589+J2589+N2589+S2589+Z2589+AA2589-AB2589</f>
        <v>80.862068965517238</v>
      </c>
    </row>
    <row r="2590" spans="1:29" x14ac:dyDescent="0.25">
      <c r="A2590" s="224">
        <v>2586</v>
      </c>
      <c r="B2590" s="109">
        <v>214069</v>
      </c>
      <c r="C2590" s="36" t="s">
        <v>5457</v>
      </c>
      <c r="D2590" s="39">
        <v>0.76754074074074075</v>
      </c>
      <c r="E2590" s="123"/>
      <c r="F2590" s="33"/>
      <c r="G2590" s="34">
        <v>76.754074074074069</v>
      </c>
      <c r="H2590" s="33"/>
      <c r="I2590" s="32"/>
      <c r="J2590" s="34">
        <v>0</v>
      </c>
      <c r="K2590" s="33"/>
      <c r="L2590" s="32"/>
      <c r="M2590" s="32"/>
      <c r="N2590" s="34">
        <v>0</v>
      </c>
      <c r="O2590" s="32"/>
      <c r="P2590" s="32"/>
      <c r="Q2590" s="32"/>
      <c r="R2590" s="32"/>
      <c r="S2590" s="34">
        <v>0</v>
      </c>
      <c r="T2590" s="35"/>
      <c r="U2590" s="33">
        <v>4.0999999999999996</v>
      </c>
      <c r="V2590" s="33"/>
      <c r="W2590" s="33"/>
      <c r="X2590" s="33"/>
      <c r="Y2590" s="33"/>
      <c r="Z2590" s="34">
        <v>4.0999999999999996</v>
      </c>
      <c r="AA2590" s="33"/>
      <c r="AB2590" s="33"/>
      <c r="AC2590" s="42">
        <v>80.854074074074063</v>
      </c>
    </row>
    <row r="2591" spans="1:29" x14ac:dyDescent="0.25">
      <c r="A2591" s="225">
        <v>2587</v>
      </c>
      <c r="B2591" s="101" t="s">
        <v>1638</v>
      </c>
      <c r="C2591" s="8" t="s">
        <v>1369</v>
      </c>
      <c r="D2591" s="18">
        <v>0.80336666666666667</v>
      </c>
      <c r="E2591" s="122"/>
      <c r="F2591" s="17"/>
      <c r="G2591" s="18">
        <f>SUM(D2591*100,E2591:F2591)</f>
        <v>80.336666666666673</v>
      </c>
      <c r="H2591" s="17"/>
      <c r="I2591" s="19"/>
      <c r="J2591" s="18">
        <f>SUM(H2591:I2591)</f>
        <v>0</v>
      </c>
      <c r="K2591" s="17"/>
      <c r="L2591" s="19"/>
      <c r="M2591" s="19"/>
      <c r="N2591" s="18">
        <f>SUM(K2591:M2591)</f>
        <v>0</v>
      </c>
      <c r="O2591" s="19"/>
      <c r="P2591" s="19"/>
      <c r="Q2591" s="19"/>
      <c r="R2591" s="19"/>
      <c r="S2591" s="18">
        <f>SUM(O2591:R2591)</f>
        <v>0</v>
      </c>
      <c r="T2591" s="20"/>
      <c r="U2591" s="17"/>
      <c r="V2591" s="17"/>
      <c r="W2591" s="17">
        <v>0.5</v>
      </c>
      <c r="X2591" s="17"/>
      <c r="Y2591" s="17"/>
      <c r="Z2591" s="18">
        <f>SUM(T2591:Y2591)</f>
        <v>0.5</v>
      </c>
      <c r="AA2591" s="17"/>
      <c r="AB2591" s="17"/>
      <c r="AC2591" s="41">
        <f>G2591+J2591+N2591+S2591+Z2591+AA2591-AB2591</f>
        <v>80.836666666666673</v>
      </c>
    </row>
    <row r="2592" spans="1:29" x14ac:dyDescent="0.25">
      <c r="A2592" s="224">
        <v>2588</v>
      </c>
      <c r="B2592" s="62" t="s">
        <v>704</v>
      </c>
      <c r="C2592" s="8" t="s">
        <v>5456</v>
      </c>
      <c r="D2592" s="6">
        <v>0.80633333333333335</v>
      </c>
      <c r="E2592" s="121"/>
      <c r="F2592" s="5"/>
      <c r="G2592" s="6">
        <f>SUM(D2592*100,E2592:F2592)</f>
        <v>80.63333333333334</v>
      </c>
      <c r="H2592" s="5"/>
      <c r="I2592" s="4"/>
      <c r="J2592" s="6">
        <f>SUM(H2592:I2592)</f>
        <v>0</v>
      </c>
      <c r="K2592" s="5"/>
      <c r="L2592" s="4"/>
      <c r="M2592" s="4"/>
      <c r="N2592" s="6">
        <f>SUM(K2592:M2592)</f>
        <v>0</v>
      </c>
      <c r="O2592" s="4"/>
      <c r="P2592" s="4"/>
      <c r="Q2592" s="4"/>
      <c r="R2592" s="4"/>
      <c r="S2592" s="6">
        <f>SUM(O2592:R2592)</f>
        <v>0</v>
      </c>
      <c r="T2592" s="7"/>
      <c r="U2592" s="5"/>
      <c r="V2592" s="5"/>
      <c r="W2592" s="5">
        <v>0.2</v>
      </c>
      <c r="X2592" s="5"/>
      <c r="Y2592" s="5"/>
      <c r="Z2592" s="6">
        <f>SUM(T2592:Y2592)</f>
        <v>0.2</v>
      </c>
      <c r="AA2592" s="5"/>
      <c r="AB2592" s="5"/>
      <c r="AC2592" s="40">
        <f>G2592+J2592+N2592+S2592+Z2592+AA2592-AB2592</f>
        <v>80.833333333333343</v>
      </c>
    </row>
    <row r="2593" spans="1:29" x14ac:dyDescent="0.25">
      <c r="A2593" s="224">
        <v>2589</v>
      </c>
      <c r="B2593" s="62" t="s">
        <v>2890</v>
      </c>
      <c r="C2593" s="13" t="s">
        <v>2360</v>
      </c>
      <c r="D2593" s="18">
        <v>0.80833333333333324</v>
      </c>
      <c r="E2593" s="122"/>
      <c r="F2593" s="17"/>
      <c r="G2593" s="18">
        <v>80.833333333333329</v>
      </c>
      <c r="H2593" s="17"/>
      <c r="I2593" s="19"/>
      <c r="J2593" s="18">
        <v>0</v>
      </c>
      <c r="K2593" s="17"/>
      <c r="L2593" s="19"/>
      <c r="M2593" s="19"/>
      <c r="N2593" s="18">
        <v>0</v>
      </c>
      <c r="O2593" s="19"/>
      <c r="P2593" s="19"/>
      <c r="Q2593" s="19"/>
      <c r="R2593" s="19"/>
      <c r="S2593" s="18">
        <v>0</v>
      </c>
      <c r="T2593" s="20"/>
      <c r="U2593" s="17"/>
      <c r="V2593" s="17"/>
      <c r="W2593" s="17"/>
      <c r="X2593" s="17"/>
      <c r="Y2593" s="17"/>
      <c r="Z2593" s="18">
        <v>0</v>
      </c>
      <c r="AA2593" s="17"/>
      <c r="AB2593" s="17"/>
      <c r="AC2593" s="41">
        <v>80.833333333333329</v>
      </c>
    </row>
    <row r="2594" spans="1:29" x14ac:dyDescent="0.25">
      <c r="A2594" s="224">
        <v>2590</v>
      </c>
      <c r="B2594" s="109">
        <v>194785</v>
      </c>
      <c r="C2594" s="36" t="s">
        <v>5457</v>
      </c>
      <c r="D2594" s="39">
        <v>0.80833333333333335</v>
      </c>
      <c r="E2594" s="123"/>
      <c r="F2594" s="33"/>
      <c r="G2594" s="34">
        <v>80.833333333333329</v>
      </c>
      <c r="H2594" s="33"/>
      <c r="I2594" s="32"/>
      <c r="J2594" s="34">
        <v>0</v>
      </c>
      <c r="K2594" s="33"/>
      <c r="L2594" s="32"/>
      <c r="M2594" s="32"/>
      <c r="N2594" s="34">
        <v>0</v>
      </c>
      <c r="O2594" s="32"/>
      <c r="P2594" s="32"/>
      <c r="Q2594" s="32"/>
      <c r="R2594" s="32"/>
      <c r="S2594" s="34">
        <v>0</v>
      </c>
      <c r="T2594" s="35"/>
      <c r="U2594" s="33"/>
      <c r="V2594" s="33"/>
      <c r="W2594" s="33"/>
      <c r="X2594" s="33"/>
      <c r="Y2594" s="33"/>
      <c r="Z2594" s="34">
        <v>0</v>
      </c>
      <c r="AA2594" s="33"/>
      <c r="AB2594" s="33"/>
      <c r="AC2594" s="42">
        <v>80.833333333333329</v>
      </c>
    </row>
    <row r="2595" spans="1:29" x14ac:dyDescent="0.25">
      <c r="A2595" s="225">
        <v>2591</v>
      </c>
      <c r="B2595" s="58" t="s">
        <v>705</v>
      </c>
      <c r="C2595" s="8" t="s">
        <v>5456</v>
      </c>
      <c r="D2595" s="43">
        <v>0.80818666666666661</v>
      </c>
      <c r="E2595" s="121"/>
      <c r="F2595" s="5"/>
      <c r="G2595" s="6">
        <f>SUM(D2595*100,E2595:F2595)</f>
        <v>80.818666666666658</v>
      </c>
      <c r="H2595" s="5"/>
      <c r="I2595" s="4"/>
      <c r="J2595" s="6">
        <f>SUM(H2595:I2595)</f>
        <v>0</v>
      </c>
      <c r="K2595" s="5"/>
      <c r="L2595" s="4"/>
      <c r="M2595" s="4"/>
      <c r="N2595" s="6">
        <f>SUM(K2595:M2595)</f>
        <v>0</v>
      </c>
      <c r="O2595" s="4"/>
      <c r="P2595" s="4"/>
      <c r="Q2595" s="4"/>
      <c r="R2595" s="4"/>
      <c r="S2595" s="6">
        <f>SUM(O2595:R2595)</f>
        <v>0</v>
      </c>
      <c r="T2595" s="7"/>
      <c r="U2595" s="5"/>
      <c r="V2595" s="5"/>
      <c r="W2595" s="5"/>
      <c r="X2595" s="5"/>
      <c r="Y2595" s="5"/>
      <c r="Z2595" s="6">
        <f>SUM(T2595:Y2595)</f>
        <v>0</v>
      </c>
      <c r="AA2595" s="5"/>
      <c r="AB2595" s="5"/>
      <c r="AC2595" s="40">
        <f>G2595+J2595+N2595+S2595+Z2595+AA2595-AB2595</f>
        <v>80.818666666666658</v>
      </c>
    </row>
    <row r="2596" spans="1:29" x14ac:dyDescent="0.25">
      <c r="A2596" s="224">
        <v>2592</v>
      </c>
      <c r="B2596" s="109">
        <v>204016</v>
      </c>
      <c r="C2596" s="36" t="s">
        <v>5457</v>
      </c>
      <c r="D2596" s="38">
        <v>0.80812499999999998</v>
      </c>
      <c r="E2596" s="123"/>
      <c r="F2596" s="33"/>
      <c r="G2596" s="34">
        <v>80.8125</v>
      </c>
      <c r="H2596" s="33"/>
      <c r="I2596" s="32"/>
      <c r="J2596" s="34">
        <v>0</v>
      </c>
      <c r="K2596" s="33"/>
      <c r="L2596" s="32"/>
      <c r="M2596" s="32"/>
      <c r="N2596" s="34">
        <v>0</v>
      </c>
      <c r="O2596" s="32"/>
      <c r="P2596" s="32"/>
      <c r="Q2596" s="32"/>
      <c r="R2596" s="32"/>
      <c r="S2596" s="34">
        <v>0</v>
      </c>
      <c r="T2596" s="35"/>
      <c r="U2596" s="33"/>
      <c r="V2596" s="33"/>
      <c r="W2596" s="33"/>
      <c r="X2596" s="33"/>
      <c r="Y2596" s="33"/>
      <c r="Z2596" s="34">
        <v>0</v>
      </c>
      <c r="AA2596" s="33"/>
      <c r="AB2596" s="33"/>
      <c r="AC2596" s="42">
        <v>80.8125</v>
      </c>
    </row>
    <row r="2597" spans="1:29" x14ac:dyDescent="0.25">
      <c r="A2597" s="224">
        <v>2593</v>
      </c>
      <c r="B2597" s="62" t="s">
        <v>4901</v>
      </c>
      <c r="C2597" s="8" t="s">
        <v>4042</v>
      </c>
      <c r="D2597" s="18">
        <v>0.80810810810810807</v>
      </c>
      <c r="E2597" s="124"/>
      <c r="F2597" s="17"/>
      <c r="G2597" s="18">
        <f>SUM(D2597*100,E2597:F2597)</f>
        <v>80.810810810810807</v>
      </c>
      <c r="H2597" s="17"/>
      <c r="I2597" s="19"/>
      <c r="J2597" s="18">
        <f>SUM(H2597:I2597)</f>
        <v>0</v>
      </c>
      <c r="K2597" s="17"/>
      <c r="L2597" s="19"/>
      <c r="M2597" s="19"/>
      <c r="N2597" s="18">
        <f>SUM(K2597:M2597)</f>
        <v>0</v>
      </c>
      <c r="O2597" s="19"/>
      <c r="P2597" s="19"/>
      <c r="Q2597" s="19"/>
      <c r="R2597" s="19"/>
      <c r="S2597" s="18">
        <f>SUM(O2597:R2597)</f>
        <v>0</v>
      </c>
      <c r="T2597" s="20"/>
      <c r="U2597" s="17"/>
      <c r="V2597" s="17"/>
      <c r="W2597" s="17"/>
      <c r="X2597" s="17"/>
      <c r="Y2597" s="17"/>
      <c r="Z2597" s="18">
        <f>SUM(T2597:Y2597)</f>
        <v>0</v>
      </c>
      <c r="AA2597" s="17"/>
      <c r="AB2597" s="17"/>
      <c r="AC2597" s="41">
        <f>G2597+J2597+N2597+S2597+Z2597+AA2597-AB2597</f>
        <v>80.810810810810807</v>
      </c>
    </row>
    <row r="2598" spans="1:29" x14ac:dyDescent="0.25">
      <c r="A2598" s="224">
        <v>2594</v>
      </c>
      <c r="B2598" s="62" t="s">
        <v>3601</v>
      </c>
      <c r="C2598" s="13" t="s">
        <v>3340</v>
      </c>
      <c r="D2598" s="18">
        <v>0.77606060606060601</v>
      </c>
      <c r="E2598" s="122">
        <v>1</v>
      </c>
      <c r="F2598" s="17"/>
      <c r="G2598" s="18">
        <v>78.606060606060595</v>
      </c>
      <c r="H2598" s="17"/>
      <c r="I2598" s="19"/>
      <c r="J2598" s="18">
        <v>0</v>
      </c>
      <c r="K2598" s="17"/>
      <c r="L2598" s="19"/>
      <c r="M2598" s="19"/>
      <c r="N2598" s="18">
        <v>0</v>
      </c>
      <c r="O2598" s="19"/>
      <c r="P2598" s="19"/>
      <c r="Q2598" s="19"/>
      <c r="R2598" s="19"/>
      <c r="S2598" s="18">
        <v>0</v>
      </c>
      <c r="T2598" s="20">
        <v>2</v>
      </c>
      <c r="U2598" s="17"/>
      <c r="V2598" s="17"/>
      <c r="W2598" s="17">
        <v>0.2</v>
      </c>
      <c r="X2598" s="17"/>
      <c r="Y2598" s="17"/>
      <c r="Z2598" s="18">
        <v>2.2000000000000002</v>
      </c>
      <c r="AA2598" s="17"/>
      <c r="AB2598" s="17"/>
      <c r="AC2598" s="41">
        <v>80.806060606060598</v>
      </c>
    </row>
    <row r="2599" spans="1:29" x14ac:dyDescent="0.25">
      <c r="A2599" s="225">
        <v>2595</v>
      </c>
      <c r="B2599" s="109">
        <v>194032</v>
      </c>
      <c r="C2599" s="36" t="s">
        <v>5457</v>
      </c>
      <c r="D2599" s="39">
        <v>0.80800000000000005</v>
      </c>
      <c r="E2599" s="123"/>
      <c r="F2599" s="33"/>
      <c r="G2599" s="34">
        <v>80.800000000000011</v>
      </c>
      <c r="H2599" s="33"/>
      <c r="I2599" s="32"/>
      <c r="J2599" s="34">
        <v>0</v>
      </c>
      <c r="K2599" s="33"/>
      <c r="L2599" s="32"/>
      <c r="M2599" s="32"/>
      <c r="N2599" s="34">
        <v>0</v>
      </c>
      <c r="O2599" s="32"/>
      <c r="P2599" s="32"/>
      <c r="Q2599" s="32"/>
      <c r="R2599" s="32"/>
      <c r="S2599" s="34">
        <v>0</v>
      </c>
      <c r="T2599" s="35"/>
      <c r="U2599" s="33"/>
      <c r="V2599" s="33"/>
      <c r="W2599" s="33"/>
      <c r="X2599" s="33"/>
      <c r="Y2599" s="33"/>
      <c r="Z2599" s="34">
        <v>0</v>
      </c>
      <c r="AA2599" s="33"/>
      <c r="AB2599" s="33"/>
      <c r="AC2599" s="42">
        <v>80.800000000000011</v>
      </c>
    </row>
    <row r="2600" spans="1:29" x14ac:dyDescent="0.25">
      <c r="A2600" s="224">
        <v>2596</v>
      </c>
      <c r="B2600" s="62" t="s">
        <v>2891</v>
      </c>
      <c r="C2600" s="13" t="s">
        <v>2360</v>
      </c>
      <c r="D2600" s="18">
        <v>0.73</v>
      </c>
      <c r="E2600" s="122"/>
      <c r="F2600" s="17"/>
      <c r="G2600" s="18">
        <v>73</v>
      </c>
      <c r="H2600" s="17"/>
      <c r="I2600" s="19"/>
      <c r="J2600" s="18">
        <v>0</v>
      </c>
      <c r="K2600" s="17"/>
      <c r="L2600" s="19"/>
      <c r="M2600" s="19"/>
      <c r="N2600" s="18">
        <v>0</v>
      </c>
      <c r="O2600" s="19"/>
      <c r="P2600" s="19"/>
      <c r="Q2600" s="19"/>
      <c r="R2600" s="19"/>
      <c r="S2600" s="18">
        <v>0</v>
      </c>
      <c r="T2600" s="20"/>
      <c r="U2600" s="17">
        <v>0.9</v>
      </c>
      <c r="V2600" s="17"/>
      <c r="W2600" s="17">
        <v>4.9000000000000004</v>
      </c>
      <c r="X2600" s="17">
        <v>0.5</v>
      </c>
      <c r="Y2600" s="17">
        <v>1.5</v>
      </c>
      <c r="Z2600" s="18">
        <v>7.8000000000000007</v>
      </c>
      <c r="AA2600" s="17"/>
      <c r="AB2600" s="17"/>
      <c r="AC2600" s="41">
        <v>80.8</v>
      </c>
    </row>
    <row r="2601" spans="1:29" x14ac:dyDescent="0.25">
      <c r="A2601" s="224">
        <v>2597</v>
      </c>
      <c r="B2601" s="62" t="s">
        <v>5345</v>
      </c>
      <c r="C2601" s="9" t="s">
        <v>4042</v>
      </c>
      <c r="D2601" s="18">
        <v>0.80775757575757579</v>
      </c>
      <c r="E2601" s="124"/>
      <c r="F2601" s="17"/>
      <c r="G2601" s="18">
        <f>SUM(D2601*100,E2601:F2601)</f>
        <v>80.775757575757581</v>
      </c>
      <c r="H2601" s="17"/>
      <c r="I2601" s="19"/>
      <c r="J2601" s="18">
        <f>SUM(H2601:I2601)</f>
        <v>0</v>
      </c>
      <c r="K2601" s="17"/>
      <c r="L2601" s="19"/>
      <c r="M2601" s="19"/>
      <c r="N2601" s="18">
        <f>SUM(K2601:M2601)</f>
        <v>0</v>
      </c>
      <c r="O2601" s="19"/>
      <c r="P2601" s="19"/>
      <c r="Q2601" s="19"/>
      <c r="R2601" s="19"/>
      <c r="S2601" s="18">
        <f>SUM(O2601:R2601)</f>
        <v>0</v>
      </c>
      <c r="T2601" s="20"/>
      <c r="U2601" s="17"/>
      <c r="V2601" s="17"/>
      <c r="W2601" s="17"/>
      <c r="X2601" s="17"/>
      <c r="Y2601" s="17"/>
      <c r="Z2601" s="18">
        <f>SUM(T2601:Y2601)</f>
        <v>0</v>
      </c>
      <c r="AA2601" s="17"/>
      <c r="AB2601" s="17"/>
      <c r="AC2601" s="41">
        <f>G2601+J2601+N2601+S2601+Z2601+AA2601-AB2601</f>
        <v>80.775757575757581</v>
      </c>
    </row>
    <row r="2602" spans="1:29" x14ac:dyDescent="0.25">
      <c r="A2602" s="224">
        <v>2598</v>
      </c>
      <c r="B2602" s="58" t="s">
        <v>706</v>
      </c>
      <c r="C2602" s="8" t="s">
        <v>5456</v>
      </c>
      <c r="D2602" s="43">
        <v>0.80774193548387097</v>
      </c>
      <c r="E2602" s="121"/>
      <c r="F2602" s="5"/>
      <c r="G2602" s="6">
        <f>SUM(D2602*100,E2602:F2602)</f>
        <v>80.774193548387103</v>
      </c>
      <c r="H2602" s="5"/>
      <c r="I2602" s="4"/>
      <c r="J2602" s="6">
        <f>SUM(H2602:I2602)</f>
        <v>0</v>
      </c>
      <c r="K2602" s="5"/>
      <c r="L2602" s="4"/>
      <c r="M2602" s="4"/>
      <c r="N2602" s="6">
        <f>SUM(K2602:M2602)</f>
        <v>0</v>
      </c>
      <c r="O2602" s="4"/>
      <c r="P2602" s="4"/>
      <c r="Q2602" s="4"/>
      <c r="R2602" s="4"/>
      <c r="S2602" s="6">
        <f>SUM(O2602:R2602)</f>
        <v>0</v>
      </c>
      <c r="T2602" s="7"/>
      <c r="U2602" s="5"/>
      <c r="V2602" s="5"/>
      <c r="W2602" s="5"/>
      <c r="X2602" s="5"/>
      <c r="Y2602" s="5"/>
      <c r="Z2602" s="6">
        <f>SUM(T2602:Y2602)</f>
        <v>0</v>
      </c>
      <c r="AA2602" s="5"/>
      <c r="AB2602" s="5"/>
      <c r="AC2602" s="40">
        <f>G2602+J2602+N2602+S2602+Z2602+AA2602-AB2602</f>
        <v>80.774193548387103</v>
      </c>
    </row>
    <row r="2603" spans="1:29" x14ac:dyDescent="0.25">
      <c r="A2603" s="225">
        <v>2599</v>
      </c>
      <c r="B2603" s="62" t="s">
        <v>2892</v>
      </c>
      <c r="C2603" s="13" t="s">
        <v>2360</v>
      </c>
      <c r="D2603" s="18">
        <v>0.80769230769230771</v>
      </c>
      <c r="E2603" s="122"/>
      <c r="F2603" s="17"/>
      <c r="G2603" s="18">
        <v>80.769230769230774</v>
      </c>
      <c r="H2603" s="17"/>
      <c r="I2603" s="19"/>
      <c r="J2603" s="18">
        <v>0</v>
      </c>
      <c r="K2603" s="17"/>
      <c r="L2603" s="19"/>
      <c r="M2603" s="19"/>
      <c r="N2603" s="18">
        <v>0</v>
      </c>
      <c r="O2603" s="19"/>
      <c r="P2603" s="19"/>
      <c r="Q2603" s="19"/>
      <c r="R2603" s="19"/>
      <c r="S2603" s="18">
        <v>0</v>
      </c>
      <c r="T2603" s="20"/>
      <c r="U2603" s="17"/>
      <c r="V2603" s="17"/>
      <c r="W2603" s="17"/>
      <c r="X2603" s="17"/>
      <c r="Y2603" s="17"/>
      <c r="Z2603" s="18">
        <v>0</v>
      </c>
      <c r="AA2603" s="17"/>
      <c r="AB2603" s="17"/>
      <c r="AC2603" s="41">
        <v>80.769230769230774</v>
      </c>
    </row>
    <row r="2604" spans="1:29" x14ac:dyDescent="0.25">
      <c r="A2604" s="224">
        <v>2600</v>
      </c>
      <c r="B2604" s="62" t="s">
        <v>2893</v>
      </c>
      <c r="C2604" s="13" t="s">
        <v>2360</v>
      </c>
      <c r="D2604" s="18">
        <v>0.80769230769230771</v>
      </c>
      <c r="E2604" s="122"/>
      <c r="F2604" s="17"/>
      <c r="G2604" s="18">
        <v>80.769230769230774</v>
      </c>
      <c r="H2604" s="17"/>
      <c r="I2604" s="19"/>
      <c r="J2604" s="18">
        <v>0</v>
      </c>
      <c r="K2604" s="17"/>
      <c r="L2604" s="19"/>
      <c r="M2604" s="19"/>
      <c r="N2604" s="18">
        <v>0</v>
      </c>
      <c r="O2604" s="19"/>
      <c r="P2604" s="19"/>
      <c r="Q2604" s="19"/>
      <c r="R2604" s="19"/>
      <c r="S2604" s="18">
        <v>0</v>
      </c>
      <c r="T2604" s="20"/>
      <c r="U2604" s="17"/>
      <c r="V2604" s="17"/>
      <c r="W2604" s="17"/>
      <c r="X2604" s="17"/>
      <c r="Y2604" s="17"/>
      <c r="Z2604" s="18">
        <v>0</v>
      </c>
      <c r="AA2604" s="17"/>
      <c r="AB2604" s="17"/>
      <c r="AC2604" s="41">
        <v>80.769230769230774</v>
      </c>
    </row>
    <row r="2605" spans="1:29" x14ac:dyDescent="0.25">
      <c r="A2605" s="224">
        <v>2601</v>
      </c>
      <c r="B2605" s="62" t="s">
        <v>2894</v>
      </c>
      <c r="C2605" s="13" t="s">
        <v>2360</v>
      </c>
      <c r="D2605" s="18">
        <v>0.80769230769230771</v>
      </c>
      <c r="E2605" s="122"/>
      <c r="F2605" s="17"/>
      <c r="G2605" s="18">
        <v>80.769230769230774</v>
      </c>
      <c r="H2605" s="17"/>
      <c r="I2605" s="19"/>
      <c r="J2605" s="18">
        <v>0</v>
      </c>
      <c r="K2605" s="17"/>
      <c r="L2605" s="19"/>
      <c r="M2605" s="19"/>
      <c r="N2605" s="18">
        <v>0</v>
      </c>
      <c r="O2605" s="19"/>
      <c r="P2605" s="19"/>
      <c r="Q2605" s="19"/>
      <c r="R2605" s="19"/>
      <c r="S2605" s="18">
        <v>0</v>
      </c>
      <c r="T2605" s="20"/>
      <c r="U2605" s="17"/>
      <c r="V2605" s="17"/>
      <c r="W2605" s="17"/>
      <c r="X2605" s="17"/>
      <c r="Y2605" s="17"/>
      <c r="Z2605" s="18">
        <v>0</v>
      </c>
      <c r="AA2605" s="17"/>
      <c r="AB2605" s="17"/>
      <c r="AC2605" s="41">
        <v>80.769230769230774</v>
      </c>
    </row>
    <row r="2606" spans="1:29" x14ac:dyDescent="0.25">
      <c r="A2606" s="224">
        <v>2602</v>
      </c>
      <c r="B2606" s="62" t="s">
        <v>707</v>
      </c>
      <c r="C2606" s="8" t="s">
        <v>5456</v>
      </c>
      <c r="D2606" s="6">
        <v>0.80766666666666664</v>
      </c>
      <c r="E2606" s="121"/>
      <c r="F2606" s="5"/>
      <c r="G2606" s="6">
        <f>SUM(D2606*100,E2606:F2606)</f>
        <v>80.766666666666666</v>
      </c>
      <c r="H2606" s="5"/>
      <c r="I2606" s="4"/>
      <c r="J2606" s="6">
        <f>SUM(H2606:I2606)</f>
        <v>0</v>
      </c>
      <c r="K2606" s="5"/>
      <c r="L2606" s="4"/>
      <c r="M2606" s="4"/>
      <c r="N2606" s="6">
        <f>SUM(K2606:M2606)</f>
        <v>0</v>
      </c>
      <c r="O2606" s="4"/>
      <c r="P2606" s="4"/>
      <c r="Q2606" s="4"/>
      <c r="R2606" s="4"/>
      <c r="S2606" s="6">
        <f>SUM(O2606:R2606)</f>
        <v>0</v>
      </c>
      <c r="T2606" s="7"/>
      <c r="U2606" s="5"/>
      <c r="V2606" s="5"/>
      <c r="W2606" s="5"/>
      <c r="X2606" s="5"/>
      <c r="Y2606" s="5"/>
      <c r="Z2606" s="6">
        <f>SUM(T2606:Y2606)</f>
        <v>0</v>
      </c>
      <c r="AA2606" s="5"/>
      <c r="AB2606" s="5"/>
      <c r="AC2606" s="40">
        <f>G2606+J2606+N2606+S2606+Z2606+AA2606-AB2606</f>
        <v>80.766666666666666</v>
      </c>
    </row>
    <row r="2607" spans="1:29" x14ac:dyDescent="0.25">
      <c r="A2607" s="225">
        <v>2603</v>
      </c>
      <c r="B2607" s="62" t="s">
        <v>708</v>
      </c>
      <c r="C2607" s="8" t="s">
        <v>5456</v>
      </c>
      <c r="D2607" s="6">
        <v>0.80758620689655169</v>
      </c>
      <c r="E2607" s="121"/>
      <c r="F2607" s="5"/>
      <c r="G2607" s="6">
        <f>SUM(D2607*100,E2607:F2607)</f>
        <v>80.758620689655174</v>
      </c>
      <c r="H2607" s="5"/>
      <c r="I2607" s="4"/>
      <c r="J2607" s="6">
        <f>SUM(H2607:I2607)</f>
        <v>0</v>
      </c>
      <c r="K2607" s="5"/>
      <c r="L2607" s="4"/>
      <c r="M2607" s="4"/>
      <c r="N2607" s="6">
        <f>SUM(K2607:M2607)</f>
        <v>0</v>
      </c>
      <c r="O2607" s="4"/>
      <c r="P2607" s="4"/>
      <c r="Q2607" s="4"/>
      <c r="R2607" s="4"/>
      <c r="S2607" s="6">
        <f>SUM(O2607:R2607)</f>
        <v>0</v>
      </c>
      <c r="T2607" s="7"/>
      <c r="U2607" s="5"/>
      <c r="V2607" s="5"/>
      <c r="W2607" s="5"/>
      <c r="X2607" s="5"/>
      <c r="Y2607" s="5"/>
      <c r="Z2607" s="6">
        <f>SUM(T2607:Y2607)</f>
        <v>0</v>
      </c>
      <c r="AA2607" s="5"/>
      <c r="AB2607" s="5"/>
      <c r="AC2607" s="40">
        <f>G2607+J2607+N2607+S2607+Z2607+AA2607-AB2607</f>
        <v>80.758620689655174</v>
      </c>
    </row>
    <row r="2608" spans="1:29" x14ac:dyDescent="0.25">
      <c r="A2608" s="224">
        <v>2604</v>
      </c>
      <c r="B2608" s="81" t="s">
        <v>4151</v>
      </c>
      <c r="C2608" s="8" t="s">
        <v>4042</v>
      </c>
      <c r="D2608" s="18">
        <v>0.80156249999999996</v>
      </c>
      <c r="E2608" s="124"/>
      <c r="F2608" s="17"/>
      <c r="G2608" s="18">
        <f>SUM(D2608*100,E2608:F2608)</f>
        <v>80.15625</v>
      </c>
      <c r="H2608" s="17"/>
      <c r="I2608" s="19"/>
      <c r="J2608" s="18">
        <f>SUM(H2608:I2608)</f>
        <v>0</v>
      </c>
      <c r="K2608" s="17"/>
      <c r="L2608" s="19"/>
      <c r="M2608" s="19"/>
      <c r="N2608" s="18">
        <f>SUM(K2608:M2608)</f>
        <v>0</v>
      </c>
      <c r="O2608" s="19"/>
      <c r="P2608" s="19"/>
      <c r="Q2608" s="19"/>
      <c r="R2608" s="19"/>
      <c r="S2608" s="18">
        <f>SUM(O2608:R2608)</f>
        <v>0</v>
      </c>
      <c r="T2608" s="20"/>
      <c r="U2608" s="17"/>
      <c r="V2608" s="17"/>
      <c r="W2608" s="17">
        <v>0.6</v>
      </c>
      <c r="X2608" s="17"/>
      <c r="Y2608" s="17"/>
      <c r="Z2608" s="18">
        <f>SUM(T2608:Y2608)</f>
        <v>0.6</v>
      </c>
      <c r="AA2608" s="17"/>
      <c r="AB2608" s="17"/>
      <c r="AC2608" s="41">
        <f>G2608+J2608+N2608+S2608+Z2608+AA2608-AB2608</f>
        <v>80.756249999999994</v>
      </c>
    </row>
    <row r="2609" spans="1:29" x14ac:dyDescent="0.25">
      <c r="A2609" s="224">
        <v>2605</v>
      </c>
      <c r="B2609" s="62" t="s">
        <v>3602</v>
      </c>
      <c r="C2609" s="13" t="s">
        <v>3340</v>
      </c>
      <c r="D2609" s="18">
        <v>0.69948717948717953</v>
      </c>
      <c r="E2609" s="122"/>
      <c r="F2609" s="17"/>
      <c r="G2609" s="18">
        <v>69.948717948717956</v>
      </c>
      <c r="H2609" s="17"/>
      <c r="I2609" s="19"/>
      <c r="J2609" s="18">
        <v>0</v>
      </c>
      <c r="K2609" s="17">
        <v>2</v>
      </c>
      <c r="L2609" s="19">
        <v>5.8</v>
      </c>
      <c r="M2609" s="19">
        <v>3</v>
      </c>
      <c r="N2609" s="18">
        <v>10.8</v>
      </c>
      <c r="O2609" s="19"/>
      <c r="P2609" s="19"/>
      <c r="Q2609" s="19"/>
      <c r="R2609" s="19"/>
      <c r="S2609" s="18">
        <v>0</v>
      </c>
      <c r="T2609" s="20"/>
      <c r="U2609" s="17"/>
      <c r="V2609" s="17"/>
      <c r="W2609" s="17"/>
      <c r="X2609" s="17"/>
      <c r="Y2609" s="17"/>
      <c r="Z2609" s="18">
        <v>0</v>
      </c>
      <c r="AA2609" s="17"/>
      <c r="AB2609" s="17"/>
      <c r="AC2609" s="41">
        <v>80.748717948717953</v>
      </c>
    </row>
    <row r="2610" spans="1:29" x14ac:dyDescent="0.25">
      <c r="A2610" s="224">
        <v>2606</v>
      </c>
      <c r="B2610" s="109">
        <v>214068</v>
      </c>
      <c r="C2610" s="36" t="s">
        <v>5457</v>
      </c>
      <c r="D2610" s="39">
        <v>0.80744444444444441</v>
      </c>
      <c r="E2610" s="123"/>
      <c r="F2610" s="33"/>
      <c r="G2610" s="34">
        <v>80.74444444444444</v>
      </c>
      <c r="H2610" s="33"/>
      <c r="I2610" s="32"/>
      <c r="J2610" s="34">
        <v>0</v>
      </c>
      <c r="K2610" s="33"/>
      <c r="L2610" s="32"/>
      <c r="M2610" s="32"/>
      <c r="N2610" s="34">
        <v>0</v>
      </c>
      <c r="O2610" s="32"/>
      <c r="P2610" s="32"/>
      <c r="Q2610" s="32"/>
      <c r="R2610" s="32"/>
      <c r="S2610" s="34">
        <v>0</v>
      </c>
      <c r="T2610" s="35"/>
      <c r="U2610" s="33"/>
      <c r="V2610" s="33"/>
      <c r="W2610" s="33"/>
      <c r="X2610" s="33"/>
      <c r="Y2610" s="33"/>
      <c r="Z2610" s="34">
        <v>0</v>
      </c>
      <c r="AA2610" s="33"/>
      <c r="AB2610" s="33"/>
      <c r="AC2610" s="42">
        <v>80.74444444444444</v>
      </c>
    </row>
    <row r="2611" spans="1:29" x14ac:dyDescent="0.25">
      <c r="A2611" s="225">
        <v>2607</v>
      </c>
      <c r="B2611" s="58" t="s">
        <v>709</v>
      </c>
      <c r="C2611" s="8" t="s">
        <v>5456</v>
      </c>
      <c r="D2611" s="6">
        <v>0.80741935483870964</v>
      </c>
      <c r="E2611" s="121"/>
      <c r="F2611" s="5"/>
      <c r="G2611" s="6">
        <f>SUM(D2611*100,E2611:F2611)</f>
        <v>80.741935483870961</v>
      </c>
      <c r="H2611" s="5"/>
      <c r="I2611" s="4"/>
      <c r="J2611" s="6">
        <f>SUM(H2611:I2611)</f>
        <v>0</v>
      </c>
      <c r="K2611" s="5"/>
      <c r="L2611" s="4"/>
      <c r="M2611" s="4"/>
      <c r="N2611" s="6">
        <f>SUM(K2611:M2611)</f>
        <v>0</v>
      </c>
      <c r="O2611" s="4"/>
      <c r="P2611" s="4"/>
      <c r="Q2611" s="4"/>
      <c r="R2611" s="4"/>
      <c r="S2611" s="6">
        <f>SUM(O2611:R2611)</f>
        <v>0</v>
      </c>
      <c r="T2611" s="7"/>
      <c r="U2611" s="5"/>
      <c r="V2611" s="5"/>
      <c r="W2611" s="5"/>
      <c r="X2611" s="5"/>
      <c r="Y2611" s="5"/>
      <c r="Z2611" s="6">
        <f>SUM(T2611:Y2611)</f>
        <v>0</v>
      </c>
      <c r="AA2611" s="5"/>
      <c r="AB2611" s="5"/>
      <c r="AC2611" s="40">
        <f>G2611+J2611+N2611+S2611+Z2611+AA2611-AB2611</f>
        <v>80.741935483870961</v>
      </c>
    </row>
    <row r="2612" spans="1:29" x14ac:dyDescent="0.25">
      <c r="A2612" s="224">
        <v>2608</v>
      </c>
      <c r="B2612" s="62" t="s">
        <v>710</v>
      </c>
      <c r="C2612" s="8" t="s">
        <v>5456</v>
      </c>
      <c r="D2612" s="6">
        <v>0.79241379310344828</v>
      </c>
      <c r="E2612" s="121"/>
      <c r="F2612" s="5"/>
      <c r="G2612" s="6">
        <f>SUM(D2612*100,E2612:F2612)</f>
        <v>79.241379310344826</v>
      </c>
      <c r="H2612" s="5"/>
      <c r="I2612" s="4"/>
      <c r="J2612" s="6">
        <f>SUM(H2612:I2612)</f>
        <v>0</v>
      </c>
      <c r="K2612" s="5"/>
      <c r="L2612" s="4"/>
      <c r="M2612" s="4"/>
      <c r="N2612" s="6">
        <f>SUM(K2612:M2612)</f>
        <v>0</v>
      </c>
      <c r="O2612" s="4"/>
      <c r="P2612" s="4"/>
      <c r="Q2612" s="4"/>
      <c r="R2612" s="4"/>
      <c r="S2612" s="6">
        <f>SUM(O2612:R2612)</f>
        <v>0</v>
      </c>
      <c r="T2612" s="7"/>
      <c r="U2612" s="5"/>
      <c r="V2612" s="5"/>
      <c r="W2612" s="5">
        <v>1.5</v>
      </c>
      <c r="X2612" s="5"/>
      <c r="Y2612" s="5"/>
      <c r="Z2612" s="6">
        <f>SUM(T2612:Y2612)</f>
        <v>1.5</v>
      </c>
      <c r="AA2612" s="5"/>
      <c r="AB2612" s="5"/>
      <c r="AC2612" s="40">
        <f>G2612+J2612+N2612+S2612+Z2612+AA2612-AB2612</f>
        <v>80.741379310344826</v>
      </c>
    </row>
    <row r="2613" spans="1:29" x14ac:dyDescent="0.25">
      <c r="A2613" s="224">
        <v>2609</v>
      </c>
      <c r="B2613" s="62" t="s">
        <v>5419</v>
      </c>
      <c r="C2613" s="9" t="s">
        <v>4042</v>
      </c>
      <c r="D2613" s="18">
        <v>0.79423636363636363</v>
      </c>
      <c r="E2613" s="124"/>
      <c r="F2613" s="17"/>
      <c r="G2613" s="18">
        <f>SUM(D2613*100,E2613:F2613)</f>
        <v>79.423636363636362</v>
      </c>
      <c r="H2613" s="17"/>
      <c r="I2613" s="19"/>
      <c r="J2613" s="18">
        <f>SUM(H2613:I2613)</f>
        <v>0</v>
      </c>
      <c r="K2613" s="17"/>
      <c r="L2613" s="19"/>
      <c r="M2613" s="19"/>
      <c r="N2613" s="18">
        <f>SUM(K2613:M2613)</f>
        <v>0</v>
      </c>
      <c r="O2613" s="19"/>
      <c r="P2613" s="19"/>
      <c r="Q2613" s="19"/>
      <c r="R2613" s="19"/>
      <c r="S2613" s="18">
        <f>SUM(O2613:R2613)</f>
        <v>0</v>
      </c>
      <c r="T2613" s="20"/>
      <c r="U2613" s="17">
        <v>1.3</v>
      </c>
      <c r="V2613" s="17"/>
      <c r="W2613" s="17"/>
      <c r="X2613" s="17"/>
      <c r="Y2613" s="17"/>
      <c r="Z2613" s="18">
        <f>SUM(T2613:Y2613)</f>
        <v>1.3</v>
      </c>
      <c r="AA2613" s="17"/>
      <c r="AB2613" s="17"/>
      <c r="AC2613" s="41">
        <f>G2613+J2613+N2613+S2613+Z2613+AA2613-AB2613</f>
        <v>80.723636363636359</v>
      </c>
    </row>
    <row r="2614" spans="1:29" ht="25.5" x14ac:dyDescent="0.25">
      <c r="A2614" s="224">
        <v>2610</v>
      </c>
      <c r="B2614" s="81" t="s">
        <v>1639</v>
      </c>
      <c r="C2614" s="13" t="s">
        <v>1369</v>
      </c>
      <c r="D2614" s="18">
        <v>0.80706428571428579</v>
      </c>
      <c r="E2614" s="122"/>
      <c r="F2614" s="17"/>
      <c r="G2614" s="18">
        <f>SUM(D2614*100,E2614:F2614)</f>
        <v>80.706428571428575</v>
      </c>
      <c r="H2614" s="17"/>
      <c r="I2614" s="19"/>
      <c r="J2614" s="18">
        <f>SUM(H2614:I2614)</f>
        <v>0</v>
      </c>
      <c r="K2614" s="17"/>
      <c r="L2614" s="19"/>
      <c r="M2614" s="19"/>
      <c r="N2614" s="18">
        <f>SUM(K2614:M2614)</f>
        <v>0</v>
      </c>
      <c r="O2614" s="19"/>
      <c r="P2614" s="19"/>
      <c r="Q2614" s="19"/>
      <c r="R2614" s="19"/>
      <c r="S2614" s="18">
        <f>SUM(O2614:R2614)</f>
        <v>0</v>
      </c>
      <c r="T2614" s="20"/>
      <c r="U2614" s="17"/>
      <c r="V2614" s="17"/>
      <c r="W2614" s="17"/>
      <c r="X2614" s="17"/>
      <c r="Y2614" s="17"/>
      <c r="Z2614" s="18">
        <f>SUM(T2614:Y2614)</f>
        <v>0</v>
      </c>
      <c r="AA2614" s="17"/>
      <c r="AB2614" s="17"/>
      <c r="AC2614" s="41">
        <f>G2614+J2614+N2614+S2614+Z2614+AA2614-AB2614</f>
        <v>80.706428571428575</v>
      </c>
    </row>
    <row r="2615" spans="1:29" x14ac:dyDescent="0.25">
      <c r="A2615" s="225">
        <v>2611</v>
      </c>
      <c r="B2615" s="62" t="s">
        <v>711</v>
      </c>
      <c r="C2615" s="8" t="s">
        <v>5456</v>
      </c>
      <c r="D2615" s="6">
        <v>0.80700000000000005</v>
      </c>
      <c r="E2615" s="121"/>
      <c r="F2615" s="5"/>
      <c r="G2615" s="6">
        <f>SUM(D2615*100,E2615:F2615)</f>
        <v>80.7</v>
      </c>
      <c r="H2615" s="5"/>
      <c r="I2615" s="4"/>
      <c r="J2615" s="6">
        <f>SUM(H2615:I2615)</f>
        <v>0</v>
      </c>
      <c r="K2615" s="5"/>
      <c r="L2615" s="4"/>
      <c r="M2615" s="4"/>
      <c r="N2615" s="6">
        <f>SUM(K2615:M2615)</f>
        <v>0</v>
      </c>
      <c r="O2615" s="4"/>
      <c r="P2615" s="4"/>
      <c r="Q2615" s="4"/>
      <c r="R2615" s="4"/>
      <c r="S2615" s="6">
        <f>SUM(O2615:R2615)</f>
        <v>0</v>
      </c>
      <c r="T2615" s="7"/>
      <c r="U2615" s="5"/>
      <c r="V2615" s="5"/>
      <c r="W2615" s="5"/>
      <c r="X2615" s="5"/>
      <c r="Y2615" s="5"/>
      <c r="Z2615" s="6">
        <f>SUM(T2615:Y2615)</f>
        <v>0</v>
      </c>
      <c r="AA2615" s="5"/>
      <c r="AB2615" s="5"/>
      <c r="AC2615" s="40">
        <f>G2615+J2615+N2615+S2615+Z2615+AA2615-AB2615</f>
        <v>80.7</v>
      </c>
    </row>
    <row r="2616" spans="1:29" x14ac:dyDescent="0.25">
      <c r="A2616" s="224">
        <v>2612</v>
      </c>
      <c r="B2616" s="82" t="s">
        <v>1640</v>
      </c>
      <c r="C2616" s="25" t="s">
        <v>1369</v>
      </c>
      <c r="D2616" s="18">
        <v>0.80700000000000005</v>
      </c>
      <c r="E2616" s="122"/>
      <c r="F2616" s="17"/>
      <c r="G2616" s="18">
        <f>SUM(D2616*100,E2616:F2616)</f>
        <v>80.7</v>
      </c>
      <c r="H2616" s="17"/>
      <c r="I2616" s="19"/>
      <c r="J2616" s="18">
        <f>SUM(H2616:I2616)</f>
        <v>0</v>
      </c>
      <c r="K2616" s="17"/>
      <c r="L2616" s="19"/>
      <c r="M2616" s="19"/>
      <c r="N2616" s="18">
        <f>SUM(K2616:M2616)</f>
        <v>0</v>
      </c>
      <c r="O2616" s="19"/>
      <c r="P2616" s="19"/>
      <c r="Q2616" s="19"/>
      <c r="R2616" s="19"/>
      <c r="S2616" s="18">
        <f>SUM(O2616:R2616)</f>
        <v>0</v>
      </c>
      <c r="T2616" s="20"/>
      <c r="U2616" s="17"/>
      <c r="V2616" s="17"/>
      <c r="W2616" s="17"/>
      <c r="X2616" s="17"/>
      <c r="Y2616" s="17"/>
      <c r="Z2616" s="18">
        <f>SUM(T2616:Y2616)</f>
        <v>0</v>
      </c>
      <c r="AA2616" s="17"/>
      <c r="AB2616" s="17"/>
      <c r="AC2616" s="41">
        <f>G2616+J2616+N2616+S2616+Z2616+AA2616-AB2616</f>
        <v>80.7</v>
      </c>
    </row>
    <row r="2617" spans="1:29" x14ac:dyDescent="0.25">
      <c r="A2617" s="224">
        <v>2613</v>
      </c>
      <c r="B2617" s="62" t="s">
        <v>2895</v>
      </c>
      <c r="C2617" s="13" t="s">
        <v>2360</v>
      </c>
      <c r="D2617" s="18">
        <v>0.80692307692307697</v>
      </c>
      <c r="E2617" s="122"/>
      <c r="F2617" s="17"/>
      <c r="G2617" s="18">
        <v>80.692307692307693</v>
      </c>
      <c r="H2617" s="17"/>
      <c r="I2617" s="19"/>
      <c r="J2617" s="18">
        <v>0</v>
      </c>
      <c r="K2617" s="17"/>
      <c r="L2617" s="19"/>
      <c r="M2617" s="19"/>
      <c r="N2617" s="18">
        <v>0</v>
      </c>
      <c r="O2617" s="19"/>
      <c r="P2617" s="19"/>
      <c r="Q2617" s="19"/>
      <c r="R2617" s="19"/>
      <c r="S2617" s="18">
        <v>0</v>
      </c>
      <c r="T2617" s="20"/>
      <c r="U2617" s="17"/>
      <c r="V2617" s="17"/>
      <c r="W2617" s="17"/>
      <c r="X2617" s="17"/>
      <c r="Y2617" s="17"/>
      <c r="Z2617" s="18">
        <v>0</v>
      </c>
      <c r="AA2617" s="17"/>
      <c r="AB2617" s="17"/>
      <c r="AC2617" s="41">
        <v>80.692307692307693</v>
      </c>
    </row>
    <row r="2618" spans="1:29" x14ac:dyDescent="0.25">
      <c r="A2618" s="224">
        <v>2614</v>
      </c>
      <c r="B2618" s="62" t="s">
        <v>2896</v>
      </c>
      <c r="C2618" s="13" t="s">
        <v>2360</v>
      </c>
      <c r="D2618" s="18">
        <v>0.80692307692307697</v>
      </c>
      <c r="E2618" s="122"/>
      <c r="F2618" s="17"/>
      <c r="G2618" s="18">
        <v>80.692307692307693</v>
      </c>
      <c r="H2618" s="17"/>
      <c r="I2618" s="19"/>
      <c r="J2618" s="18">
        <v>0</v>
      </c>
      <c r="K2618" s="17"/>
      <c r="L2618" s="19"/>
      <c r="M2618" s="19"/>
      <c r="N2618" s="18">
        <v>0</v>
      </c>
      <c r="O2618" s="19"/>
      <c r="P2618" s="19"/>
      <c r="Q2618" s="19"/>
      <c r="R2618" s="19"/>
      <c r="S2618" s="18">
        <v>0</v>
      </c>
      <c r="T2618" s="20"/>
      <c r="U2618" s="17"/>
      <c r="V2618" s="17"/>
      <c r="W2618" s="17"/>
      <c r="X2618" s="17"/>
      <c r="Y2618" s="17"/>
      <c r="Z2618" s="18">
        <v>0</v>
      </c>
      <c r="AA2618" s="17"/>
      <c r="AB2618" s="17"/>
      <c r="AC2618" s="41">
        <v>80.692307692307693</v>
      </c>
    </row>
    <row r="2619" spans="1:29" x14ac:dyDescent="0.25">
      <c r="A2619" s="225">
        <v>2615</v>
      </c>
      <c r="B2619" s="62" t="s">
        <v>2897</v>
      </c>
      <c r="C2619" s="13" t="s">
        <v>2360</v>
      </c>
      <c r="D2619" s="18">
        <v>0.80692307692307697</v>
      </c>
      <c r="E2619" s="122"/>
      <c r="F2619" s="17"/>
      <c r="G2619" s="18">
        <v>80.692307692307693</v>
      </c>
      <c r="H2619" s="17"/>
      <c r="I2619" s="19"/>
      <c r="J2619" s="18">
        <v>0</v>
      </c>
      <c r="K2619" s="17"/>
      <c r="L2619" s="19"/>
      <c r="M2619" s="19"/>
      <c r="N2619" s="18">
        <v>0</v>
      </c>
      <c r="O2619" s="19"/>
      <c r="P2619" s="19"/>
      <c r="Q2619" s="19"/>
      <c r="R2619" s="19"/>
      <c r="S2619" s="18">
        <v>0</v>
      </c>
      <c r="T2619" s="20"/>
      <c r="U2619" s="17"/>
      <c r="V2619" s="17"/>
      <c r="W2619" s="17"/>
      <c r="X2619" s="17"/>
      <c r="Y2619" s="17"/>
      <c r="Z2619" s="18">
        <v>0</v>
      </c>
      <c r="AA2619" s="17"/>
      <c r="AB2619" s="17"/>
      <c r="AC2619" s="41">
        <v>80.692307692307693</v>
      </c>
    </row>
    <row r="2620" spans="1:29" x14ac:dyDescent="0.25">
      <c r="A2620" s="224">
        <v>2616</v>
      </c>
      <c r="B2620" s="89" t="s">
        <v>1641</v>
      </c>
      <c r="C2620" s="8" t="s">
        <v>1369</v>
      </c>
      <c r="D2620" s="18">
        <v>0.78490322580645155</v>
      </c>
      <c r="E2620" s="122"/>
      <c r="F2620" s="17"/>
      <c r="G2620" s="18">
        <f>SUM(D2620*100,E2620:F2620)</f>
        <v>78.490322580645156</v>
      </c>
      <c r="H2620" s="17"/>
      <c r="I2620" s="19"/>
      <c r="J2620" s="18">
        <f>SUM(H2620:I2620)</f>
        <v>0</v>
      </c>
      <c r="K2620" s="17"/>
      <c r="L2620" s="19"/>
      <c r="M2620" s="19"/>
      <c r="N2620" s="18">
        <f>SUM(K2620:M2620)</f>
        <v>0</v>
      </c>
      <c r="O2620" s="19"/>
      <c r="P2620" s="19"/>
      <c r="Q2620" s="19"/>
      <c r="R2620" s="19"/>
      <c r="S2620" s="18">
        <f>SUM(O2620:R2620)</f>
        <v>0</v>
      </c>
      <c r="T2620" s="20"/>
      <c r="U2620" s="17">
        <v>1.5</v>
      </c>
      <c r="V2620" s="17"/>
      <c r="W2620" s="17">
        <v>0.2</v>
      </c>
      <c r="X2620" s="17"/>
      <c r="Y2620" s="17">
        <v>0.5</v>
      </c>
      <c r="Z2620" s="18">
        <f>SUM(T2620:Y2620)</f>
        <v>2.2000000000000002</v>
      </c>
      <c r="AA2620" s="17"/>
      <c r="AB2620" s="17"/>
      <c r="AC2620" s="41">
        <f>G2620+J2620+N2620+S2620+Z2620+AA2620-AB2620</f>
        <v>80.690322580645159</v>
      </c>
    </row>
    <row r="2621" spans="1:29" x14ac:dyDescent="0.25">
      <c r="A2621" s="224">
        <v>2617</v>
      </c>
      <c r="B2621" s="109">
        <v>204171</v>
      </c>
      <c r="C2621" s="36" t="s">
        <v>5457</v>
      </c>
      <c r="D2621" s="38">
        <v>0.80687500000000001</v>
      </c>
      <c r="E2621" s="123"/>
      <c r="F2621" s="33"/>
      <c r="G2621" s="34">
        <v>80.6875</v>
      </c>
      <c r="H2621" s="33"/>
      <c r="I2621" s="32"/>
      <c r="J2621" s="34">
        <v>0</v>
      </c>
      <c r="K2621" s="33"/>
      <c r="L2621" s="32"/>
      <c r="M2621" s="32"/>
      <c r="N2621" s="34">
        <v>0</v>
      </c>
      <c r="O2621" s="32"/>
      <c r="P2621" s="32"/>
      <c r="Q2621" s="32"/>
      <c r="R2621" s="32"/>
      <c r="S2621" s="34">
        <v>0</v>
      </c>
      <c r="T2621" s="35"/>
      <c r="U2621" s="33"/>
      <c r="V2621" s="33"/>
      <c r="W2621" s="33"/>
      <c r="X2621" s="33"/>
      <c r="Y2621" s="33"/>
      <c r="Z2621" s="34">
        <v>0</v>
      </c>
      <c r="AA2621" s="33"/>
      <c r="AB2621" s="33"/>
      <c r="AC2621" s="42">
        <v>80.6875</v>
      </c>
    </row>
    <row r="2622" spans="1:29" x14ac:dyDescent="0.25">
      <c r="A2622" s="224">
        <v>2618</v>
      </c>
      <c r="B2622" s="62" t="s">
        <v>5350</v>
      </c>
      <c r="C2622" s="9" t="s">
        <v>4042</v>
      </c>
      <c r="D2622" s="18">
        <v>0.80686666666666662</v>
      </c>
      <c r="E2622" s="124"/>
      <c r="F2622" s="17"/>
      <c r="G2622" s="18">
        <f>SUM(D2622*100,E2622:F2622)</f>
        <v>80.686666666666667</v>
      </c>
      <c r="H2622" s="17"/>
      <c r="I2622" s="19"/>
      <c r="J2622" s="18">
        <f>SUM(H2622:I2622)</f>
        <v>0</v>
      </c>
      <c r="K2622" s="17"/>
      <c r="L2622" s="19"/>
      <c r="M2622" s="19"/>
      <c r="N2622" s="18">
        <f>SUM(K2622:M2622)</f>
        <v>0</v>
      </c>
      <c r="O2622" s="19"/>
      <c r="P2622" s="19"/>
      <c r="Q2622" s="19"/>
      <c r="R2622" s="19"/>
      <c r="S2622" s="18">
        <f>SUM(O2622:R2622)</f>
        <v>0</v>
      </c>
      <c r="T2622" s="20"/>
      <c r="U2622" s="17"/>
      <c r="V2622" s="17"/>
      <c r="W2622" s="17"/>
      <c r="X2622" s="17"/>
      <c r="Y2622" s="17"/>
      <c r="Z2622" s="18">
        <f>SUM(T2622:Y2622)</f>
        <v>0</v>
      </c>
      <c r="AA2622" s="17"/>
      <c r="AB2622" s="17"/>
      <c r="AC2622" s="41">
        <f>G2622+J2622+N2622+S2622+Z2622+AA2622-AB2622</f>
        <v>80.686666666666667</v>
      </c>
    </row>
    <row r="2623" spans="1:29" x14ac:dyDescent="0.25">
      <c r="A2623" s="225">
        <v>2619</v>
      </c>
      <c r="B2623" s="62" t="s">
        <v>2898</v>
      </c>
      <c r="C2623" s="13" t="s">
        <v>2360</v>
      </c>
      <c r="D2623" s="18">
        <v>0.77583333333333326</v>
      </c>
      <c r="E2623" s="122"/>
      <c r="F2623" s="17"/>
      <c r="G2623" s="18">
        <v>77.583333333333329</v>
      </c>
      <c r="H2623" s="17"/>
      <c r="I2623" s="19"/>
      <c r="J2623" s="18">
        <v>0</v>
      </c>
      <c r="K2623" s="17"/>
      <c r="L2623" s="19"/>
      <c r="M2623" s="19"/>
      <c r="N2623" s="18">
        <v>0</v>
      </c>
      <c r="O2623" s="19">
        <v>2.5</v>
      </c>
      <c r="P2623" s="19">
        <v>0.6</v>
      </c>
      <c r="Q2623" s="19"/>
      <c r="R2623" s="19"/>
      <c r="S2623" s="18">
        <v>3.1</v>
      </c>
      <c r="T2623" s="20"/>
      <c r="U2623" s="17"/>
      <c r="V2623" s="17"/>
      <c r="W2623" s="17"/>
      <c r="X2623" s="17"/>
      <c r="Y2623" s="17"/>
      <c r="Z2623" s="18">
        <v>0</v>
      </c>
      <c r="AA2623" s="17"/>
      <c r="AB2623" s="17"/>
      <c r="AC2623" s="41">
        <v>80.683333333333323</v>
      </c>
    </row>
    <row r="2624" spans="1:29" x14ac:dyDescent="0.25">
      <c r="A2624" s="224">
        <v>2620</v>
      </c>
      <c r="B2624" s="92" t="s">
        <v>1642</v>
      </c>
      <c r="C2624" s="8" t="s">
        <v>1369</v>
      </c>
      <c r="D2624" s="18">
        <v>0.8067796610169492</v>
      </c>
      <c r="E2624" s="122"/>
      <c r="F2624" s="17"/>
      <c r="G2624" s="18">
        <f>SUM(D2624*100,E2624:F2624)</f>
        <v>80.677966101694921</v>
      </c>
      <c r="H2624" s="17"/>
      <c r="I2624" s="19"/>
      <c r="J2624" s="18">
        <f>SUM(H2624:I2624)</f>
        <v>0</v>
      </c>
      <c r="K2624" s="17"/>
      <c r="L2624" s="19"/>
      <c r="M2624" s="19"/>
      <c r="N2624" s="18">
        <f>SUM(K2624:M2624)</f>
        <v>0</v>
      </c>
      <c r="O2624" s="19"/>
      <c r="P2624" s="19"/>
      <c r="Q2624" s="19"/>
      <c r="R2624" s="19"/>
      <c r="S2624" s="18">
        <f>SUM(O2624:R2624)</f>
        <v>0</v>
      </c>
      <c r="T2624" s="20"/>
      <c r="U2624" s="17"/>
      <c r="V2624" s="17"/>
      <c r="W2624" s="17"/>
      <c r="X2624" s="17"/>
      <c r="Y2624" s="17"/>
      <c r="Z2624" s="18">
        <f>SUM(T2624:Y2624)</f>
        <v>0</v>
      </c>
      <c r="AA2624" s="17"/>
      <c r="AB2624" s="17"/>
      <c r="AC2624" s="41">
        <f>G2624+J2624+N2624+S2624+Z2624+AA2624-AB2624</f>
        <v>80.677966101694921</v>
      </c>
    </row>
    <row r="2625" spans="1:29" x14ac:dyDescent="0.25">
      <c r="A2625" s="224">
        <v>2621</v>
      </c>
      <c r="B2625" s="81" t="s">
        <v>1643</v>
      </c>
      <c r="C2625" s="21" t="s">
        <v>1369</v>
      </c>
      <c r="D2625" s="18">
        <v>0.76670033670033666</v>
      </c>
      <c r="E2625" s="122"/>
      <c r="F2625" s="17"/>
      <c r="G2625" s="18">
        <f>SUM(D2625*100,E2625:F2625)</f>
        <v>76.670033670033661</v>
      </c>
      <c r="H2625" s="17"/>
      <c r="I2625" s="19"/>
      <c r="J2625" s="18">
        <f>SUM(H2625:I2625)</f>
        <v>0</v>
      </c>
      <c r="K2625" s="17"/>
      <c r="L2625" s="19">
        <v>2</v>
      </c>
      <c r="M2625" s="19"/>
      <c r="N2625" s="18">
        <f>SUM(K2625:M2625)</f>
        <v>2</v>
      </c>
      <c r="O2625" s="19"/>
      <c r="P2625" s="19"/>
      <c r="Q2625" s="19"/>
      <c r="R2625" s="19"/>
      <c r="S2625" s="18">
        <f>SUM(O2625:R2625)</f>
        <v>0</v>
      </c>
      <c r="T2625" s="20"/>
      <c r="U2625" s="17"/>
      <c r="V2625" s="17"/>
      <c r="W2625" s="17"/>
      <c r="X2625" s="17">
        <v>2</v>
      </c>
      <c r="Y2625" s="17"/>
      <c r="Z2625" s="18">
        <f>SUM(T2625:Y2625)</f>
        <v>2</v>
      </c>
      <c r="AA2625" s="17"/>
      <c r="AB2625" s="17"/>
      <c r="AC2625" s="41">
        <f>G2625+J2625+N2625+S2625+Z2625+AA2625-AB2625</f>
        <v>80.670033670033661</v>
      </c>
    </row>
    <row r="2626" spans="1:29" ht="25.5" x14ac:dyDescent="0.25">
      <c r="A2626" s="224">
        <v>2622</v>
      </c>
      <c r="B2626" s="59" t="s">
        <v>712</v>
      </c>
      <c r="C2626" s="8" t="s">
        <v>5456</v>
      </c>
      <c r="D2626" s="6">
        <v>0.80666666666666664</v>
      </c>
      <c r="E2626" s="121"/>
      <c r="F2626" s="5"/>
      <c r="G2626" s="6">
        <f>SUM(D2626*100,E2626:F2626)</f>
        <v>80.666666666666657</v>
      </c>
      <c r="H2626" s="5"/>
      <c r="I2626" s="4"/>
      <c r="J2626" s="6">
        <f>SUM(H2626:I2626)</f>
        <v>0</v>
      </c>
      <c r="K2626" s="5"/>
      <c r="L2626" s="4"/>
      <c r="M2626" s="4"/>
      <c r="N2626" s="6">
        <f>SUM(K2626:M2626)</f>
        <v>0</v>
      </c>
      <c r="O2626" s="4"/>
      <c r="P2626" s="4"/>
      <c r="Q2626" s="4"/>
      <c r="R2626" s="4"/>
      <c r="S2626" s="6">
        <f>SUM(O2626:R2626)</f>
        <v>0</v>
      </c>
      <c r="T2626" s="7"/>
      <c r="U2626" s="5"/>
      <c r="V2626" s="5"/>
      <c r="W2626" s="5"/>
      <c r="X2626" s="5"/>
      <c r="Y2626" s="5"/>
      <c r="Z2626" s="6">
        <f>SUM(T2626:Y2626)</f>
        <v>0</v>
      </c>
      <c r="AA2626" s="5"/>
      <c r="AB2626" s="5"/>
      <c r="AC2626" s="40">
        <f>G2626+J2626+N2626+S2626+Z2626+AA2626-AB2626</f>
        <v>80.666666666666657</v>
      </c>
    </row>
    <row r="2627" spans="1:29" x14ac:dyDescent="0.25">
      <c r="A2627" s="225">
        <v>2623</v>
      </c>
      <c r="B2627" s="109">
        <v>194250</v>
      </c>
      <c r="C2627" s="36" t="s">
        <v>5457</v>
      </c>
      <c r="D2627" s="39">
        <v>0.80666666666666664</v>
      </c>
      <c r="E2627" s="123"/>
      <c r="F2627" s="33"/>
      <c r="G2627" s="34">
        <v>80.666666666666657</v>
      </c>
      <c r="H2627" s="33"/>
      <c r="I2627" s="32"/>
      <c r="J2627" s="34">
        <v>0</v>
      </c>
      <c r="K2627" s="33"/>
      <c r="L2627" s="32"/>
      <c r="M2627" s="32"/>
      <c r="N2627" s="34">
        <v>0</v>
      </c>
      <c r="O2627" s="32"/>
      <c r="P2627" s="32"/>
      <c r="Q2627" s="32"/>
      <c r="R2627" s="32"/>
      <c r="S2627" s="34">
        <v>0</v>
      </c>
      <c r="T2627" s="35"/>
      <c r="U2627" s="33"/>
      <c r="V2627" s="33"/>
      <c r="W2627" s="33"/>
      <c r="X2627" s="33"/>
      <c r="Y2627" s="33"/>
      <c r="Z2627" s="34">
        <v>0</v>
      </c>
      <c r="AA2627" s="33"/>
      <c r="AB2627" s="33"/>
      <c r="AC2627" s="42">
        <v>80.666666666666657</v>
      </c>
    </row>
    <row r="2628" spans="1:29" x14ac:dyDescent="0.25">
      <c r="A2628" s="224">
        <v>2624</v>
      </c>
      <c r="B2628" s="109">
        <v>184074</v>
      </c>
      <c r="C2628" s="36" t="s">
        <v>5457</v>
      </c>
      <c r="D2628" s="39">
        <v>0.80666666666666664</v>
      </c>
      <c r="E2628" s="123"/>
      <c r="F2628" s="33"/>
      <c r="G2628" s="34">
        <v>80.666666666666657</v>
      </c>
      <c r="H2628" s="33"/>
      <c r="I2628" s="32"/>
      <c r="J2628" s="34">
        <v>0</v>
      </c>
      <c r="K2628" s="33"/>
      <c r="L2628" s="32"/>
      <c r="M2628" s="32"/>
      <c r="N2628" s="34">
        <v>0</v>
      </c>
      <c r="O2628" s="32"/>
      <c r="P2628" s="32"/>
      <c r="Q2628" s="32"/>
      <c r="R2628" s="32"/>
      <c r="S2628" s="34">
        <v>0</v>
      </c>
      <c r="T2628" s="35"/>
      <c r="U2628" s="33"/>
      <c r="V2628" s="33"/>
      <c r="W2628" s="33"/>
      <c r="X2628" s="33"/>
      <c r="Y2628" s="33"/>
      <c r="Z2628" s="34">
        <v>0</v>
      </c>
      <c r="AA2628" s="33"/>
      <c r="AB2628" s="33"/>
      <c r="AC2628" s="42">
        <v>80.666666666666657</v>
      </c>
    </row>
    <row r="2629" spans="1:29" x14ac:dyDescent="0.25">
      <c r="A2629" s="224">
        <v>2625</v>
      </c>
      <c r="B2629" s="109">
        <v>184151</v>
      </c>
      <c r="C2629" s="36" t="s">
        <v>5457</v>
      </c>
      <c r="D2629" s="39">
        <v>0.80666666666666664</v>
      </c>
      <c r="E2629" s="123"/>
      <c r="F2629" s="33"/>
      <c r="G2629" s="34">
        <v>80.666666666666657</v>
      </c>
      <c r="H2629" s="33"/>
      <c r="I2629" s="32"/>
      <c r="J2629" s="34">
        <v>0</v>
      </c>
      <c r="K2629" s="33"/>
      <c r="L2629" s="32"/>
      <c r="M2629" s="32"/>
      <c r="N2629" s="34">
        <v>0</v>
      </c>
      <c r="O2629" s="32"/>
      <c r="P2629" s="32"/>
      <c r="Q2629" s="32"/>
      <c r="R2629" s="32"/>
      <c r="S2629" s="34">
        <v>0</v>
      </c>
      <c r="T2629" s="35"/>
      <c r="U2629" s="33"/>
      <c r="V2629" s="33"/>
      <c r="W2629" s="33"/>
      <c r="X2629" s="33"/>
      <c r="Y2629" s="33"/>
      <c r="Z2629" s="34">
        <v>0</v>
      </c>
      <c r="AA2629" s="33"/>
      <c r="AB2629" s="33"/>
      <c r="AC2629" s="42">
        <v>80.666666666666657</v>
      </c>
    </row>
    <row r="2630" spans="1:29" x14ac:dyDescent="0.25">
      <c r="A2630" s="224">
        <v>2626</v>
      </c>
      <c r="B2630" s="81" t="s">
        <v>4284</v>
      </c>
      <c r="C2630" s="8" t="s">
        <v>4042</v>
      </c>
      <c r="D2630" s="18">
        <v>0.80666666666666664</v>
      </c>
      <c r="E2630" s="124"/>
      <c r="F2630" s="17"/>
      <c r="G2630" s="18">
        <f>SUM(D2630*100,E2630:F2630)</f>
        <v>80.666666666666657</v>
      </c>
      <c r="H2630" s="17"/>
      <c r="I2630" s="19"/>
      <c r="J2630" s="18">
        <f>SUM(H2630:I2630)</f>
        <v>0</v>
      </c>
      <c r="K2630" s="17"/>
      <c r="L2630" s="19"/>
      <c r="M2630" s="19"/>
      <c r="N2630" s="18">
        <f>SUM(K2630:M2630)</f>
        <v>0</v>
      </c>
      <c r="O2630" s="19"/>
      <c r="P2630" s="19"/>
      <c r="Q2630" s="19"/>
      <c r="R2630" s="19"/>
      <c r="S2630" s="18">
        <f>SUM(O2630:R2630)</f>
        <v>0</v>
      </c>
      <c r="T2630" s="20"/>
      <c r="U2630" s="17"/>
      <c r="V2630" s="17"/>
      <c r="W2630" s="17"/>
      <c r="X2630" s="17"/>
      <c r="Y2630" s="17"/>
      <c r="Z2630" s="18">
        <f>SUM(T2630:Y2630)</f>
        <v>0</v>
      </c>
      <c r="AA2630" s="17"/>
      <c r="AB2630" s="17"/>
      <c r="AC2630" s="41">
        <f>G2630+J2630+N2630+S2630+Z2630+AA2630-AB2630</f>
        <v>80.666666666666657</v>
      </c>
    </row>
    <row r="2631" spans="1:29" x14ac:dyDescent="0.25">
      <c r="A2631" s="225">
        <v>2627</v>
      </c>
      <c r="B2631" s="58" t="s">
        <v>713</v>
      </c>
      <c r="C2631" s="8" t="s">
        <v>5456</v>
      </c>
      <c r="D2631" s="6">
        <v>0.80655172413793108</v>
      </c>
      <c r="E2631" s="121"/>
      <c r="F2631" s="5"/>
      <c r="G2631" s="6">
        <f>SUM(D2631*100,E2631:F2631)</f>
        <v>80.65517241379311</v>
      </c>
      <c r="H2631" s="5"/>
      <c r="I2631" s="4"/>
      <c r="J2631" s="6">
        <f>SUM(H2631:I2631)</f>
        <v>0</v>
      </c>
      <c r="K2631" s="5"/>
      <c r="L2631" s="4"/>
      <c r="M2631" s="4"/>
      <c r="N2631" s="6">
        <f>SUM(K2631:M2631)</f>
        <v>0</v>
      </c>
      <c r="O2631" s="4"/>
      <c r="P2631" s="4"/>
      <c r="Q2631" s="4"/>
      <c r="R2631" s="4"/>
      <c r="S2631" s="6">
        <f>SUM(O2631:R2631)</f>
        <v>0</v>
      </c>
      <c r="T2631" s="7"/>
      <c r="U2631" s="5"/>
      <c r="V2631" s="5"/>
      <c r="W2631" s="5"/>
      <c r="X2631" s="5"/>
      <c r="Y2631" s="5"/>
      <c r="Z2631" s="6">
        <f>SUM(T2631:Y2631)</f>
        <v>0</v>
      </c>
      <c r="AA2631" s="5"/>
      <c r="AB2631" s="5"/>
      <c r="AC2631" s="40">
        <f>G2631+J2631+N2631+S2631+Z2631+AA2631-AB2631</f>
        <v>80.65517241379311</v>
      </c>
    </row>
    <row r="2632" spans="1:29" x14ac:dyDescent="0.25">
      <c r="A2632" s="224">
        <v>2628</v>
      </c>
      <c r="B2632" s="109">
        <v>214082</v>
      </c>
      <c r="C2632" s="36" t="s">
        <v>5457</v>
      </c>
      <c r="D2632" s="39">
        <v>0.80651111111111107</v>
      </c>
      <c r="E2632" s="123"/>
      <c r="F2632" s="33"/>
      <c r="G2632" s="34">
        <v>80.651111111111106</v>
      </c>
      <c r="H2632" s="33"/>
      <c r="I2632" s="32"/>
      <c r="J2632" s="34">
        <v>0</v>
      </c>
      <c r="K2632" s="33"/>
      <c r="L2632" s="32"/>
      <c r="M2632" s="32"/>
      <c r="N2632" s="34">
        <v>0</v>
      </c>
      <c r="O2632" s="32"/>
      <c r="P2632" s="32"/>
      <c r="Q2632" s="32"/>
      <c r="R2632" s="32"/>
      <c r="S2632" s="34">
        <v>0</v>
      </c>
      <c r="T2632" s="35"/>
      <c r="U2632" s="33"/>
      <c r="V2632" s="33"/>
      <c r="W2632" s="33"/>
      <c r="X2632" s="33"/>
      <c r="Y2632" s="33"/>
      <c r="Z2632" s="34">
        <v>0</v>
      </c>
      <c r="AA2632" s="33"/>
      <c r="AB2632" s="33"/>
      <c r="AC2632" s="42">
        <v>80.651111111111106</v>
      </c>
    </row>
    <row r="2633" spans="1:29" x14ac:dyDescent="0.25">
      <c r="A2633" s="224">
        <v>2629</v>
      </c>
      <c r="B2633" s="58" t="s">
        <v>714</v>
      </c>
      <c r="C2633" s="8" t="s">
        <v>5456</v>
      </c>
      <c r="D2633" s="6">
        <v>0.75645161290322582</v>
      </c>
      <c r="E2633" s="121"/>
      <c r="F2633" s="5"/>
      <c r="G2633" s="6">
        <f>SUM(D2633*100,E2633:F2633)</f>
        <v>75.645161290322577</v>
      </c>
      <c r="H2633" s="5"/>
      <c r="I2633" s="4"/>
      <c r="J2633" s="6">
        <f>SUM(H2633:I2633)</f>
        <v>0</v>
      </c>
      <c r="K2633" s="5"/>
      <c r="L2633" s="4"/>
      <c r="M2633" s="4"/>
      <c r="N2633" s="6">
        <f>SUM(K2633:M2633)</f>
        <v>0</v>
      </c>
      <c r="O2633" s="4"/>
      <c r="P2633" s="4"/>
      <c r="Q2633" s="4"/>
      <c r="R2633" s="4"/>
      <c r="S2633" s="6">
        <f>SUM(O2633:R2633)</f>
        <v>0</v>
      </c>
      <c r="T2633" s="7"/>
      <c r="U2633" s="5"/>
      <c r="V2633" s="5"/>
      <c r="W2633" s="5"/>
      <c r="X2633" s="5">
        <v>5</v>
      </c>
      <c r="Y2633" s="5"/>
      <c r="Z2633" s="6">
        <f>SUM(T2633:Y2633)</f>
        <v>5</v>
      </c>
      <c r="AA2633" s="5"/>
      <c r="AB2633" s="5"/>
      <c r="AC2633" s="40">
        <f>G2633+J2633+N2633+S2633+Z2633+AA2633-AB2633</f>
        <v>80.645161290322577</v>
      </c>
    </row>
    <row r="2634" spans="1:29" x14ac:dyDescent="0.25">
      <c r="A2634" s="224">
        <v>2630</v>
      </c>
      <c r="B2634" s="62" t="s">
        <v>715</v>
      </c>
      <c r="C2634" s="8" t="s">
        <v>5456</v>
      </c>
      <c r="D2634" s="6">
        <v>0.80633333333333335</v>
      </c>
      <c r="E2634" s="121"/>
      <c r="F2634" s="5"/>
      <c r="G2634" s="6">
        <f>SUM(D2634*100,E2634:F2634)</f>
        <v>80.63333333333334</v>
      </c>
      <c r="H2634" s="5"/>
      <c r="I2634" s="4"/>
      <c r="J2634" s="6">
        <f>SUM(H2634:I2634)</f>
        <v>0</v>
      </c>
      <c r="K2634" s="5"/>
      <c r="L2634" s="4"/>
      <c r="M2634" s="4"/>
      <c r="N2634" s="6">
        <f>SUM(K2634:M2634)</f>
        <v>0</v>
      </c>
      <c r="O2634" s="4"/>
      <c r="P2634" s="4"/>
      <c r="Q2634" s="4"/>
      <c r="R2634" s="4"/>
      <c r="S2634" s="6">
        <f>SUM(O2634:R2634)</f>
        <v>0</v>
      </c>
      <c r="T2634" s="7"/>
      <c r="U2634" s="5"/>
      <c r="V2634" s="5"/>
      <c r="W2634" s="5"/>
      <c r="X2634" s="5"/>
      <c r="Y2634" s="5"/>
      <c r="Z2634" s="6">
        <f>SUM(T2634:Y2634)</f>
        <v>0</v>
      </c>
      <c r="AA2634" s="5"/>
      <c r="AB2634" s="5"/>
      <c r="AC2634" s="40">
        <f>G2634+J2634+N2634+S2634+Z2634+AA2634-AB2634</f>
        <v>80.63333333333334</v>
      </c>
    </row>
    <row r="2635" spans="1:29" x14ac:dyDescent="0.25">
      <c r="A2635" s="225">
        <v>2631</v>
      </c>
      <c r="B2635" s="111" t="s">
        <v>4215</v>
      </c>
      <c r="C2635" s="8" t="s">
        <v>4042</v>
      </c>
      <c r="D2635" s="18">
        <v>0.80625000000000002</v>
      </c>
      <c r="E2635" s="124"/>
      <c r="F2635" s="17"/>
      <c r="G2635" s="18">
        <f>SUM(D2635*100,E2635:F2635)</f>
        <v>80.625</v>
      </c>
      <c r="H2635" s="17"/>
      <c r="I2635" s="19"/>
      <c r="J2635" s="18">
        <f>SUM(H2635:I2635)</f>
        <v>0</v>
      </c>
      <c r="K2635" s="17"/>
      <c r="L2635" s="19"/>
      <c r="M2635" s="19"/>
      <c r="N2635" s="18">
        <f>SUM(K2635:M2635)</f>
        <v>0</v>
      </c>
      <c r="O2635" s="19"/>
      <c r="P2635" s="19"/>
      <c r="Q2635" s="19"/>
      <c r="R2635" s="19"/>
      <c r="S2635" s="18">
        <f>SUM(O2635:R2635)</f>
        <v>0</v>
      </c>
      <c r="T2635" s="20"/>
      <c r="U2635" s="17"/>
      <c r="V2635" s="17"/>
      <c r="W2635" s="17"/>
      <c r="X2635" s="17"/>
      <c r="Y2635" s="17"/>
      <c r="Z2635" s="18">
        <f>SUM(T2635:Y2635)</f>
        <v>0</v>
      </c>
      <c r="AA2635" s="17"/>
      <c r="AB2635" s="17"/>
      <c r="AC2635" s="41">
        <f>G2635+J2635+N2635+S2635+Z2635+AA2635-AB2635</f>
        <v>80.625</v>
      </c>
    </row>
    <row r="2636" spans="1:29" x14ac:dyDescent="0.25">
      <c r="A2636" s="224">
        <v>2632</v>
      </c>
      <c r="B2636" s="109">
        <v>214161</v>
      </c>
      <c r="C2636" s="36" t="s">
        <v>5457</v>
      </c>
      <c r="D2636" s="39">
        <v>0.80620740740740748</v>
      </c>
      <c r="E2636" s="123"/>
      <c r="F2636" s="33"/>
      <c r="G2636" s="34">
        <v>80.620740740740743</v>
      </c>
      <c r="H2636" s="33"/>
      <c r="I2636" s="32"/>
      <c r="J2636" s="34">
        <v>0</v>
      </c>
      <c r="K2636" s="33"/>
      <c r="L2636" s="32"/>
      <c r="M2636" s="32"/>
      <c r="N2636" s="34">
        <v>0</v>
      </c>
      <c r="O2636" s="32"/>
      <c r="P2636" s="32"/>
      <c r="Q2636" s="32"/>
      <c r="R2636" s="32"/>
      <c r="S2636" s="34">
        <v>0</v>
      </c>
      <c r="T2636" s="35"/>
      <c r="U2636" s="33"/>
      <c r="V2636" s="33"/>
      <c r="W2636" s="33"/>
      <c r="X2636" s="33"/>
      <c r="Y2636" s="33"/>
      <c r="Z2636" s="34">
        <v>0</v>
      </c>
      <c r="AA2636" s="33"/>
      <c r="AB2636" s="33"/>
      <c r="AC2636" s="42">
        <v>80.620740740740743</v>
      </c>
    </row>
    <row r="2637" spans="1:29" x14ac:dyDescent="0.25">
      <c r="A2637" s="224">
        <v>2633</v>
      </c>
      <c r="B2637" s="62" t="s">
        <v>716</v>
      </c>
      <c r="C2637" s="8" t="s">
        <v>5456</v>
      </c>
      <c r="D2637" s="6">
        <v>0.80620689655172417</v>
      </c>
      <c r="E2637" s="121"/>
      <c r="F2637" s="5"/>
      <c r="G2637" s="6">
        <f>SUM(D2637*100,E2637:F2637)</f>
        <v>80.620689655172413</v>
      </c>
      <c r="H2637" s="5"/>
      <c r="I2637" s="4"/>
      <c r="J2637" s="6">
        <f>SUM(H2637:I2637)</f>
        <v>0</v>
      </c>
      <c r="K2637" s="5"/>
      <c r="L2637" s="4"/>
      <c r="M2637" s="4"/>
      <c r="N2637" s="6">
        <f>SUM(K2637:M2637)</f>
        <v>0</v>
      </c>
      <c r="O2637" s="4"/>
      <c r="P2637" s="4"/>
      <c r="Q2637" s="4"/>
      <c r="R2637" s="4"/>
      <c r="S2637" s="6">
        <f>SUM(O2637:R2637)</f>
        <v>0</v>
      </c>
      <c r="T2637" s="7"/>
      <c r="U2637" s="5"/>
      <c r="V2637" s="5"/>
      <c r="W2637" s="5"/>
      <c r="X2637" s="5"/>
      <c r="Y2637" s="5"/>
      <c r="Z2637" s="6">
        <f>SUM(T2637:Y2637)</f>
        <v>0</v>
      </c>
      <c r="AA2637" s="5"/>
      <c r="AB2637" s="5"/>
      <c r="AC2637" s="40">
        <f>G2637+J2637+N2637+S2637+Z2637+AA2637-AB2637</f>
        <v>80.620689655172413</v>
      </c>
    </row>
    <row r="2638" spans="1:29" x14ac:dyDescent="0.25">
      <c r="A2638" s="224">
        <v>2634</v>
      </c>
      <c r="B2638" s="62" t="s">
        <v>2899</v>
      </c>
      <c r="C2638" s="13" t="s">
        <v>2360</v>
      </c>
      <c r="D2638" s="18">
        <v>0.80615384615384611</v>
      </c>
      <c r="E2638" s="122"/>
      <c r="F2638" s="17"/>
      <c r="G2638" s="18">
        <v>80.615384615384613</v>
      </c>
      <c r="H2638" s="17"/>
      <c r="I2638" s="19"/>
      <c r="J2638" s="18">
        <v>0</v>
      </c>
      <c r="K2638" s="17"/>
      <c r="L2638" s="19"/>
      <c r="M2638" s="19"/>
      <c r="N2638" s="18">
        <v>0</v>
      </c>
      <c r="O2638" s="19"/>
      <c r="P2638" s="19"/>
      <c r="Q2638" s="19"/>
      <c r="R2638" s="19"/>
      <c r="S2638" s="18">
        <v>0</v>
      </c>
      <c r="T2638" s="20"/>
      <c r="U2638" s="17"/>
      <c r="V2638" s="17"/>
      <c r="W2638" s="17"/>
      <c r="X2638" s="17"/>
      <c r="Y2638" s="17"/>
      <c r="Z2638" s="18">
        <v>0</v>
      </c>
      <c r="AA2638" s="17"/>
      <c r="AB2638" s="17"/>
      <c r="AC2638" s="41">
        <v>80.615384615384613</v>
      </c>
    </row>
    <row r="2639" spans="1:29" x14ac:dyDescent="0.25">
      <c r="A2639" s="225">
        <v>2635</v>
      </c>
      <c r="B2639" s="109">
        <v>184031</v>
      </c>
      <c r="C2639" s="36" t="s">
        <v>5457</v>
      </c>
      <c r="D2639" s="39">
        <v>0.80611111111111111</v>
      </c>
      <c r="E2639" s="123"/>
      <c r="F2639" s="33"/>
      <c r="G2639" s="34">
        <v>80.611111111111114</v>
      </c>
      <c r="H2639" s="33"/>
      <c r="I2639" s="32"/>
      <c r="J2639" s="34">
        <v>0</v>
      </c>
      <c r="K2639" s="33"/>
      <c r="L2639" s="32"/>
      <c r="M2639" s="32"/>
      <c r="N2639" s="34">
        <v>0</v>
      </c>
      <c r="O2639" s="32"/>
      <c r="P2639" s="32"/>
      <c r="Q2639" s="32"/>
      <c r="R2639" s="32"/>
      <c r="S2639" s="34">
        <v>0</v>
      </c>
      <c r="T2639" s="35"/>
      <c r="U2639" s="33"/>
      <c r="V2639" s="33"/>
      <c r="W2639" s="33"/>
      <c r="X2639" s="33"/>
      <c r="Y2639" s="33"/>
      <c r="Z2639" s="34">
        <v>0</v>
      </c>
      <c r="AA2639" s="33"/>
      <c r="AB2639" s="33"/>
      <c r="AC2639" s="42">
        <v>80.611111111111114</v>
      </c>
    </row>
    <row r="2640" spans="1:29" x14ac:dyDescent="0.25">
      <c r="A2640" s="224">
        <v>2636</v>
      </c>
      <c r="B2640" s="109">
        <v>214138</v>
      </c>
      <c r="C2640" s="36" t="s">
        <v>5457</v>
      </c>
      <c r="D2640" s="39">
        <v>0.75407407407407412</v>
      </c>
      <c r="E2640" s="123"/>
      <c r="F2640" s="33"/>
      <c r="G2640" s="34">
        <v>75.407407407407419</v>
      </c>
      <c r="H2640" s="33"/>
      <c r="I2640" s="32"/>
      <c r="J2640" s="34">
        <v>0</v>
      </c>
      <c r="K2640" s="33"/>
      <c r="L2640" s="32"/>
      <c r="M2640" s="32"/>
      <c r="N2640" s="34">
        <v>0</v>
      </c>
      <c r="O2640" s="32"/>
      <c r="P2640" s="32"/>
      <c r="Q2640" s="32"/>
      <c r="R2640" s="32"/>
      <c r="S2640" s="34">
        <v>0</v>
      </c>
      <c r="T2640" s="35"/>
      <c r="U2640" s="33">
        <v>5.2</v>
      </c>
      <c r="V2640" s="33"/>
      <c r="W2640" s="33"/>
      <c r="X2640" s="33"/>
      <c r="Y2640" s="33"/>
      <c r="Z2640" s="34">
        <v>5.2</v>
      </c>
      <c r="AA2640" s="33"/>
      <c r="AB2640" s="33"/>
      <c r="AC2640" s="42">
        <v>80.607407407407422</v>
      </c>
    </row>
    <row r="2641" spans="1:29" x14ac:dyDescent="0.25">
      <c r="A2641" s="224">
        <v>2637</v>
      </c>
      <c r="B2641" s="58" t="s">
        <v>717</v>
      </c>
      <c r="C2641" s="8" t="s">
        <v>5456</v>
      </c>
      <c r="D2641" s="6">
        <v>0.80586206896551726</v>
      </c>
      <c r="E2641" s="121"/>
      <c r="F2641" s="5"/>
      <c r="G2641" s="6">
        <f>SUM(D2641*100,E2641:F2641)</f>
        <v>80.58620689655173</v>
      </c>
      <c r="H2641" s="5"/>
      <c r="I2641" s="4"/>
      <c r="J2641" s="6">
        <f>SUM(H2641:I2641)</f>
        <v>0</v>
      </c>
      <c r="K2641" s="5"/>
      <c r="L2641" s="4"/>
      <c r="M2641" s="4"/>
      <c r="N2641" s="6">
        <f>SUM(K2641:M2641)</f>
        <v>0</v>
      </c>
      <c r="O2641" s="4"/>
      <c r="P2641" s="4"/>
      <c r="Q2641" s="4"/>
      <c r="R2641" s="4"/>
      <c r="S2641" s="6">
        <f>SUM(O2641:R2641)</f>
        <v>0</v>
      </c>
      <c r="T2641" s="7"/>
      <c r="U2641" s="5"/>
      <c r="V2641" s="5"/>
      <c r="W2641" s="5"/>
      <c r="X2641" s="5"/>
      <c r="Y2641" s="5"/>
      <c r="Z2641" s="6">
        <f>SUM(T2641:Y2641)</f>
        <v>0</v>
      </c>
      <c r="AA2641" s="5"/>
      <c r="AB2641" s="5"/>
      <c r="AC2641" s="40">
        <f>G2641+J2641+N2641+S2641+Z2641+AA2641-AB2641</f>
        <v>80.58620689655173</v>
      </c>
    </row>
    <row r="2642" spans="1:29" x14ac:dyDescent="0.25">
      <c r="A2642" s="224">
        <v>2638</v>
      </c>
      <c r="B2642" s="62" t="s">
        <v>2900</v>
      </c>
      <c r="C2642" s="13" t="s">
        <v>2360</v>
      </c>
      <c r="D2642" s="18">
        <v>0.80583333333333329</v>
      </c>
      <c r="E2642" s="122"/>
      <c r="F2642" s="17"/>
      <c r="G2642" s="18">
        <v>80.583333333333329</v>
      </c>
      <c r="H2642" s="17"/>
      <c r="I2642" s="19"/>
      <c r="J2642" s="18">
        <v>0</v>
      </c>
      <c r="K2642" s="17"/>
      <c r="L2642" s="19"/>
      <c r="M2642" s="19"/>
      <c r="N2642" s="18">
        <v>0</v>
      </c>
      <c r="O2642" s="19"/>
      <c r="P2642" s="19"/>
      <c r="Q2642" s="19"/>
      <c r="R2642" s="19"/>
      <c r="S2642" s="18">
        <v>0</v>
      </c>
      <c r="T2642" s="20"/>
      <c r="U2642" s="17"/>
      <c r="V2642" s="17"/>
      <c r="W2642" s="17"/>
      <c r="X2642" s="17"/>
      <c r="Y2642" s="17"/>
      <c r="Z2642" s="18">
        <v>0</v>
      </c>
      <c r="AA2642" s="17"/>
      <c r="AB2642" s="17"/>
      <c r="AC2642" s="41">
        <v>80.583333333333329</v>
      </c>
    </row>
    <row r="2643" spans="1:29" x14ac:dyDescent="0.25">
      <c r="A2643" s="225">
        <v>2639</v>
      </c>
      <c r="B2643" s="59" t="s">
        <v>718</v>
      </c>
      <c r="C2643" s="8" t="s">
        <v>5456</v>
      </c>
      <c r="D2643" s="6">
        <v>0.80580645161290321</v>
      </c>
      <c r="E2643" s="121"/>
      <c r="F2643" s="5"/>
      <c r="G2643" s="6">
        <f>SUM(D2643*100,E2643:F2643)</f>
        <v>80.58064516129032</v>
      </c>
      <c r="H2643" s="5"/>
      <c r="I2643" s="4"/>
      <c r="J2643" s="6">
        <f>SUM(H2643:I2643)</f>
        <v>0</v>
      </c>
      <c r="K2643" s="5"/>
      <c r="L2643" s="4"/>
      <c r="M2643" s="4"/>
      <c r="N2643" s="6">
        <f>SUM(K2643:M2643)</f>
        <v>0</v>
      </c>
      <c r="O2643" s="4"/>
      <c r="P2643" s="4"/>
      <c r="Q2643" s="4"/>
      <c r="R2643" s="4"/>
      <c r="S2643" s="6">
        <f>SUM(O2643:R2643)</f>
        <v>0</v>
      </c>
      <c r="T2643" s="7"/>
      <c r="U2643" s="5"/>
      <c r="V2643" s="5"/>
      <c r="W2643" s="5"/>
      <c r="X2643" s="5"/>
      <c r="Y2643" s="5"/>
      <c r="Z2643" s="6">
        <f>SUM(T2643:Y2643)</f>
        <v>0</v>
      </c>
      <c r="AA2643" s="5"/>
      <c r="AB2643" s="5"/>
      <c r="AC2643" s="40">
        <f>G2643+J2643+N2643+S2643+Z2643+AA2643-AB2643</f>
        <v>80.58064516129032</v>
      </c>
    </row>
    <row r="2644" spans="1:29" x14ac:dyDescent="0.25">
      <c r="A2644" s="224">
        <v>2640</v>
      </c>
      <c r="B2644" s="111" t="s">
        <v>4131</v>
      </c>
      <c r="C2644" s="8" t="s">
        <v>4042</v>
      </c>
      <c r="D2644" s="18">
        <v>0.80374999999999996</v>
      </c>
      <c r="E2644" s="124"/>
      <c r="F2644" s="17"/>
      <c r="G2644" s="18">
        <f>SUM(D2644*100,E2644:F2644)</f>
        <v>80.375</v>
      </c>
      <c r="H2644" s="17"/>
      <c r="I2644" s="19"/>
      <c r="J2644" s="18">
        <f>SUM(H2644:I2644)</f>
        <v>0</v>
      </c>
      <c r="K2644" s="17"/>
      <c r="L2644" s="19"/>
      <c r="M2644" s="19"/>
      <c r="N2644" s="18">
        <f>SUM(K2644:M2644)</f>
        <v>0</v>
      </c>
      <c r="O2644" s="19"/>
      <c r="P2644" s="19"/>
      <c r="Q2644" s="19"/>
      <c r="R2644" s="19"/>
      <c r="S2644" s="18">
        <f>SUM(O2644:R2644)</f>
        <v>0</v>
      </c>
      <c r="T2644" s="20"/>
      <c r="U2644" s="17"/>
      <c r="V2644" s="17"/>
      <c r="W2644" s="17">
        <v>0.2</v>
      </c>
      <c r="X2644" s="17"/>
      <c r="Y2644" s="17"/>
      <c r="Z2644" s="18">
        <f>SUM(T2644:Y2644)</f>
        <v>0.2</v>
      </c>
      <c r="AA2644" s="17"/>
      <c r="AB2644" s="17"/>
      <c r="AC2644" s="41">
        <f>G2644+J2644+N2644+S2644+Z2644+AA2644-AB2644</f>
        <v>80.575000000000003</v>
      </c>
    </row>
    <row r="2645" spans="1:29" x14ac:dyDescent="0.25">
      <c r="A2645" s="224">
        <v>2641</v>
      </c>
      <c r="B2645" s="62" t="s">
        <v>4685</v>
      </c>
      <c r="C2645" s="8" t="s">
        <v>4042</v>
      </c>
      <c r="D2645" s="18">
        <v>0.80566666666666664</v>
      </c>
      <c r="E2645" s="124"/>
      <c r="F2645" s="17"/>
      <c r="G2645" s="18">
        <f>SUM(D2645*100,E2645:F2645)</f>
        <v>80.566666666666663</v>
      </c>
      <c r="H2645" s="17"/>
      <c r="I2645" s="19"/>
      <c r="J2645" s="18">
        <f>SUM(H2645:I2645)</f>
        <v>0</v>
      </c>
      <c r="K2645" s="17"/>
      <c r="L2645" s="19"/>
      <c r="M2645" s="19"/>
      <c r="N2645" s="18">
        <f>SUM(K2645:M2645)</f>
        <v>0</v>
      </c>
      <c r="O2645" s="19"/>
      <c r="P2645" s="19"/>
      <c r="Q2645" s="19"/>
      <c r="R2645" s="19"/>
      <c r="S2645" s="18">
        <f>SUM(O2645:R2645)</f>
        <v>0</v>
      </c>
      <c r="T2645" s="20"/>
      <c r="U2645" s="17"/>
      <c r="V2645" s="17"/>
      <c r="W2645" s="17"/>
      <c r="X2645" s="17"/>
      <c r="Y2645" s="17"/>
      <c r="Z2645" s="18">
        <f>SUM(T2645:Y2645)</f>
        <v>0</v>
      </c>
      <c r="AA2645" s="17"/>
      <c r="AB2645" s="17"/>
      <c r="AC2645" s="41">
        <f>G2645+J2645+N2645+S2645+Z2645+AA2645-AB2645</f>
        <v>80.566666666666663</v>
      </c>
    </row>
    <row r="2646" spans="1:29" x14ac:dyDescent="0.25">
      <c r="A2646" s="224">
        <v>2642</v>
      </c>
      <c r="B2646" s="62" t="s">
        <v>719</v>
      </c>
      <c r="C2646" s="8" t="s">
        <v>5456</v>
      </c>
      <c r="D2646" s="6">
        <v>0.7455172413793103</v>
      </c>
      <c r="E2646" s="121"/>
      <c r="F2646" s="5"/>
      <c r="G2646" s="6">
        <f>SUM(D2646*100,E2646:F2646)</f>
        <v>74.551724137931032</v>
      </c>
      <c r="H2646" s="5"/>
      <c r="I2646" s="4"/>
      <c r="J2646" s="6">
        <f>SUM(H2646:I2646)</f>
        <v>0</v>
      </c>
      <c r="K2646" s="5"/>
      <c r="L2646" s="4"/>
      <c r="M2646" s="4"/>
      <c r="N2646" s="6">
        <f>SUM(K2646:M2646)</f>
        <v>0</v>
      </c>
      <c r="O2646" s="4"/>
      <c r="P2646" s="4"/>
      <c r="Q2646" s="4"/>
      <c r="R2646" s="4"/>
      <c r="S2646" s="6">
        <f>SUM(O2646:R2646)</f>
        <v>0</v>
      </c>
      <c r="T2646" s="7">
        <f>1+2</f>
        <v>3</v>
      </c>
      <c r="U2646" s="5"/>
      <c r="V2646" s="5"/>
      <c r="W2646" s="5"/>
      <c r="X2646" s="5"/>
      <c r="Y2646" s="5">
        <v>3</v>
      </c>
      <c r="Z2646" s="6">
        <f>SUM(T2646:Y2646)</f>
        <v>6</v>
      </c>
      <c r="AA2646" s="5"/>
      <c r="AB2646" s="5"/>
      <c r="AC2646" s="40">
        <f>G2646+J2646+N2646+S2646+Z2646+AA2646-AB2646</f>
        <v>80.551724137931032</v>
      </c>
    </row>
    <row r="2647" spans="1:29" x14ac:dyDescent="0.25">
      <c r="A2647" s="225">
        <v>2643</v>
      </c>
      <c r="B2647" s="29" t="s">
        <v>1644</v>
      </c>
      <c r="C2647" s="28" t="s">
        <v>1369</v>
      </c>
      <c r="D2647" s="18">
        <v>0.80543333333333345</v>
      </c>
      <c r="E2647" s="122"/>
      <c r="F2647" s="17"/>
      <c r="G2647" s="18">
        <f>SUM(D2647*100,E2647:F2647)</f>
        <v>80.543333333333351</v>
      </c>
      <c r="H2647" s="17"/>
      <c r="I2647" s="19"/>
      <c r="J2647" s="18">
        <f>SUM(H2647:I2647)</f>
        <v>0</v>
      </c>
      <c r="K2647" s="17"/>
      <c r="L2647" s="19"/>
      <c r="M2647" s="19"/>
      <c r="N2647" s="18">
        <f>SUM(K2647:M2647)</f>
        <v>0</v>
      </c>
      <c r="O2647" s="19"/>
      <c r="P2647" s="19"/>
      <c r="Q2647" s="19"/>
      <c r="R2647" s="19"/>
      <c r="S2647" s="18">
        <f>SUM(O2647:R2647)</f>
        <v>0</v>
      </c>
      <c r="T2647" s="20"/>
      <c r="U2647" s="17"/>
      <c r="V2647" s="17"/>
      <c r="W2647" s="17"/>
      <c r="X2647" s="17"/>
      <c r="Y2647" s="17"/>
      <c r="Z2647" s="18">
        <f>SUM(T2647:Y2647)</f>
        <v>0</v>
      </c>
      <c r="AA2647" s="17"/>
      <c r="AB2647" s="17"/>
      <c r="AC2647" s="41">
        <f>G2647+J2647+N2647+S2647+Z2647+AA2647-AB2647</f>
        <v>80.543333333333351</v>
      </c>
    </row>
    <row r="2648" spans="1:29" x14ac:dyDescent="0.25">
      <c r="A2648" s="224">
        <v>2644</v>
      </c>
      <c r="B2648" s="62" t="s">
        <v>3603</v>
      </c>
      <c r="C2648" s="13" t="s">
        <v>3340</v>
      </c>
      <c r="D2648" s="18">
        <v>0.79538461538461536</v>
      </c>
      <c r="E2648" s="122"/>
      <c r="F2648" s="17"/>
      <c r="G2648" s="18">
        <v>79.538461538461533</v>
      </c>
      <c r="H2648" s="17"/>
      <c r="I2648" s="19"/>
      <c r="J2648" s="18">
        <v>0</v>
      </c>
      <c r="K2648" s="17"/>
      <c r="L2648" s="19"/>
      <c r="M2648" s="19"/>
      <c r="N2648" s="18">
        <v>0</v>
      </c>
      <c r="O2648" s="19"/>
      <c r="P2648" s="19"/>
      <c r="Q2648" s="19"/>
      <c r="R2648" s="19"/>
      <c r="S2648" s="18">
        <v>0</v>
      </c>
      <c r="T2648" s="20"/>
      <c r="U2648" s="17"/>
      <c r="V2648" s="17"/>
      <c r="W2648" s="17"/>
      <c r="X2648" s="17"/>
      <c r="Y2648" s="17"/>
      <c r="Z2648" s="18">
        <v>0</v>
      </c>
      <c r="AA2648" s="17">
        <v>1</v>
      </c>
      <c r="AB2648" s="17"/>
      <c r="AC2648" s="41">
        <v>80.538461538461533</v>
      </c>
    </row>
    <row r="2649" spans="1:29" x14ac:dyDescent="0.25">
      <c r="A2649" s="224">
        <v>2645</v>
      </c>
      <c r="B2649" s="23" t="s">
        <v>1645</v>
      </c>
      <c r="C2649" s="8" t="s">
        <v>1369</v>
      </c>
      <c r="D2649" s="18">
        <v>0.80533333333333335</v>
      </c>
      <c r="E2649" s="122"/>
      <c r="F2649" s="17"/>
      <c r="G2649" s="18">
        <f>SUM(D2649*100,E2649:F2649)</f>
        <v>80.533333333333331</v>
      </c>
      <c r="H2649" s="17"/>
      <c r="I2649" s="19"/>
      <c r="J2649" s="18">
        <f>SUM(H2649:I2649)</f>
        <v>0</v>
      </c>
      <c r="K2649" s="17"/>
      <c r="L2649" s="19"/>
      <c r="M2649" s="19"/>
      <c r="N2649" s="18">
        <f>SUM(K2649:M2649)</f>
        <v>0</v>
      </c>
      <c r="O2649" s="19"/>
      <c r="P2649" s="19"/>
      <c r="Q2649" s="19"/>
      <c r="R2649" s="19"/>
      <c r="S2649" s="18">
        <f>SUM(O2649:R2649)</f>
        <v>0</v>
      </c>
      <c r="T2649" s="20"/>
      <c r="U2649" s="17"/>
      <c r="V2649" s="17"/>
      <c r="W2649" s="17"/>
      <c r="X2649" s="17"/>
      <c r="Y2649" s="17"/>
      <c r="Z2649" s="18">
        <f>SUM(T2649:Y2649)</f>
        <v>0</v>
      </c>
      <c r="AA2649" s="17"/>
      <c r="AB2649" s="17"/>
      <c r="AC2649" s="41">
        <f>G2649+J2649+N2649+S2649+Z2649+AA2649-AB2649</f>
        <v>80.533333333333331</v>
      </c>
    </row>
    <row r="2650" spans="1:29" x14ac:dyDescent="0.25">
      <c r="A2650" s="224">
        <v>2646</v>
      </c>
      <c r="B2650" s="109">
        <v>194109</v>
      </c>
      <c r="C2650" s="36" t="s">
        <v>5457</v>
      </c>
      <c r="D2650" s="39">
        <v>0.80533333333333335</v>
      </c>
      <c r="E2650" s="123"/>
      <c r="F2650" s="33"/>
      <c r="G2650" s="34">
        <v>80.533333333333331</v>
      </c>
      <c r="H2650" s="33"/>
      <c r="I2650" s="32"/>
      <c r="J2650" s="34">
        <v>0</v>
      </c>
      <c r="K2650" s="33"/>
      <c r="L2650" s="32"/>
      <c r="M2650" s="32"/>
      <c r="N2650" s="34">
        <v>0</v>
      </c>
      <c r="O2650" s="32"/>
      <c r="P2650" s="32"/>
      <c r="Q2650" s="32"/>
      <c r="R2650" s="32"/>
      <c r="S2650" s="34">
        <v>0</v>
      </c>
      <c r="T2650" s="35"/>
      <c r="U2650" s="33"/>
      <c r="V2650" s="33"/>
      <c r="W2650" s="33"/>
      <c r="X2650" s="33"/>
      <c r="Y2650" s="33"/>
      <c r="Z2650" s="34">
        <v>0</v>
      </c>
      <c r="AA2650" s="33"/>
      <c r="AB2650" s="33"/>
      <c r="AC2650" s="42">
        <v>80.533333333333331</v>
      </c>
    </row>
    <row r="2651" spans="1:29" x14ac:dyDescent="0.25">
      <c r="A2651" s="225">
        <v>2647</v>
      </c>
      <c r="B2651" s="109">
        <v>214066</v>
      </c>
      <c r="C2651" s="36" t="s">
        <v>5457</v>
      </c>
      <c r="D2651" s="39">
        <v>0.74928888888888889</v>
      </c>
      <c r="E2651" s="123"/>
      <c r="F2651" s="33"/>
      <c r="G2651" s="34">
        <v>74.928888888888892</v>
      </c>
      <c r="H2651" s="33">
        <v>2</v>
      </c>
      <c r="I2651" s="32"/>
      <c r="J2651" s="34">
        <v>2</v>
      </c>
      <c r="K2651" s="33"/>
      <c r="L2651" s="32"/>
      <c r="M2651" s="32"/>
      <c r="N2651" s="34">
        <v>0</v>
      </c>
      <c r="O2651" s="32"/>
      <c r="P2651" s="32"/>
      <c r="Q2651" s="32"/>
      <c r="R2651" s="32"/>
      <c r="S2651" s="34">
        <v>0</v>
      </c>
      <c r="T2651" s="35"/>
      <c r="U2651" s="33">
        <v>3.6</v>
      </c>
      <c r="V2651" s="33"/>
      <c r="W2651" s="33"/>
      <c r="X2651" s="33"/>
      <c r="Y2651" s="33"/>
      <c r="Z2651" s="34">
        <v>3.6</v>
      </c>
      <c r="AA2651" s="33"/>
      <c r="AB2651" s="33"/>
      <c r="AC2651" s="42">
        <v>80.528888888888886</v>
      </c>
    </row>
    <row r="2652" spans="1:29" x14ac:dyDescent="0.25">
      <c r="A2652" s="224">
        <v>2648</v>
      </c>
      <c r="B2652" s="109">
        <v>194514</v>
      </c>
      <c r="C2652" s="36" t="s">
        <v>5457</v>
      </c>
      <c r="D2652" s="39">
        <v>0.80527777777777776</v>
      </c>
      <c r="E2652" s="123"/>
      <c r="F2652" s="33"/>
      <c r="G2652" s="34">
        <v>80.527777777777771</v>
      </c>
      <c r="H2652" s="33"/>
      <c r="I2652" s="32"/>
      <c r="J2652" s="34">
        <v>0</v>
      </c>
      <c r="K2652" s="33"/>
      <c r="L2652" s="32"/>
      <c r="M2652" s="32"/>
      <c r="N2652" s="34">
        <v>0</v>
      </c>
      <c r="O2652" s="32"/>
      <c r="P2652" s="32"/>
      <c r="Q2652" s="32"/>
      <c r="R2652" s="32"/>
      <c r="S2652" s="34">
        <v>0</v>
      </c>
      <c r="T2652" s="35"/>
      <c r="U2652" s="33"/>
      <c r="V2652" s="33"/>
      <c r="W2652" s="33"/>
      <c r="X2652" s="33"/>
      <c r="Y2652" s="33"/>
      <c r="Z2652" s="34">
        <v>0</v>
      </c>
      <c r="AA2652" s="33"/>
      <c r="AB2652" s="33"/>
      <c r="AC2652" s="42">
        <v>80.527777777777771</v>
      </c>
    </row>
    <row r="2653" spans="1:29" x14ac:dyDescent="0.25">
      <c r="A2653" s="224">
        <v>2649</v>
      </c>
      <c r="B2653" s="62" t="s">
        <v>720</v>
      </c>
      <c r="C2653" s="8" t="s">
        <v>5456</v>
      </c>
      <c r="D2653" s="6">
        <v>0.80517241379310345</v>
      </c>
      <c r="E2653" s="121"/>
      <c r="F2653" s="5"/>
      <c r="G2653" s="6">
        <f>SUM(D2653*100,E2653:F2653)</f>
        <v>80.517241379310349</v>
      </c>
      <c r="H2653" s="5"/>
      <c r="I2653" s="4"/>
      <c r="J2653" s="6">
        <f>SUM(H2653:I2653)</f>
        <v>0</v>
      </c>
      <c r="K2653" s="5"/>
      <c r="L2653" s="4"/>
      <c r="M2653" s="4"/>
      <c r="N2653" s="6">
        <f>SUM(K2653:M2653)</f>
        <v>0</v>
      </c>
      <c r="O2653" s="4"/>
      <c r="P2653" s="4"/>
      <c r="Q2653" s="4"/>
      <c r="R2653" s="4"/>
      <c r="S2653" s="6">
        <f>SUM(O2653:R2653)</f>
        <v>0</v>
      </c>
      <c r="T2653" s="7"/>
      <c r="U2653" s="5"/>
      <c r="V2653" s="5"/>
      <c r="W2653" s="5"/>
      <c r="X2653" s="5"/>
      <c r="Y2653" s="5"/>
      <c r="Z2653" s="6">
        <f>SUM(T2653:Y2653)</f>
        <v>0</v>
      </c>
      <c r="AA2653" s="5"/>
      <c r="AB2653" s="5"/>
      <c r="AC2653" s="40">
        <f>G2653+J2653+N2653+S2653+Z2653+AA2653-AB2653</f>
        <v>80.517241379310349</v>
      </c>
    </row>
    <row r="2654" spans="1:29" x14ac:dyDescent="0.25">
      <c r="A2654" s="224">
        <v>2650</v>
      </c>
      <c r="B2654" s="59" t="s">
        <v>721</v>
      </c>
      <c r="C2654" s="8" t="s">
        <v>5456</v>
      </c>
      <c r="D2654" s="6">
        <v>0.80516129032258066</v>
      </c>
      <c r="E2654" s="121"/>
      <c r="F2654" s="5"/>
      <c r="G2654" s="6">
        <f>SUM(D2654*100,E2654:F2654)</f>
        <v>80.516129032258064</v>
      </c>
      <c r="H2654" s="5"/>
      <c r="I2654" s="4"/>
      <c r="J2654" s="6">
        <f>SUM(H2654:I2654)</f>
        <v>0</v>
      </c>
      <c r="K2654" s="5"/>
      <c r="L2654" s="4"/>
      <c r="M2654" s="4"/>
      <c r="N2654" s="6">
        <f>SUM(K2654:M2654)</f>
        <v>0</v>
      </c>
      <c r="O2654" s="4"/>
      <c r="P2654" s="4"/>
      <c r="Q2654" s="4"/>
      <c r="R2654" s="4"/>
      <c r="S2654" s="6">
        <f>SUM(O2654:R2654)</f>
        <v>0</v>
      </c>
      <c r="T2654" s="7"/>
      <c r="U2654" s="5"/>
      <c r="V2654" s="5"/>
      <c r="W2654" s="5"/>
      <c r="X2654" s="5"/>
      <c r="Y2654" s="5"/>
      <c r="Z2654" s="6">
        <f>SUM(T2654:Y2654)</f>
        <v>0</v>
      </c>
      <c r="AA2654" s="5"/>
      <c r="AB2654" s="5"/>
      <c r="AC2654" s="40">
        <f>G2654+J2654+N2654+S2654+Z2654+AA2654-AB2654</f>
        <v>80.516129032258064</v>
      </c>
    </row>
    <row r="2655" spans="1:29" x14ac:dyDescent="0.25">
      <c r="A2655" s="225">
        <v>2651</v>
      </c>
      <c r="B2655" s="58" t="s">
        <v>722</v>
      </c>
      <c r="C2655" s="8" t="s">
        <v>5456</v>
      </c>
      <c r="D2655" s="43">
        <v>0.72704666666666673</v>
      </c>
      <c r="E2655" s="121"/>
      <c r="F2655" s="5"/>
      <c r="G2655" s="6">
        <f>SUM(D2655*100,E2655:F2655)</f>
        <v>72.704666666666668</v>
      </c>
      <c r="H2655" s="5"/>
      <c r="I2655" s="4"/>
      <c r="J2655" s="6">
        <f>SUM(H2655:I2655)</f>
        <v>0</v>
      </c>
      <c r="K2655" s="5"/>
      <c r="L2655" s="4"/>
      <c r="M2655" s="4"/>
      <c r="N2655" s="6">
        <f>SUM(K2655:M2655)</f>
        <v>0</v>
      </c>
      <c r="O2655" s="4"/>
      <c r="P2655" s="4"/>
      <c r="Q2655" s="4"/>
      <c r="R2655" s="4"/>
      <c r="S2655" s="6">
        <f>SUM(O2655:R2655)</f>
        <v>0</v>
      </c>
      <c r="T2655" s="7">
        <v>1</v>
      </c>
      <c r="U2655" s="5">
        <v>0.5</v>
      </c>
      <c r="V2655" s="5"/>
      <c r="W2655" s="5">
        <f>2.5+3</f>
        <v>5.5</v>
      </c>
      <c r="X2655" s="5">
        <v>0.8</v>
      </c>
      <c r="Y2655" s="5"/>
      <c r="Z2655" s="6">
        <f>SUM(T2655:Y2655)</f>
        <v>7.8</v>
      </c>
      <c r="AA2655" s="5"/>
      <c r="AB2655" s="5"/>
      <c r="AC2655" s="40">
        <f>G2655+J2655+N2655+S2655+Z2655+AA2655-AB2655</f>
        <v>80.504666666666665</v>
      </c>
    </row>
    <row r="2656" spans="1:29" x14ac:dyDescent="0.25">
      <c r="A2656" s="224">
        <v>2652</v>
      </c>
      <c r="B2656" s="62" t="s">
        <v>723</v>
      </c>
      <c r="C2656" s="8" t="s">
        <v>5456</v>
      </c>
      <c r="D2656" s="6">
        <v>0.8</v>
      </c>
      <c r="E2656" s="121"/>
      <c r="F2656" s="5"/>
      <c r="G2656" s="6">
        <f>SUM(D2656*100,E2656:F2656)</f>
        <v>80</v>
      </c>
      <c r="H2656" s="5"/>
      <c r="I2656" s="4"/>
      <c r="J2656" s="6">
        <f>SUM(H2656:I2656)</f>
        <v>0</v>
      </c>
      <c r="K2656" s="5"/>
      <c r="L2656" s="4"/>
      <c r="M2656" s="4"/>
      <c r="N2656" s="6">
        <f>SUM(K2656:M2656)</f>
        <v>0</v>
      </c>
      <c r="O2656" s="4"/>
      <c r="P2656" s="4"/>
      <c r="Q2656" s="4"/>
      <c r="R2656" s="4"/>
      <c r="S2656" s="6">
        <f>SUM(O2656:R2656)</f>
        <v>0</v>
      </c>
      <c r="T2656" s="7"/>
      <c r="U2656" s="5"/>
      <c r="V2656" s="5">
        <v>0.5</v>
      </c>
      <c r="W2656" s="5"/>
      <c r="X2656" s="5"/>
      <c r="Y2656" s="5"/>
      <c r="Z2656" s="6">
        <f>SUM(T2656:Y2656)</f>
        <v>0.5</v>
      </c>
      <c r="AA2656" s="5"/>
      <c r="AB2656" s="5"/>
      <c r="AC2656" s="40">
        <f>G2656+J2656+N2656+S2656+Z2656+AA2656-AB2656</f>
        <v>80.5</v>
      </c>
    </row>
    <row r="2657" spans="1:29" x14ac:dyDescent="0.25">
      <c r="A2657" s="224">
        <v>2653</v>
      </c>
      <c r="B2657" s="62" t="s">
        <v>4711</v>
      </c>
      <c r="C2657" s="8" t="s">
        <v>4042</v>
      </c>
      <c r="D2657" s="18">
        <v>0.80500000000000005</v>
      </c>
      <c r="E2657" s="124"/>
      <c r="F2657" s="17"/>
      <c r="G2657" s="18">
        <f>SUM(D2657*100,E2657:F2657)</f>
        <v>80.5</v>
      </c>
      <c r="H2657" s="17"/>
      <c r="I2657" s="19"/>
      <c r="J2657" s="18">
        <f>SUM(H2657:I2657)</f>
        <v>0</v>
      </c>
      <c r="K2657" s="17"/>
      <c r="L2657" s="19"/>
      <c r="M2657" s="19"/>
      <c r="N2657" s="18">
        <f>SUM(K2657:M2657)</f>
        <v>0</v>
      </c>
      <c r="O2657" s="19"/>
      <c r="P2657" s="19"/>
      <c r="Q2657" s="19"/>
      <c r="R2657" s="19"/>
      <c r="S2657" s="18">
        <f>SUM(O2657:R2657)</f>
        <v>0</v>
      </c>
      <c r="T2657" s="20"/>
      <c r="U2657" s="17"/>
      <c r="V2657" s="17"/>
      <c r="W2657" s="17"/>
      <c r="X2657" s="17"/>
      <c r="Y2657" s="17"/>
      <c r="Z2657" s="18">
        <f>SUM(T2657:Y2657)</f>
        <v>0</v>
      </c>
      <c r="AA2657" s="17"/>
      <c r="AB2657" s="17"/>
      <c r="AC2657" s="41">
        <f>G2657+J2657+N2657+S2657+Z2657+AA2657-AB2657</f>
        <v>80.5</v>
      </c>
    </row>
    <row r="2658" spans="1:29" x14ac:dyDescent="0.25">
      <c r="A2658" s="224">
        <v>2654</v>
      </c>
      <c r="B2658" s="94" t="s">
        <v>1646</v>
      </c>
      <c r="C2658" s="8" t="s">
        <v>1369</v>
      </c>
      <c r="D2658" s="18">
        <v>0.804943820224719</v>
      </c>
      <c r="E2658" s="122"/>
      <c r="F2658" s="17"/>
      <c r="G2658" s="18">
        <f>SUM(D2658*100,E2658:F2658)</f>
        <v>80.494382022471896</v>
      </c>
      <c r="H2658" s="17"/>
      <c r="I2658" s="19"/>
      <c r="J2658" s="18">
        <f>SUM(H2658:I2658)</f>
        <v>0</v>
      </c>
      <c r="K2658" s="17"/>
      <c r="L2658" s="19"/>
      <c r="M2658" s="19"/>
      <c r="N2658" s="18">
        <f>SUM(K2658:M2658)</f>
        <v>0</v>
      </c>
      <c r="O2658" s="19"/>
      <c r="P2658" s="19"/>
      <c r="Q2658" s="19"/>
      <c r="R2658" s="19"/>
      <c r="S2658" s="18">
        <f>SUM(O2658:R2658)</f>
        <v>0</v>
      </c>
      <c r="T2658" s="20"/>
      <c r="U2658" s="17"/>
      <c r="V2658" s="17"/>
      <c r="W2658" s="17"/>
      <c r="X2658" s="17"/>
      <c r="Y2658" s="17"/>
      <c r="Z2658" s="18">
        <f>SUM(T2658:Y2658)</f>
        <v>0</v>
      </c>
      <c r="AA2658" s="17"/>
      <c r="AB2658" s="17"/>
      <c r="AC2658" s="41">
        <f>G2658+J2658+N2658+S2658+Z2658+AA2658-AB2658</f>
        <v>80.494382022471896</v>
      </c>
    </row>
    <row r="2659" spans="1:29" x14ac:dyDescent="0.25">
      <c r="A2659" s="225">
        <v>2655</v>
      </c>
      <c r="B2659" s="109">
        <v>184015</v>
      </c>
      <c r="C2659" s="36" t="s">
        <v>5457</v>
      </c>
      <c r="D2659" s="39">
        <v>0.80472222222222223</v>
      </c>
      <c r="E2659" s="123"/>
      <c r="F2659" s="33"/>
      <c r="G2659" s="34">
        <v>80.472222222222229</v>
      </c>
      <c r="H2659" s="33"/>
      <c r="I2659" s="32"/>
      <c r="J2659" s="34">
        <v>0</v>
      </c>
      <c r="K2659" s="33"/>
      <c r="L2659" s="32"/>
      <c r="M2659" s="32"/>
      <c r="N2659" s="34">
        <v>0</v>
      </c>
      <c r="O2659" s="32"/>
      <c r="P2659" s="32"/>
      <c r="Q2659" s="32"/>
      <c r="R2659" s="32"/>
      <c r="S2659" s="34">
        <v>0</v>
      </c>
      <c r="T2659" s="35"/>
      <c r="U2659" s="33"/>
      <c r="V2659" s="33"/>
      <c r="W2659" s="33"/>
      <c r="X2659" s="33"/>
      <c r="Y2659" s="33"/>
      <c r="Z2659" s="34">
        <v>0</v>
      </c>
      <c r="AA2659" s="33"/>
      <c r="AB2659" s="33"/>
      <c r="AC2659" s="42">
        <v>80.472222222222229</v>
      </c>
    </row>
    <row r="2660" spans="1:29" x14ac:dyDescent="0.25">
      <c r="A2660" s="224">
        <v>2656</v>
      </c>
      <c r="B2660" s="62" t="s">
        <v>3604</v>
      </c>
      <c r="C2660" s="13" t="s">
        <v>3340</v>
      </c>
      <c r="D2660" s="18">
        <v>0.79468749999999999</v>
      </c>
      <c r="E2660" s="122">
        <v>1</v>
      </c>
      <c r="F2660" s="17"/>
      <c r="G2660" s="18">
        <v>80.46875</v>
      </c>
      <c r="H2660" s="17"/>
      <c r="I2660" s="19"/>
      <c r="J2660" s="18">
        <v>0</v>
      </c>
      <c r="K2660" s="17"/>
      <c r="L2660" s="19"/>
      <c r="M2660" s="19"/>
      <c r="N2660" s="18">
        <v>0</v>
      </c>
      <c r="O2660" s="19"/>
      <c r="P2660" s="19"/>
      <c r="Q2660" s="19"/>
      <c r="R2660" s="19"/>
      <c r="S2660" s="18">
        <v>0</v>
      </c>
      <c r="T2660" s="20"/>
      <c r="U2660" s="17"/>
      <c r="V2660" s="17"/>
      <c r="W2660" s="17"/>
      <c r="X2660" s="17"/>
      <c r="Y2660" s="17"/>
      <c r="Z2660" s="18">
        <v>0</v>
      </c>
      <c r="AA2660" s="17"/>
      <c r="AB2660" s="17"/>
      <c r="AC2660" s="41">
        <v>80.46875</v>
      </c>
    </row>
    <row r="2661" spans="1:29" x14ac:dyDescent="0.25">
      <c r="A2661" s="224">
        <v>2657</v>
      </c>
      <c r="B2661" s="62" t="s">
        <v>724</v>
      </c>
      <c r="C2661" s="8" t="s">
        <v>5456</v>
      </c>
      <c r="D2661" s="6">
        <v>0.80466666666666664</v>
      </c>
      <c r="E2661" s="121"/>
      <c r="F2661" s="5"/>
      <c r="G2661" s="6">
        <f>SUM(D2661*100,E2661:F2661)</f>
        <v>80.466666666666669</v>
      </c>
      <c r="H2661" s="5"/>
      <c r="I2661" s="4"/>
      <c r="J2661" s="6">
        <f>SUM(H2661:I2661)</f>
        <v>0</v>
      </c>
      <c r="K2661" s="5"/>
      <c r="L2661" s="4"/>
      <c r="M2661" s="4"/>
      <c r="N2661" s="6">
        <f>SUM(K2661:M2661)</f>
        <v>0</v>
      </c>
      <c r="O2661" s="4"/>
      <c r="P2661" s="4"/>
      <c r="Q2661" s="4"/>
      <c r="R2661" s="4"/>
      <c r="S2661" s="6">
        <f>SUM(O2661:R2661)</f>
        <v>0</v>
      </c>
      <c r="T2661" s="7"/>
      <c r="U2661" s="5"/>
      <c r="V2661" s="5"/>
      <c r="W2661" s="5"/>
      <c r="X2661" s="5"/>
      <c r="Y2661" s="5"/>
      <c r="Z2661" s="6">
        <f>SUM(T2661:Y2661)</f>
        <v>0</v>
      </c>
      <c r="AA2661" s="5"/>
      <c r="AB2661" s="5"/>
      <c r="AC2661" s="40">
        <f>G2661+J2661+N2661+S2661+Z2661+AA2661-AB2661</f>
        <v>80.466666666666669</v>
      </c>
    </row>
    <row r="2662" spans="1:29" x14ac:dyDescent="0.25">
      <c r="A2662" s="224">
        <v>2658</v>
      </c>
      <c r="B2662" s="109">
        <v>194083</v>
      </c>
      <c r="C2662" s="36" t="s">
        <v>5457</v>
      </c>
      <c r="D2662" s="39">
        <v>0.80466666666666664</v>
      </c>
      <c r="E2662" s="123"/>
      <c r="F2662" s="33"/>
      <c r="G2662" s="34">
        <v>80.466666666666669</v>
      </c>
      <c r="H2662" s="33"/>
      <c r="I2662" s="32"/>
      <c r="J2662" s="34">
        <v>0</v>
      </c>
      <c r="K2662" s="33"/>
      <c r="L2662" s="32"/>
      <c r="M2662" s="32"/>
      <c r="N2662" s="34">
        <v>0</v>
      </c>
      <c r="O2662" s="32"/>
      <c r="P2662" s="32"/>
      <c r="Q2662" s="32"/>
      <c r="R2662" s="32"/>
      <c r="S2662" s="34">
        <v>0</v>
      </c>
      <c r="T2662" s="35"/>
      <c r="U2662" s="33"/>
      <c r="V2662" s="33"/>
      <c r="W2662" s="33"/>
      <c r="X2662" s="33"/>
      <c r="Y2662" s="33"/>
      <c r="Z2662" s="34">
        <v>0</v>
      </c>
      <c r="AA2662" s="33"/>
      <c r="AB2662" s="33"/>
      <c r="AC2662" s="42">
        <v>80.466666666666669</v>
      </c>
    </row>
    <row r="2663" spans="1:29" ht="25.5" x14ac:dyDescent="0.25">
      <c r="A2663" s="225">
        <v>2659</v>
      </c>
      <c r="B2663" s="59" t="s">
        <v>725</v>
      </c>
      <c r="C2663" s="8" t="s">
        <v>5456</v>
      </c>
      <c r="D2663" s="6">
        <v>0.80454545454545456</v>
      </c>
      <c r="E2663" s="121"/>
      <c r="F2663" s="5"/>
      <c r="G2663" s="6">
        <f>SUM(D2663*100,E2663:F2663)</f>
        <v>80.454545454545453</v>
      </c>
      <c r="H2663" s="5"/>
      <c r="I2663" s="4"/>
      <c r="J2663" s="6">
        <f>SUM(H2663:I2663)</f>
        <v>0</v>
      </c>
      <c r="K2663" s="5"/>
      <c r="L2663" s="4"/>
      <c r="M2663" s="4"/>
      <c r="N2663" s="6">
        <f>SUM(K2663:M2663)</f>
        <v>0</v>
      </c>
      <c r="O2663" s="4"/>
      <c r="P2663" s="4"/>
      <c r="Q2663" s="4"/>
      <c r="R2663" s="4"/>
      <c r="S2663" s="6">
        <f>SUM(O2663:R2663)</f>
        <v>0</v>
      </c>
      <c r="T2663" s="7"/>
      <c r="U2663" s="5"/>
      <c r="V2663" s="5"/>
      <c r="W2663" s="5"/>
      <c r="X2663" s="5"/>
      <c r="Y2663" s="5"/>
      <c r="Z2663" s="6">
        <f>SUM(T2663:Y2663)</f>
        <v>0</v>
      </c>
      <c r="AA2663" s="5"/>
      <c r="AB2663" s="5"/>
      <c r="AC2663" s="40">
        <f>G2663+J2663+N2663+S2663+Z2663+AA2663-AB2663</f>
        <v>80.454545454545453</v>
      </c>
    </row>
    <row r="2664" spans="1:29" x14ac:dyDescent="0.25">
      <c r="A2664" s="224">
        <v>2660</v>
      </c>
      <c r="B2664" s="60" t="s">
        <v>726</v>
      </c>
      <c r="C2664" s="8" t="s">
        <v>5456</v>
      </c>
      <c r="D2664" s="6">
        <v>0.80454545454545456</v>
      </c>
      <c r="E2664" s="121"/>
      <c r="F2664" s="5"/>
      <c r="G2664" s="6">
        <f>SUM(D2664*100,E2664:F2664)</f>
        <v>80.454545454545453</v>
      </c>
      <c r="H2664" s="5"/>
      <c r="I2664" s="4"/>
      <c r="J2664" s="6">
        <f>SUM(H2664:I2664)</f>
        <v>0</v>
      </c>
      <c r="K2664" s="5"/>
      <c r="L2664" s="4"/>
      <c r="M2664" s="4"/>
      <c r="N2664" s="6">
        <f>SUM(K2664:M2664)</f>
        <v>0</v>
      </c>
      <c r="O2664" s="4"/>
      <c r="P2664" s="4"/>
      <c r="Q2664" s="4"/>
      <c r="R2664" s="4"/>
      <c r="S2664" s="6">
        <f>SUM(O2664:R2664)</f>
        <v>0</v>
      </c>
      <c r="T2664" s="7"/>
      <c r="U2664" s="5"/>
      <c r="V2664" s="5"/>
      <c r="W2664" s="5"/>
      <c r="X2664" s="5"/>
      <c r="Y2664" s="5"/>
      <c r="Z2664" s="6">
        <f>SUM(T2664:Y2664)</f>
        <v>0</v>
      </c>
      <c r="AA2664" s="5"/>
      <c r="AB2664" s="5"/>
      <c r="AC2664" s="40">
        <f>G2664+J2664+N2664+S2664+Z2664+AA2664-AB2664</f>
        <v>80.454545454545453</v>
      </c>
    </row>
    <row r="2665" spans="1:29" x14ac:dyDescent="0.25">
      <c r="A2665" s="224">
        <v>2661</v>
      </c>
      <c r="B2665" s="58" t="s">
        <v>727</v>
      </c>
      <c r="C2665" s="8" t="s">
        <v>5456</v>
      </c>
      <c r="D2665" s="43">
        <v>0.80445333333333335</v>
      </c>
      <c r="E2665" s="121"/>
      <c r="F2665" s="5"/>
      <c r="G2665" s="6">
        <f>SUM(D2665*100,E2665:F2665)</f>
        <v>80.445333333333338</v>
      </c>
      <c r="H2665" s="5"/>
      <c r="I2665" s="4"/>
      <c r="J2665" s="6">
        <f>SUM(H2665:I2665)</f>
        <v>0</v>
      </c>
      <c r="K2665" s="5"/>
      <c r="L2665" s="4"/>
      <c r="M2665" s="4"/>
      <c r="N2665" s="6">
        <f>SUM(K2665:M2665)</f>
        <v>0</v>
      </c>
      <c r="O2665" s="4"/>
      <c r="P2665" s="4"/>
      <c r="Q2665" s="4"/>
      <c r="R2665" s="4"/>
      <c r="S2665" s="6">
        <f>SUM(O2665:R2665)</f>
        <v>0</v>
      </c>
      <c r="T2665" s="7"/>
      <c r="U2665" s="5"/>
      <c r="V2665" s="5"/>
      <c r="W2665" s="5"/>
      <c r="X2665" s="5"/>
      <c r="Y2665" s="5"/>
      <c r="Z2665" s="6">
        <f>SUM(T2665:Y2665)</f>
        <v>0</v>
      </c>
      <c r="AA2665" s="5"/>
      <c r="AB2665" s="5"/>
      <c r="AC2665" s="40">
        <f>G2665+J2665+N2665+S2665+Z2665+AA2665-AB2665</f>
        <v>80.445333333333338</v>
      </c>
    </row>
    <row r="2666" spans="1:29" x14ac:dyDescent="0.25">
      <c r="A2666" s="224">
        <v>2662</v>
      </c>
      <c r="B2666" s="58" t="s">
        <v>728</v>
      </c>
      <c r="C2666" s="8" t="s">
        <v>5456</v>
      </c>
      <c r="D2666" s="43">
        <v>0.80445333333333335</v>
      </c>
      <c r="E2666" s="121"/>
      <c r="F2666" s="5"/>
      <c r="G2666" s="6">
        <f>SUM(D2666*100,E2666:F2666)</f>
        <v>80.445333333333338</v>
      </c>
      <c r="H2666" s="5"/>
      <c r="I2666" s="4"/>
      <c r="J2666" s="6">
        <f>SUM(H2666:I2666)</f>
        <v>0</v>
      </c>
      <c r="K2666" s="5"/>
      <c r="L2666" s="4"/>
      <c r="M2666" s="4"/>
      <c r="N2666" s="6">
        <f>SUM(K2666:M2666)</f>
        <v>0</v>
      </c>
      <c r="O2666" s="4"/>
      <c r="P2666" s="4"/>
      <c r="Q2666" s="4"/>
      <c r="R2666" s="4"/>
      <c r="S2666" s="6">
        <f>SUM(O2666:R2666)</f>
        <v>0</v>
      </c>
      <c r="T2666" s="7"/>
      <c r="U2666" s="5"/>
      <c r="V2666" s="5"/>
      <c r="W2666" s="5"/>
      <c r="X2666" s="5"/>
      <c r="Y2666" s="5"/>
      <c r="Z2666" s="6">
        <f>SUM(T2666:Y2666)</f>
        <v>0</v>
      </c>
      <c r="AA2666" s="5"/>
      <c r="AB2666" s="5"/>
      <c r="AC2666" s="40">
        <f>G2666+J2666+N2666+S2666+Z2666+AA2666-AB2666</f>
        <v>80.445333333333338</v>
      </c>
    </row>
    <row r="2667" spans="1:29" x14ac:dyDescent="0.25">
      <c r="A2667" s="225">
        <v>2663</v>
      </c>
      <c r="B2667" s="58" t="s">
        <v>729</v>
      </c>
      <c r="C2667" s="8" t="s">
        <v>5456</v>
      </c>
      <c r="D2667" s="43">
        <v>0.80442666666666662</v>
      </c>
      <c r="E2667" s="121"/>
      <c r="F2667" s="5"/>
      <c r="G2667" s="6">
        <f>SUM(D2667*100,E2667:F2667)</f>
        <v>80.442666666666668</v>
      </c>
      <c r="H2667" s="5"/>
      <c r="I2667" s="4"/>
      <c r="J2667" s="6">
        <f>SUM(H2667:I2667)</f>
        <v>0</v>
      </c>
      <c r="K2667" s="5"/>
      <c r="L2667" s="4"/>
      <c r="M2667" s="4"/>
      <c r="N2667" s="6">
        <f>SUM(K2667:M2667)</f>
        <v>0</v>
      </c>
      <c r="O2667" s="4"/>
      <c r="P2667" s="4"/>
      <c r="Q2667" s="4"/>
      <c r="R2667" s="4"/>
      <c r="S2667" s="6">
        <f>SUM(O2667:R2667)</f>
        <v>0</v>
      </c>
      <c r="T2667" s="7"/>
      <c r="U2667" s="5"/>
      <c r="V2667" s="5"/>
      <c r="W2667" s="5"/>
      <c r="X2667" s="5"/>
      <c r="Y2667" s="5"/>
      <c r="Z2667" s="6">
        <f>SUM(T2667:Y2667)</f>
        <v>0</v>
      </c>
      <c r="AA2667" s="5"/>
      <c r="AB2667" s="5"/>
      <c r="AC2667" s="40">
        <f>G2667+J2667+N2667+S2667+Z2667+AA2667-AB2667</f>
        <v>80.442666666666668</v>
      </c>
    </row>
    <row r="2668" spans="1:29" x14ac:dyDescent="0.25">
      <c r="A2668" s="224">
        <v>2664</v>
      </c>
      <c r="B2668" s="62" t="s">
        <v>4640</v>
      </c>
      <c r="C2668" s="50" t="s">
        <v>4042</v>
      </c>
      <c r="D2668" s="18">
        <v>0.80225806451612902</v>
      </c>
      <c r="E2668" s="124"/>
      <c r="F2668" s="17"/>
      <c r="G2668" s="18">
        <f>SUM(D2668*100,E2668:F2668)</f>
        <v>80.225806451612897</v>
      </c>
      <c r="H2668" s="17"/>
      <c r="I2668" s="19"/>
      <c r="J2668" s="18">
        <f>SUM(H2668:I2668)</f>
        <v>0</v>
      </c>
      <c r="K2668" s="17"/>
      <c r="L2668" s="19"/>
      <c r="M2668" s="19"/>
      <c r="N2668" s="18">
        <f>SUM(K2668:M2668)</f>
        <v>0</v>
      </c>
      <c r="O2668" s="19"/>
      <c r="P2668" s="19"/>
      <c r="Q2668" s="19"/>
      <c r="R2668" s="19"/>
      <c r="S2668" s="18">
        <f>SUM(O2668:R2668)</f>
        <v>0</v>
      </c>
      <c r="T2668" s="20"/>
      <c r="U2668" s="17">
        <v>0.2</v>
      </c>
      <c r="V2668" s="17"/>
      <c r="W2668" s="17"/>
      <c r="X2668" s="17"/>
      <c r="Y2668" s="17"/>
      <c r="Z2668" s="18">
        <f>SUM(T2668:Y2668)</f>
        <v>0.2</v>
      </c>
      <c r="AA2668" s="17"/>
      <c r="AB2668" s="17"/>
      <c r="AC2668" s="41">
        <f>G2668+J2668+N2668+S2668+Z2668+AA2668-AB2668</f>
        <v>80.4258064516129</v>
      </c>
    </row>
    <row r="2669" spans="1:29" x14ac:dyDescent="0.25">
      <c r="A2669" s="224">
        <v>2665</v>
      </c>
      <c r="B2669" s="58" t="s">
        <v>730</v>
      </c>
      <c r="C2669" s="8" t="s">
        <v>5456</v>
      </c>
      <c r="D2669" s="6">
        <v>0.80419354838709678</v>
      </c>
      <c r="E2669" s="121"/>
      <c r="F2669" s="5"/>
      <c r="G2669" s="6">
        <f>SUM(D2669*100,E2669:F2669)</f>
        <v>80.41935483870968</v>
      </c>
      <c r="H2669" s="5"/>
      <c r="I2669" s="4"/>
      <c r="J2669" s="6">
        <f>SUM(H2669:I2669)</f>
        <v>0</v>
      </c>
      <c r="K2669" s="5"/>
      <c r="L2669" s="4"/>
      <c r="M2669" s="4"/>
      <c r="N2669" s="6">
        <f>SUM(K2669:M2669)</f>
        <v>0</v>
      </c>
      <c r="O2669" s="4"/>
      <c r="P2669" s="4"/>
      <c r="Q2669" s="4"/>
      <c r="R2669" s="4"/>
      <c r="S2669" s="6">
        <f>SUM(O2669:R2669)</f>
        <v>0</v>
      </c>
      <c r="T2669" s="7"/>
      <c r="U2669" s="5"/>
      <c r="V2669" s="5"/>
      <c r="W2669" s="5"/>
      <c r="X2669" s="5"/>
      <c r="Y2669" s="5"/>
      <c r="Z2669" s="6">
        <f>SUM(T2669:Y2669)</f>
        <v>0</v>
      </c>
      <c r="AA2669" s="5"/>
      <c r="AB2669" s="5"/>
      <c r="AC2669" s="40">
        <f>G2669+J2669+N2669+S2669+Z2669+AA2669-AB2669</f>
        <v>80.41935483870968</v>
      </c>
    </row>
    <row r="2670" spans="1:29" x14ac:dyDescent="0.25">
      <c r="A2670" s="224">
        <v>2666</v>
      </c>
      <c r="B2670" s="62" t="s">
        <v>5145</v>
      </c>
      <c r="C2670" s="24" t="s">
        <v>4042</v>
      </c>
      <c r="D2670" s="18">
        <v>0.80419354838709678</v>
      </c>
      <c r="E2670" s="124"/>
      <c r="F2670" s="17"/>
      <c r="G2670" s="18">
        <f>SUM(D2670*100,E2670:F2670)</f>
        <v>80.41935483870968</v>
      </c>
      <c r="H2670" s="17"/>
      <c r="I2670" s="19"/>
      <c r="J2670" s="18">
        <f>SUM(H2670:I2670)</f>
        <v>0</v>
      </c>
      <c r="K2670" s="17"/>
      <c r="L2670" s="19"/>
      <c r="M2670" s="19"/>
      <c r="N2670" s="18">
        <f>SUM(K2670:M2670)</f>
        <v>0</v>
      </c>
      <c r="O2670" s="19"/>
      <c r="P2670" s="19"/>
      <c r="Q2670" s="19"/>
      <c r="R2670" s="19"/>
      <c r="S2670" s="18">
        <f>SUM(O2670:R2670)</f>
        <v>0</v>
      </c>
      <c r="T2670" s="20"/>
      <c r="U2670" s="17"/>
      <c r="V2670" s="17"/>
      <c r="W2670" s="17"/>
      <c r="X2670" s="17"/>
      <c r="Y2670" s="17"/>
      <c r="Z2670" s="18">
        <f>SUM(T2670:Y2670)</f>
        <v>0</v>
      </c>
      <c r="AA2670" s="17"/>
      <c r="AB2670" s="17"/>
      <c r="AC2670" s="41">
        <f>G2670+J2670+N2670+S2670+Z2670+AA2670-AB2670</f>
        <v>80.41935483870968</v>
      </c>
    </row>
    <row r="2671" spans="1:29" x14ac:dyDescent="0.25">
      <c r="A2671" s="225">
        <v>2667</v>
      </c>
      <c r="B2671" s="62" t="s">
        <v>3605</v>
      </c>
      <c r="C2671" s="13" t="s">
        <v>3340</v>
      </c>
      <c r="D2671" s="18">
        <v>0.7890625</v>
      </c>
      <c r="E2671" s="122">
        <v>1</v>
      </c>
      <c r="F2671" s="17"/>
      <c r="G2671" s="18">
        <v>79.90625</v>
      </c>
      <c r="H2671" s="17"/>
      <c r="I2671" s="19"/>
      <c r="J2671" s="18">
        <v>0</v>
      </c>
      <c r="K2671" s="17"/>
      <c r="L2671" s="19"/>
      <c r="M2671" s="19"/>
      <c r="N2671" s="18">
        <v>0</v>
      </c>
      <c r="O2671" s="19"/>
      <c r="P2671" s="19"/>
      <c r="Q2671" s="19"/>
      <c r="R2671" s="19"/>
      <c r="S2671" s="18">
        <v>0</v>
      </c>
      <c r="T2671" s="20"/>
      <c r="U2671" s="17">
        <v>0.5</v>
      </c>
      <c r="V2671" s="17"/>
      <c r="W2671" s="17"/>
      <c r="X2671" s="17"/>
      <c r="Y2671" s="17"/>
      <c r="Z2671" s="18">
        <v>0.5</v>
      </c>
      <c r="AA2671" s="17"/>
      <c r="AB2671" s="17"/>
      <c r="AC2671" s="41">
        <v>80.40625</v>
      </c>
    </row>
    <row r="2672" spans="1:29" x14ac:dyDescent="0.25">
      <c r="A2672" s="224">
        <v>2668</v>
      </c>
      <c r="B2672" s="62" t="s">
        <v>3606</v>
      </c>
      <c r="C2672" s="13" t="s">
        <v>3340</v>
      </c>
      <c r="D2672" s="18">
        <v>0.77906249999999999</v>
      </c>
      <c r="E2672" s="122">
        <v>1</v>
      </c>
      <c r="F2672" s="17"/>
      <c r="G2672" s="18">
        <v>78.90625</v>
      </c>
      <c r="H2672" s="17"/>
      <c r="I2672" s="19"/>
      <c r="J2672" s="18">
        <v>0</v>
      </c>
      <c r="K2672" s="17"/>
      <c r="L2672" s="19"/>
      <c r="M2672" s="19"/>
      <c r="N2672" s="18">
        <v>0</v>
      </c>
      <c r="O2672" s="19"/>
      <c r="P2672" s="19"/>
      <c r="Q2672" s="19"/>
      <c r="R2672" s="19"/>
      <c r="S2672" s="18">
        <v>0</v>
      </c>
      <c r="T2672" s="20"/>
      <c r="U2672" s="17"/>
      <c r="V2672" s="17"/>
      <c r="W2672" s="17">
        <v>1.5</v>
      </c>
      <c r="X2672" s="17"/>
      <c r="Y2672" s="17"/>
      <c r="Z2672" s="18">
        <v>1.5</v>
      </c>
      <c r="AA2672" s="17"/>
      <c r="AB2672" s="17"/>
      <c r="AC2672" s="41">
        <v>80.40625</v>
      </c>
    </row>
    <row r="2673" spans="1:29" x14ac:dyDescent="0.25">
      <c r="A2673" s="224">
        <v>2669</v>
      </c>
      <c r="B2673" s="81" t="s">
        <v>4307</v>
      </c>
      <c r="C2673" s="8" t="s">
        <v>4042</v>
      </c>
      <c r="D2673" s="18">
        <v>0.80400000000000005</v>
      </c>
      <c r="E2673" s="124"/>
      <c r="F2673" s="17"/>
      <c r="G2673" s="18">
        <f>SUM(D2673*100,E2673:F2673)</f>
        <v>80.400000000000006</v>
      </c>
      <c r="H2673" s="17"/>
      <c r="I2673" s="19"/>
      <c r="J2673" s="18">
        <f>SUM(H2673:I2673)</f>
        <v>0</v>
      </c>
      <c r="K2673" s="17"/>
      <c r="L2673" s="19"/>
      <c r="M2673" s="19"/>
      <c r="N2673" s="18">
        <f>SUM(K2673:M2673)</f>
        <v>0</v>
      </c>
      <c r="O2673" s="19"/>
      <c r="P2673" s="19"/>
      <c r="Q2673" s="19"/>
      <c r="R2673" s="19"/>
      <c r="S2673" s="18">
        <f>SUM(O2673:R2673)</f>
        <v>0</v>
      </c>
      <c r="T2673" s="20"/>
      <c r="U2673" s="17"/>
      <c r="V2673" s="17"/>
      <c r="W2673" s="17"/>
      <c r="X2673" s="17"/>
      <c r="Y2673" s="17"/>
      <c r="Z2673" s="18">
        <f>SUM(T2673:Y2673)</f>
        <v>0</v>
      </c>
      <c r="AA2673" s="17"/>
      <c r="AB2673" s="17"/>
      <c r="AC2673" s="41">
        <f>G2673+J2673+N2673+S2673+Z2673+AA2673-AB2673</f>
        <v>80.400000000000006</v>
      </c>
    </row>
    <row r="2674" spans="1:29" x14ac:dyDescent="0.25">
      <c r="A2674" s="224">
        <v>2670</v>
      </c>
      <c r="B2674" s="58" t="s">
        <v>731</v>
      </c>
      <c r="C2674" s="8" t="s">
        <v>5456</v>
      </c>
      <c r="D2674" s="6">
        <v>0.80387096774193545</v>
      </c>
      <c r="E2674" s="121"/>
      <c r="F2674" s="5"/>
      <c r="G2674" s="6">
        <f>SUM(D2674*100,E2674:F2674)</f>
        <v>80.387096774193552</v>
      </c>
      <c r="H2674" s="5"/>
      <c r="I2674" s="4"/>
      <c r="J2674" s="6">
        <f>SUM(H2674:I2674)</f>
        <v>0</v>
      </c>
      <c r="K2674" s="5"/>
      <c r="L2674" s="4"/>
      <c r="M2674" s="4"/>
      <c r="N2674" s="6">
        <f>SUM(K2674:M2674)</f>
        <v>0</v>
      </c>
      <c r="O2674" s="4"/>
      <c r="P2674" s="4"/>
      <c r="Q2674" s="4"/>
      <c r="R2674" s="4"/>
      <c r="S2674" s="6">
        <f>SUM(O2674:R2674)</f>
        <v>0</v>
      </c>
      <c r="T2674" s="7"/>
      <c r="U2674" s="5"/>
      <c r="V2674" s="5"/>
      <c r="W2674" s="5"/>
      <c r="X2674" s="5"/>
      <c r="Y2674" s="5"/>
      <c r="Z2674" s="6">
        <f>SUM(T2674:Y2674)</f>
        <v>0</v>
      </c>
      <c r="AA2674" s="5"/>
      <c r="AB2674" s="5"/>
      <c r="AC2674" s="40">
        <f>G2674+J2674+N2674+S2674+Z2674+AA2674-AB2674</f>
        <v>80.387096774193552</v>
      </c>
    </row>
    <row r="2675" spans="1:29" x14ac:dyDescent="0.25">
      <c r="A2675" s="225">
        <v>2671</v>
      </c>
      <c r="B2675" s="62" t="s">
        <v>2901</v>
      </c>
      <c r="C2675" s="13" t="s">
        <v>2360</v>
      </c>
      <c r="D2675" s="18">
        <v>0.80384615384615388</v>
      </c>
      <c r="E2675" s="122"/>
      <c r="F2675" s="17"/>
      <c r="G2675" s="18">
        <v>80.384615384615387</v>
      </c>
      <c r="H2675" s="17"/>
      <c r="I2675" s="19"/>
      <c r="J2675" s="18">
        <v>0</v>
      </c>
      <c r="K2675" s="17"/>
      <c r="L2675" s="19"/>
      <c r="M2675" s="19"/>
      <c r="N2675" s="18">
        <v>0</v>
      </c>
      <c r="O2675" s="19"/>
      <c r="P2675" s="19"/>
      <c r="Q2675" s="19"/>
      <c r="R2675" s="19"/>
      <c r="S2675" s="18">
        <v>0</v>
      </c>
      <c r="T2675" s="20"/>
      <c r="U2675" s="17"/>
      <c r="V2675" s="17"/>
      <c r="W2675" s="17"/>
      <c r="X2675" s="17"/>
      <c r="Y2675" s="17"/>
      <c r="Z2675" s="18">
        <v>0</v>
      </c>
      <c r="AA2675" s="17"/>
      <c r="AB2675" s="17"/>
      <c r="AC2675" s="41">
        <v>80.384615384615387</v>
      </c>
    </row>
    <row r="2676" spans="1:29" x14ac:dyDescent="0.25">
      <c r="A2676" s="224">
        <v>2672</v>
      </c>
      <c r="B2676" s="62" t="s">
        <v>2902</v>
      </c>
      <c r="C2676" s="13" t="s">
        <v>2360</v>
      </c>
      <c r="D2676" s="18">
        <v>0.80384615384615388</v>
      </c>
      <c r="E2676" s="122"/>
      <c r="F2676" s="17"/>
      <c r="G2676" s="18">
        <v>80.384615384615387</v>
      </c>
      <c r="H2676" s="17"/>
      <c r="I2676" s="19"/>
      <c r="J2676" s="18">
        <v>0</v>
      </c>
      <c r="K2676" s="17"/>
      <c r="L2676" s="19"/>
      <c r="M2676" s="19"/>
      <c r="N2676" s="18">
        <v>0</v>
      </c>
      <c r="O2676" s="19"/>
      <c r="P2676" s="19"/>
      <c r="Q2676" s="19"/>
      <c r="R2676" s="19"/>
      <c r="S2676" s="18">
        <v>0</v>
      </c>
      <c r="T2676" s="20"/>
      <c r="U2676" s="17"/>
      <c r="V2676" s="17"/>
      <c r="W2676" s="17"/>
      <c r="X2676" s="17"/>
      <c r="Y2676" s="17"/>
      <c r="Z2676" s="18">
        <v>0</v>
      </c>
      <c r="AA2676" s="17"/>
      <c r="AB2676" s="17"/>
      <c r="AC2676" s="41">
        <v>80.384615384615387</v>
      </c>
    </row>
    <row r="2677" spans="1:29" x14ac:dyDescent="0.25">
      <c r="A2677" s="224">
        <v>2673</v>
      </c>
      <c r="B2677" s="62" t="s">
        <v>2903</v>
      </c>
      <c r="C2677" s="13" t="s">
        <v>2360</v>
      </c>
      <c r="D2677" s="18">
        <v>0.80384615384615388</v>
      </c>
      <c r="E2677" s="122"/>
      <c r="F2677" s="17"/>
      <c r="G2677" s="18">
        <v>80.384615384615387</v>
      </c>
      <c r="H2677" s="17"/>
      <c r="I2677" s="19"/>
      <c r="J2677" s="18">
        <v>0</v>
      </c>
      <c r="K2677" s="17"/>
      <c r="L2677" s="19"/>
      <c r="M2677" s="19"/>
      <c r="N2677" s="18">
        <v>0</v>
      </c>
      <c r="O2677" s="19"/>
      <c r="P2677" s="19"/>
      <c r="Q2677" s="19"/>
      <c r="R2677" s="19"/>
      <c r="S2677" s="18">
        <v>0</v>
      </c>
      <c r="T2677" s="20"/>
      <c r="U2677" s="17"/>
      <c r="V2677" s="17"/>
      <c r="W2677" s="17"/>
      <c r="X2677" s="17"/>
      <c r="Y2677" s="17"/>
      <c r="Z2677" s="18">
        <v>0</v>
      </c>
      <c r="AA2677" s="17"/>
      <c r="AB2677" s="17"/>
      <c r="AC2677" s="41">
        <v>80.384615384615387</v>
      </c>
    </row>
    <row r="2678" spans="1:29" x14ac:dyDescent="0.25">
      <c r="A2678" s="224">
        <v>2674</v>
      </c>
      <c r="B2678" s="62" t="s">
        <v>2904</v>
      </c>
      <c r="C2678" s="13" t="s">
        <v>2360</v>
      </c>
      <c r="D2678" s="18">
        <v>0.80384615384615388</v>
      </c>
      <c r="E2678" s="122"/>
      <c r="F2678" s="17"/>
      <c r="G2678" s="18">
        <v>80.384615384615387</v>
      </c>
      <c r="H2678" s="17"/>
      <c r="I2678" s="19"/>
      <c r="J2678" s="18">
        <v>0</v>
      </c>
      <c r="K2678" s="17"/>
      <c r="L2678" s="19"/>
      <c r="M2678" s="19"/>
      <c r="N2678" s="18">
        <v>0</v>
      </c>
      <c r="O2678" s="19"/>
      <c r="P2678" s="19"/>
      <c r="Q2678" s="19"/>
      <c r="R2678" s="19"/>
      <c r="S2678" s="18">
        <v>0</v>
      </c>
      <c r="T2678" s="20"/>
      <c r="U2678" s="17"/>
      <c r="V2678" s="17"/>
      <c r="W2678" s="17"/>
      <c r="X2678" s="17"/>
      <c r="Y2678" s="17"/>
      <c r="Z2678" s="18">
        <v>0</v>
      </c>
      <c r="AA2678" s="17"/>
      <c r="AB2678" s="17"/>
      <c r="AC2678" s="41">
        <v>80.384615384615387</v>
      </c>
    </row>
    <row r="2679" spans="1:29" x14ac:dyDescent="0.25">
      <c r="A2679" s="225">
        <v>2675</v>
      </c>
      <c r="B2679" s="109">
        <v>214195</v>
      </c>
      <c r="C2679" s="36" t="s">
        <v>5457</v>
      </c>
      <c r="D2679" s="39">
        <v>0.73681481481481481</v>
      </c>
      <c r="E2679" s="123"/>
      <c r="F2679" s="33"/>
      <c r="G2679" s="34">
        <v>73.681481481481484</v>
      </c>
      <c r="H2679" s="33"/>
      <c r="I2679" s="32"/>
      <c r="J2679" s="34">
        <v>0</v>
      </c>
      <c r="K2679" s="33"/>
      <c r="L2679" s="32"/>
      <c r="M2679" s="32"/>
      <c r="N2679" s="34">
        <v>0</v>
      </c>
      <c r="O2679" s="32"/>
      <c r="P2679" s="32"/>
      <c r="Q2679" s="32"/>
      <c r="R2679" s="32"/>
      <c r="S2679" s="34">
        <v>0</v>
      </c>
      <c r="T2679" s="35"/>
      <c r="U2679" s="33">
        <v>6.7</v>
      </c>
      <c r="V2679" s="33"/>
      <c r="W2679" s="33"/>
      <c r="X2679" s="33"/>
      <c r="Y2679" s="33"/>
      <c r="Z2679" s="34">
        <v>6.7</v>
      </c>
      <c r="AA2679" s="33"/>
      <c r="AB2679" s="33"/>
      <c r="AC2679" s="42">
        <v>80.381481481481487</v>
      </c>
    </row>
    <row r="2680" spans="1:29" x14ac:dyDescent="0.25">
      <c r="A2680" s="224">
        <v>2676</v>
      </c>
      <c r="B2680" s="62" t="s">
        <v>2905</v>
      </c>
      <c r="C2680" s="13" t="s">
        <v>2360</v>
      </c>
      <c r="D2680" s="18">
        <v>0.80379999999999996</v>
      </c>
      <c r="E2680" s="122"/>
      <c r="F2680" s="17"/>
      <c r="G2680" s="18">
        <v>80.38</v>
      </c>
      <c r="H2680" s="17"/>
      <c r="I2680" s="19"/>
      <c r="J2680" s="18">
        <v>0</v>
      </c>
      <c r="K2680" s="17"/>
      <c r="L2680" s="19"/>
      <c r="M2680" s="19"/>
      <c r="N2680" s="18">
        <v>0</v>
      </c>
      <c r="O2680" s="19"/>
      <c r="P2680" s="19"/>
      <c r="Q2680" s="19"/>
      <c r="R2680" s="19"/>
      <c r="S2680" s="18">
        <v>0</v>
      </c>
      <c r="T2680" s="20"/>
      <c r="U2680" s="17"/>
      <c r="V2680" s="17"/>
      <c r="W2680" s="17"/>
      <c r="X2680" s="17"/>
      <c r="Y2680" s="17"/>
      <c r="Z2680" s="18">
        <v>0</v>
      </c>
      <c r="AA2680" s="17"/>
      <c r="AB2680" s="17"/>
      <c r="AC2680" s="41">
        <v>80.38</v>
      </c>
    </row>
    <row r="2681" spans="1:29" x14ac:dyDescent="0.25">
      <c r="A2681" s="224">
        <v>2677</v>
      </c>
      <c r="B2681" s="109">
        <v>204080</v>
      </c>
      <c r="C2681" s="36" t="s">
        <v>5457</v>
      </c>
      <c r="D2681" s="38">
        <v>0.80374999999999996</v>
      </c>
      <c r="E2681" s="123"/>
      <c r="F2681" s="33"/>
      <c r="G2681" s="34">
        <v>80.375</v>
      </c>
      <c r="H2681" s="33"/>
      <c r="I2681" s="32"/>
      <c r="J2681" s="34">
        <v>0</v>
      </c>
      <c r="K2681" s="33"/>
      <c r="L2681" s="32"/>
      <c r="M2681" s="32"/>
      <c r="N2681" s="34">
        <v>0</v>
      </c>
      <c r="O2681" s="32"/>
      <c r="P2681" s="32"/>
      <c r="Q2681" s="32"/>
      <c r="R2681" s="32"/>
      <c r="S2681" s="34">
        <v>0</v>
      </c>
      <c r="T2681" s="35"/>
      <c r="U2681" s="33"/>
      <c r="V2681" s="33"/>
      <c r="W2681" s="33"/>
      <c r="X2681" s="33"/>
      <c r="Y2681" s="33"/>
      <c r="Z2681" s="34">
        <v>0</v>
      </c>
      <c r="AA2681" s="33"/>
      <c r="AB2681" s="33"/>
      <c r="AC2681" s="42">
        <v>80.375</v>
      </c>
    </row>
    <row r="2682" spans="1:29" x14ac:dyDescent="0.25">
      <c r="A2682" s="224">
        <v>2678</v>
      </c>
      <c r="B2682" s="58" t="s">
        <v>732</v>
      </c>
      <c r="C2682" s="8" t="s">
        <v>5456</v>
      </c>
      <c r="D2682" s="6">
        <v>0.79344827586206901</v>
      </c>
      <c r="E2682" s="121"/>
      <c r="F2682" s="5"/>
      <c r="G2682" s="6">
        <f>SUM(D2682*100,E2682:F2682)</f>
        <v>79.344827586206904</v>
      </c>
      <c r="H2682" s="5"/>
      <c r="I2682" s="4"/>
      <c r="J2682" s="6">
        <f>SUM(H2682:I2682)</f>
        <v>0</v>
      </c>
      <c r="K2682" s="5"/>
      <c r="L2682" s="4"/>
      <c r="M2682" s="4"/>
      <c r="N2682" s="6">
        <f>SUM(K2682:M2682)</f>
        <v>0</v>
      </c>
      <c r="O2682" s="4"/>
      <c r="P2682" s="4"/>
      <c r="Q2682" s="4"/>
      <c r="R2682" s="4"/>
      <c r="S2682" s="6">
        <f>SUM(O2682:R2682)</f>
        <v>0</v>
      </c>
      <c r="T2682" s="7">
        <v>1</v>
      </c>
      <c r="U2682" s="5"/>
      <c r="V2682" s="5"/>
      <c r="W2682" s="5"/>
      <c r="X2682" s="5"/>
      <c r="Y2682" s="5"/>
      <c r="Z2682" s="6">
        <f>SUM(T2682:Y2682)</f>
        <v>1</v>
      </c>
      <c r="AA2682" s="5"/>
      <c r="AB2682" s="5"/>
      <c r="AC2682" s="40">
        <f>G2682+J2682+N2682+S2682+Z2682+AA2682-AB2682</f>
        <v>80.344827586206904</v>
      </c>
    </row>
    <row r="2683" spans="1:29" ht="25.5" x14ac:dyDescent="0.25">
      <c r="A2683" s="225">
        <v>2679</v>
      </c>
      <c r="B2683" s="59" t="s">
        <v>733</v>
      </c>
      <c r="C2683" s="8" t="s">
        <v>5456</v>
      </c>
      <c r="D2683" s="6">
        <v>0.80333333333333334</v>
      </c>
      <c r="E2683" s="121"/>
      <c r="F2683" s="5"/>
      <c r="G2683" s="6">
        <f>SUM(D2683*100,E2683:F2683)</f>
        <v>80.333333333333329</v>
      </c>
      <c r="H2683" s="5"/>
      <c r="I2683" s="4"/>
      <c r="J2683" s="6">
        <f>SUM(H2683:I2683)</f>
        <v>0</v>
      </c>
      <c r="K2683" s="5"/>
      <c r="L2683" s="4"/>
      <c r="M2683" s="4"/>
      <c r="N2683" s="6">
        <f>SUM(K2683:M2683)</f>
        <v>0</v>
      </c>
      <c r="O2683" s="4"/>
      <c r="P2683" s="4"/>
      <c r="Q2683" s="4"/>
      <c r="R2683" s="4"/>
      <c r="S2683" s="6">
        <f>SUM(O2683:R2683)</f>
        <v>0</v>
      </c>
      <c r="T2683" s="7"/>
      <c r="U2683" s="5"/>
      <c r="V2683" s="5"/>
      <c r="W2683" s="5"/>
      <c r="X2683" s="5"/>
      <c r="Y2683" s="5"/>
      <c r="Z2683" s="6">
        <f>SUM(T2683:Y2683)</f>
        <v>0</v>
      </c>
      <c r="AA2683" s="5"/>
      <c r="AB2683" s="5"/>
      <c r="AC2683" s="40">
        <f>G2683+J2683+N2683+S2683+Z2683+AA2683-AB2683</f>
        <v>80.333333333333329</v>
      </c>
    </row>
    <row r="2684" spans="1:29" x14ac:dyDescent="0.25">
      <c r="A2684" s="224">
        <v>2680</v>
      </c>
      <c r="B2684" s="62" t="s">
        <v>2906</v>
      </c>
      <c r="C2684" s="13" t="s">
        <v>2360</v>
      </c>
      <c r="D2684" s="18">
        <v>0.79833333333333334</v>
      </c>
      <c r="E2684" s="122"/>
      <c r="F2684" s="17"/>
      <c r="G2684" s="18">
        <v>79.833333333333329</v>
      </c>
      <c r="H2684" s="17"/>
      <c r="I2684" s="19"/>
      <c r="J2684" s="18">
        <v>0</v>
      </c>
      <c r="K2684" s="17"/>
      <c r="L2684" s="19"/>
      <c r="M2684" s="19"/>
      <c r="N2684" s="18">
        <v>0</v>
      </c>
      <c r="O2684" s="19"/>
      <c r="P2684" s="19"/>
      <c r="Q2684" s="19"/>
      <c r="R2684" s="19"/>
      <c r="S2684" s="18">
        <v>0</v>
      </c>
      <c r="T2684" s="20"/>
      <c r="U2684" s="17"/>
      <c r="V2684" s="17"/>
      <c r="W2684" s="17">
        <v>0.5</v>
      </c>
      <c r="X2684" s="17"/>
      <c r="Y2684" s="17"/>
      <c r="Z2684" s="18">
        <v>0.5</v>
      </c>
      <c r="AA2684" s="17"/>
      <c r="AB2684" s="17"/>
      <c r="AC2684" s="41">
        <v>80.333333333333329</v>
      </c>
    </row>
    <row r="2685" spans="1:29" x14ac:dyDescent="0.25">
      <c r="A2685" s="224">
        <v>2681</v>
      </c>
      <c r="B2685" s="109">
        <v>184039</v>
      </c>
      <c r="C2685" s="36" t="s">
        <v>5457</v>
      </c>
      <c r="D2685" s="39">
        <v>0.80305555555555552</v>
      </c>
      <c r="E2685" s="123"/>
      <c r="F2685" s="33"/>
      <c r="G2685" s="34">
        <v>80.305555555555557</v>
      </c>
      <c r="H2685" s="33"/>
      <c r="I2685" s="32"/>
      <c r="J2685" s="34">
        <v>0</v>
      </c>
      <c r="K2685" s="33"/>
      <c r="L2685" s="32"/>
      <c r="M2685" s="32"/>
      <c r="N2685" s="34">
        <v>0</v>
      </c>
      <c r="O2685" s="32"/>
      <c r="P2685" s="32"/>
      <c r="Q2685" s="32"/>
      <c r="R2685" s="32"/>
      <c r="S2685" s="34">
        <v>0</v>
      </c>
      <c r="T2685" s="35"/>
      <c r="U2685" s="33"/>
      <c r="V2685" s="33"/>
      <c r="W2685" s="33"/>
      <c r="X2685" s="33"/>
      <c r="Y2685" s="33"/>
      <c r="Z2685" s="34">
        <v>0</v>
      </c>
      <c r="AA2685" s="33"/>
      <c r="AB2685" s="33"/>
      <c r="AC2685" s="42">
        <v>80.305555555555557</v>
      </c>
    </row>
    <row r="2686" spans="1:29" x14ac:dyDescent="0.25">
      <c r="A2686" s="224">
        <v>2682</v>
      </c>
      <c r="B2686" s="99" t="s">
        <v>1647</v>
      </c>
      <c r="C2686" s="8" t="s">
        <v>1369</v>
      </c>
      <c r="D2686" s="18">
        <v>0.80305000000000004</v>
      </c>
      <c r="E2686" s="122"/>
      <c r="F2686" s="17"/>
      <c r="G2686" s="18">
        <f>SUM(D2686*100,E2686:F2686)</f>
        <v>80.305000000000007</v>
      </c>
      <c r="H2686" s="17"/>
      <c r="I2686" s="19"/>
      <c r="J2686" s="18">
        <f>SUM(H2686:I2686)</f>
        <v>0</v>
      </c>
      <c r="K2686" s="17"/>
      <c r="L2686" s="19"/>
      <c r="M2686" s="19"/>
      <c r="N2686" s="18">
        <f>SUM(K2686:M2686)</f>
        <v>0</v>
      </c>
      <c r="O2686" s="19"/>
      <c r="P2686" s="19"/>
      <c r="Q2686" s="19"/>
      <c r="R2686" s="19"/>
      <c r="S2686" s="18">
        <f>SUM(O2686:R2686)</f>
        <v>0</v>
      </c>
      <c r="T2686" s="20"/>
      <c r="U2686" s="17"/>
      <c r="V2686" s="17"/>
      <c r="W2686" s="17"/>
      <c r="X2686" s="17"/>
      <c r="Y2686" s="17"/>
      <c r="Z2686" s="18">
        <f>SUM(T2686:Y2686)</f>
        <v>0</v>
      </c>
      <c r="AA2686" s="17"/>
      <c r="AB2686" s="17"/>
      <c r="AC2686" s="41">
        <f>G2686+J2686+N2686+S2686+Z2686+AA2686-AB2686</f>
        <v>80.305000000000007</v>
      </c>
    </row>
    <row r="2687" spans="1:29" x14ac:dyDescent="0.25">
      <c r="A2687" s="225">
        <v>2683</v>
      </c>
      <c r="B2687" s="62" t="s">
        <v>3607</v>
      </c>
      <c r="C2687" s="13" t="s">
        <v>3340</v>
      </c>
      <c r="D2687" s="18">
        <v>0.78303030303030308</v>
      </c>
      <c r="E2687" s="122">
        <v>1</v>
      </c>
      <c r="F2687" s="17"/>
      <c r="G2687" s="18">
        <v>79.303030303030312</v>
      </c>
      <c r="H2687" s="17"/>
      <c r="I2687" s="19"/>
      <c r="J2687" s="18">
        <v>0</v>
      </c>
      <c r="K2687" s="17"/>
      <c r="L2687" s="19"/>
      <c r="M2687" s="19"/>
      <c r="N2687" s="18">
        <v>0</v>
      </c>
      <c r="O2687" s="19"/>
      <c r="P2687" s="19"/>
      <c r="Q2687" s="19"/>
      <c r="R2687" s="19"/>
      <c r="S2687" s="18">
        <v>0</v>
      </c>
      <c r="T2687" s="20">
        <v>1</v>
      </c>
      <c r="U2687" s="17"/>
      <c r="V2687" s="17"/>
      <c r="W2687" s="17"/>
      <c r="X2687" s="17"/>
      <c r="Y2687" s="17"/>
      <c r="Z2687" s="18">
        <v>1</v>
      </c>
      <c r="AA2687" s="17"/>
      <c r="AB2687" s="17"/>
      <c r="AC2687" s="41">
        <v>80.303030303030312</v>
      </c>
    </row>
    <row r="2688" spans="1:29" x14ac:dyDescent="0.25">
      <c r="A2688" s="224">
        <v>2684</v>
      </c>
      <c r="B2688" s="101" t="s">
        <v>1648</v>
      </c>
      <c r="C2688" s="8" t="s">
        <v>1369</v>
      </c>
      <c r="D2688" s="18">
        <v>0.80302666666666667</v>
      </c>
      <c r="E2688" s="122"/>
      <c r="F2688" s="17"/>
      <c r="G2688" s="18">
        <f>SUM(D2688*100,E2688:F2688)</f>
        <v>80.302666666666667</v>
      </c>
      <c r="H2688" s="17"/>
      <c r="I2688" s="19"/>
      <c r="J2688" s="18">
        <f>SUM(H2688:I2688)</f>
        <v>0</v>
      </c>
      <c r="K2688" s="17"/>
      <c r="L2688" s="19"/>
      <c r="M2688" s="19"/>
      <c r="N2688" s="18">
        <f>SUM(K2688:M2688)</f>
        <v>0</v>
      </c>
      <c r="O2688" s="19"/>
      <c r="P2688" s="19"/>
      <c r="Q2688" s="19"/>
      <c r="R2688" s="19"/>
      <c r="S2688" s="18">
        <f>SUM(O2688:R2688)</f>
        <v>0</v>
      </c>
      <c r="T2688" s="20"/>
      <c r="U2688" s="17"/>
      <c r="V2688" s="17"/>
      <c r="W2688" s="17"/>
      <c r="X2688" s="17"/>
      <c r="Y2688" s="17"/>
      <c r="Z2688" s="18">
        <f>SUM(T2688:Y2688)</f>
        <v>0</v>
      </c>
      <c r="AA2688" s="17"/>
      <c r="AB2688" s="17"/>
      <c r="AC2688" s="41">
        <f>G2688+J2688+N2688+S2688+Z2688+AA2688-AB2688</f>
        <v>80.302666666666667</v>
      </c>
    </row>
    <row r="2689" spans="1:29" x14ac:dyDescent="0.25">
      <c r="A2689" s="224">
        <v>2685</v>
      </c>
      <c r="B2689" s="58" t="s">
        <v>734</v>
      </c>
      <c r="C2689" s="8" t="s">
        <v>5456</v>
      </c>
      <c r="D2689" s="6">
        <v>0.80300000000000005</v>
      </c>
      <c r="E2689" s="121"/>
      <c r="F2689" s="5"/>
      <c r="G2689" s="6">
        <f>SUM(D2689*100,E2689:F2689)</f>
        <v>80.300000000000011</v>
      </c>
      <c r="H2689" s="5"/>
      <c r="I2689" s="4"/>
      <c r="J2689" s="6">
        <f>SUM(H2689:I2689)</f>
        <v>0</v>
      </c>
      <c r="K2689" s="5"/>
      <c r="L2689" s="4"/>
      <c r="M2689" s="4"/>
      <c r="N2689" s="6">
        <f>SUM(K2689:M2689)</f>
        <v>0</v>
      </c>
      <c r="O2689" s="4"/>
      <c r="P2689" s="4"/>
      <c r="Q2689" s="4"/>
      <c r="R2689" s="4"/>
      <c r="S2689" s="6">
        <f>SUM(O2689:R2689)</f>
        <v>0</v>
      </c>
      <c r="T2689" s="7"/>
      <c r="U2689" s="5"/>
      <c r="V2689" s="5"/>
      <c r="W2689" s="5"/>
      <c r="X2689" s="5"/>
      <c r="Y2689" s="5"/>
      <c r="Z2689" s="6">
        <f>SUM(T2689:Y2689)</f>
        <v>0</v>
      </c>
      <c r="AA2689" s="5"/>
      <c r="AB2689" s="5"/>
      <c r="AC2689" s="40">
        <f>G2689+J2689+N2689+S2689+Z2689+AA2689-AB2689</f>
        <v>80.300000000000011</v>
      </c>
    </row>
    <row r="2690" spans="1:29" x14ac:dyDescent="0.25">
      <c r="A2690" s="224">
        <v>2686</v>
      </c>
      <c r="B2690" s="109">
        <v>204490</v>
      </c>
      <c r="C2690" s="36" t="s">
        <v>5457</v>
      </c>
      <c r="D2690" s="39">
        <v>0.80300000000000005</v>
      </c>
      <c r="E2690" s="123"/>
      <c r="F2690" s="33"/>
      <c r="G2690" s="34">
        <v>80.300000000000011</v>
      </c>
      <c r="H2690" s="33"/>
      <c r="I2690" s="32"/>
      <c r="J2690" s="34">
        <v>0</v>
      </c>
      <c r="K2690" s="33"/>
      <c r="L2690" s="32"/>
      <c r="M2690" s="32"/>
      <c r="N2690" s="34">
        <v>0</v>
      </c>
      <c r="O2690" s="32"/>
      <c r="P2690" s="32"/>
      <c r="Q2690" s="32"/>
      <c r="R2690" s="32"/>
      <c r="S2690" s="34">
        <v>0</v>
      </c>
      <c r="T2690" s="35"/>
      <c r="U2690" s="33"/>
      <c r="V2690" s="33"/>
      <c r="W2690" s="33"/>
      <c r="X2690" s="33"/>
      <c r="Y2690" s="33"/>
      <c r="Z2690" s="34">
        <v>0</v>
      </c>
      <c r="AA2690" s="33"/>
      <c r="AB2690" s="33"/>
      <c r="AC2690" s="42">
        <v>80.300000000000011</v>
      </c>
    </row>
    <row r="2691" spans="1:29" x14ac:dyDescent="0.25">
      <c r="A2691" s="225">
        <v>2687</v>
      </c>
      <c r="B2691" s="62" t="s">
        <v>5313</v>
      </c>
      <c r="C2691" s="9" t="s">
        <v>4042</v>
      </c>
      <c r="D2691" s="18">
        <v>0.80292727272727271</v>
      </c>
      <c r="E2691" s="124"/>
      <c r="F2691" s="17"/>
      <c r="G2691" s="18">
        <f>SUM(D2691*100,E2691:F2691)</f>
        <v>80.292727272727276</v>
      </c>
      <c r="H2691" s="17"/>
      <c r="I2691" s="19"/>
      <c r="J2691" s="18">
        <f>SUM(H2691:I2691)</f>
        <v>0</v>
      </c>
      <c r="K2691" s="17"/>
      <c r="L2691" s="19"/>
      <c r="M2691" s="19"/>
      <c r="N2691" s="18">
        <f>SUM(K2691:M2691)</f>
        <v>0</v>
      </c>
      <c r="O2691" s="19"/>
      <c r="P2691" s="19"/>
      <c r="Q2691" s="19"/>
      <c r="R2691" s="19"/>
      <c r="S2691" s="18">
        <f>SUM(O2691:R2691)</f>
        <v>0</v>
      </c>
      <c r="T2691" s="20"/>
      <c r="U2691" s="17"/>
      <c r="V2691" s="17"/>
      <c r="W2691" s="17"/>
      <c r="X2691" s="17"/>
      <c r="Y2691" s="17"/>
      <c r="Z2691" s="18">
        <f>SUM(T2691:Y2691)</f>
        <v>0</v>
      </c>
      <c r="AA2691" s="17"/>
      <c r="AB2691" s="17"/>
      <c r="AC2691" s="41">
        <f>G2691+J2691+N2691+S2691+Z2691+AA2691-AB2691</f>
        <v>80.292727272727276</v>
      </c>
    </row>
    <row r="2692" spans="1:29" x14ac:dyDescent="0.25">
      <c r="A2692" s="224">
        <v>2688</v>
      </c>
      <c r="B2692" s="58" t="s">
        <v>735</v>
      </c>
      <c r="C2692" s="8" t="s">
        <v>5456</v>
      </c>
      <c r="D2692" s="6">
        <v>0.8027586206896552</v>
      </c>
      <c r="E2692" s="121"/>
      <c r="F2692" s="5"/>
      <c r="G2692" s="6">
        <f>SUM(D2692*100,E2692:F2692)</f>
        <v>80.275862068965523</v>
      </c>
      <c r="H2692" s="5"/>
      <c r="I2692" s="4"/>
      <c r="J2692" s="6">
        <f>SUM(H2692:I2692)</f>
        <v>0</v>
      </c>
      <c r="K2692" s="5"/>
      <c r="L2692" s="4"/>
      <c r="M2692" s="4"/>
      <c r="N2692" s="6">
        <f>SUM(K2692:M2692)</f>
        <v>0</v>
      </c>
      <c r="O2692" s="4"/>
      <c r="P2692" s="4"/>
      <c r="Q2692" s="4"/>
      <c r="R2692" s="4"/>
      <c r="S2692" s="6">
        <f>SUM(O2692:R2692)</f>
        <v>0</v>
      </c>
      <c r="T2692" s="7"/>
      <c r="U2692" s="5"/>
      <c r="V2692" s="5"/>
      <c r="W2692" s="5"/>
      <c r="X2692" s="5"/>
      <c r="Y2692" s="5"/>
      <c r="Z2692" s="6">
        <f>SUM(T2692:Y2692)</f>
        <v>0</v>
      </c>
      <c r="AA2692" s="5"/>
      <c r="AB2692" s="5"/>
      <c r="AC2692" s="40">
        <f>G2692+J2692+N2692+S2692+Z2692+AA2692-AB2692</f>
        <v>80.275862068965523</v>
      </c>
    </row>
    <row r="2693" spans="1:29" x14ac:dyDescent="0.25">
      <c r="A2693" s="224">
        <v>2689</v>
      </c>
      <c r="B2693" s="62" t="s">
        <v>736</v>
      </c>
      <c r="C2693" s="8" t="s">
        <v>5456</v>
      </c>
      <c r="D2693" s="6">
        <v>0.8027586206896552</v>
      </c>
      <c r="E2693" s="121"/>
      <c r="F2693" s="5"/>
      <c r="G2693" s="6">
        <f>SUM(D2693*100,E2693:F2693)</f>
        <v>80.275862068965523</v>
      </c>
      <c r="H2693" s="5"/>
      <c r="I2693" s="4"/>
      <c r="J2693" s="6">
        <f>SUM(H2693:I2693)</f>
        <v>0</v>
      </c>
      <c r="K2693" s="5"/>
      <c r="L2693" s="4"/>
      <c r="M2693" s="4"/>
      <c r="N2693" s="6">
        <f>SUM(K2693:M2693)</f>
        <v>0</v>
      </c>
      <c r="O2693" s="4"/>
      <c r="P2693" s="4"/>
      <c r="Q2693" s="4"/>
      <c r="R2693" s="4"/>
      <c r="S2693" s="6">
        <f>SUM(O2693:R2693)</f>
        <v>0</v>
      </c>
      <c r="T2693" s="7"/>
      <c r="U2693" s="5"/>
      <c r="V2693" s="5"/>
      <c r="W2693" s="5"/>
      <c r="X2693" s="5"/>
      <c r="Y2693" s="5"/>
      <c r="Z2693" s="6">
        <f>SUM(T2693:Y2693)</f>
        <v>0</v>
      </c>
      <c r="AA2693" s="5"/>
      <c r="AB2693" s="5"/>
      <c r="AC2693" s="40">
        <f>G2693+J2693+N2693+S2693+Z2693+AA2693-AB2693</f>
        <v>80.275862068965523</v>
      </c>
    </row>
    <row r="2694" spans="1:29" x14ac:dyDescent="0.25">
      <c r="A2694" s="224">
        <v>2690</v>
      </c>
      <c r="B2694" s="109">
        <v>214057</v>
      </c>
      <c r="C2694" s="36" t="s">
        <v>5457</v>
      </c>
      <c r="D2694" s="39">
        <v>0.80258518518518518</v>
      </c>
      <c r="E2694" s="123"/>
      <c r="F2694" s="33"/>
      <c r="G2694" s="34">
        <v>80.258518518518514</v>
      </c>
      <c r="H2694" s="33"/>
      <c r="I2694" s="32"/>
      <c r="J2694" s="34">
        <v>0</v>
      </c>
      <c r="K2694" s="33"/>
      <c r="L2694" s="32"/>
      <c r="M2694" s="32"/>
      <c r="N2694" s="34">
        <v>0</v>
      </c>
      <c r="O2694" s="32"/>
      <c r="P2694" s="32"/>
      <c r="Q2694" s="32"/>
      <c r="R2694" s="32"/>
      <c r="S2694" s="34">
        <v>0</v>
      </c>
      <c r="T2694" s="35"/>
      <c r="U2694" s="33"/>
      <c r="V2694" s="33"/>
      <c r="W2694" s="33"/>
      <c r="X2694" s="33"/>
      <c r="Y2694" s="33"/>
      <c r="Z2694" s="34">
        <v>0</v>
      </c>
      <c r="AA2694" s="33"/>
      <c r="AB2694" s="33"/>
      <c r="AC2694" s="42">
        <v>80.258518518518514</v>
      </c>
    </row>
    <row r="2695" spans="1:29" x14ac:dyDescent="0.25">
      <c r="A2695" s="225">
        <v>2691</v>
      </c>
      <c r="B2695" s="58" t="s">
        <v>737</v>
      </c>
      <c r="C2695" s="8" t="s">
        <v>5456</v>
      </c>
      <c r="D2695" s="6">
        <v>0.80258064516129035</v>
      </c>
      <c r="E2695" s="121"/>
      <c r="F2695" s="5"/>
      <c r="G2695" s="6">
        <f>SUM(D2695*100,E2695:F2695)</f>
        <v>80.258064516129039</v>
      </c>
      <c r="H2695" s="5"/>
      <c r="I2695" s="4"/>
      <c r="J2695" s="6">
        <f>SUM(H2695:I2695)</f>
        <v>0</v>
      </c>
      <c r="K2695" s="5"/>
      <c r="L2695" s="4"/>
      <c r="M2695" s="4"/>
      <c r="N2695" s="6">
        <f>SUM(K2695:M2695)</f>
        <v>0</v>
      </c>
      <c r="O2695" s="4"/>
      <c r="P2695" s="4"/>
      <c r="Q2695" s="4"/>
      <c r="R2695" s="4"/>
      <c r="S2695" s="6">
        <f>SUM(O2695:R2695)</f>
        <v>0</v>
      </c>
      <c r="T2695" s="7"/>
      <c r="U2695" s="5"/>
      <c r="V2695" s="5"/>
      <c r="W2695" s="5"/>
      <c r="X2695" s="5"/>
      <c r="Y2695" s="5"/>
      <c r="Z2695" s="6">
        <f>SUM(T2695:Y2695)</f>
        <v>0</v>
      </c>
      <c r="AA2695" s="5"/>
      <c r="AB2695" s="5"/>
      <c r="AC2695" s="40">
        <f>G2695+J2695+N2695+S2695+Z2695+AA2695-AB2695</f>
        <v>80.258064516129039</v>
      </c>
    </row>
    <row r="2696" spans="1:29" x14ac:dyDescent="0.25">
      <c r="A2696" s="224">
        <v>2692</v>
      </c>
      <c r="B2696" s="81" t="s">
        <v>1649</v>
      </c>
      <c r="C2696" s="8" t="s">
        <v>1369</v>
      </c>
      <c r="D2696" s="18">
        <v>0.6925093632958802</v>
      </c>
      <c r="E2696" s="122"/>
      <c r="F2696" s="17"/>
      <c r="G2696" s="18">
        <f>SUM(D2696*100,E2696:F2696)</f>
        <v>69.250936329588015</v>
      </c>
      <c r="H2696" s="17"/>
      <c r="I2696" s="19"/>
      <c r="J2696" s="18">
        <f>SUM(H2696:I2696)</f>
        <v>0</v>
      </c>
      <c r="K2696" s="17"/>
      <c r="L2696" s="19"/>
      <c r="M2696" s="19"/>
      <c r="N2696" s="18">
        <f>SUM(K2696:M2696)</f>
        <v>0</v>
      </c>
      <c r="O2696" s="19"/>
      <c r="P2696" s="19"/>
      <c r="Q2696" s="19"/>
      <c r="R2696" s="19"/>
      <c r="S2696" s="18">
        <f>SUM(O2696:R2696)</f>
        <v>0</v>
      </c>
      <c r="T2696" s="20">
        <v>11</v>
      </c>
      <c r="U2696" s="17"/>
      <c r="V2696" s="17"/>
      <c r="W2696" s="17"/>
      <c r="X2696" s="17"/>
      <c r="Y2696" s="17"/>
      <c r="Z2696" s="18">
        <f>SUM(T2696:Y2696)</f>
        <v>11</v>
      </c>
      <c r="AA2696" s="17"/>
      <c r="AB2696" s="17"/>
      <c r="AC2696" s="41">
        <f>G2696+J2696+N2696+S2696+Z2696+AA2696-AB2696</f>
        <v>80.250936329588015</v>
      </c>
    </row>
    <row r="2697" spans="1:29" x14ac:dyDescent="0.25">
      <c r="A2697" s="224">
        <v>2693</v>
      </c>
      <c r="B2697" s="62" t="s">
        <v>738</v>
      </c>
      <c r="C2697" s="8" t="s">
        <v>5456</v>
      </c>
      <c r="D2697" s="6">
        <v>0.80233333333333334</v>
      </c>
      <c r="E2697" s="121"/>
      <c r="F2697" s="5"/>
      <c r="G2697" s="6">
        <f>SUM(D2697*100,E2697:F2697)</f>
        <v>80.233333333333334</v>
      </c>
      <c r="H2697" s="5"/>
      <c r="I2697" s="4"/>
      <c r="J2697" s="6">
        <f>SUM(H2697:I2697)</f>
        <v>0</v>
      </c>
      <c r="K2697" s="5"/>
      <c r="L2697" s="4"/>
      <c r="M2697" s="4"/>
      <c r="N2697" s="6">
        <f>SUM(K2697:M2697)</f>
        <v>0</v>
      </c>
      <c r="O2697" s="4"/>
      <c r="P2697" s="4"/>
      <c r="Q2697" s="4"/>
      <c r="R2697" s="4"/>
      <c r="S2697" s="6">
        <f>SUM(O2697:R2697)</f>
        <v>0</v>
      </c>
      <c r="T2697" s="7"/>
      <c r="U2697" s="5"/>
      <c r="V2697" s="5"/>
      <c r="W2697" s="5"/>
      <c r="X2697" s="5"/>
      <c r="Y2697" s="5"/>
      <c r="Z2697" s="6">
        <f>SUM(T2697:Y2697)</f>
        <v>0</v>
      </c>
      <c r="AA2697" s="5"/>
      <c r="AB2697" s="5"/>
      <c r="AC2697" s="40">
        <f>G2697+J2697+N2697+S2697+Z2697+AA2697-AB2697</f>
        <v>80.233333333333334</v>
      </c>
    </row>
    <row r="2698" spans="1:29" x14ac:dyDescent="0.25">
      <c r="A2698" s="224">
        <v>2694</v>
      </c>
      <c r="B2698" s="62" t="s">
        <v>5359</v>
      </c>
      <c r="C2698" s="9" t="s">
        <v>4042</v>
      </c>
      <c r="D2698" s="18">
        <v>0.7893212121212122</v>
      </c>
      <c r="E2698" s="124"/>
      <c r="F2698" s="17"/>
      <c r="G2698" s="18">
        <f>SUM(D2698*100,E2698:F2698)</f>
        <v>78.932121212121217</v>
      </c>
      <c r="H2698" s="17"/>
      <c r="I2698" s="19"/>
      <c r="J2698" s="18">
        <f>SUM(H2698:I2698)</f>
        <v>0</v>
      </c>
      <c r="K2698" s="17"/>
      <c r="L2698" s="19"/>
      <c r="M2698" s="19"/>
      <c r="N2698" s="18">
        <f>SUM(K2698:M2698)</f>
        <v>0</v>
      </c>
      <c r="O2698" s="19"/>
      <c r="P2698" s="19"/>
      <c r="Q2698" s="19"/>
      <c r="R2698" s="19"/>
      <c r="S2698" s="18">
        <f>SUM(O2698:R2698)</f>
        <v>0</v>
      </c>
      <c r="T2698" s="20"/>
      <c r="U2698" s="17">
        <v>0.8</v>
      </c>
      <c r="V2698" s="17">
        <v>0.5</v>
      </c>
      <c r="W2698" s="17"/>
      <c r="X2698" s="17"/>
      <c r="Y2698" s="17"/>
      <c r="Z2698" s="18">
        <f>SUM(T2698:Y2698)</f>
        <v>1.3</v>
      </c>
      <c r="AA2698" s="17"/>
      <c r="AB2698" s="17"/>
      <c r="AC2698" s="41">
        <f>G2698+J2698+N2698+S2698+Z2698+AA2698-AB2698</f>
        <v>80.232121212121214</v>
      </c>
    </row>
    <row r="2699" spans="1:29" ht="25.5" x14ac:dyDescent="0.25">
      <c r="A2699" s="225">
        <v>2695</v>
      </c>
      <c r="B2699" s="81" t="s">
        <v>1650</v>
      </c>
      <c r="C2699" s="13" t="s">
        <v>1369</v>
      </c>
      <c r="D2699" s="18">
        <v>0.75630714285714284</v>
      </c>
      <c r="E2699" s="122"/>
      <c r="F2699" s="17"/>
      <c r="G2699" s="18">
        <f>SUM(D2699*100,E2699:F2699)</f>
        <v>75.630714285714291</v>
      </c>
      <c r="H2699" s="17"/>
      <c r="I2699" s="19"/>
      <c r="J2699" s="18">
        <f>SUM(H2699:I2699)</f>
        <v>0</v>
      </c>
      <c r="K2699" s="17"/>
      <c r="L2699" s="19"/>
      <c r="M2699" s="19"/>
      <c r="N2699" s="18">
        <f>SUM(K2699:M2699)</f>
        <v>0</v>
      </c>
      <c r="O2699" s="19"/>
      <c r="P2699" s="19"/>
      <c r="Q2699" s="19"/>
      <c r="R2699" s="19"/>
      <c r="S2699" s="18">
        <f>SUM(O2699:R2699)</f>
        <v>0</v>
      </c>
      <c r="T2699" s="20">
        <f>1+1.5</f>
        <v>2.5</v>
      </c>
      <c r="U2699" s="17">
        <v>0.5</v>
      </c>
      <c r="V2699" s="17"/>
      <c r="W2699" s="17">
        <f>0.5+0.2</f>
        <v>0.7</v>
      </c>
      <c r="X2699" s="17">
        <v>0.9</v>
      </c>
      <c r="Y2699" s="17"/>
      <c r="Z2699" s="18">
        <f>SUM(T2699:Y2699)</f>
        <v>4.6000000000000005</v>
      </c>
      <c r="AA2699" s="17"/>
      <c r="AB2699" s="17"/>
      <c r="AC2699" s="41">
        <f>G2699+J2699+N2699+S2699+Z2699+AA2699-AB2699</f>
        <v>80.230714285714285</v>
      </c>
    </row>
    <row r="2700" spans="1:29" x14ac:dyDescent="0.25">
      <c r="A2700" s="224">
        <v>2696</v>
      </c>
      <c r="B2700" s="92" t="s">
        <v>1651</v>
      </c>
      <c r="C2700" s="8" t="s">
        <v>1369</v>
      </c>
      <c r="D2700" s="18">
        <v>0.71728813559322036</v>
      </c>
      <c r="E2700" s="122"/>
      <c r="F2700" s="17"/>
      <c r="G2700" s="18">
        <f>SUM(D2700*100,E2700:F2700)</f>
        <v>71.728813559322035</v>
      </c>
      <c r="H2700" s="17"/>
      <c r="I2700" s="19"/>
      <c r="J2700" s="18">
        <f>SUM(H2700:I2700)</f>
        <v>0</v>
      </c>
      <c r="K2700" s="17"/>
      <c r="L2700" s="19"/>
      <c r="M2700" s="19"/>
      <c r="N2700" s="18">
        <f>SUM(K2700:M2700)</f>
        <v>0</v>
      </c>
      <c r="O2700" s="19">
        <v>5</v>
      </c>
      <c r="P2700" s="19"/>
      <c r="Q2700" s="19">
        <v>3.5</v>
      </c>
      <c r="R2700" s="19"/>
      <c r="S2700" s="18">
        <f>SUM(O2700:R2700)</f>
        <v>8.5</v>
      </c>
      <c r="T2700" s="20"/>
      <c r="U2700" s="17"/>
      <c r="V2700" s="17"/>
      <c r="W2700" s="17"/>
      <c r="X2700" s="17"/>
      <c r="Y2700" s="17"/>
      <c r="Z2700" s="18">
        <f>SUM(T2700:Y2700)</f>
        <v>0</v>
      </c>
      <c r="AA2700" s="17"/>
      <c r="AB2700" s="17"/>
      <c r="AC2700" s="41">
        <f>G2700+J2700+N2700+S2700+Z2700+AA2700-AB2700</f>
        <v>80.228813559322035</v>
      </c>
    </row>
    <row r="2701" spans="1:29" x14ac:dyDescent="0.25">
      <c r="A2701" s="224">
        <v>2697</v>
      </c>
      <c r="B2701" s="62" t="s">
        <v>739</v>
      </c>
      <c r="C2701" s="8" t="s">
        <v>5456</v>
      </c>
      <c r="D2701" s="6">
        <v>0.76827586206896548</v>
      </c>
      <c r="E2701" s="121"/>
      <c r="F2701" s="5"/>
      <c r="G2701" s="6">
        <f>SUM(D2701*100,E2701:F2701)</f>
        <v>76.827586206896541</v>
      </c>
      <c r="H2701" s="5"/>
      <c r="I2701" s="4"/>
      <c r="J2701" s="6">
        <f>SUM(H2701:I2701)</f>
        <v>0</v>
      </c>
      <c r="K2701" s="5"/>
      <c r="L2701" s="4"/>
      <c r="M2701" s="4"/>
      <c r="N2701" s="6">
        <f>SUM(K2701:M2701)</f>
        <v>0</v>
      </c>
      <c r="O2701" s="4"/>
      <c r="P2701" s="4"/>
      <c r="Q2701" s="4"/>
      <c r="R2701" s="4"/>
      <c r="S2701" s="6">
        <f>SUM(O2701:R2701)</f>
        <v>0</v>
      </c>
      <c r="T2701" s="7">
        <v>1</v>
      </c>
      <c r="U2701" s="5"/>
      <c r="V2701" s="5">
        <f>1.6+0.8</f>
        <v>2.4000000000000004</v>
      </c>
      <c r="W2701" s="5"/>
      <c r="X2701" s="5"/>
      <c r="Y2701" s="5"/>
      <c r="Z2701" s="6">
        <f>SUM(T2701:Y2701)</f>
        <v>3.4000000000000004</v>
      </c>
      <c r="AA2701" s="5"/>
      <c r="AB2701" s="5"/>
      <c r="AC2701" s="40">
        <f>G2701+J2701+N2701+S2701+Z2701+AA2701-AB2701</f>
        <v>80.227586206896547</v>
      </c>
    </row>
    <row r="2702" spans="1:29" x14ac:dyDescent="0.25">
      <c r="A2702" s="224">
        <v>2698</v>
      </c>
      <c r="B2702" s="62" t="s">
        <v>3608</v>
      </c>
      <c r="C2702" s="13" t="s">
        <v>3340</v>
      </c>
      <c r="D2702" s="18">
        <v>0.77424242424242429</v>
      </c>
      <c r="E2702" s="122">
        <v>1</v>
      </c>
      <c r="F2702" s="17"/>
      <c r="G2702" s="18">
        <v>78.424242424242422</v>
      </c>
      <c r="H2702" s="17"/>
      <c r="I2702" s="19"/>
      <c r="J2702" s="18">
        <v>0</v>
      </c>
      <c r="K2702" s="17"/>
      <c r="L2702" s="19"/>
      <c r="M2702" s="19"/>
      <c r="N2702" s="18">
        <v>0</v>
      </c>
      <c r="O2702" s="19"/>
      <c r="P2702" s="19"/>
      <c r="Q2702" s="19"/>
      <c r="R2702" s="19"/>
      <c r="S2702" s="18">
        <v>0</v>
      </c>
      <c r="T2702" s="20"/>
      <c r="U2702" s="17"/>
      <c r="V2702" s="17">
        <v>1.8</v>
      </c>
      <c r="W2702" s="17"/>
      <c r="X2702" s="17"/>
      <c r="Y2702" s="17"/>
      <c r="Z2702" s="18">
        <v>1.8</v>
      </c>
      <c r="AA2702" s="17"/>
      <c r="AB2702" s="17"/>
      <c r="AC2702" s="41">
        <v>80.224242424242419</v>
      </c>
    </row>
    <row r="2703" spans="1:29" x14ac:dyDescent="0.25">
      <c r="A2703" s="225">
        <v>2699</v>
      </c>
      <c r="B2703" s="62" t="s">
        <v>3609</v>
      </c>
      <c r="C2703" s="13" t="s">
        <v>3340</v>
      </c>
      <c r="D2703" s="18">
        <v>0.80210526315789477</v>
      </c>
      <c r="E2703" s="122"/>
      <c r="F2703" s="17"/>
      <c r="G2703" s="18">
        <v>80.21052631578948</v>
      </c>
      <c r="H2703" s="17"/>
      <c r="I2703" s="19"/>
      <c r="J2703" s="18">
        <v>0</v>
      </c>
      <c r="K2703" s="17"/>
      <c r="L2703" s="19"/>
      <c r="M2703" s="19"/>
      <c r="N2703" s="18">
        <v>0</v>
      </c>
      <c r="O2703" s="19"/>
      <c r="P2703" s="19"/>
      <c r="Q2703" s="19"/>
      <c r="R2703" s="19"/>
      <c r="S2703" s="18">
        <v>0</v>
      </c>
      <c r="T2703" s="20"/>
      <c r="U2703" s="17"/>
      <c r="V2703" s="17"/>
      <c r="W2703" s="17"/>
      <c r="X2703" s="17"/>
      <c r="Y2703" s="17"/>
      <c r="Z2703" s="18">
        <v>0</v>
      </c>
      <c r="AA2703" s="17"/>
      <c r="AB2703" s="17"/>
      <c r="AC2703" s="41">
        <v>80.21052631578948</v>
      </c>
    </row>
    <row r="2704" spans="1:29" x14ac:dyDescent="0.25">
      <c r="A2704" s="224">
        <v>2700</v>
      </c>
      <c r="B2704" s="23" t="s">
        <v>1652</v>
      </c>
      <c r="C2704" s="8" t="s">
        <v>1369</v>
      </c>
      <c r="D2704" s="18">
        <v>0.80193333333333339</v>
      </c>
      <c r="E2704" s="122"/>
      <c r="F2704" s="17"/>
      <c r="G2704" s="18">
        <f>SUM(D2704*100,E2704:F2704)</f>
        <v>80.193333333333342</v>
      </c>
      <c r="H2704" s="17"/>
      <c r="I2704" s="19"/>
      <c r="J2704" s="18">
        <f>SUM(H2704:I2704)</f>
        <v>0</v>
      </c>
      <c r="K2704" s="17"/>
      <c r="L2704" s="19"/>
      <c r="M2704" s="19"/>
      <c r="N2704" s="18">
        <f>SUM(K2704:M2704)</f>
        <v>0</v>
      </c>
      <c r="O2704" s="19"/>
      <c r="P2704" s="19"/>
      <c r="Q2704" s="19"/>
      <c r="R2704" s="19"/>
      <c r="S2704" s="18">
        <f>SUM(O2704:R2704)</f>
        <v>0</v>
      </c>
      <c r="T2704" s="20"/>
      <c r="U2704" s="17"/>
      <c r="V2704" s="17"/>
      <c r="W2704" s="17"/>
      <c r="X2704" s="17"/>
      <c r="Y2704" s="17"/>
      <c r="Z2704" s="18">
        <f>SUM(T2704:Y2704)</f>
        <v>0</v>
      </c>
      <c r="AA2704" s="17"/>
      <c r="AB2704" s="17"/>
      <c r="AC2704" s="41">
        <f>G2704+J2704+N2704+S2704+Z2704+AA2704-AB2704</f>
        <v>80.193333333333342</v>
      </c>
    </row>
    <row r="2705" spans="1:29" x14ac:dyDescent="0.25">
      <c r="A2705" s="224">
        <v>2701</v>
      </c>
      <c r="B2705" s="29" t="s">
        <v>1653</v>
      </c>
      <c r="C2705" s="28" t="s">
        <v>1369</v>
      </c>
      <c r="D2705" s="18">
        <v>0.80193333333333339</v>
      </c>
      <c r="E2705" s="122"/>
      <c r="F2705" s="17"/>
      <c r="G2705" s="18">
        <f>SUM(D2705*100,E2705:F2705)</f>
        <v>80.193333333333342</v>
      </c>
      <c r="H2705" s="17"/>
      <c r="I2705" s="19"/>
      <c r="J2705" s="18">
        <f>SUM(H2705:I2705)</f>
        <v>0</v>
      </c>
      <c r="K2705" s="17"/>
      <c r="L2705" s="19"/>
      <c r="M2705" s="19"/>
      <c r="N2705" s="18">
        <f>SUM(K2705:M2705)</f>
        <v>0</v>
      </c>
      <c r="O2705" s="19"/>
      <c r="P2705" s="19"/>
      <c r="Q2705" s="19"/>
      <c r="R2705" s="19"/>
      <c r="S2705" s="18">
        <f>SUM(O2705:R2705)</f>
        <v>0</v>
      </c>
      <c r="T2705" s="20"/>
      <c r="U2705" s="17"/>
      <c r="V2705" s="17"/>
      <c r="W2705" s="17"/>
      <c r="X2705" s="17"/>
      <c r="Y2705" s="17"/>
      <c r="Z2705" s="18">
        <f>SUM(T2705:Y2705)</f>
        <v>0</v>
      </c>
      <c r="AA2705" s="17"/>
      <c r="AB2705" s="17"/>
      <c r="AC2705" s="41">
        <f>G2705+J2705+N2705+S2705+Z2705+AA2705-AB2705</f>
        <v>80.193333333333342</v>
      </c>
    </row>
    <row r="2706" spans="1:29" x14ac:dyDescent="0.25">
      <c r="A2706" s="224">
        <v>2702</v>
      </c>
      <c r="B2706" s="97" t="s">
        <v>1654</v>
      </c>
      <c r="C2706" s="8" t="s">
        <v>1369</v>
      </c>
      <c r="D2706" s="18">
        <v>0.67990666666666666</v>
      </c>
      <c r="E2706" s="122"/>
      <c r="F2706" s="17"/>
      <c r="G2706" s="18">
        <f>SUM(D2706*100,E2706:F2706)</f>
        <v>67.990666666666669</v>
      </c>
      <c r="H2706" s="17"/>
      <c r="I2706" s="19"/>
      <c r="J2706" s="18">
        <f>SUM(H2706:I2706)</f>
        <v>0</v>
      </c>
      <c r="K2706" s="17"/>
      <c r="L2706" s="19"/>
      <c r="M2706" s="19"/>
      <c r="N2706" s="18">
        <f>SUM(K2706:M2706)</f>
        <v>0</v>
      </c>
      <c r="O2706" s="19">
        <v>2.5</v>
      </c>
      <c r="P2706" s="19">
        <v>3</v>
      </c>
      <c r="Q2706" s="19">
        <v>4</v>
      </c>
      <c r="R2706" s="19"/>
      <c r="S2706" s="18">
        <f>SUM(O2706:R2706)</f>
        <v>9.5</v>
      </c>
      <c r="T2706" s="20"/>
      <c r="U2706" s="17">
        <v>0.5</v>
      </c>
      <c r="V2706" s="17"/>
      <c r="W2706" s="17">
        <v>0.2</v>
      </c>
      <c r="X2706" s="17">
        <v>2</v>
      </c>
      <c r="Y2706" s="17"/>
      <c r="Z2706" s="18">
        <f>SUM(T2706:Y2706)</f>
        <v>2.7</v>
      </c>
      <c r="AA2706" s="17"/>
      <c r="AB2706" s="17"/>
      <c r="AC2706" s="41">
        <f>G2706+J2706+N2706+S2706+Z2706+AA2706-AB2706</f>
        <v>80.190666666666672</v>
      </c>
    </row>
    <row r="2707" spans="1:29" x14ac:dyDescent="0.25">
      <c r="A2707" s="225">
        <v>2703</v>
      </c>
      <c r="B2707" s="62" t="s">
        <v>3610</v>
      </c>
      <c r="C2707" s="13" t="s">
        <v>3340</v>
      </c>
      <c r="D2707" s="18">
        <v>0.79156249999999995</v>
      </c>
      <c r="E2707" s="122">
        <v>1</v>
      </c>
      <c r="F2707" s="17"/>
      <c r="G2707" s="18">
        <v>80.15625</v>
      </c>
      <c r="H2707" s="17"/>
      <c r="I2707" s="19"/>
      <c r="J2707" s="18">
        <v>0</v>
      </c>
      <c r="K2707" s="17"/>
      <c r="L2707" s="19"/>
      <c r="M2707" s="19"/>
      <c r="N2707" s="18">
        <v>0</v>
      </c>
      <c r="O2707" s="19"/>
      <c r="P2707" s="19"/>
      <c r="Q2707" s="19"/>
      <c r="R2707" s="19"/>
      <c r="S2707" s="18">
        <v>0</v>
      </c>
      <c r="T2707" s="20"/>
      <c r="U2707" s="17"/>
      <c r="V2707" s="17"/>
      <c r="W2707" s="17"/>
      <c r="X2707" s="17"/>
      <c r="Y2707" s="17"/>
      <c r="Z2707" s="18">
        <v>0</v>
      </c>
      <c r="AA2707" s="17"/>
      <c r="AB2707" s="17"/>
      <c r="AC2707" s="41">
        <v>80.15625</v>
      </c>
    </row>
    <row r="2708" spans="1:29" x14ac:dyDescent="0.25">
      <c r="A2708" s="224">
        <v>2704</v>
      </c>
      <c r="B2708" s="62" t="s">
        <v>2907</v>
      </c>
      <c r="C2708" s="13" t="s">
        <v>2360</v>
      </c>
      <c r="D2708" s="18">
        <v>0.71153846153846156</v>
      </c>
      <c r="E2708" s="122"/>
      <c r="F2708" s="17"/>
      <c r="G2708" s="18">
        <v>71.15384615384616</v>
      </c>
      <c r="H2708" s="17"/>
      <c r="I2708" s="19"/>
      <c r="J2708" s="18">
        <v>0</v>
      </c>
      <c r="K2708" s="17"/>
      <c r="L2708" s="19"/>
      <c r="M2708" s="19"/>
      <c r="N2708" s="18">
        <v>0</v>
      </c>
      <c r="O2708" s="19"/>
      <c r="P2708" s="19"/>
      <c r="Q2708" s="19"/>
      <c r="R2708" s="19"/>
      <c r="S2708" s="18">
        <v>0</v>
      </c>
      <c r="T2708" s="20"/>
      <c r="U2708" s="17"/>
      <c r="V2708" s="17"/>
      <c r="W2708" s="17">
        <v>9</v>
      </c>
      <c r="X2708" s="17"/>
      <c r="Y2708" s="17"/>
      <c r="Z2708" s="18">
        <v>9</v>
      </c>
      <c r="AA2708" s="17"/>
      <c r="AB2708" s="17"/>
      <c r="AC2708" s="41">
        <v>80.15384615384616</v>
      </c>
    </row>
    <row r="2709" spans="1:29" x14ac:dyDescent="0.25">
      <c r="A2709" s="224">
        <v>2705</v>
      </c>
      <c r="B2709" s="62" t="s">
        <v>2908</v>
      </c>
      <c r="C2709" s="13" t="s">
        <v>2360</v>
      </c>
      <c r="D2709" s="18">
        <v>0.80153846153846164</v>
      </c>
      <c r="E2709" s="122"/>
      <c r="F2709" s="17"/>
      <c r="G2709" s="18">
        <v>80.15384615384616</v>
      </c>
      <c r="H2709" s="17"/>
      <c r="I2709" s="19"/>
      <c r="J2709" s="18">
        <v>0</v>
      </c>
      <c r="K2709" s="17"/>
      <c r="L2709" s="19"/>
      <c r="M2709" s="19"/>
      <c r="N2709" s="18">
        <v>0</v>
      </c>
      <c r="O2709" s="19"/>
      <c r="P2709" s="19"/>
      <c r="Q2709" s="19"/>
      <c r="R2709" s="19"/>
      <c r="S2709" s="18">
        <v>0</v>
      </c>
      <c r="T2709" s="20"/>
      <c r="U2709" s="17"/>
      <c r="V2709" s="17"/>
      <c r="W2709" s="17"/>
      <c r="X2709" s="17"/>
      <c r="Y2709" s="17"/>
      <c r="Z2709" s="18">
        <v>0</v>
      </c>
      <c r="AA2709" s="17"/>
      <c r="AB2709" s="17"/>
      <c r="AC2709" s="41">
        <v>80.15384615384616</v>
      </c>
    </row>
    <row r="2710" spans="1:29" x14ac:dyDescent="0.25">
      <c r="A2710" s="224">
        <v>2706</v>
      </c>
      <c r="B2710" s="58" t="s">
        <v>740</v>
      </c>
      <c r="C2710" s="8" t="s">
        <v>5456</v>
      </c>
      <c r="D2710" s="6">
        <v>0.78129032258064512</v>
      </c>
      <c r="E2710" s="121"/>
      <c r="F2710" s="5"/>
      <c r="G2710" s="6">
        <f>SUM(D2710*100,E2710:F2710)</f>
        <v>78.129032258064512</v>
      </c>
      <c r="H2710" s="5"/>
      <c r="I2710" s="4"/>
      <c r="J2710" s="6">
        <f>SUM(H2710:I2710)</f>
        <v>0</v>
      </c>
      <c r="K2710" s="5"/>
      <c r="L2710" s="4"/>
      <c r="M2710" s="4"/>
      <c r="N2710" s="6">
        <f>SUM(K2710:M2710)</f>
        <v>0</v>
      </c>
      <c r="O2710" s="4"/>
      <c r="P2710" s="4"/>
      <c r="Q2710" s="4"/>
      <c r="R2710" s="4"/>
      <c r="S2710" s="6">
        <f>SUM(O2710:R2710)</f>
        <v>0</v>
      </c>
      <c r="T2710" s="7">
        <v>2</v>
      </c>
      <c r="U2710" s="5"/>
      <c r="V2710" s="5"/>
      <c r="W2710" s="5"/>
      <c r="X2710" s="5"/>
      <c r="Y2710" s="5"/>
      <c r="Z2710" s="6">
        <f>SUM(T2710:Y2710)</f>
        <v>2</v>
      </c>
      <c r="AA2710" s="5"/>
      <c r="AB2710" s="5"/>
      <c r="AC2710" s="40">
        <f>G2710+J2710+N2710+S2710+Z2710+AA2710-AB2710</f>
        <v>80.129032258064512</v>
      </c>
    </row>
    <row r="2711" spans="1:29" x14ac:dyDescent="0.25">
      <c r="A2711" s="225">
        <v>2707</v>
      </c>
      <c r="B2711" s="109">
        <v>204217</v>
      </c>
      <c r="C2711" s="36" t="s">
        <v>5457</v>
      </c>
      <c r="D2711" s="38">
        <v>0.80125000000000002</v>
      </c>
      <c r="E2711" s="123"/>
      <c r="F2711" s="33"/>
      <c r="G2711" s="34">
        <v>80.125</v>
      </c>
      <c r="H2711" s="33"/>
      <c r="I2711" s="32"/>
      <c r="J2711" s="34">
        <v>0</v>
      </c>
      <c r="K2711" s="33"/>
      <c r="L2711" s="32"/>
      <c r="M2711" s="32"/>
      <c r="N2711" s="34">
        <v>0</v>
      </c>
      <c r="O2711" s="32"/>
      <c r="P2711" s="32"/>
      <c r="Q2711" s="32"/>
      <c r="R2711" s="32"/>
      <c r="S2711" s="34">
        <v>0</v>
      </c>
      <c r="T2711" s="35"/>
      <c r="U2711" s="33"/>
      <c r="V2711" s="33"/>
      <c r="W2711" s="33"/>
      <c r="X2711" s="33"/>
      <c r="Y2711" s="33"/>
      <c r="Z2711" s="34">
        <v>0</v>
      </c>
      <c r="AA2711" s="33"/>
      <c r="AB2711" s="33"/>
      <c r="AC2711" s="42">
        <v>80.125</v>
      </c>
    </row>
    <row r="2712" spans="1:29" x14ac:dyDescent="0.25">
      <c r="A2712" s="224">
        <v>2708</v>
      </c>
      <c r="B2712" s="80" t="s">
        <v>1655</v>
      </c>
      <c r="C2712" s="22" t="s">
        <v>1369</v>
      </c>
      <c r="D2712" s="18">
        <v>0.80123333333333324</v>
      </c>
      <c r="E2712" s="122"/>
      <c r="F2712" s="17"/>
      <c r="G2712" s="18">
        <f>SUM(D2712*100,E2712:F2712)</f>
        <v>80.123333333333321</v>
      </c>
      <c r="H2712" s="17"/>
      <c r="I2712" s="19"/>
      <c r="J2712" s="18">
        <f>SUM(H2712:I2712)</f>
        <v>0</v>
      </c>
      <c r="K2712" s="17"/>
      <c r="L2712" s="19"/>
      <c r="M2712" s="19"/>
      <c r="N2712" s="18">
        <f>SUM(K2712:M2712)</f>
        <v>0</v>
      </c>
      <c r="O2712" s="19"/>
      <c r="P2712" s="19"/>
      <c r="Q2712" s="19"/>
      <c r="R2712" s="19"/>
      <c r="S2712" s="18">
        <f>SUM(O2712:R2712)</f>
        <v>0</v>
      </c>
      <c r="T2712" s="20"/>
      <c r="U2712" s="17"/>
      <c r="V2712" s="17"/>
      <c r="W2712" s="17"/>
      <c r="X2712" s="17"/>
      <c r="Y2712" s="17"/>
      <c r="Z2712" s="18">
        <f>SUM(T2712:Y2712)</f>
        <v>0</v>
      </c>
      <c r="AA2712" s="17"/>
      <c r="AB2712" s="17"/>
      <c r="AC2712" s="41">
        <f>G2712+J2712+N2712+S2712+Z2712+AA2712-AB2712</f>
        <v>80.123333333333321</v>
      </c>
    </row>
    <row r="2713" spans="1:29" x14ac:dyDescent="0.25">
      <c r="A2713" s="224">
        <v>2709</v>
      </c>
      <c r="B2713" s="109">
        <v>214205</v>
      </c>
      <c r="C2713" s="36" t="s">
        <v>5457</v>
      </c>
      <c r="D2713" s="39">
        <v>0.79618518518518511</v>
      </c>
      <c r="E2713" s="123"/>
      <c r="F2713" s="33"/>
      <c r="G2713" s="34">
        <v>79.618518518518513</v>
      </c>
      <c r="H2713" s="33"/>
      <c r="I2713" s="32"/>
      <c r="J2713" s="34">
        <v>0</v>
      </c>
      <c r="K2713" s="33"/>
      <c r="L2713" s="32"/>
      <c r="M2713" s="32"/>
      <c r="N2713" s="34">
        <v>0</v>
      </c>
      <c r="O2713" s="32"/>
      <c r="P2713" s="32"/>
      <c r="Q2713" s="32"/>
      <c r="R2713" s="32"/>
      <c r="S2713" s="34">
        <v>0</v>
      </c>
      <c r="T2713" s="35"/>
      <c r="U2713" s="33">
        <v>0.5</v>
      </c>
      <c r="V2713" s="33"/>
      <c r="W2713" s="33"/>
      <c r="X2713" s="33"/>
      <c r="Y2713" s="33"/>
      <c r="Z2713" s="34">
        <v>0.5</v>
      </c>
      <c r="AA2713" s="33"/>
      <c r="AB2713" s="33"/>
      <c r="AC2713" s="42">
        <v>80.118518518518513</v>
      </c>
    </row>
    <row r="2714" spans="1:29" x14ac:dyDescent="0.25">
      <c r="A2714" s="224">
        <v>2710</v>
      </c>
      <c r="B2714" s="62" t="s">
        <v>741</v>
      </c>
      <c r="C2714" s="8" t="s">
        <v>5456</v>
      </c>
      <c r="D2714" s="6">
        <v>0.79100000000000004</v>
      </c>
      <c r="E2714" s="121"/>
      <c r="F2714" s="5"/>
      <c r="G2714" s="6">
        <f>SUM(D2714*100,E2714:F2714)</f>
        <v>79.100000000000009</v>
      </c>
      <c r="H2714" s="5"/>
      <c r="I2714" s="4"/>
      <c r="J2714" s="6">
        <f>SUM(H2714:I2714)</f>
        <v>0</v>
      </c>
      <c r="K2714" s="5"/>
      <c r="L2714" s="4"/>
      <c r="M2714" s="4"/>
      <c r="N2714" s="6">
        <f>SUM(K2714:M2714)</f>
        <v>0</v>
      </c>
      <c r="O2714" s="4"/>
      <c r="P2714" s="4"/>
      <c r="Q2714" s="4"/>
      <c r="R2714" s="4"/>
      <c r="S2714" s="6">
        <f>SUM(O2714:R2714)</f>
        <v>0</v>
      </c>
      <c r="T2714" s="7">
        <v>1</v>
      </c>
      <c r="U2714" s="5"/>
      <c r="V2714" s="5"/>
      <c r="W2714" s="5"/>
      <c r="X2714" s="5"/>
      <c r="Y2714" s="5"/>
      <c r="Z2714" s="6">
        <f>SUM(T2714:Y2714)</f>
        <v>1</v>
      </c>
      <c r="AA2714" s="5"/>
      <c r="AB2714" s="5"/>
      <c r="AC2714" s="40">
        <f>G2714+J2714+N2714+S2714+Z2714+AA2714-AB2714</f>
        <v>80.100000000000009</v>
      </c>
    </row>
    <row r="2715" spans="1:29" x14ac:dyDescent="0.25">
      <c r="A2715" s="225">
        <v>2711</v>
      </c>
      <c r="B2715" s="58" t="s">
        <v>742</v>
      </c>
      <c r="C2715" s="8" t="s">
        <v>5456</v>
      </c>
      <c r="D2715" s="6">
        <v>0.80096774193548392</v>
      </c>
      <c r="E2715" s="121"/>
      <c r="F2715" s="5"/>
      <c r="G2715" s="6">
        <f>SUM(D2715*100,E2715:F2715)</f>
        <v>80.096774193548399</v>
      </c>
      <c r="H2715" s="5"/>
      <c r="I2715" s="4"/>
      <c r="J2715" s="6">
        <f>SUM(H2715:I2715)</f>
        <v>0</v>
      </c>
      <c r="K2715" s="5"/>
      <c r="L2715" s="4"/>
      <c r="M2715" s="4"/>
      <c r="N2715" s="6">
        <f>SUM(K2715:M2715)</f>
        <v>0</v>
      </c>
      <c r="O2715" s="4"/>
      <c r="P2715" s="4"/>
      <c r="Q2715" s="4"/>
      <c r="R2715" s="4"/>
      <c r="S2715" s="6">
        <f>SUM(O2715:R2715)</f>
        <v>0</v>
      </c>
      <c r="T2715" s="7"/>
      <c r="U2715" s="5"/>
      <c r="V2715" s="5"/>
      <c r="W2715" s="5"/>
      <c r="X2715" s="5"/>
      <c r="Y2715" s="5"/>
      <c r="Z2715" s="6">
        <f>SUM(T2715:Y2715)</f>
        <v>0</v>
      </c>
      <c r="AA2715" s="5"/>
      <c r="AB2715" s="5"/>
      <c r="AC2715" s="40">
        <f>G2715+J2715+N2715+S2715+Z2715+AA2715-AB2715</f>
        <v>80.096774193548399</v>
      </c>
    </row>
    <row r="2716" spans="1:29" ht="25.5" x14ac:dyDescent="0.25">
      <c r="A2716" s="224">
        <v>2712</v>
      </c>
      <c r="B2716" s="59" t="s">
        <v>743</v>
      </c>
      <c r="C2716" s="8" t="s">
        <v>5456</v>
      </c>
      <c r="D2716" s="6">
        <v>0.8009090909090909</v>
      </c>
      <c r="E2716" s="121"/>
      <c r="F2716" s="5"/>
      <c r="G2716" s="6">
        <f>SUM(D2716*100,E2716:F2716)</f>
        <v>80.090909090909093</v>
      </c>
      <c r="H2716" s="5"/>
      <c r="I2716" s="4"/>
      <c r="J2716" s="6">
        <f>SUM(H2716:I2716)</f>
        <v>0</v>
      </c>
      <c r="K2716" s="5"/>
      <c r="L2716" s="4"/>
      <c r="M2716" s="4"/>
      <c r="N2716" s="6">
        <f>SUM(K2716:M2716)</f>
        <v>0</v>
      </c>
      <c r="O2716" s="4"/>
      <c r="P2716" s="4"/>
      <c r="Q2716" s="4"/>
      <c r="R2716" s="4"/>
      <c r="S2716" s="6">
        <f>SUM(O2716:R2716)</f>
        <v>0</v>
      </c>
      <c r="T2716" s="7"/>
      <c r="U2716" s="5"/>
      <c r="V2716" s="5"/>
      <c r="W2716" s="5"/>
      <c r="X2716" s="5"/>
      <c r="Y2716" s="5"/>
      <c r="Z2716" s="6">
        <f>SUM(T2716:Y2716)</f>
        <v>0</v>
      </c>
      <c r="AA2716" s="5"/>
      <c r="AB2716" s="5"/>
      <c r="AC2716" s="40">
        <f>G2716+J2716+N2716+S2716+Z2716+AA2716-AB2716</f>
        <v>80.090909090909093</v>
      </c>
    </row>
    <row r="2717" spans="1:29" x14ac:dyDescent="0.25">
      <c r="A2717" s="224">
        <v>2713</v>
      </c>
      <c r="B2717" s="81" t="s">
        <v>4527</v>
      </c>
      <c r="C2717" s="8" t="s">
        <v>4042</v>
      </c>
      <c r="D2717" s="18">
        <v>0.8009090909090909</v>
      </c>
      <c r="E2717" s="124"/>
      <c r="F2717" s="17"/>
      <c r="G2717" s="18">
        <f>SUM(D2717*100,E2717:F2717)</f>
        <v>80.090909090909093</v>
      </c>
      <c r="H2717" s="17"/>
      <c r="I2717" s="19"/>
      <c r="J2717" s="18">
        <f>SUM(H2717:I2717)</f>
        <v>0</v>
      </c>
      <c r="K2717" s="17"/>
      <c r="L2717" s="19"/>
      <c r="M2717" s="19"/>
      <c r="N2717" s="18">
        <f>SUM(K2717:M2717)</f>
        <v>0</v>
      </c>
      <c r="O2717" s="19"/>
      <c r="P2717" s="19"/>
      <c r="Q2717" s="19"/>
      <c r="R2717" s="19"/>
      <c r="S2717" s="18">
        <f>SUM(O2717:R2717)</f>
        <v>0</v>
      </c>
      <c r="T2717" s="20"/>
      <c r="U2717" s="17"/>
      <c r="V2717" s="17"/>
      <c r="W2717" s="17"/>
      <c r="X2717" s="17"/>
      <c r="Y2717" s="17"/>
      <c r="Z2717" s="18">
        <f>SUM(T2717:Y2717)</f>
        <v>0</v>
      </c>
      <c r="AA2717" s="17"/>
      <c r="AB2717" s="17"/>
      <c r="AC2717" s="41">
        <f>G2717+J2717+N2717+S2717+Z2717+AA2717-AB2717</f>
        <v>80.090909090909093</v>
      </c>
    </row>
    <row r="2718" spans="1:29" x14ac:dyDescent="0.25">
      <c r="A2718" s="224">
        <v>2714</v>
      </c>
      <c r="B2718" s="62" t="s">
        <v>2909</v>
      </c>
      <c r="C2718" s="13" t="s">
        <v>2360</v>
      </c>
      <c r="D2718" s="18">
        <v>0.80083333333333329</v>
      </c>
      <c r="E2718" s="122"/>
      <c r="F2718" s="17"/>
      <c r="G2718" s="18">
        <v>80.083333333333329</v>
      </c>
      <c r="H2718" s="17"/>
      <c r="I2718" s="19"/>
      <c r="J2718" s="18">
        <v>0</v>
      </c>
      <c r="K2718" s="17"/>
      <c r="L2718" s="19"/>
      <c r="M2718" s="19"/>
      <c r="N2718" s="18">
        <v>0</v>
      </c>
      <c r="O2718" s="19"/>
      <c r="P2718" s="19"/>
      <c r="Q2718" s="19"/>
      <c r="R2718" s="19"/>
      <c r="S2718" s="18">
        <v>0</v>
      </c>
      <c r="T2718" s="20"/>
      <c r="U2718" s="17"/>
      <c r="V2718" s="17"/>
      <c r="W2718" s="17"/>
      <c r="X2718" s="17"/>
      <c r="Y2718" s="17"/>
      <c r="Z2718" s="18">
        <v>0</v>
      </c>
      <c r="AA2718" s="17"/>
      <c r="AB2718" s="17"/>
      <c r="AC2718" s="41">
        <v>80.083333333333329</v>
      </c>
    </row>
    <row r="2719" spans="1:29" x14ac:dyDescent="0.25">
      <c r="A2719" s="225">
        <v>2715</v>
      </c>
      <c r="B2719" s="62" t="s">
        <v>2910</v>
      </c>
      <c r="C2719" s="13" t="s">
        <v>2360</v>
      </c>
      <c r="D2719" s="18">
        <v>0.80083333333333329</v>
      </c>
      <c r="E2719" s="122"/>
      <c r="F2719" s="17"/>
      <c r="G2719" s="18">
        <v>80.083333333333329</v>
      </c>
      <c r="H2719" s="17"/>
      <c r="I2719" s="19"/>
      <c r="J2719" s="18">
        <v>0</v>
      </c>
      <c r="K2719" s="17"/>
      <c r="L2719" s="19"/>
      <c r="M2719" s="19"/>
      <c r="N2719" s="18">
        <v>0</v>
      </c>
      <c r="O2719" s="19"/>
      <c r="P2719" s="19"/>
      <c r="Q2719" s="19"/>
      <c r="R2719" s="19"/>
      <c r="S2719" s="18">
        <v>0</v>
      </c>
      <c r="T2719" s="20"/>
      <c r="U2719" s="17"/>
      <c r="V2719" s="17"/>
      <c r="W2719" s="17"/>
      <c r="X2719" s="17"/>
      <c r="Y2719" s="17"/>
      <c r="Z2719" s="18">
        <v>0</v>
      </c>
      <c r="AA2719" s="17"/>
      <c r="AB2719" s="17"/>
      <c r="AC2719" s="41">
        <v>80.083333333333329</v>
      </c>
    </row>
    <row r="2720" spans="1:29" x14ac:dyDescent="0.25">
      <c r="A2720" s="224">
        <v>2716</v>
      </c>
      <c r="B2720" s="62" t="s">
        <v>2911</v>
      </c>
      <c r="C2720" s="13" t="s">
        <v>2360</v>
      </c>
      <c r="D2720" s="18">
        <v>0.80083333333333329</v>
      </c>
      <c r="E2720" s="122"/>
      <c r="F2720" s="17"/>
      <c r="G2720" s="18">
        <v>80.083333333333329</v>
      </c>
      <c r="H2720" s="17"/>
      <c r="I2720" s="19"/>
      <c r="J2720" s="18">
        <v>0</v>
      </c>
      <c r="K2720" s="17"/>
      <c r="L2720" s="19"/>
      <c r="M2720" s="19"/>
      <c r="N2720" s="18">
        <v>0</v>
      </c>
      <c r="O2720" s="19"/>
      <c r="P2720" s="19"/>
      <c r="Q2720" s="19"/>
      <c r="R2720" s="19"/>
      <c r="S2720" s="18">
        <v>0</v>
      </c>
      <c r="T2720" s="20"/>
      <c r="U2720" s="17"/>
      <c r="V2720" s="17"/>
      <c r="W2720" s="17"/>
      <c r="X2720" s="17"/>
      <c r="Y2720" s="17"/>
      <c r="Z2720" s="18">
        <v>0</v>
      </c>
      <c r="AA2720" s="17"/>
      <c r="AB2720" s="17"/>
      <c r="AC2720" s="41">
        <v>80.083333333333329</v>
      </c>
    </row>
    <row r="2721" spans="1:29" x14ac:dyDescent="0.25">
      <c r="A2721" s="224">
        <v>2717</v>
      </c>
      <c r="B2721" s="62" t="s">
        <v>2912</v>
      </c>
      <c r="C2721" s="13" t="s">
        <v>2360</v>
      </c>
      <c r="D2721" s="18">
        <v>0.80076923076923079</v>
      </c>
      <c r="E2721" s="122"/>
      <c r="F2721" s="17"/>
      <c r="G2721" s="18">
        <v>80.07692307692308</v>
      </c>
      <c r="H2721" s="17"/>
      <c r="I2721" s="19"/>
      <c r="J2721" s="18">
        <v>0</v>
      </c>
      <c r="K2721" s="17"/>
      <c r="L2721" s="19"/>
      <c r="M2721" s="19"/>
      <c r="N2721" s="18">
        <v>0</v>
      </c>
      <c r="O2721" s="19"/>
      <c r="P2721" s="19"/>
      <c r="Q2721" s="19"/>
      <c r="R2721" s="19"/>
      <c r="S2721" s="18">
        <v>0</v>
      </c>
      <c r="T2721" s="20"/>
      <c r="U2721" s="17"/>
      <c r="V2721" s="17"/>
      <c r="W2721" s="17"/>
      <c r="X2721" s="17"/>
      <c r="Y2721" s="17"/>
      <c r="Z2721" s="18">
        <v>0</v>
      </c>
      <c r="AA2721" s="17"/>
      <c r="AB2721" s="17"/>
      <c r="AC2721" s="41">
        <v>80.07692307692308</v>
      </c>
    </row>
    <row r="2722" spans="1:29" x14ac:dyDescent="0.25">
      <c r="A2722" s="224">
        <v>2718</v>
      </c>
      <c r="B2722" s="62" t="s">
        <v>744</v>
      </c>
      <c r="C2722" s="8" t="s">
        <v>5456</v>
      </c>
      <c r="D2722" s="6">
        <v>0.80068965517241375</v>
      </c>
      <c r="E2722" s="121"/>
      <c r="F2722" s="5"/>
      <c r="G2722" s="6">
        <f>SUM(D2722*100,E2722:F2722)</f>
        <v>80.068965517241381</v>
      </c>
      <c r="H2722" s="5"/>
      <c r="I2722" s="4"/>
      <c r="J2722" s="6">
        <f>SUM(H2722:I2722)</f>
        <v>0</v>
      </c>
      <c r="K2722" s="5"/>
      <c r="L2722" s="4"/>
      <c r="M2722" s="4"/>
      <c r="N2722" s="6">
        <f>SUM(K2722:M2722)</f>
        <v>0</v>
      </c>
      <c r="O2722" s="4"/>
      <c r="P2722" s="4"/>
      <c r="Q2722" s="4"/>
      <c r="R2722" s="4"/>
      <c r="S2722" s="6">
        <f>SUM(O2722:R2722)</f>
        <v>0</v>
      </c>
      <c r="T2722" s="7"/>
      <c r="U2722" s="5"/>
      <c r="V2722" s="5"/>
      <c r="W2722" s="5"/>
      <c r="X2722" s="5"/>
      <c r="Y2722" s="5"/>
      <c r="Z2722" s="6">
        <f>SUM(T2722:Y2722)</f>
        <v>0</v>
      </c>
      <c r="AA2722" s="5"/>
      <c r="AB2722" s="5"/>
      <c r="AC2722" s="40">
        <f>G2722+J2722+N2722+S2722+Z2722+AA2722-AB2722</f>
        <v>80.068965517241381</v>
      </c>
    </row>
    <row r="2723" spans="1:29" x14ac:dyDescent="0.25">
      <c r="A2723" s="225">
        <v>2719</v>
      </c>
      <c r="B2723" s="62" t="s">
        <v>3611</v>
      </c>
      <c r="C2723" s="13" t="s">
        <v>3340</v>
      </c>
      <c r="D2723" s="18">
        <v>0.80066666666666664</v>
      </c>
      <c r="E2723" s="122"/>
      <c r="F2723" s="17"/>
      <c r="G2723" s="18">
        <v>80.066666666666663</v>
      </c>
      <c r="H2723" s="17"/>
      <c r="I2723" s="19"/>
      <c r="J2723" s="18">
        <v>0</v>
      </c>
      <c r="K2723" s="17"/>
      <c r="L2723" s="19"/>
      <c r="M2723" s="19"/>
      <c r="N2723" s="18">
        <v>0</v>
      </c>
      <c r="O2723" s="19"/>
      <c r="P2723" s="19"/>
      <c r="Q2723" s="19"/>
      <c r="R2723" s="19"/>
      <c r="S2723" s="18">
        <v>0</v>
      </c>
      <c r="T2723" s="20"/>
      <c r="U2723" s="17"/>
      <c r="V2723" s="17"/>
      <c r="W2723" s="17"/>
      <c r="X2723" s="17"/>
      <c r="Y2723" s="17"/>
      <c r="Z2723" s="18">
        <v>0</v>
      </c>
      <c r="AA2723" s="17"/>
      <c r="AB2723" s="17"/>
      <c r="AC2723" s="41">
        <v>80.066666666666663</v>
      </c>
    </row>
    <row r="2724" spans="1:29" x14ac:dyDescent="0.25">
      <c r="A2724" s="224">
        <v>2720</v>
      </c>
      <c r="B2724" s="58" t="s">
        <v>745</v>
      </c>
      <c r="C2724" s="8" t="s">
        <v>5456</v>
      </c>
      <c r="D2724" s="43">
        <v>0.80056000000000005</v>
      </c>
      <c r="E2724" s="121"/>
      <c r="F2724" s="5"/>
      <c r="G2724" s="6">
        <f>SUM(D2724*100,E2724:F2724)</f>
        <v>80.056000000000012</v>
      </c>
      <c r="H2724" s="5"/>
      <c r="I2724" s="4"/>
      <c r="J2724" s="6">
        <f>SUM(H2724:I2724)</f>
        <v>0</v>
      </c>
      <c r="K2724" s="5"/>
      <c r="L2724" s="4"/>
      <c r="M2724" s="4"/>
      <c r="N2724" s="6">
        <f>SUM(K2724:M2724)</f>
        <v>0</v>
      </c>
      <c r="O2724" s="4"/>
      <c r="P2724" s="4"/>
      <c r="Q2724" s="4"/>
      <c r="R2724" s="4"/>
      <c r="S2724" s="6">
        <f>SUM(O2724:R2724)</f>
        <v>0</v>
      </c>
      <c r="T2724" s="7"/>
      <c r="U2724" s="5"/>
      <c r="V2724" s="5"/>
      <c r="W2724" s="5"/>
      <c r="X2724" s="5"/>
      <c r="Y2724" s="5"/>
      <c r="Z2724" s="6">
        <f>SUM(T2724:Y2724)</f>
        <v>0</v>
      </c>
      <c r="AA2724" s="5"/>
      <c r="AB2724" s="5"/>
      <c r="AC2724" s="40">
        <f>G2724+J2724+N2724+S2724+Z2724+AA2724-AB2724</f>
        <v>80.056000000000012</v>
      </c>
    </row>
    <row r="2725" spans="1:29" x14ac:dyDescent="0.25">
      <c r="A2725" s="224">
        <v>2721</v>
      </c>
      <c r="B2725" s="61" t="s">
        <v>746</v>
      </c>
      <c r="C2725" s="8" t="s">
        <v>5456</v>
      </c>
      <c r="D2725" s="6">
        <v>0.80052341311134234</v>
      </c>
      <c r="E2725" s="121"/>
      <c r="F2725" s="5"/>
      <c r="G2725" s="6">
        <f>SUM(D2725*100,E2725:F2725)</f>
        <v>80.052341311134228</v>
      </c>
      <c r="H2725" s="5"/>
      <c r="I2725" s="4"/>
      <c r="J2725" s="6">
        <f>SUM(H2725:I2725)</f>
        <v>0</v>
      </c>
      <c r="K2725" s="5"/>
      <c r="L2725" s="4"/>
      <c r="M2725" s="4"/>
      <c r="N2725" s="6">
        <f>SUM(K2725:M2725)</f>
        <v>0</v>
      </c>
      <c r="O2725" s="4"/>
      <c r="P2725" s="4"/>
      <c r="Q2725" s="4"/>
      <c r="R2725" s="4"/>
      <c r="S2725" s="6">
        <f>SUM(O2725:R2725)</f>
        <v>0</v>
      </c>
      <c r="T2725" s="7"/>
      <c r="U2725" s="5"/>
      <c r="V2725" s="5"/>
      <c r="W2725" s="5"/>
      <c r="X2725" s="5"/>
      <c r="Y2725" s="5"/>
      <c r="Z2725" s="6">
        <f>SUM(T2725:Y2725)</f>
        <v>0</v>
      </c>
      <c r="AA2725" s="5"/>
      <c r="AB2725" s="5"/>
      <c r="AC2725" s="40">
        <f>G2725+J2725+N2725+S2725+Z2725+AA2725-AB2725</f>
        <v>80.052341311134228</v>
      </c>
    </row>
    <row r="2726" spans="1:29" x14ac:dyDescent="0.25">
      <c r="A2726" s="224">
        <v>2722</v>
      </c>
      <c r="B2726" s="62" t="s">
        <v>4656</v>
      </c>
      <c r="C2726" s="50" t="s">
        <v>4042</v>
      </c>
      <c r="D2726" s="18">
        <v>0.80032258064516126</v>
      </c>
      <c r="E2726" s="124"/>
      <c r="F2726" s="17"/>
      <c r="G2726" s="18">
        <f>SUM(D2726*100,E2726:F2726)</f>
        <v>80.032258064516128</v>
      </c>
      <c r="H2726" s="17"/>
      <c r="I2726" s="19"/>
      <c r="J2726" s="18">
        <f>SUM(H2726:I2726)</f>
        <v>0</v>
      </c>
      <c r="K2726" s="17"/>
      <c r="L2726" s="19"/>
      <c r="M2726" s="19"/>
      <c r="N2726" s="18">
        <f>SUM(K2726:M2726)</f>
        <v>0</v>
      </c>
      <c r="O2726" s="19"/>
      <c r="P2726" s="19"/>
      <c r="Q2726" s="19"/>
      <c r="R2726" s="19"/>
      <c r="S2726" s="18">
        <f>SUM(O2726:R2726)</f>
        <v>0</v>
      </c>
      <c r="T2726" s="20"/>
      <c r="U2726" s="17"/>
      <c r="V2726" s="17"/>
      <c r="W2726" s="17"/>
      <c r="X2726" s="17"/>
      <c r="Y2726" s="17"/>
      <c r="Z2726" s="18">
        <f>SUM(T2726:Y2726)</f>
        <v>0</v>
      </c>
      <c r="AA2726" s="17"/>
      <c r="AB2726" s="17"/>
      <c r="AC2726" s="41">
        <f>G2726+J2726+N2726+S2726+Z2726+AA2726-AB2726</f>
        <v>80.032258064516128</v>
      </c>
    </row>
    <row r="2727" spans="1:29" x14ac:dyDescent="0.25">
      <c r="A2727" s="225">
        <v>2723</v>
      </c>
      <c r="B2727" s="62" t="s">
        <v>747</v>
      </c>
      <c r="C2727" s="8" t="s">
        <v>5456</v>
      </c>
      <c r="D2727" s="6">
        <v>0.8</v>
      </c>
      <c r="E2727" s="121"/>
      <c r="F2727" s="5"/>
      <c r="G2727" s="6">
        <f>SUM(D2727*100,E2727:F2727)</f>
        <v>80</v>
      </c>
      <c r="H2727" s="5"/>
      <c r="I2727" s="4"/>
      <c r="J2727" s="6">
        <f>SUM(H2727:I2727)</f>
        <v>0</v>
      </c>
      <c r="K2727" s="5"/>
      <c r="L2727" s="4"/>
      <c r="M2727" s="4"/>
      <c r="N2727" s="6">
        <f>SUM(K2727:M2727)</f>
        <v>0</v>
      </c>
      <c r="O2727" s="4"/>
      <c r="P2727" s="4"/>
      <c r="Q2727" s="4"/>
      <c r="R2727" s="4"/>
      <c r="S2727" s="6">
        <f>SUM(O2727:R2727)</f>
        <v>0</v>
      </c>
      <c r="T2727" s="7"/>
      <c r="U2727" s="5"/>
      <c r="V2727" s="5"/>
      <c r="W2727" s="5"/>
      <c r="X2727" s="5"/>
      <c r="Y2727" s="5"/>
      <c r="Z2727" s="6">
        <f>SUM(T2727:Y2727)</f>
        <v>0</v>
      </c>
      <c r="AA2727" s="5"/>
      <c r="AB2727" s="5"/>
      <c r="AC2727" s="40">
        <f>G2727+J2727+N2727+S2727+Z2727+AA2727-AB2727</f>
        <v>80</v>
      </c>
    </row>
    <row r="2728" spans="1:29" x14ac:dyDescent="0.25">
      <c r="A2728" s="224">
        <v>2724</v>
      </c>
      <c r="B2728" s="62" t="s">
        <v>748</v>
      </c>
      <c r="C2728" s="8" t="s">
        <v>5456</v>
      </c>
      <c r="D2728" s="6">
        <v>0.8</v>
      </c>
      <c r="E2728" s="121"/>
      <c r="F2728" s="5"/>
      <c r="G2728" s="6">
        <f>SUM(D2728*100,E2728:F2728)</f>
        <v>80</v>
      </c>
      <c r="H2728" s="5"/>
      <c r="I2728" s="4"/>
      <c r="J2728" s="6">
        <f>SUM(H2728:I2728)</f>
        <v>0</v>
      </c>
      <c r="K2728" s="5"/>
      <c r="L2728" s="4"/>
      <c r="M2728" s="4"/>
      <c r="N2728" s="6">
        <f>SUM(K2728:M2728)</f>
        <v>0</v>
      </c>
      <c r="O2728" s="4"/>
      <c r="P2728" s="4"/>
      <c r="Q2728" s="4"/>
      <c r="R2728" s="4"/>
      <c r="S2728" s="6">
        <f>SUM(O2728:R2728)</f>
        <v>0</v>
      </c>
      <c r="T2728" s="7"/>
      <c r="U2728" s="5"/>
      <c r="V2728" s="5"/>
      <c r="W2728" s="5"/>
      <c r="X2728" s="5"/>
      <c r="Y2728" s="5"/>
      <c r="Z2728" s="6">
        <f>SUM(T2728:Y2728)</f>
        <v>0</v>
      </c>
      <c r="AA2728" s="5"/>
      <c r="AB2728" s="5"/>
      <c r="AC2728" s="40">
        <f>G2728+J2728+N2728+S2728+Z2728+AA2728-AB2728</f>
        <v>80</v>
      </c>
    </row>
    <row r="2729" spans="1:29" x14ac:dyDescent="0.25">
      <c r="A2729" s="224">
        <v>2725</v>
      </c>
      <c r="B2729" s="62" t="s">
        <v>2858</v>
      </c>
      <c r="C2729" s="13" t="s">
        <v>2360</v>
      </c>
      <c r="D2729" s="18">
        <v>0.8</v>
      </c>
      <c r="E2729" s="122"/>
      <c r="F2729" s="17"/>
      <c r="G2729" s="18">
        <v>80</v>
      </c>
      <c r="H2729" s="17"/>
      <c r="I2729" s="19"/>
      <c r="J2729" s="18">
        <v>0</v>
      </c>
      <c r="K2729" s="17"/>
      <c r="L2729" s="19"/>
      <c r="M2729" s="19"/>
      <c r="N2729" s="18">
        <v>0</v>
      </c>
      <c r="O2729" s="19"/>
      <c r="P2729" s="19"/>
      <c r="Q2729" s="19"/>
      <c r="R2729" s="19"/>
      <c r="S2729" s="18">
        <v>0</v>
      </c>
      <c r="T2729" s="20"/>
      <c r="U2729" s="17"/>
      <c r="V2729" s="17"/>
      <c r="W2729" s="17"/>
      <c r="X2729" s="17"/>
      <c r="Y2729" s="17"/>
      <c r="Z2729" s="18">
        <v>0</v>
      </c>
      <c r="AA2729" s="17"/>
      <c r="AB2729" s="17"/>
      <c r="AC2729" s="41">
        <v>80</v>
      </c>
    </row>
    <row r="2730" spans="1:29" x14ac:dyDescent="0.25">
      <c r="A2730" s="224">
        <v>2726</v>
      </c>
      <c r="B2730" s="62" t="s">
        <v>5379</v>
      </c>
      <c r="C2730" s="9" t="s">
        <v>4042</v>
      </c>
      <c r="D2730" s="18">
        <v>0.79972727272727273</v>
      </c>
      <c r="E2730" s="124"/>
      <c r="F2730" s="17"/>
      <c r="G2730" s="18">
        <f>SUM(D2730*100,E2730:F2730)</f>
        <v>79.972727272727269</v>
      </c>
      <c r="H2730" s="17"/>
      <c r="I2730" s="19"/>
      <c r="J2730" s="18">
        <f>SUM(H2730:I2730)</f>
        <v>0</v>
      </c>
      <c r="K2730" s="17"/>
      <c r="L2730" s="19"/>
      <c r="M2730" s="19"/>
      <c r="N2730" s="18">
        <f>SUM(K2730:M2730)</f>
        <v>0</v>
      </c>
      <c r="O2730" s="19"/>
      <c r="P2730" s="19"/>
      <c r="Q2730" s="19"/>
      <c r="R2730" s="19"/>
      <c r="S2730" s="18">
        <f>SUM(O2730:R2730)</f>
        <v>0</v>
      </c>
      <c r="T2730" s="20"/>
      <c r="U2730" s="17"/>
      <c r="V2730" s="17"/>
      <c r="W2730" s="17"/>
      <c r="X2730" s="17"/>
      <c r="Y2730" s="17"/>
      <c r="Z2730" s="18">
        <f>SUM(T2730:Y2730)</f>
        <v>0</v>
      </c>
      <c r="AA2730" s="17"/>
      <c r="AB2730" s="17"/>
      <c r="AC2730" s="41">
        <f>G2730+J2730+N2730+S2730+Z2730+AA2730-AB2730</f>
        <v>79.972727272727269</v>
      </c>
    </row>
    <row r="2731" spans="1:29" x14ac:dyDescent="0.25">
      <c r="A2731" s="225">
        <v>2727</v>
      </c>
      <c r="B2731" s="60" t="s">
        <v>4869</v>
      </c>
      <c r="C2731" s="8" t="s">
        <v>4042</v>
      </c>
      <c r="D2731" s="18">
        <v>0.77468749999999997</v>
      </c>
      <c r="E2731" s="124"/>
      <c r="F2731" s="17"/>
      <c r="G2731" s="18">
        <f>SUM(D2731*100,E2731:F2731)</f>
        <v>77.46875</v>
      </c>
      <c r="H2731" s="17"/>
      <c r="I2731" s="19"/>
      <c r="J2731" s="18">
        <f>SUM(H2731:I2731)</f>
        <v>0</v>
      </c>
      <c r="K2731" s="17"/>
      <c r="L2731" s="19"/>
      <c r="M2731" s="19"/>
      <c r="N2731" s="18">
        <f>SUM(K2731:M2731)</f>
        <v>0</v>
      </c>
      <c r="O2731" s="19">
        <v>2.5</v>
      </c>
      <c r="P2731" s="19"/>
      <c r="Q2731" s="19"/>
      <c r="R2731" s="19"/>
      <c r="S2731" s="18">
        <f>SUM(O2731:R2731)</f>
        <v>2.5</v>
      </c>
      <c r="T2731" s="20"/>
      <c r="U2731" s="17"/>
      <c r="V2731" s="17"/>
      <c r="W2731" s="17"/>
      <c r="X2731" s="17"/>
      <c r="Y2731" s="17"/>
      <c r="Z2731" s="18">
        <f>SUM(T2731:Y2731)</f>
        <v>0</v>
      </c>
      <c r="AA2731" s="17"/>
      <c r="AB2731" s="17"/>
      <c r="AC2731" s="41">
        <f>G2731+J2731+N2731+S2731+Z2731+AA2731-AB2731</f>
        <v>79.96875</v>
      </c>
    </row>
    <row r="2732" spans="1:29" x14ac:dyDescent="0.25">
      <c r="A2732" s="224">
        <v>2728</v>
      </c>
      <c r="B2732" s="62" t="s">
        <v>5069</v>
      </c>
      <c r="C2732" s="24" t="s">
        <v>4042</v>
      </c>
      <c r="D2732" s="18">
        <v>0.76967741935483869</v>
      </c>
      <c r="E2732" s="124"/>
      <c r="F2732" s="17"/>
      <c r="G2732" s="18">
        <f>SUM(D2732*100,E2732:F2732)</f>
        <v>76.967741935483872</v>
      </c>
      <c r="H2732" s="17"/>
      <c r="I2732" s="19"/>
      <c r="J2732" s="18">
        <f>SUM(H2732:I2732)</f>
        <v>0</v>
      </c>
      <c r="K2732" s="17">
        <v>2</v>
      </c>
      <c r="L2732" s="19">
        <v>1</v>
      </c>
      <c r="M2732" s="19"/>
      <c r="N2732" s="18">
        <f>SUM(K2732:M2732)</f>
        <v>3</v>
      </c>
      <c r="O2732" s="19"/>
      <c r="P2732" s="19"/>
      <c r="Q2732" s="19"/>
      <c r="R2732" s="19"/>
      <c r="S2732" s="18">
        <f>SUM(O2732:R2732)</f>
        <v>0</v>
      </c>
      <c r="T2732" s="20"/>
      <c r="U2732" s="17"/>
      <c r="V2732" s="17"/>
      <c r="W2732" s="17"/>
      <c r="X2732" s="17"/>
      <c r="Y2732" s="17"/>
      <c r="Z2732" s="18">
        <f>SUM(T2732:Y2732)</f>
        <v>0</v>
      </c>
      <c r="AA2732" s="17"/>
      <c r="AB2732" s="17"/>
      <c r="AC2732" s="41">
        <f>G2732+J2732+N2732+S2732+Z2732+AA2732-AB2732</f>
        <v>79.967741935483872</v>
      </c>
    </row>
    <row r="2733" spans="1:29" x14ac:dyDescent="0.25">
      <c r="A2733" s="224">
        <v>2729</v>
      </c>
      <c r="B2733" s="62" t="s">
        <v>749</v>
      </c>
      <c r="C2733" s="8" t="s">
        <v>5456</v>
      </c>
      <c r="D2733" s="6">
        <v>0.79966666666666664</v>
      </c>
      <c r="E2733" s="121"/>
      <c r="F2733" s="5"/>
      <c r="G2733" s="6">
        <f>SUM(D2733*100,E2733:F2733)</f>
        <v>79.966666666666669</v>
      </c>
      <c r="H2733" s="5"/>
      <c r="I2733" s="4"/>
      <c r="J2733" s="6">
        <f>SUM(H2733:I2733)</f>
        <v>0</v>
      </c>
      <c r="K2733" s="5"/>
      <c r="L2733" s="4"/>
      <c r="M2733" s="4"/>
      <c r="N2733" s="6">
        <f>SUM(K2733:M2733)</f>
        <v>0</v>
      </c>
      <c r="O2733" s="4"/>
      <c r="P2733" s="4"/>
      <c r="Q2733" s="4"/>
      <c r="R2733" s="4"/>
      <c r="S2733" s="6">
        <f>SUM(O2733:R2733)</f>
        <v>0</v>
      </c>
      <c r="T2733" s="7"/>
      <c r="U2733" s="5"/>
      <c r="V2733" s="5"/>
      <c r="W2733" s="5"/>
      <c r="X2733" s="5"/>
      <c r="Y2733" s="5"/>
      <c r="Z2733" s="6">
        <f>SUM(T2733:Y2733)</f>
        <v>0</v>
      </c>
      <c r="AA2733" s="5"/>
      <c r="AB2733" s="5"/>
      <c r="AC2733" s="40">
        <f>G2733+J2733+N2733+S2733+Z2733+AA2733-AB2733</f>
        <v>79.966666666666669</v>
      </c>
    </row>
    <row r="2734" spans="1:29" x14ac:dyDescent="0.25">
      <c r="A2734" s="224">
        <v>2730</v>
      </c>
      <c r="B2734" s="62" t="s">
        <v>750</v>
      </c>
      <c r="C2734" s="8" t="s">
        <v>5456</v>
      </c>
      <c r="D2734" s="6">
        <v>0.79966666666666664</v>
      </c>
      <c r="E2734" s="121"/>
      <c r="F2734" s="5"/>
      <c r="G2734" s="6">
        <f>SUM(D2734*100,E2734:F2734)</f>
        <v>79.966666666666669</v>
      </c>
      <c r="H2734" s="5"/>
      <c r="I2734" s="4"/>
      <c r="J2734" s="6">
        <f>SUM(H2734:I2734)</f>
        <v>0</v>
      </c>
      <c r="K2734" s="5"/>
      <c r="L2734" s="4"/>
      <c r="M2734" s="4"/>
      <c r="N2734" s="6">
        <f>SUM(K2734:M2734)</f>
        <v>0</v>
      </c>
      <c r="O2734" s="4"/>
      <c r="P2734" s="4"/>
      <c r="Q2734" s="4"/>
      <c r="R2734" s="4"/>
      <c r="S2734" s="6">
        <f>SUM(O2734:R2734)</f>
        <v>0</v>
      </c>
      <c r="T2734" s="7"/>
      <c r="U2734" s="5"/>
      <c r="V2734" s="5"/>
      <c r="W2734" s="5"/>
      <c r="X2734" s="5"/>
      <c r="Y2734" s="5"/>
      <c r="Z2734" s="6">
        <f>SUM(T2734:Y2734)</f>
        <v>0</v>
      </c>
      <c r="AA2734" s="5"/>
      <c r="AB2734" s="5"/>
      <c r="AC2734" s="40">
        <f>G2734+J2734+N2734+S2734+Z2734+AA2734-AB2734</f>
        <v>79.966666666666669</v>
      </c>
    </row>
    <row r="2735" spans="1:29" x14ac:dyDescent="0.25">
      <c r="A2735" s="225">
        <v>2731</v>
      </c>
      <c r="B2735" s="81" t="s">
        <v>4281</v>
      </c>
      <c r="C2735" s="8" t="s">
        <v>4042</v>
      </c>
      <c r="D2735" s="18">
        <v>0.79966666666666664</v>
      </c>
      <c r="E2735" s="124"/>
      <c r="F2735" s="17"/>
      <c r="G2735" s="18">
        <f>SUM(D2735*100,E2735:F2735)</f>
        <v>79.966666666666669</v>
      </c>
      <c r="H2735" s="17"/>
      <c r="I2735" s="19"/>
      <c r="J2735" s="18">
        <f>SUM(H2735:I2735)</f>
        <v>0</v>
      </c>
      <c r="K2735" s="17"/>
      <c r="L2735" s="19"/>
      <c r="M2735" s="19"/>
      <c r="N2735" s="18">
        <f>SUM(K2735:M2735)</f>
        <v>0</v>
      </c>
      <c r="O2735" s="19"/>
      <c r="P2735" s="19"/>
      <c r="Q2735" s="19"/>
      <c r="R2735" s="19"/>
      <c r="S2735" s="18">
        <f>SUM(O2735:R2735)</f>
        <v>0</v>
      </c>
      <c r="T2735" s="20"/>
      <c r="U2735" s="17"/>
      <c r="V2735" s="17"/>
      <c r="W2735" s="17"/>
      <c r="X2735" s="17"/>
      <c r="Y2735" s="17"/>
      <c r="Z2735" s="18">
        <f>SUM(T2735:Y2735)</f>
        <v>0</v>
      </c>
      <c r="AA2735" s="17"/>
      <c r="AB2735" s="17"/>
      <c r="AC2735" s="41">
        <f>G2735+J2735+N2735+S2735+Z2735+AA2735-AB2735</f>
        <v>79.966666666666669</v>
      </c>
    </row>
    <row r="2736" spans="1:29" x14ac:dyDescent="0.25">
      <c r="A2736" s="224">
        <v>2732</v>
      </c>
      <c r="B2736" s="62" t="s">
        <v>4689</v>
      </c>
      <c r="C2736" s="8" t="s">
        <v>4042</v>
      </c>
      <c r="D2736" s="18">
        <v>0.78966666666666663</v>
      </c>
      <c r="E2736" s="124"/>
      <c r="F2736" s="17"/>
      <c r="G2736" s="18">
        <f>SUM(D2736*100,E2736:F2736)</f>
        <v>78.966666666666669</v>
      </c>
      <c r="H2736" s="17"/>
      <c r="I2736" s="19"/>
      <c r="J2736" s="18">
        <f>SUM(H2736:I2736)</f>
        <v>0</v>
      </c>
      <c r="K2736" s="17"/>
      <c r="L2736" s="19"/>
      <c r="M2736" s="19"/>
      <c r="N2736" s="18">
        <f>SUM(K2736:M2736)</f>
        <v>0</v>
      </c>
      <c r="O2736" s="19"/>
      <c r="P2736" s="19"/>
      <c r="Q2736" s="19"/>
      <c r="R2736" s="19"/>
      <c r="S2736" s="18">
        <f>SUM(O2736:R2736)</f>
        <v>0</v>
      </c>
      <c r="T2736" s="20"/>
      <c r="U2736" s="17">
        <v>1</v>
      </c>
      <c r="V2736" s="17"/>
      <c r="W2736" s="17"/>
      <c r="X2736" s="17"/>
      <c r="Y2736" s="17"/>
      <c r="Z2736" s="18">
        <f>SUM(T2736:Y2736)</f>
        <v>1</v>
      </c>
      <c r="AA2736" s="17"/>
      <c r="AB2736" s="17"/>
      <c r="AC2736" s="41">
        <f>G2736+J2736+N2736+S2736+Z2736+AA2736-AB2736</f>
        <v>79.966666666666669</v>
      </c>
    </row>
    <row r="2737" spans="1:29" x14ac:dyDescent="0.25">
      <c r="A2737" s="224">
        <v>2733</v>
      </c>
      <c r="B2737" s="62" t="s">
        <v>5245</v>
      </c>
      <c r="C2737" s="9" t="s">
        <v>4042</v>
      </c>
      <c r="D2737" s="18">
        <v>0.79764242424242437</v>
      </c>
      <c r="E2737" s="124"/>
      <c r="F2737" s="17"/>
      <c r="G2737" s="18">
        <f>SUM(D2737*100,E2737:F2737)</f>
        <v>79.76424242424244</v>
      </c>
      <c r="H2737" s="17"/>
      <c r="I2737" s="19"/>
      <c r="J2737" s="18">
        <f>SUM(H2737:I2737)</f>
        <v>0</v>
      </c>
      <c r="K2737" s="17"/>
      <c r="L2737" s="19"/>
      <c r="M2737" s="19"/>
      <c r="N2737" s="18">
        <f>SUM(K2737:M2737)</f>
        <v>0</v>
      </c>
      <c r="O2737" s="19"/>
      <c r="P2737" s="19"/>
      <c r="Q2737" s="19"/>
      <c r="R2737" s="19"/>
      <c r="S2737" s="18">
        <f>SUM(O2737:R2737)</f>
        <v>0</v>
      </c>
      <c r="T2737" s="20"/>
      <c r="U2737" s="17">
        <v>0.2</v>
      </c>
      <c r="V2737" s="17"/>
      <c r="W2737" s="17"/>
      <c r="X2737" s="17"/>
      <c r="Y2737" s="17"/>
      <c r="Z2737" s="18">
        <f>SUM(T2737:Y2737)</f>
        <v>0.2</v>
      </c>
      <c r="AA2737" s="17"/>
      <c r="AB2737" s="17"/>
      <c r="AC2737" s="41">
        <f>G2737+J2737+N2737+S2737+Z2737+AA2737-AB2737</f>
        <v>79.964242424242443</v>
      </c>
    </row>
    <row r="2738" spans="1:29" x14ac:dyDescent="0.25">
      <c r="A2738" s="224">
        <v>2734</v>
      </c>
      <c r="B2738" s="62" t="s">
        <v>2913</v>
      </c>
      <c r="C2738" s="13" t="s">
        <v>2360</v>
      </c>
      <c r="D2738" s="18">
        <v>0.7646153846153847</v>
      </c>
      <c r="E2738" s="122"/>
      <c r="F2738" s="17"/>
      <c r="G2738" s="18">
        <v>76.461538461538467</v>
      </c>
      <c r="H2738" s="17"/>
      <c r="I2738" s="19"/>
      <c r="J2738" s="18">
        <v>0</v>
      </c>
      <c r="K2738" s="17"/>
      <c r="L2738" s="19"/>
      <c r="M2738" s="19"/>
      <c r="N2738" s="18">
        <v>0</v>
      </c>
      <c r="O2738" s="19"/>
      <c r="P2738" s="19"/>
      <c r="Q2738" s="19"/>
      <c r="R2738" s="19"/>
      <c r="S2738" s="18">
        <v>0</v>
      </c>
      <c r="T2738" s="20"/>
      <c r="U2738" s="17"/>
      <c r="V2738" s="17">
        <v>0.5</v>
      </c>
      <c r="W2738" s="17"/>
      <c r="X2738" s="17"/>
      <c r="Y2738" s="17">
        <v>3</v>
      </c>
      <c r="Z2738" s="18">
        <v>3.5</v>
      </c>
      <c r="AA2738" s="17"/>
      <c r="AB2738" s="17"/>
      <c r="AC2738" s="41">
        <v>79.961538461538467</v>
      </c>
    </row>
    <row r="2739" spans="1:29" x14ac:dyDescent="0.25">
      <c r="A2739" s="225">
        <v>2735</v>
      </c>
      <c r="B2739" s="101" t="s">
        <v>1656</v>
      </c>
      <c r="C2739" s="8" t="s">
        <v>1369</v>
      </c>
      <c r="D2739" s="18">
        <v>0.79946666666666666</v>
      </c>
      <c r="E2739" s="122"/>
      <c r="F2739" s="17"/>
      <c r="G2739" s="18">
        <f>SUM(D2739*100,E2739:F2739)</f>
        <v>79.946666666666673</v>
      </c>
      <c r="H2739" s="17"/>
      <c r="I2739" s="19"/>
      <c r="J2739" s="18">
        <f>SUM(H2739:I2739)</f>
        <v>0</v>
      </c>
      <c r="K2739" s="17"/>
      <c r="L2739" s="19"/>
      <c r="M2739" s="19"/>
      <c r="N2739" s="18">
        <f>SUM(K2739:M2739)</f>
        <v>0</v>
      </c>
      <c r="O2739" s="19"/>
      <c r="P2739" s="19"/>
      <c r="Q2739" s="19"/>
      <c r="R2739" s="19"/>
      <c r="S2739" s="18">
        <f>SUM(O2739:R2739)</f>
        <v>0</v>
      </c>
      <c r="T2739" s="20"/>
      <c r="U2739" s="17"/>
      <c r="V2739" s="17"/>
      <c r="W2739" s="17"/>
      <c r="X2739" s="17"/>
      <c r="Y2739" s="17"/>
      <c r="Z2739" s="18">
        <f>SUM(T2739:Y2739)</f>
        <v>0</v>
      </c>
      <c r="AA2739" s="17"/>
      <c r="AB2739" s="17"/>
      <c r="AC2739" s="41">
        <f>G2739+J2739+N2739+S2739+Z2739+AA2739-AB2739</f>
        <v>79.946666666666673</v>
      </c>
    </row>
    <row r="2740" spans="1:29" x14ac:dyDescent="0.25">
      <c r="A2740" s="224">
        <v>2736</v>
      </c>
      <c r="B2740" s="62" t="s">
        <v>3612</v>
      </c>
      <c r="C2740" s="13" t="s">
        <v>3340</v>
      </c>
      <c r="D2740" s="18">
        <v>0.79433333333333334</v>
      </c>
      <c r="E2740" s="122"/>
      <c r="F2740" s="17"/>
      <c r="G2740" s="18">
        <v>79.433333333333337</v>
      </c>
      <c r="H2740" s="17"/>
      <c r="I2740" s="19"/>
      <c r="J2740" s="18">
        <v>0</v>
      </c>
      <c r="K2740" s="17"/>
      <c r="L2740" s="19"/>
      <c r="M2740" s="19"/>
      <c r="N2740" s="18">
        <v>0</v>
      </c>
      <c r="O2740" s="19"/>
      <c r="P2740" s="19"/>
      <c r="Q2740" s="19"/>
      <c r="R2740" s="19"/>
      <c r="S2740" s="18">
        <v>0</v>
      </c>
      <c r="T2740" s="20"/>
      <c r="U2740" s="17">
        <v>0.5</v>
      </c>
      <c r="V2740" s="17"/>
      <c r="W2740" s="17"/>
      <c r="X2740" s="17"/>
      <c r="Y2740" s="17"/>
      <c r="Z2740" s="18">
        <v>0.5</v>
      </c>
      <c r="AA2740" s="17"/>
      <c r="AB2740" s="17"/>
      <c r="AC2740" s="41">
        <v>79.933333333333337</v>
      </c>
    </row>
    <row r="2741" spans="1:29" x14ac:dyDescent="0.25">
      <c r="A2741" s="224">
        <v>2737</v>
      </c>
      <c r="B2741" s="58" t="s">
        <v>751</v>
      </c>
      <c r="C2741" s="8" t="s">
        <v>5456</v>
      </c>
      <c r="D2741" s="6">
        <v>0.79931034482758623</v>
      </c>
      <c r="E2741" s="121"/>
      <c r="F2741" s="5"/>
      <c r="G2741" s="6">
        <f>SUM(D2741*100,E2741:F2741)</f>
        <v>79.931034482758619</v>
      </c>
      <c r="H2741" s="5"/>
      <c r="I2741" s="4"/>
      <c r="J2741" s="6">
        <f>SUM(H2741:I2741)</f>
        <v>0</v>
      </c>
      <c r="K2741" s="5"/>
      <c r="L2741" s="4"/>
      <c r="M2741" s="4"/>
      <c r="N2741" s="6">
        <f>SUM(K2741:M2741)</f>
        <v>0</v>
      </c>
      <c r="O2741" s="4"/>
      <c r="P2741" s="4"/>
      <c r="Q2741" s="4"/>
      <c r="R2741" s="4"/>
      <c r="S2741" s="6">
        <f>SUM(O2741:R2741)</f>
        <v>0</v>
      </c>
      <c r="T2741" s="7"/>
      <c r="U2741" s="5"/>
      <c r="V2741" s="5"/>
      <c r="W2741" s="5"/>
      <c r="X2741" s="5"/>
      <c r="Y2741" s="5"/>
      <c r="Z2741" s="6">
        <f>SUM(T2741:Y2741)</f>
        <v>0</v>
      </c>
      <c r="AA2741" s="5"/>
      <c r="AB2741" s="5"/>
      <c r="AC2741" s="40">
        <f>G2741+J2741+N2741+S2741+Z2741+AA2741-AB2741</f>
        <v>79.931034482758619</v>
      </c>
    </row>
    <row r="2742" spans="1:29" x14ac:dyDescent="0.25">
      <c r="A2742" s="224">
        <v>2738</v>
      </c>
      <c r="B2742" s="62" t="s">
        <v>2914</v>
      </c>
      <c r="C2742" s="13" t="s">
        <v>2360</v>
      </c>
      <c r="D2742" s="18">
        <v>0.79923076923076919</v>
      </c>
      <c r="E2742" s="122"/>
      <c r="F2742" s="17"/>
      <c r="G2742" s="18">
        <v>79.92307692307692</v>
      </c>
      <c r="H2742" s="17"/>
      <c r="I2742" s="19"/>
      <c r="J2742" s="18">
        <v>0</v>
      </c>
      <c r="K2742" s="17"/>
      <c r="L2742" s="19"/>
      <c r="M2742" s="19"/>
      <c r="N2742" s="18">
        <v>0</v>
      </c>
      <c r="O2742" s="19"/>
      <c r="P2742" s="19"/>
      <c r="Q2742" s="19"/>
      <c r="R2742" s="19"/>
      <c r="S2742" s="18">
        <v>0</v>
      </c>
      <c r="T2742" s="20"/>
      <c r="U2742" s="17"/>
      <c r="V2742" s="17"/>
      <c r="W2742" s="17"/>
      <c r="X2742" s="17"/>
      <c r="Y2742" s="17"/>
      <c r="Z2742" s="18">
        <v>0</v>
      </c>
      <c r="AA2742" s="17"/>
      <c r="AB2742" s="17"/>
      <c r="AC2742" s="41">
        <v>79.92307692307692</v>
      </c>
    </row>
    <row r="2743" spans="1:29" x14ac:dyDescent="0.25">
      <c r="A2743" s="225">
        <v>2739</v>
      </c>
      <c r="B2743" s="62" t="s">
        <v>2915</v>
      </c>
      <c r="C2743" s="13" t="s">
        <v>2360</v>
      </c>
      <c r="D2743" s="18">
        <v>0.79923076923076919</v>
      </c>
      <c r="E2743" s="122"/>
      <c r="F2743" s="17"/>
      <c r="G2743" s="18">
        <v>79.92307692307692</v>
      </c>
      <c r="H2743" s="17"/>
      <c r="I2743" s="19"/>
      <c r="J2743" s="18">
        <v>0</v>
      </c>
      <c r="K2743" s="17"/>
      <c r="L2743" s="19"/>
      <c r="M2743" s="19"/>
      <c r="N2743" s="18">
        <v>0</v>
      </c>
      <c r="O2743" s="19"/>
      <c r="P2743" s="19"/>
      <c r="Q2743" s="19"/>
      <c r="R2743" s="19"/>
      <c r="S2743" s="18">
        <v>0</v>
      </c>
      <c r="T2743" s="20"/>
      <c r="U2743" s="17"/>
      <c r="V2743" s="17"/>
      <c r="W2743" s="17"/>
      <c r="X2743" s="17"/>
      <c r="Y2743" s="17"/>
      <c r="Z2743" s="18">
        <v>0</v>
      </c>
      <c r="AA2743" s="17"/>
      <c r="AB2743" s="17"/>
      <c r="AC2743" s="41">
        <v>79.92307692307692</v>
      </c>
    </row>
    <row r="2744" spans="1:29" x14ac:dyDescent="0.25">
      <c r="A2744" s="224">
        <v>2740</v>
      </c>
      <c r="B2744" s="62" t="s">
        <v>3613</v>
      </c>
      <c r="C2744" s="13" t="s">
        <v>3340</v>
      </c>
      <c r="D2744" s="18">
        <v>0.79923076923076919</v>
      </c>
      <c r="E2744" s="122"/>
      <c r="F2744" s="17"/>
      <c r="G2744" s="18">
        <v>79.92307692307692</v>
      </c>
      <c r="H2744" s="17"/>
      <c r="I2744" s="19"/>
      <c r="J2744" s="18">
        <v>0</v>
      </c>
      <c r="K2744" s="17"/>
      <c r="L2744" s="19"/>
      <c r="M2744" s="19"/>
      <c r="N2744" s="18">
        <v>0</v>
      </c>
      <c r="O2744" s="19"/>
      <c r="P2744" s="19"/>
      <c r="Q2744" s="19"/>
      <c r="R2744" s="19"/>
      <c r="S2744" s="18">
        <v>0</v>
      </c>
      <c r="T2744" s="20"/>
      <c r="U2744" s="17"/>
      <c r="V2744" s="17"/>
      <c r="W2744" s="17"/>
      <c r="X2744" s="17"/>
      <c r="Y2744" s="17"/>
      <c r="Z2744" s="18">
        <v>0</v>
      </c>
      <c r="AA2744" s="17"/>
      <c r="AB2744" s="17"/>
      <c r="AC2744" s="41">
        <v>79.92307692307692</v>
      </c>
    </row>
    <row r="2745" spans="1:29" x14ac:dyDescent="0.25">
      <c r="A2745" s="224">
        <v>2741</v>
      </c>
      <c r="B2745" s="61" t="s">
        <v>752</v>
      </c>
      <c r="C2745" s="8" t="s">
        <v>5456</v>
      </c>
      <c r="D2745" s="6">
        <v>0.79918064516129028</v>
      </c>
      <c r="E2745" s="121"/>
      <c r="F2745" s="5"/>
      <c r="G2745" s="6">
        <f>SUM(D2745*100,E2745:F2745)</f>
        <v>79.918064516129022</v>
      </c>
      <c r="H2745" s="5"/>
      <c r="I2745" s="4"/>
      <c r="J2745" s="6">
        <f>SUM(H2745:I2745)</f>
        <v>0</v>
      </c>
      <c r="K2745" s="5"/>
      <c r="L2745" s="4"/>
      <c r="M2745" s="4"/>
      <c r="N2745" s="6">
        <f>SUM(K2745:M2745)</f>
        <v>0</v>
      </c>
      <c r="O2745" s="4"/>
      <c r="P2745" s="4"/>
      <c r="Q2745" s="4"/>
      <c r="R2745" s="4"/>
      <c r="S2745" s="6">
        <f>SUM(O2745:R2745)</f>
        <v>0</v>
      </c>
      <c r="T2745" s="7"/>
      <c r="U2745" s="5"/>
      <c r="V2745" s="5"/>
      <c r="W2745" s="5"/>
      <c r="X2745" s="5"/>
      <c r="Y2745" s="5"/>
      <c r="Z2745" s="6">
        <f>SUM(T2745:Y2745)</f>
        <v>0</v>
      </c>
      <c r="AA2745" s="5"/>
      <c r="AB2745" s="5"/>
      <c r="AC2745" s="40">
        <f>G2745+J2745+N2745+S2745+Z2745+AA2745-AB2745</f>
        <v>79.918064516129022</v>
      </c>
    </row>
    <row r="2746" spans="1:29" x14ac:dyDescent="0.25">
      <c r="A2746" s="224">
        <v>2742</v>
      </c>
      <c r="B2746" s="89" t="s">
        <v>1657</v>
      </c>
      <c r="C2746" s="8" t="s">
        <v>1369</v>
      </c>
      <c r="D2746" s="18">
        <v>0.78716774193548378</v>
      </c>
      <c r="E2746" s="122"/>
      <c r="F2746" s="17"/>
      <c r="G2746" s="18">
        <f>SUM(D2746*100,E2746:F2746)</f>
        <v>78.716774193548375</v>
      </c>
      <c r="H2746" s="17"/>
      <c r="I2746" s="19"/>
      <c r="J2746" s="18">
        <f>SUM(H2746:I2746)</f>
        <v>0</v>
      </c>
      <c r="K2746" s="17"/>
      <c r="L2746" s="19"/>
      <c r="M2746" s="19"/>
      <c r="N2746" s="18">
        <f>SUM(K2746:M2746)</f>
        <v>0</v>
      </c>
      <c r="O2746" s="19"/>
      <c r="P2746" s="19"/>
      <c r="Q2746" s="19"/>
      <c r="R2746" s="19"/>
      <c r="S2746" s="18">
        <f>SUM(O2746:R2746)</f>
        <v>0</v>
      </c>
      <c r="T2746" s="20"/>
      <c r="U2746" s="17">
        <v>0.5</v>
      </c>
      <c r="V2746" s="17"/>
      <c r="W2746" s="17">
        <v>0.2</v>
      </c>
      <c r="X2746" s="17"/>
      <c r="Y2746" s="17">
        <v>0.5</v>
      </c>
      <c r="Z2746" s="18">
        <f>SUM(T2746:Y2746)</f>
        <v>1.2</v>
      </c>
      <c r="AA2746" s="17"/>
      <c r="AB2746" s="17"/>
      <c r="AC2746" s="41">
        <f>G2746+J2746+N2746+S2746+Z2746+AA2746-AB2746</f>
        <v>79.916774193548378</v>
      </c>
    </row>
    <row r="2747" spans="1:29" x14ac:dyDescent="0.25">
      <c r="A2747" s="225">
        <v>2743</v>
      </c>
      <c r="B2747" s="62" t="s">
        <v>2916</v>
      </c>
      <c r="C2747" s="13" t="s">
        <v>2360</v>
      </c>
      <c r="D2747" s="18">
        <v>0.79916666666666669</v>
      </c>
      <c r="E2747" s="122"/>
      <c r="F2747" s="17"/>
      <c r="G2747" s="18">
        <v>79.916666666666671</v>
      </c>
      <c r="H2747" s="17"/>
      <c r="I2747" s="19"/>
      <c r="J2747" s="18">
        <v>0</v>
      </c>
      <c r="K2747" s="17"/>
      <c r="L2747" s="19"/>
      <c r="M2747" s="19"/>
      <c r="N2747" s="18">
        <v>0</v>
      </c>
      <c r="O2747" s="19"/>
      <c r="P2747" s="19"/>
      <c r="Q2747" s="19"/>
      <c r="R2747" s="19"/>
      <c r="S2747" s="18">
        <v>0</v>
      </c>
      <c r="T2747" s="20"/>
      <c r="U2747" s="17"/>
      <c r="V2747" s="17"/>
      <c r="W2747" s="17"/>
      <c r="X2747" s="17"/>
      <c r="Y2747" s="17"/>
      <c r="Z2747" s="18">
        <v>0</v>
      </c>
      <c r="AA2747" s="17"/>
      <c r="AB2747" s="17"/>
      <c r="AC2747" s="41">
        <v>79.916666666666671</v>
      </c>
    </row>
    <row r="2748" spans="1:29" x14ac:dyDescent="0.25">
      <c r="A2748" s="224">
        <v>2744</v>
      </c>
      <c r="B2748" s="60" t="s">
        <v>753</v>
      </c>
      <c r="C2748" s="8" t="s">
        <v>5456</v>
      </c>
      <c r="D2748" s="6">
        <v>0.78909090909090907</v>
      </c>
      <c r="E2748" s="121"/>
      <c r="F2748" s="5"/>
      <c r="G2748" s="6">
        <f>SUM(D2748*100,E2748:F2748)</f>
        <v>78.909090909090907</v>
      </c>
      <c r="H2748" s="5"/>
      <c r="I2748" s="4"/>
      <c r="J2748" s="6">
        <f>SUM(H2748:I2748)</f>
        <v>0</v>
      </c>
      <c r="K2748" s="5"/>
      <c r="L2748" s="4"/>
      <c r="M2748" s="4"/>
      <c r="N2748" s="6">
        <f>SUM(K2748:M2748)</f>
        <v>0</v>
      </c>
      <c r="O2748" s="4"/>
      <c r="P2748" s="4"/>
      <c r="Q2748" s="4"/>
      <c r="R2748" s="4"/>
      <c r="S2748" s="6">
        <f>SUM(O2748:R2748)</f>
        <v>0</v>
      </c>
      <c r="T2748" s="7">
        <v>1</v>
      </c>
      <c r="U2748" s="5"/>
      <c r="V2748" s="5"/>
      <c r="W2748" s="5"/>
      <c r="X2748" s="5"/>
      <c r="Y2748" s="5"/>
      <c r="Z2748" s="6">
        <f>SUM(T2748:Y2748)</f>
        <v>1</v>
      </c>
      <c r="AA2748" s="5"/>
      <c r="AB2748" s="5"/>
      <c r="AC2748" s="40">
        <f>G2748+J2748+N2748+S2748+Z2748+AA2748-AB2748</f>
        <v>79.909090909090907</v>
      </c>
    </row>
    <row r="2749" spans="1:29" x14ac:dyDescent="0.25">
      <c r="A2749" s="224">
        <v>2745</v>
      </c>
      <c r="B2749" s="58" t="s">
        <v>754</v>
      </c>
      <c r="C2749" s="8" t="s">
        <v>5456</v>
      </c>
      <c r="D2749" s="6">
        <v>0.79900000000000004</v>
      </c>
      <c r="E2749" s="121"/>
      <c r="F2749" s="5"/>
      <c r="G2749" s="6">
        <f>SUM(D2749*100,E2749:F2749)</f>
        <v>79.900000000000006</v>
      </c>
      <c r="H2749" s="5"/>
      <c r="I2749" s="4"/>
      <c r="J2749" s="6">
        <f>SUM(H2749:I2749)</f>
        <v>0</v>
      </c>
      <c r="K2749" s="5"/>
      <c r="L2749" s="4"/>
      <c r="M2749" s="4"/>
      <c r="N2749" s="6">
        <f>SUM(K2749:M2749)</f>
        <v>0</v>
      </c>
      <c r="O2749" s="4"/>
      <c r="P2749" s="4"/>
      <c r="Q2749" s="4"/>
      <c r="R2749" s="4"/>
      <c r="S2749" s="6">
        <f>SUM(O2749:R2749)</f>
        <v>0</v>
      </c>
      <c r="T2749" s="7"/>
      <c r="U2749" s="5"/>
      <c r="V2749" s="5"/>
      <c r="W2749" s="5"/>
      <c r="X2749" s="5"/>
      <c r="Y2749" s="5"/>
      <c r="Z2749" s="6">
        <f>SUM(T2749:Y2749)</f>
        <v>0</v>
      </c>
      <c r="AA2749" s="5"/>
      <c r="AB2749" s="5"/>
      <c r="AC2749" s="40">
        <f>G2749+J2749+N2749+S2749+Z2749+AA2749-AB2749</f>
        <v>79.900000000000006</v>
      </c>
    </row>
    <row r="2750" spans="1:29" x14ac:dyDescent="0.25">
      <c r="A2750" s="224">
        <v>2746</v>
      </c>
      <c r="B2750" s="109">
        <v>194203</v>
      </c>
      <c r="C2750" s="36" t="s">
        <v>5457</v>
      </c>
      <c r="D2750" s="39">
        <v>0.78800000000000003</v>
      </c>
      <c r="E2750" s="123"/>
      <c r="F2750" s="33"/>
      <c r="G2750" s="34">
        <v>78.8</v>
      </c>
      <c r="H2750" s="33"/>
      <c r="I2750" s="32"/>
      <c r="J2750" s="34">
        <v>0</v>
      </c>
      <c r="K2750" s="33"/>
      <c r="L2750" s="32"/>
      <c r="M2750" s="32"/>
      <c r="N2750" s="34">
        <v>0</v>
      </c>
      <c r="O2750" s="32"/>
      <c r="P2750" s="32"/>
      <c r="Q2750" s="32"/>
      <c r="R2750" s="32"/>
      <c r="S2750" s="34">
        <v>0</v>
      </c>
      <c r="T2750" s="35"/>
      <c r="U2750" s="33">
        <v>1.1000000000000001</v>
      </c>
      <c r="V2750" s="33"/>
      <c r="W2750" s="33"/>
      <c r="X2750" s="33"/>
      <c r="Y2750" s="33"/>
      <c r="Z2750" s="34">
        <v>1.1000000000000001</v>
      </c>
      <c r="AA2750" s="33"/>
      <c r="AB2750" s="33"/>
      <c r="AC2750" s="42">
        <v>79.899999999999991</v>
      </c>
    </row>
    <row r="2751" spans="1:29" x14ac:dyDescent="0.25">
      <c r="A2751" s="225">
        <v>2747</v>
      </c>
      <c r="B2751" s="58" t="s">
        <v>755</v>
      </c>
      <c r="C2751" s="8" t="s">
        <v>5456</v>
      </c>
      <c r="D2751" s="6">
        <v>0.79896551724137932</v>
      </c>
      <c r="E2751" s="121"/>
      <c r="F2751" s="5"/>
      <c r="G2751" s="6">
        <f>SUM(D2751*100,E2751:F2751)</f>
        <v>79.896551724137936</v>
      </c>
      <c r="H2751" s="5"/>
      <c r="I2751" s="4"/>
      <c r="J2751" s="6">
        <f>SUM(H2751:I2751)</f>
        <v>0</v>
      </c>
      <c r="K2751" s="5"/>
      <c r="L2751" s="4"/>
      <c r="M2751" s="4"/>
      <c r="N2751" s="6">
        <f>SUM(K2751:M2751)</f>
        <v>0</v>
      </c>
      <c r="O2751" s="4"/>
      <c r="P2751" s="4"/>
      <c r="Q2751" s="4"/>
      <c r="R2751" s="4"/>
      <c r="S2751" s="6">
        <f>SUM(O2751:R2751)</f>
        <v>0</v>
      </c>
      <c r="T2751" s="7"/>
      <c r="U2751" s="5"/>
      <c r="V2751" s="5"/>
      <c r="W2751" s="5"/>
      <c r="X2751" s="5"/>
      <c r="Y2751" s="5"/>
      <c r="Z2751" s="6">
        <f>SUM(T2751:Y2751)</f>
        <v>0</v>
      </c>
      <c r="AA2751" s="5"/>
      <c r="AB2751" s="5"/>
      <c r="AC2751" s="40">
        <f>G2751+J2751+N2751+S2751+Z2751+AA2751-AB2751</f>
        <v>79.896551724137936</v>
      </c>
    </row>
    <row r="2752" spans="1:29" x14ac:dyDescent="0.25">
      <c r="A2752" s="224">
        <v>2748</v>
      </c>
      <c r="B2752" s="62" t="s">
        <v>3614</v>
      </c>
      <c r="C2752" s="13" t="s">
        <v>3340</v>
      </c>
      <c r="D2752" s="18">
        <v>0.73393939393939389</v>
      </c>
      <c r="E2752" s="122">
        <v>1</v>
      </c>
      <c r="F2752" s="17"/>
      <c r="G2752" s="18">
        <v>74.393939393939391</v>
      </c>
      <c r="H2752" s="17"/>
      <c r="I2752" s="19"/>
      <c r="J2752" s="18">
        <v>0</v>
      </c>
      <c r="K2752" s="17"/>
      <c r="L2752" s="19"/>
      <c r="M2752" s="19">
        <v>3</v>
      </c>
      <c r="N2752" s="18">
        <v>3</v>
      </c>
      <c r="O2752" s="19">
        <v>2.5</v>
      </c>
      <c r="P2752" s="19"/>
      <c r="Q2752" s="19"/>
      <c r="R2752" s="19"/>
      <c r="S2752" s="18">
        <v>2.5</v>
      </c>
      <c r="T2752" s="20"/>
      <c r="U2752" s="17"/>
      <c r="V2752" s="17"/>
      <c r="W2752" s="17"/>
      <c r="X2752" s="17"/>
      <c r="Y2752" s="17"/>
      <c r="Z2752" s="18">
        <v>0</v>
      </c>
      <c r="AA2752" s="17"/>
      <c r="AB2752" s="17"/>
      <c r="AC2752" s="41">
        <v>79.893939393939391</v>
      </c>
    </row>
    <row r="2753" spans="1:29" x14ac:dyDescent="0.25">
      <c r="A2753" s="224">
        <v>2749</v>
      </c>
      <c r="B2753" s="81" t="s">
        <v>4526</v>
      </c>
      <c r="C2753" s="8" t="s">
        <v>4042</v>
      </c>
      <c r="D2753" s="18">
        <v>0.79878787878787882</v>
      </c>
      <c r="E2753" s="124"/>
      <c r="F2753" s="17"/>
      <c r="G2753" s="18">
        <f>SUM(D2753*100,E2753:F2753)</f>
        <v>79.878787878787875</v>
      </c>
      <c r="H2753" s="17"/>
      <c r="I2753" s="19"/>
      <c r="J2753" s="18">
        <f>SUM(H2753:I2753)</f>
        <v>0</v>
      </c>
      <c r="K2753" s="17"/>
      <c r="L2753" s="19"/>
      <c r="M2753" s="19"/>
      <c r="N2753" s="18">
        <f>SUM(K2753:M2753)</f>
        <v>0</v>
      </c>
      <c r="O2753" s="19"/>
      <c r="P2753" s="19"/>
      <c r="Q2753" s="19"/>
      <c r="R2753" s="19"/>
      <c r="S2753" s="18">
        <f>SUM(O2753:R2753)</f>
        <v>0</v>
      </c>
      <c r="T2753" s="20"/>
      <c r="U2753" s="17"/>
      <c r="V2753" s="17"/>
      <c r="W2753" s="17"/>
      <c r="X2753" s="17"/>
      <c r="Y2753" s="17"/>
      <c r="Z2753" s="18">
        <f>SUM(T2753:Y2753)</f>
        <v>0</v>
      </c>
      <c r="AA2753" s="17"/>
      <c r="AB2753" s="17"/>
      <c r="AC2753" s="41">
        <f>G2753+J2753+N2753+S2753+Z2753+AA2753-AB2753</f>
        <v>79.878787878787875</v>
      </c>
    </row>
    <row r="2754" spans="1:29" x14ac:dyDescent="0.25">
      <c r="A2754" s="224">
        <v>2750</v>
      </c>
      <c r="B2754" s="58" t="s">
        <v>756</v>
      </c>
      <c r="C2754" s="8" t="s">
        <v>5456</v>
      </c>
      <c r="D2754" s="6">
        <v>0.76677419354838705</v>
      </c>
      <c r="E2754" s="121"/>
      <c r="F2754" s="5"/>
      <c r="G2754" s="6">
        <f>SUM(D2754*100,E2754:F2754)</f>
        <v>76.677419354838705</v>
      </c>
      <c r="H2754" s="5"/>
      <c r="I2754" s="4"/>
      <c r="J2754" s="6">
        <f>SUM(H2754:I2754)</f>
        <v>0</v>
      </c>
      <c r="K2754" s="5"/>
      <c r="L2754" s="4"/>
      <c r="M2754" s="4"/>
      <c r="N2754" s="6">
        <f>SUM(K2754:M2754)</f>
        <v>0</v>
      </c>
      <c r="O2754" s="4"/>
      <c r="P2754" s="4"/>
      <c r="Q2754" s="4"/>
      <c r="R2754" s="4"/>
      <c r="S2754" s="6">
        <f>SUM(O2754:R2754)</f>
        <v>0</v>
      </c>
      <c r="T2754" s="7">
        <v>1</v>
      </c>
      <c r="U2754" s="5"/>
      <c r="V2754" s="5"/>
      <c r="W2754" s="5">
        <v>2.2000000000000002</v>
      </c>
      <c r="X2754" s="5"/>
      <c r="Y2754" s="5"/>
      <c r="Z2754" s="6">
        <f>SUM(T2754:Y2754)</f>
        <v>3.2</v>
      </c>
      <c r="AA2754" s="5"/>
      <c r="AB2754" s="5"/>
      <c r="AC2754" s="40">
        <f>G2754+J2754+N2754+S2754+Z2754+AA2754-AB2754</f>
        <v>79.877419354838707</v>
      </c>
    </row>
    <row r="2755" spans="1:29" x14ac:dyDescent="0.25">
      <c r="A2755" s="225">
        <v>2751</v>
      </c>
      <c r="B2755" s="58" t="s">
        <v>757</v>
      </c>
      <c r="C2755" s="8" t="s">
        <v>5456</v>
      </c>
      <c r="D2755" s="43">
        <v>0.79870967741935484</v>
      </c>
      <c r="E2755" s="121"/>
      <c r="F2755" s="5"/>
      <c r="G2755" s="6">
        <f>SUM(D2755*100,E2755:F2755)</f>
        <v>79.870967741935488</v>
      </c>
      <c r="H2755" s="5"/>
      <c r="I2755" s="4"/>
      <c r="J2755" s="6">
        <f>SUM(H2755:I2755)</f>
        <v>0</v>
      </c>
      <c r="K2755" s="5"/>
      <c r="L2755" s="4"/>
      <c r="M2755" s="4"/>
      <c r="N2755" s="6">
        <f>SUM(K2755:M2755)</f>
        <v>0</v>
      </c>
      <c r="O2755" s="4"/>
      <c r="P2755" s="4"/>
      <c r="Q2755" s="4"/>
      <c r="R2755" s="4"/>
      <c r="S2755" s="6">
        <f>SUM(O2755:R2755)</f>
        <v>0</v>
      </c>
      <c r="T2755" s="7"/>
      <c r="U2755" s="5"/>
      <c r="V2755" s="5"/>
      <c r="W2755" s="5"/>
      <c r="X2755" s="5"/>
      <c r="Y2755" s="5"/>
      <c r="Z2755" s="6">
        <f>SUM(T2755:Y2755)</f>
        <v>0</v>
      </c>
      <c r="AA2755" s="5"/>
      <c r="AB2755" s="5"/>
      <c r="AC2755" s="40">
        <f>G2755+J2755+N2755+S2755+Z2755+AA2755-AB2755</f>
        <v>79.870967741935488</v>
      </c>
    </row>
    <row r="2756" spans="1:29" x14ac:dyDescent="0.25">
      <c r="A2756" s="224">
        <v>2752</v>
      </c>
      <c r="B2756" s="62" t="s">
        <v>5320</v>
      </c>
      <c r="C2756" s="9" t="s">
        <v>4042</v>
      </c>
      <c r="D2756" s="18">
        <v>0.79858787878787885</v>
      </c>
      <c r="E2756" s="124"/>
      <c r="F2756" s="17"/>
      <c r="G2756" s="18">
        <f>SUM(D2756*100,E2756:F2756)</f>
        <v>79.858787878787879</v>
      </c>
      <c r="H2756" s="17"/>
      <c r="I2756" s="19"/>
      <c r="J2756" s="18">
        <f>SUM(H2756:I2756)</f>
        <v>0</v>
      </c>
      <c r="K2756" s="17"/>
      <c r="L2756" s="19"/>
      <c r="M2756" s="19"/>
      <c r="N2756" s="18">
        <f>SUM(K2756:M2756)</f>
        <v>0</v>
      </c>
      <c r="O2756" s="19"/>
      <c r="P2756" s="19"/>
      <c r="Q2756" s="19"/>
      <c r="R2756" s="19"/>
      <c r="S2756" s="18">
        <f>SUM(O2756:R2756)</f>
        <v>0</v>
      </c>
      <c r="T2756" s="20"/>
      <c r="U2756" s="17"/>
      <c r="V2756" s="17"/>
      <c r="W2756" s="17"/>
      <c r="X2756" s="17"/>
      <c r="Y2756" s="17"/>
      <c r="Z2756" s="18">
        <f>SUM(T2756:Y2756)</f>
        <v>0</v>
      </c>
      <c r="AA2756" s="17"/>
      <c r="AB2756" s="17"/>
      <c r="AC2756" s="41">
        <f>G2756+J2756+N2756+S2756+Z2756+AA2756-AB2756</f>
        <v>79.858787878787879</v>
      </c>
    </row>
    <row r="2757" spans="1:29" x14ac:dyDescent="0.25">
      <c r="A2757" s="224">
        <v>2753</v>
      </c>
      <c r="B2757" s="59" t="s">
        <v>758</v>
      </c>
      <c r="C2757" s="8" t="s">
        <v>5456</v>
      </c>
      <c r="D2757" s="6">
        <v>0.79838709677419351</v>
      </c>
      <c r="E2757" s="121"/>
      <c r="F2757" s="5"/>
      <c r="G2757" s="6">
        <f>SUM(D2757*100,E2757:F2757)</f>
        <v>79.838709677419345</v>
      </c>
      <c r="H2757" s="5"/>
      <c r="I2757" s="4"/>
      <c r="J2757" s="6">
        <f>SUM(H2757:I2757)</f>
        <v>0</v>
      </c>
      <c r="K2757" s="5"/>
      <c r="L2757" s="4"/>
      <c r="M2757" s="4"/>
      <c r="N2757" s="6">
        <f>SUM(K2757:M2757)</f>
        <v>0</v>
      </c>
      <c r="O2757" s="4"/>
      <c r="P2757" s="4"/>
      <c r="Q2757" s="4"/>
      <c r="R2757" s="4"/>
      <c r="S2757" s="6">
        <f>SUM(O2757:R2757)</f>
        <v>0</v>
      </c>
      <c r="T2757" s="7"/>
      <c r="U2757" s="5"/>
      <c r="V2757" s="5"/>
      <c r="W2757" s="5"/>
      <c r="X2757" s="5"/>
      <c r="Y2757" s="5"/>
      <c r="Z2757" s="6">
        <f>SUM(T2757:Y2757)</f>
        <v>0</v>
      </c>
      <c r="AA2757" s="5"/>
      <c r="AB2757" s="5"/>
      <c r="AC2757" s="40">
        <f>G2757+J2757+N2757+S2757+Z2757+AA2757-AB2757</f>
        <v>79.838709677419345</v>
      </c>
    </row>
    <row r="2758" spans="1:29" x14ac:dyDescent="0.25">
      <c r="A2758" s="224">
        <v>2754</v>
      </c>
      <c r="B2758" s="58" t="s">
        <v>759</v>
      </c>
      <c r="C2758" s="8" t="s">
        <v>5456</v>
      </c>
      <c r="D2758" s="6">
        <v>0.79838709677419351</v>
      </c>
      <c r="E2758" s="121"/>
      <c r="F2758" s="5"/>
      <c r="G2758" s="6">
        <f>SUM(D2758*100,E2758:F2758)</f>
        <v>79.838709677419345</v>
      </c>
      <c r="H2758" s="5"/>
      <c r="I2758" s="4"/>
      <c r="J2758" s="6">
        <f>SUM(H2758:I2758)</f>
        <v>0</v>
      </c>
      <c r="K2758" s="5"/>
      <c r="L2758" s="4"/>
      <c r="M2758" s="4"/>
      <c r="N2758" s="6">
        <f>SUM(K2758:M2758)</f>
        <v>0</v>
      </c>
      <c r="O2758" s="4"/>
      <c r="P2758" s="4"/>
      <c r="Q2758" s="4"/>
      <c r="R2758" s="4"/>
      <c r="S2758" s="6">
        <f>SUM(O2758:R2758)</f>
        <v>0</v>
      </c>
      <c r="T2758" s="7"/>
      <c r="U2758" s="5"/>
      <c r="V2758" s="5"/>
      <c r="W2758" s="5"/>
      <c r="X2758" s="5"/>
      <c r="Y2758" s="5"/>
      <c r="Z2758" s="6">
        <f>SUM(T2758:Y2758)</f>
        <v>0</v>
      </c>
      <c r="AA2758" s="5"/>
      <c r="AB2758" s="5"/>
      <c r="AC2758" s="40">
        <f>G2758+J2758+N2758+S2758+Z2758+AA2758-AB2758</f>
        <v>79.838709677419345</v>
      </c>
    </row>
    <row r="2759" spans="1:29" x14ac:dyDescent="0.25">
      <c r="A2759" s="225">
        <v>2755</v>
      </c>
      <c r="B2759" s="109">
        <v>214184</v>
      </c>
      <c r="C2759" s="36" t="s">
        <v>5457</v>
      </c>
      <c r="D2759" s="39">
        <v>0.69637777777777776</v>
      </c>
      <c r="E2759" s="123"/>
      <c r="F2759" s="33"/>
      <c r="G2759" s="34">
        <v>69.637777777777771</v>
      </c>
      <c r="H2759" s="33"/>
      <c r="I2759" s="32"/>
      <c r="J2759" s="34">
        <v>0</v>
      </c>
      <c r="K2759" s="33"/>
      <c r="L2759" s="32"/>
      <c r="M2759" s="32"/>
      <c r="N2759" s="34">
        <v>0</v>
      </c>
      <c r="O2759" s="32"/>
      <c r="P2759" s="32"/>
      <c r="Q2759" s="32"/>
      <c r="R2759" s="32"/>
      <c r="S2759" s="34">
        <v>0</v>
      </c>
      <c r="T2759" s="35"/>
      <c r="U2759" s="33">
        <v>10.199999999999999</v>
      </c>
      <c r="V2759" s="33"/>
      <c r="W2759" s="33"/>
      <c r="X2759" s="33"/>
      <c r="Y2759" s="33"/>
      <c r="Z2759" s="34">
        <v>10.199999999999999</v>
      </c>
      <c r="AA2759" s="33"/>
      <c r="AB2759" s="33"/>
      <c r="AC2759" s="42">
        <v>79.837777777777774</v>
      </c>
    </row>
    <row r="2760" spans="1:29" x14ac:dyDescent="0.25">
      <c r="A2760" s="224">
        <v>2756</v>
      </c>
      <c r="B2760" s="62" t="s">
        <v>2917</v>
      </c>
      <c r="C2760" s="13" t="s">
        <v>2360</v>
      </c>
      <c r="D2760" s="18">
        <v>0.79833333333333334</v>
      </c>
      <c r="E2760" s="122"/>
      <c r="F2760" s="17"/>
      <c r="G2760" s="18">
        <v>79.833333333333329</v>
      </c>
      <c r="H2760" s="17"/>
      <c r="I2760" s="19"/>
      <c r="J2760" s="18">
        <v>0</v>
      </c>
      <c r="K2760" s="17"/>
      <c r="L2760" s="19"/>
      <c r="M2760" s="19"/>
      <c r="N2760" s="18">
        <v>0</v>
      </c>
      <c r="O2760" s="19"/>
      <c r="P2760" s="19"/>
      <c r="Q2760" s="19"/>
      <c r="R2760" s="19"/>
      <c r="S2760" s="18">
        <v>0</v>
      </c>
      <c r="T2760" s="20"/>
      <c r="U2760" s="17"/>
      <c r="V2760" s="17"/>
      <c r="W2760" s="17"/>
      <c r="X2760" s="17"/>
      <c r="Y2760" s="17"/>
      <c r="Z2760" s="18">
        <v>0</v>
      </c>
      <c r="AA2760" s="17"/>
      <c r="AB2760" s="17"/>
      <c r="AC2760" s="41">
        <v>79.833333333333329</v>
      </c>
    </row>
    <row r="2761" spans="1:29" x14ac:dyDescent="0.25">
      <c r="A2761" s="224">
        <v>2757</v>
      </c>
      <c r="B2761" s="109">
        <v>184164</v>
      </c>
      <c r="C2761" s="36" t="s">
        <v>5457</v>
      </c>
      <c r="D2761" s="39">
        <v>0.79833333333333334</v>
      </c>
      <c r="E2761" s="123"/>
      <c r="F2761" s="33"/>
      <c r="G2761" s="34">
        <v>79.833333333333329</v>
      </c>
      <c r="H2761" s="33"/>
      <c r="I2761" s="32"/>
      <c r="J2761" s="34">
        <v>0</v>
      </c>
      <c r="K2761" s="33"/>
      <c r="L2761" s="32"/>
      <c r="M2761" s="32"/>
      <c r="N2761" s="34">
        <v>0</v>
      </c>
      <c r="O2761" s="32"/>
      <c r="P2761" s="32"/>
      <c r="Q2761" s="32"/>
      <c r="R2761" s="32"/>
      <c r="S2761" s="34">
        <v>0</v>
      </c>
      <c r="T2761" s="35"/>
      <c r="U2761" s="33"/>
      <c r="V2761" s="33"/>
      <c r="W2761" s="33"/>
      <c r="X2761" s="33"/>
      <c r="Y2761" s="33"/>
      <c r="Z2761" s="34">
        <v>0</v>
      </c>
      <c r="AA2761" s="33"/>
      <c r="AB2761" s="33"/>
      <c r="AC2761" s="42">
        <v>79.833333333333329</v>
      </c>
    </row>
    <row r="2762" spans="1:29" x14ac:dyDescent="0.25">
      <c r="A2762" s="224">
        <v>2758</v>
      </c>
      <c r="B2762" s="62" t="s">
        <v>3615</v>
      </c>
      <c r="C2762" s="13" t="s">
        <v>3340</v>
      </c>
      <c r="D2762" s="18">
        <v>0.76531249999999995</v>
      </c>
      <c r="E2762" s="122">
        <v>1</v>
      </c>
      <c r="F2762" s="17"/>
      <c r="G2762" s="18">
        <v>77.53125</v>
      </c>
      <c r="H2762" s="17"/>
      <c r="I2762" s="19"/>
      <c r="J2762" s="18">
        <v>0</v>
      </c>
      <c r="K2762" s="17"/>
      <c r="L2762" s="19"/>
      <c r="M2762" s="19"/>
      <c r="N2762" s="18">
        <v>0</v>
      </c>
      <c r="O2762" s="19"/>
      <c r="P2762" s="19"/>
      <c r="Q2762" s="19"/>
      <c r="R2762" s="19"/>
      <c r="S2762" s="18">
        <v>0</v>
      </c>
      <c r="T2762" s="20">
        <v>1</v>
      </c>
      <c r="U2762" s="17"/>
      <c r="V2762" s="17"/>
      <c r="W2762" s="17">
        <v>1.3</v>
      </c>
      <c r="X2762" s="17"/>
      <c r="Y2762" s="17"/>
      <c r="Z2762" s="18">
        <v>2.2999999999999998</v>
      </c>
      <c r="AA2762" s="17"/>
      <c r="AB2762" s="17"/>
      <c r="AC2762" s="41">
        <v>79.831249999999997</v>
      </c>
    </row>
    <row r="2763" spans="1:29" x14ac:dyDescent="0.25">
      <c r="A2763" s="225">
        <v>2759</v>
      </c>
      <c r="B2763" s="58" t="s">
        <v>760</v>
      </c>
      <c r="C2763" s="8" t="s">
        <v>5456</v>
      </c>
      <c r="D2763" s="6">
        <v>0.7982758620689655</v>
      </c>
      <c r="E2763" s="121"/>
      <c r="F2763" s="5"/>
      <c r="G2763" s="6">
        <f>SUM(D2763*100,E2763:F2763)</f>
        <v>79.827586206896555</v>
      </c>
      <c r="H2763" s="5"/>
      <c r="I2763" s="4"/>
      <c r="J2763" s="6">
        <f>SUM(H2763:I2763)</f>
        <v>0</v>
      </c>
      <c r="K2763" s="5"/>
      <c r="L2763" s="4"/>
      <c r="M2763" s="4"/>
      <c r="N2763" s="6">
        <f>SUM(K2763:M2763)</f>
        <v>0</v>
      </c>
      <c r="O2763" s="4"/>
      <c r="P2763" s="4"/>
      <c r="Q2763" s="4"/>
      <c r="R2763" s="4"/>
      <c r="S2763" s="6">
        <f>SUM(O2763:R2763)</f>
        <v>0</v>
      </c>
      <c r="T2763" s="7"/>
      <c r="U2763" s="5"/>
      <c r="V2763" s="5"/>
      <c r="W2763" s="5"/>
      <c r="X2763" s="5"/>
      <c r="Y2763" s="5"/>
      <c r="Z2763" s="6">
        <f>SUM(T2763:Y2763)</f>
        <v>0</v>
      </c>
      <c r="AA2763" s="5"/>
      <c r="AB2763" s="5"/>
      <c r="AC2763" s="40">
        <f>G2763+J2763+N2763+S2763+Z2763+AA2763-AB2763</f>
        <v>79.827586206896555</v>
      </c>
    </row>
    <row r="2764" spans="1:29" x14ac:dyDescent="0.25">
      <c r="A2764" s="224">
        <v>2760</v>
      </c>
      <c r="B2764" s="81" t="s">
        <v>4510</v>
      </c>
      <c r="C2764" s="8" t="s">
        <v>4042</v>
      </c>
      <c r="D2764" s="18">
        <v>0.62225806451612908</v>
      </c>
      <c r="E2764" s="124"/>
      <c r="F2764" s="17"/>
      <c r="G2764" s="18">
        <f>SUM(D2764*100,E2764:F2764)</f>
        <v>62.225806451612911</v>
      </c>
      <c r="H2764" s="17"/>
      <c r="I2764" s="19"/>
      <c r="J2764" s="18">
        <f>SUM(H2764:I2764)</f>
        <v>0</v>
      </c>
      <c r="K2764" s="17"/>
      <c r="L2764" s="19"/>
      <c r="M2764" s="19"/>
      <c r="N2764" s="18">
        <f>SUM(K2764:M2764)</f>
        <v>0</v>
      </c>
      <c r="O2764" s="19"/>
      <c r="P2764" s="19"/>
      <c r="Q2764" s="19"/>
      <c r="R2764" s="19"/>
      <c r="S2764" s="18">
        <f>SUM(O2764:R2764)</f>
        <v>0</v>
      </c>
      <c r="T2764" s="20">
        <v>1.5</v>
      </c>
      <c r="U2764" s="17">
        <v>16.100000000000001</v>
      </c>
      <c r="V2764" s="17"/>
      <c r="W2764" s="17"/>
      <c r="X2764" s="17"/>
      <c r="Y2764" s="17"/>
      <c r="Z2764" s="18">
        <f>SUM(T2764:Y2764)</f>
        <v>17.600000000000001</v>
      </c>
      <c r="AA2764" s="17"/>
      <c r="AB2764" s="17"/>
      <c r="AC2764" s="41">
        <f>G2764+J2764+N2764+S2764+Z2764+AA2764-AB2764</f>
        <v>79.82580645161292</v>
      </c>
    </row>
    <row r="2765" spans="1:29" x14ac:dyDescent="0.25">
      <c r="A2765" s="224">
        <v>2761</v>
      </c>
      <c r="B2765" s="95" t="s">
        <v>1658</v>
      </c>
      <c r="C2765" s="8" t="s">
        <v>1369</v>
      </c>
      <c r="D2765" s="18">
        <v>0.78625806451612901</v>
      </c>
      <c r="E2765" s="122"/>
      <c r="F2765" s="17"/>
      <c r="G2765" s="18">
        <f>SUM(D2765*100,E2765:F2765)</f>
        <v>78.625806451612902</v>
      </c>
      <c r="H2765" s="17"/>
      <c r="I2765" s="19"/>
      <c r="J2765" s="18">
        <f>SUM(H2765:I2765)</f>
        <v>0</v>
      </c>
      <c r="K2765" s="17"/>
      <c r="L2765" s="19"/>
      <c r="M2765" s="19"/>
      <c r="N2765" s="18">
        <f>SUM(K2765:M2765)</f>
        <v>0</v>
      </c>
      <c r="O2765" s="19"/>
      <c r="P2765" s="19"/>
      <c r="Q2765" s="19"/>
      <c r="R2765" s="19"/>
      <c r="S2765" s="18">
        <f>SUM(O2765:R2765)</f>
        <v>0</v>
      </c>
      <c r="T2765" s="20"/>
      <c r="U2765" s="17">
        <v>0.5</v>
      </c>
      <c r="V2765" s="17"/>
      <c r="W2765" s="17">
        <v>0.2</v>
      </c>
      <c r="X2765" s="17"/>
      <c r="Y2765" s="17">
        <v>0.5</v>
      </c>
      <c r="Z2765" s="18">
        <f>SUM(T2765:Y2765)</f>
        <v>1.2</v>
      </c>
      <c r="AA2765" s="17"/>
      <c r="AB2765" s="17"/>
      <c r="AC2765" s="41">
        <f>G2765+J2765+N2765+S2765+Z2765+AA2765-AB2765</f>
        <v>79.825806451612905</v>
      </c>
    </row>
    <row r="2766" spans="1:29" x14ac:dyDescent="0.25">
      <c r="A2766" s="224">
        <v>2762</v>
      </c>
      <c r="B2766" s="62" t="s">
        <v>5130</v>
      </c>
      <c r="C2766" s="24" t="s">
        <v>4042</v>
      </c>
      <c r="D2766" s="18">
        <v>0.72322580645161294</v>
      </c>
      <c r="E2766" s="124"/>
      <c r="F2766" s="17"/>
      <c r="G2766" s="18">
        <f>SUM(D2766*100,E2766:F2766)</f>
        <v>72.322580645161295</v>
      </c>
      <c r="H2766" s="17"/>
      <c r="I2766" s="19"/>
      <c r="J2766" s="18">
        <f>SUM(H2766:I2766)</f>
        <v>0</v>
      </c>
      <c r="K2766" s="17"/>
      <c r="L2766" s="19"/>
      <c r="M2766" s="19"/>
      <c r="N2766" s="18">
        <f>SUM(K2766:M2766)</f>
        <v>0</v>
      </c>
      <c r="O2766" s="19">
        <v>2.5</v>
      </c>
      <c r="P2766" s="19">
        <v>5</v>
      </c>
      <c r="Q2766" s="19"/>
      <c r="R2766" s="19"/>
      <c r="S2766" s="18">
        <f>SUM(O2766:R2766)</f>
        <v>7.5</v>
      </c>
      <c r="T2766" s="20"/>
      <c r="U2766" s="17"/>
      <c r="V2766" s="17"/>
      <c r="W2766" s="17"/>
      <c r="X2766" s="17"/>
      <c r="Y2766" s="17"/>
      <c r="Z2766" s="18">
        <f>SUM(T2766:Y2766)</f>
        <v>0</v>
      </c>
      <c r="AA2766" s="17"/>
      <c r="AB2766" s="17"/>
      <c r="AC2766" s="41">
        <f>G2766+J2766+N2766+S2766+Z2766+AA2766-AB2766</f>
        <v>79.822580645161295</v>
      </c>
    </row>
    <row r="2767" spans="1:29" x14ac:dyDescent="0.25">
      <c r="A2767" s="225">
        <v>2763</v>
      </c>
      <c r="B2767" s="62" t="s">
        <v>3616</v>
      </c>
      <c r="C2767" s="13" t="s">
        <v>3340</v>
      </c>
      <c r="D2767" s="18">
        <v>0.78818181818181821</v>
      </c>
      <c r="E2767" s="122">
        <v>1</v>
      </c>
      <c r="F2767" s="17"/>
      <c r="G2767" s="18">
        <v>79.818181818181827</v>
      </c>
      <c r="H2767" s="17"/>
      <c r="I2767" s="19"/>
      <c r="J2767" s="18">
        <v>0</v>
      </c>
      <c r="K2767" s="17"/>
      <c r="L2767" s="19"/>
      <c r="M2767" s="19"/>
      <c r="N2767" s="18">
        <v>0</v>
      </c>
      <c r="O2767" s="19"/>
      <c r="P2767" s="19"/>
      <c r="Q2767" s="19"/>
      <c r="R2767" s="19"/>
      <c r="S2767" s="18">
        <v>0</v>
      </c>
      <c r="T2767" s="20"/>
      <c r="U2767" s="17"/>
      <c r="V2767" s="17"/>
      <c r="W2767" s="17"/>
      <c r="X2767" s="17"/>
      <c r="Y2767" s="17"/>
      <c r="Z2767" s="18">
        <v>0</v>
      </c>
      <c r="AA2767" s="17"/>
      <c r="AB2767" s="17"/>
      <c r="AC2767" s="41">
        <v>79.818181818181827</v>
      </c>
    </row>
    <row r="2768" spans="1:29" x14ac:dyDescent="0.25">
      <c r="A2768" s="224">
        <v>2764</v>
      </c>
      <c r="B2768" s="62" t="s">
        <v>3617</v>
      </c>
      <c r="C2768" s="13" t="s">
        <v>3340</v>
      </c>
      <c r="D2768" s="18">
        <v>0.78818181818181821</v>
      </c>
      <c r="E2768" s="122">
        <v>1</v>
      </c>
      <c r="F2768" s="17"/>
      <c r="G2768" s="18">
        <v>79.818181818181827</v>
      </c>
      <c r="H2768" s="17"/>
      <c r="I2768" s="19"/>
      <c r="J2768" s="18">
        <v>0</v>
      </c>
      <c r="K2768" s="17"/>
      <c r="L2768" s="19"/>
      <c r="M2768" s="19"/>
      <c r="N2768" s="18">
        <v>0</v>
      </c>
      <c r="O2768" s="19"/>
      <c r="P2768" s="19"/>
      <c r="Q2768" s="19"/>
      <c r="R2768" s="19"/>
      <c r="S2768" s="18">
        <v>0</v>
      </c>
      <c r="T2768" s="20"/>
      <c r="U2768" s="17"/>
      <c r="V2768" s="17"/>
      <c r="W2768" s="17"/>
      <c r="X2768" s="17"/>
      <c r="Y2768" s="17"/>
      <c r="Z2768" s="18">
        <v>0</v>
      </c>
      <c r="AA2768" s="17"/>
      <c r="AB2768" s="17"/>
      <c r="AC2768" s="41">
        <v>79.818181818181827</v>
      </c>
    </row>
    <row r="2769" spans="1:29" x14ac:dyDescent="0.25">
      <c r="A2769" s="224">
        <v>2765</v>
      </c>
      <c r="B2769" s="58" t="s">
        <v>761</v>
      </c>
      <c r="C2769" s="8" t="s">
        <v>5456</v>
      </c>
      <c r="D2769" s="43">
        <v>0.79806451612903229</v>
      </c>
      <c r="E2769" s="121"/>
      <c r="F2769" s="5"/>
      <c r="G2769" s="6">
        <f>SUM(D2769*100,E2769:F2769)</f>
        <v>79.806451612903231</v>
      </c>
      <c r="H2769" s="5"/>
      <c r="I2769" s="4"/>
      <c r="J2769" s="6">
        <f>SUM(H2769:I2769)</f>
        <v>0</v>
      </c>
      <c r="K2769" s="5"/>
      <c r="L2769" s="4"/>
      <c r="M2769" s="4"/>
      <c r="N2769" s="6">
        <f>SUM(K2769:M2769)</f>
        <v>0</v>
      </c>
      <c r="O2769" s="4"/>
      <c r="P2769" s="4"/>
      <c r="Q2769" s="4"/>
      <c r="R2769" s="4"/>
      <c r="S2769" s="6">
        <f>SUM(O2769:R2769)</f>
        <v>0</v>
      </c>
      <c r="T2769" s="7"/>
      <c r="U2769" s="5"/>
      <c r="V2769" s="5"/>
      <c r="W2769" s="5"/>
      <c r="X2769" s="5"/>
      <c r="Y2769" s="5"/>
      <c r="Z2769" s="6">
        <f>SUM(T2769:Y2769)</f>
        <v>0</v>
      </c>
      <c r="AA2769" s="5"/>
      <c r="AB2769" s="5"/>
      <c r="AC2769" s="40">
        <f>G2769+J2769+N2769+S2769+Z2769+AA2769-AB2769</f>
        <v>79.806451612903231</v>
      </c>
    </row>
    <row r="2770" spans="1:29" x14ac:dyDescent="0.25">
      <c r="A2770" s="224">
        <v>2766</v>
      </c>
      <c r="B2770" s="58" t="s">
        <v>762</v>
      </c>
      <c r="C2770" s="8" t="s">
        <v>5456</v>
      </c>
      <c r="D2770" s="6">
        <v>0.79800000000000004</v>
      </c>
      <c r="E2770" s="121"/>
      <c r="F2770" s="5"/>
      <c r="G2770" s="6">
        <f>SUM(D2770*100,E2770:F2770)</f>
        <v>79.800000000000011</v>
      </c>
      <c r="H2770" s="5"/>
      <c r="I2770" s="4"/>
      <c r="J2770" s="6">
        <f>SUM(H2770:I2770)</f>
        <v>0</v>
      </c>
      <c r="K2770" s="5"/>
      <c r="L2770" s="4"/>
      <c r="M2770" s="4"/>
      <c r="N2770" s="6">
        <f>SUM(K2770:M2770)</f>
        <v>0</v>
      </c>
      <c r="O2770" s="4"/>
      <c r="P2770" s="4"/>
      <c r="Q2770" s="4"/>
      <c r="R2770" s="4"/>
      <c r="S2770" s="6">
        <f>SUM(O2770:R2770)</f>
        <v>0</v>
      </c>
      <c r="T2770" s="7"/>
      <c r="U2770" s="5"/>
      <c r="V2770" s="5"/>
      <c r="W2770" s="5"/>
      <c r="X2770" s="5"/>
      <c r="Y2770" s="5"/>
      <c r="Z2770" s="6">
        <f>SUM(T2770:Y2770)</f>
        <v>0</v>
      </c>
      <c r="AA2770" s="5"/>
      <c r="AB2770" s="5"/>
      <c r="AC2770" s="40">
        <f>G2770+J2770+N2770+S2770+Z2770+AA2770-AB2770</f>
        <v>79.800000000000011</v>
      </c>
    </row>
    <row r="2771" spans="1:29" x14ac:dyDescent="0.25">
      <c r="A2771" s="225">
        <v>2767</v>
      </c>
      <c r="B2771" s="62" t="s">
        <v>763</v>
      </c>
      <c r="C2771" s="8" t="s">
        <v>5456</v>
      </c>
      <c r="D2771" s="6">
        <v>0.79793103448275859</v>
      </c>
      <c r="E2771" s="121"/>
      <c r="F2771" s="5"/>
      <c r="G2771" s="6">
        <f>SUM(D2771*100,E2771:F2771)</f>
        <v>79.793103448275858</v>
      </c>
      <c r="H2771" s="5"/>
      <c r="I2771" s="4"/>
      <c r="J2771" s="6">
        <f>SUM(H2771:I2771)</f>
        <v>0</v>
      </c>
      <c r="K2771" s="5"/>
      <c r="L2771" s="4"/>
      <c r="M2771" s="4"/>
      <c r="N2771" s="6">
        <f>SUM(K2771:M2771)</f>
        <v>0</v>
      </c>
      <c r="O2771" s="4"/>
      <c r="P2771" s="4"/>
      <c r="Q2771" s="4"/>
      <c r="R2771" s="4"/>
      <c r="S2771" s="6">
        <f>SUM(O2771:R2771)</f>
        <v>0</v>
      </c>
      <c r="T2771" s="7"/>
      <c r="U2771" s="5"/>
      <c r="V2771" s="5"/>
      <c r="W2771" s="5"/>
      <c r="X2771" s="5"/>
      <c r="Y2771" s="5"/>
      <c r="Z2771" s="6">
        <f>SUM(T2771:Y2771)</f>
        <v>0</v>
      </c>
      <c r="AA2771" s="5"/>
      <c r="AB2771" s="5"/>
      <c r="AC2771" s="40">
        <f>G2771+J2771+N2771+S2771+Z2771+AA2771-AB2771</f>
        <v>79.793103448275858</v>
      </c>
    </row>
    <row r="2772" spans="1:29" x14ac:dyDescent="0.25">
      <c r="A2772" s="224">
        <v>2768</v>
      </c>
      <c r="B2772" s="91" t="s">
        <v>1659</v>
      </c>
      <c r="C2772" s="8" t="s">
        <v>1369</v>
      </c>
      <c r="D2772" s="18">
        <v>0.79778666666666675</v>
      </c>
      <c r="E2772" s="122"/>
      <c r="F2772" s="17"/>
      <c r="G2772" s="18">
        <f>SUM(D2772*100,E2772:F2772)</f>
        <v>79.77866666666668</v>
      </c>
      <c r="H2772" s="17"/>
      <c r="I2772" s="19"/>
      <c r="J2772" s="18">
        <f>SUM(H2772:I2772)</f>
        <v>0</v>
      </c>
      <c r="K2772" s="17"/>
      <c r="L2772" s="19"/>
      <c r="M2772" s="19"/>
      <c r="N2772" s="18">
        <f>SUM(K2772:M2772)</f>
        <v>0</v>
      </c>
      <c r="O2772" s="19"/>
      <c r="P2772" s="19"/>
      <c r="Q2772" s="19"/>
      <c r="R2772" s="19"/>
      <c r="S2772" s="18">
        <f>SUM(O2772:R2772)</f>
        <v>0</v>
      </c>
      <c r="T2772" s="20"/>
      <c r="U2772" s="17"/>
      <c r="V2772" s="17"/>
      <c r="W2772" s="17"/>
      <c r="X2772" s="17"/>
      <c r="Y2772" s="17"/>
      <c r="Z2772" s="18">
        <f>SUM(T2772:Y2772)</f>
        <v>0</v>
      </c>
      <c r="AA2772" s="17"/>
      <c r="AB2772" s="17"/>
      <c r="AC2772" s="41">
        <f>G2772+J2772+N2772+S2772+Z2772+AA2772-AB2772</f>
        <v>79.77866666666668</v>
      </c>
    </row>
    <row r="2773" spans="1:29" x14ac:dyDescent="0.25">
      <c r="A2773" s="224">
        <v>2769</v>
      </c>
      <c r="B2773" s="89" t="s">
        <v>1660</v>
      </c>
      <c r="C2773" s="8" t="s">
        <v>1369</v>
      </c>
      <c r="D2773" s="18">
        <v>0.79076774193548394</v>
      </c>
      <c r="E2773" s="122"/>
      <c r="F2773" s="17"/>
      <c r="G2773" s="18">
        <f>SUM(D2773*100,E2773:F2773)</f>
        <v>79.076774193548388</v>
      </c>
      <c r="H2773" s="17"/>
      <c r="I2773" s="19"/>
      <c r="J2773" s="18">
        <f>SUM(H2773:I2773)</f>
        <v>0</v>
      </c>
      <c r="K2773" s="17"/>
      <c r="L2773" s="19"/>
      <c r="M2773" s="19"/>
      <c r="N2773" s="18">
        <f>SUM(K2773:M2773)</f>
        <v>0</v>
      </c>
      <c r="O2773" s="19"/>
      <c r="P2773" s="19"/>
      <c r="Q2773" s="19"/>
      <c r="R2773" s="19"/>
      <c r="S2773" s="18">
        <f>SUM(O2773:R2773)</f>
        <v>0</v>
      </c>
      <c r="T2773" s="20"/>
      <c r="U2773" s="17">
        <v>0.5</v>
      </c>
      <c r="V2773" s="17"/>
      <c r="W2773" s="17">
        <v>0.2</v>
      </c>
      <c r="X2773" s="17"/>
      <c r="Y2773" s="17"/>
      <c r="Z2773" s="18">
        <f>SUM(T2773:Y2773)</f>
        <v>0.7</v>
      </c>
      <c r="AA2773" s="17"/>
      <c r="AB2773" s="17"/>
      <c r="AC2773" s="41">
        <f>G2773+J2773+N2773+S2773+Z2773+AA2773-AB2773</f>
        <v>79.776774193548391</v>
      </c>
    </row>
    <row r="2774" spans="1:29" x14ac:dyDescent="0.25">
      <c r="A2774" s="224">
        <v>2770</v>
      </c>
      <c r="B2774" s="81" t="s">
        <v>4381</v>
      </c>
      <c r="C2774" s="8" t="s">
        <v>4356</v>
      </c>
      <c r="D2774" s="18">
        <v>0.79774193548387096</v>
      </c>
      <c r="E2774" s="124"/>
      <c r="F2774" s="17"/>
      <c r="G2774" s="18">
        <f>SUM(D2774*100,E2774:F2774)</f>
        <v>79.774193548387089</v>
      </c>
      <c r="H2774" s="17"/>
      <c r="I2774" s="19"/>
      <c r="J2774" s="18">
        <f>SUM(H2774:I2774)</f>
        <v>0</v>
      </c>
      <c r="K2774" s="17"/>
      <c r="L2774" s="19"/>
      <c r="M2774" s="19"/>
      <c r="N2774" s="18">
        <f>SUM(K2774:M2774)</f>
        <v>0</v>
      </c>
      <c r="O2774" s="19"/>
      <c r="P2774" s="19"/>
      <c r="Q2774" s="19"/>
      <c r="R2774" s="19"/>
      <c r="S2774" s="18">
        <f>SUM(O2774:R2774)</f>
        <v>0</v>
      </c>
      <c r="T2774" s="20"/>
      <c r="U2774" s="17"/>
      <c r="V2774" s="17"/>
      <c r="W2774" s="17"/>
      <c r="X2774" s="17"/>
      <c r="Y2774" s="17"/>
      <c r="Z2774" s="18">
        <f>SUM(T2774:Y2774)</f>
        <v>0</v>
      </c>
      <c r="AA2774" s="17"/>
      <c r="AB2774" s="17"/>
      <c r="AC2774" s="41">
        <f>G2774+J2774+N2774+S2774+Z2774+AA2774-AB2774</f>
        <v>79.774193548387089</v>
      </c>
    </row>
    <row r="2775" spans="1:29" x14ac:dyDescent="0.25">
      <c r="A2775" s="225">
        <v>2771</v>
      </c>
      <c r="B2775" s="58" t="s">
        <v>764</v>
      </c>
      <c r="C2775" s="8" t="s">
        <v>5456</v>
      </c>
      <c r="D2775" s="43">
        <v>0.78549999999999998</v>
      </c>
      <c r="E2775" s="121"/>
      <c r="F2775" s="5"/>
      <c r="G2775" s="6">
        <f>SUM(D2775*100,E2775:F2775)</f>
        <v>78.55</v>
      </c>
      <c r="H2775" s="5"/>
      <c r="I2775" s="4"/>
      <c r="J2775" s="6">
        <f>SUM(H2775:I2775)</f>
        <v>0</v>
      </c>
      <c r="K2775" s="5"/>
      <c r="L2775" s="4"/>
      <c r="M2775" s="4"/>
      <c r="N2775" s="6">
        <f>SUM(K2775:M2775)</f>
        <v>0</v>
      </c>
      <c r="O2775" s="4"/>
      <c r="P2775" s="4"/>
      <c r="Q2775" s="4"/>
      <c r="R2775" s="4"/>
      <c r="S2775" s="6">
        <f>SUM(O2775:R2775)</f>
        <v>0</v>
      </c>
      <c r="T2775" s="7"/>
      <c r="U2775" s="5"/>
      <c r="V2775" s="5"/>
      <c r="W2775" s="5">
        <v>1.2</v>
      </c>
      <c r="X2775" s="5"/>
      <c r="Y2775" s="5"/>
      <c r="Z2775" s="6">
        <f>SUM(T2775:Y2775)</f>
        <v>1.2</v>
      </c>
      <c r="AA2775" s="5"/>
      <c r="AB2775" s="5"/>
      <c r="AC2775" s="40">
        <f>G2775+J2775+N2775+S2775+Z2775+AA2775-AB2775</f>
        <v>79.75</v>
      </c>
    </row>
    <row r="2776" spans="1:29" x14ac:dyDescent="0.25">
      <c r="A2776" s="224">
        <v>2772</v>
      </c>
      <c r="B2776" s="58" t="s">
        <v>765</v>
      </c>
      <c r="C2776" s="8" t="s">
        <v>5456</v>
      </c>
      <c r="D2776" s="6">
        <v>0.79741935483870963</v>
      </c>
      <c r="E2776" s="121"/>
      <c r="F2776" s="5"/>
      <c r="G2776" s="6">
        <f>SUM(D2776*100,E2776:F2776)</f>
        <v>79.741935483870961</v>
      </c>
      <c r="H2776" s="5"/>
      <c r="I2776" s="4"/>
      <c r="J2776" s="6">
        <f>SUM(H2776:I2776)</f>
        <v>0</v>
      </c>
      <c r="K2776" s="5"/>
      <c r="L2776" s="4"/>
      <c r="M2776" s="4"/>
      <c r="N2776" s="6">
        <f>SUM(K2776:M2776)</f>
        <v>0</v>
      </c>
      <c r="O2776" s="4"/>
      <c r="P2776" s="4"/>
      <c r="Q2776" s="4"/>
      <c r="R2776" s="4"/>
      <c r="S2776" s="6">
        <f>SUM(O2776:R2776)</f>
        <v>0</v>
      </c>
      <c r="T2776" s="7"/>
      <c r="U2776" s="5"/>
      <c r="V2776" s="5"/>
      <c r="W2776" s="5"/>
      <c r="X2776" s="5"/>
      <c r="Y2776" s="5"/>
      <c r="Z2776" s="6">
        <f>SUM(T2776:Y2776)</f>
        <v>0</v>
      </c>
      <c r="AA2776" s="5"/>
      <c r="AB2776" s="5"/>
      <c r="AC2776" s="40">
        <f>G2776+J2776+N2776+S2776+Z2776+AA2776-AB2776</f>
        <v>79.741935483870961</v>
      </c>
    </row>
    <row r="2777" spans="1:29" x14ac:dyDescent="0.25">
      <c r="A2777" s="224">
        <v>2773</v>
      </c>
      <c r="B2777" s="62" t="s">
        <v>2919</v>
      </c>
      <c r="C2777" s="13" t="s">
        <v>2360</v>
      </c>
      <c r="D2777" s="18">
        <v>0.79538461538461536</v>
      </c>
      <c r="E2777" s="122"/>
      <c r="F2777" s="17"/>
      <c r="G2777" s="18">
        <v>79.538461538461533</v>
      </c>
      <c r="H2777" s="17"/>
      <c r="I2777" s="19"/>
      <c r="J2777" s="18">
        <v>0</v>
      </c>
      <c r="K2777" s="17"/>
      <c r="L2777" s="19"/>
      <c r="M2777" s="19"/>
      <c r="N2777" s="18">
        <v>0</v>
      </c>
      <c r="O2777" s="19"/>
      <c r="P2777" s="19"/>
      <c r="Q2777" s="19"/>
      <c r="R2777" s="19"/>
      <c r="S2777" s="18">
        <v>0</v>
      </c>
      <c r="T2777" s="20"/>
      <c r="U2777" s="17"/>
      <c r="V2777" s="17"/>
      <c r="W2777" s="17">
        <v>0.2</v>
      </c>
      <c r="X2777" s="17"/>
      <c r="Y2777" s="17"/>
      <c r="Z2777" s="18">
        <v>0.2</v>
      </c>
      <c r="AA2777" s="17"/>
      <c r="AB2777" s="17"/>
      <c r="AC2777" s="41">
        <v>79.738461538461536</v>
      </c>
    </row>
    <row r="2778" spans="1:29" x14ac:dyDescent="0.25">
      <c r="A2778" s="224">
        <v>2774</v>
      </c>
      <c r="B2778" s="109">
        <v>194126</v>
      </c>
      <c r="C2778" s="36" t="s">
        <v>5457</v>
      </c>
      <c r="D2778" s="39">
        <v>0.79733333333333334</v>
      </c>
      <c r="E2778" s="123"/>
      <c r="F2778" s="33"/>
      <c r="G2778" s="34">
        <v>79.733333333333334</v>
      </c>
      <c r="H2778" s="33"/>
      <c r="I2778" s="32"/>
      <c r="J2778" s="34">
        <v>0</v>
      </c>
      <c r="K2778" s="33"/>
      <c r="L2778" s="32"/>
      <c r="M2778" s="32"/>
      <c r="N2778" s="34">
        <v>0</v>
      </c>
      <c r="O2778" s="32"/>
      <c r="P2778" s="32"/>
      <c r="Q2778" s="32"/>
      <c r="R2778" s="32"/>
      <c r="S2778" s="34">
        <v>0</v>
      </c>
      <c r="T2778" s="35"/>
      <c r="U2778" s="33"/>
      <c r="V2778" s="33"/>
      <c r="W2778" s="33"/>
      <c r="X2778" s="33"/>
      <c r="Y2778" s="33"/>
      <c r="Z2778" s="34">
        <v>0</v>
      </c>
      <c r="AA2778" s="33"/>
      <c r="AB2778" s="33"/>
      <c r="AC2778" s="42">
        <v>79.733333333333334</v>
      </c>
    </row>
    <row r="2779" spans="1:29" x14ac:dyDescent="0.25">
      <c r="A2779" s="225">
        <v>2775</v>
      </c>
      <c r="B2779" s="109">
        <v>194019</v>
      </c>
      <c r="C2779" s="36" t="s">
        <v>5457</v>
      </c>
      <c r="D2779" s="39">
        <v>0.79733333333333334</v>
      </c>
      <c r="E2779" s="123"/>
      <c r="F2779" s="33"/>
      <c r="G2779" s="34">
        <v>79.733333333333334</v>
      </c>
      <c r="H2779" s="33"/>
      <c r="I2779" s="32"/>
      <c r="J2779" s="34">
        <v>0</v>
      </c>
      <c r="K2779" s="33"/>
      <c r="L2779" s="32"/>
      <c r="M2779" s="32"/>
      <c r="N2779" s="34">
        <v>0</v>
      </c>
      <c r="O2779" s="32"/>
      <c r="P2779" s="32"/>
      <c r="Q2779" s="32"/>
      <c r="R2779" s="32"/>
      <c r="S2779" s="34">
        <v>0</v>
      </c>
      <c r="T2779" s="35"/>
      <c r="U2779" s="33"/>
      <c r="V2779" s="33"/>
      <c r="W2779" s="33"/>
      <c r="X2779" s="33"/>
      <c r="Y2779" s="33"/>
      <c r="Z2779" s="34">
        <v>0</v>
      </c>
      <c r="AA2779" s="33"/>
      <c r="AB2779" s="33"/>
      <c r="AC2779" s="42">
        <v>79.733333333333334</v>
      </c>
    </row>
    <row r="2780" spans="1:29" x14ac:dyDescent="0.25">
      <c r="A2780" s="224">
        <v>2776</v>
      </c>
      <c r="B2780" s="62" t="s">
        <v>3618</v>
      </c>
      <c r="C2780" s="13" t="s">
        <v>3340</v>
      </c>
      <c r="D2780" s="18">
        <v>0.79222222222222227</v>
      </c>
      <c r="E2780" s="122"/>
      <c r="F2780" s="17"/>
      <c r="G2780" s="18">
        <v>79.222222222222229</v>
      </c>
      <c r="H2780" s="17"/>
      <c r="I2780" s="19"/>
      <c r="J2780" s="18">
        <v>0</v>
      </c>
      <c r="K2780" s="17"/>
      <c r="L2780" s="19"/>
      <c r="M2780" s="19"/>
      <c r="N2780" s="18">
        <v>0</v>
      </c>
      <c r="O2780" s="19"/>
      <c r="P2780" s="19"/>
      <c r="Q2780" s="19"/>
      <c r="R2780" s="19"/>
      <c r="S2780" s="18">
        <v>0</v>
      </c>
      <c r="T2780" s="20">
        <v>0.5</v>
      </c>
      <c r="U2780" s="17"/>
      <c r="V2780" s="17"/>
      <c r="W2780" s="17"/>
      <c r="X2780" s="17"/>
      <c r="Y2780" s="17"/>
      <c r="Z2780" s="18">
        <v>0.5</v>
      </c>
      <c r="AA2780" s="17"/>
      <c r="AB2780" s="17"/>
      <c r="AC2780" s="41">
        <v>79.722222222222229</v>
      </c>
    </row>
    <row r="2781" spans="1:29" x14ac:dyDescent="0.25">
      <c r="A2781" s="224">
        <v>2777</v>
      </c>
      <c r="B2781" s="58" t="s">
        <v>766</v>
      </c>
      <c r="C2781" s="8" t="s">
        <v>5456</v>
      </c>
      <c r="D2781" s="6">
        <v>0.79709677419354841</v>
      </c>
      <c r="E2781" s="121"/>
      <c r="F2781" s="5"/>
      <c r="G2781" s="6">
        <f>SUM(D2781*100,E2781:F2781)</f>
        <v>79.709677419354847</v>
      </c>
      <c r="H2781" s="5"/>
      <c r="I2781" s="4"/>
      <c r="J2781" s="6">
        <f>SUM(H2781:I2781)</f>
        <v>0</v>
      </c>
      <c r="K2781" s="5"/>
      <c r="L2781" s="4"/>
      <c r="M2781" s="4"/>
      <c r="N2781" s="6">
        <f>SUM(K2781:M2781)</f>
        <v>0</v>
      </c>
      <c r="O2781" s="4"/>
      <c r="P2781" s="4"/>
      <c r="Q2781" s="4"/>
      <c r="R2781" s="4"/>
      <c r="S2781" s="6">
        <f>SUM(O2781:R2781)</f>
        <v>0</v>
      </c>
      <c r="T2781" s="7"/>
      <c r="U2781" s="5"/>
      <c r="V2781" s="5"/>
      <c r="W2781" s="5"/>
      <c r="X2781" s="5"/>
      <c r="Y2781" s="5"/>
      <c r="Z2781" s="6">
        <f>SUM(T2781:Y2781)</f>
        <v>0</v>
      </c>
      <c r="AA2781" s="5"/>
      <c r="AB2781" s="5"/>
      <c r="AC2781" s="40">
        <f>G2781+J2781+N2781+S2781+Z2781+AA2781-AB2781</f>
        <v>79.709677419354847</v>
      </c>
    </row>
    <row r="2782" spans="1:29" x14ac:dyDescent="0.25">
      <c r="A2782" s="224">
        <v>2778</v>
      </c>
      <c r="B2782" s="81" t="s">
        <v>4454</v>
      </c>
      <c r="C2782" s="8" t="s">
        <v>4042</v>
      </c>
      <c r="D2782" s="18">
        <v>0.79709677419354841</v>
      </c>
      <c r="E2782" s="124"/>
      <c r="F2782" s="17"/>
      <c r="G2782" s="18">
        <f>SUM(D2782*100,E2782:F2782)</f>
        <v>79.709677419354847</v>
      </c>
      <c r="H2782" s="17"/>
      <c r="I2782" s="19"/>
      <c r="J2782" s="18">
        <f>SUM(H2782:I2782)</f>
        <v>0</v>
      </c>
      <c r="K2782" s="17"/>
      <c r="L2782" s="19"/>
      <c r="M2782" s="19"/>
      <c r="N2782" s="18">
        <f>SUM(K2782:M2782)</f>
        <v>0</v>
      </c>
      <c r="O2782" s="19"/>
      <c r="P2782" s="19"/>
      <c r="Q2782" s="19"/>
      <c r="R2782" s="19"/>
      <c r="S2782" s="18">
        <f>SUM(O2782:R2782)</f>
        <v>0</v>
      </c>
      <c r="T2782" s="20"/>
      <c r="U2782" s="17"/>
      <c r="V2782" s="17"/>
      <c r="W2782" s="17"/>
      <c r="X2782" s="17"/>
      <c r="Y2782" s="17"/>
      <c r="Z2782" s="18">
        <f>SUM(T2782:Y2782)</f>
        <v>0</v>
      </c>
      <c r="AA2782" s="17"/>
      <c r="AB2782" s="17"/>
      <c r="AC2782" s="41">
        <f>G2782+J2782+N2782+S2782+Z2782+AA2782-AB2782</f>
        <v>79.709677419354847</v>
      </c>
    </row>
    <row r="2783" spans="1:29" x14ac:dyDescent="0.25">
      <c r="A2783" s="225">
        <v>2779</v>
      </c>
      <c r="B2783" s="23" t="s">
        <v>1661</v>
      </c>
      <c r="C2783" s="8" t="s">
        <v>1369</v>
      </c>
      <c r="D2783" s="18">
        <v>0.79700000000000004</v>
      </c>
      <c r="E2783" s="122"/>
      <c r="F2783" s="17"/>
      <c r="G2783" s="18">
        <f>SUM(D2783*100,E2783:F2783)</f>
        <v>79.7</v>
      </c>
      <c r="H2783" s="17"/>
      <c r="I2783" s="19"/>
      <c r="J2783" s="18">
        <f>SUM(H2783:I2783)</f>
        <v>0</v>
      </c>
      <c r="K2783" s="17"/>
      <c r="L2783" s="19"/>
      <c r="M2783" s="19"/>
      <c r="N2783" s="18">
        <f>SUM(K2783:M2783)</f>
        <v>0</v>
      </c>
      <c r="O2783" s="19"/>
      <c r="P2783" s="19"/>
      <c r="Q2783" s="19"/>
      <c r="R2783" s="19"/>
      <c r="S2783" s="18">
        <f>SUM(O2783:R2783)</f>
        <v>0</v>
      </c>
      <c r="T2783" s="20"/>
      <c r="U2783" s="17"/>
      <c r="V2783" s="17"/>
      <c r="W2783" s="17"/>
      <c r="X2783" s="17"/>
      <c r="Y2783" s="17"/>
      <c r="Z2783" s="18">
        <f>SUM(T2783:Y2783)</f>
        <v>0</v>
      </c>
      <c r="AA2783" s="17"/>
      <c r="AB2783" s="17"/>
      <c r="AC2783" s="41">
        <f>G2783+J2783+N2783+S2783+Z2783+AA2783-AB2783</f>
        <v>79.7</v>
      </c>
    </row>
    <row r="2784" spans="1:29" x14ac:dyDescent="0.25">
      <c r="A2784" s="224">
        <v>2780</v>
      </c>
      <c r="B2784" s="81" t="s">
        <v>4291</v>
      </c>
      <c r="C2784" s="8" t="s">
        <v>4042</v>
      </c>
      <c r="D2784" s="18">
        <v>0.79700000000000004</v>
      </c>
      <c r="E2784" s="124"/>
      <c r="F2784" s="17"/>
      <c r="G2784" s="18">
        <f>SUM(D2784*100,E2784:F2784)</f>
        <v>79.7</v>
      </c>
      <c r="H2784" s="17"/>
      <c r="I2784" s="19"/>
      <c r="J2784" s="18">
        <f>SUM(H2784:I2784)</f>
        <v>0</v>
      </c>
      <c r="K2784" s="17"/>
      <c r="L2784" s="19"/>
      <c r="M2784" s="19"/>
      <c r="N2784" s="18">
        <f>SUM(K2784:M2784)</f>
        <v>0</v>
      </c>
      <c r="O2784" s="19"/>
      <c r="P2784" s="19"/>
      <c r="Q2784" s="19"/>
      <c r="R2784" s="19"/>
      <c r="S2784" s="18">
        <f>SUM(O2784:R2784)</f>
        <v>0</v>
      </c>
      <c r="T2784" s="20"/>
      <c r="U2784" s="17"/>
      <c r="V2784" s="17"/>
      <c r="W2784" s="17"/>
      <c r="X2784" s="17"/>
      <c r="Y2784" s="17"/>
      <c r="Z2784" s="18">
        <f>SUM(T2784:Y2784)</f>
        <v>0</v>
      </c>
      <c r="AA2784" s="17"/>
      <c r="AB2784" s="17"/>
      <c r="AC2784" s="41">
        <f>G2784+J2784+N2784+S2784+Z2784+AA2784-AB2784</f>
        <v>79.7</v>
      </c>
    </row>
    <row r="2785" spans="1:29" x14ac:dyDescent="0.25">
      <c r="A2785" s="224">
        <v>2781</v>
      </c>
      <c r="B2785" s="109">
        <v>184055</v>
      </c>
      <c r="C2785" s="36" t="s">
        <v>5457</v>
      </c>
      <c r="D2785" s="39">
        <v>0.79694444444444446</v>
      </c>
      <c r="E2785" s="123"/>
      <c r="F2785" s="33"/>
      <c r="G2785" s="34">
        <v>79.694444444444443</v>
      </c>
      <c r="H2785" s="33"/>
      <c r="I2785" s="32"/>
      <c r="J2785" s="34">
        <v>0</v>
      </c>
      <c r="K2785" s="33"/>
      <c r="L2785" s="32"/>
      <c r="M2785" s="32"/>
      <c r="N2785" s="34">
        <v>0</v>
      </c>
      <c r="O2785" s="32"/>
      <c r="P2785" s="32"/>
      <c r="Q2785" s="32"/>
      <c r="R2785" s="32"/>
      <c r="S2785" s="34">
        <v>0</v>
      </c>
      <c r="T2785" s="35"/>
      <c r="U2785" s="33"/>
      <c r="V2785" s="33"/>
      <c r="W2785" s="33"/>
      <c r="X2785" s="33"/>
      <c r="Y2785" s="33"/>
      <c r="Z2785" s="34">
        <v>0</v>
      </c>
      <c r="AA2785" s="33"/>
      <c r="AB2785" s="33"/>
      <c r="AC2785" s="42">
        <v>79.694444444444443</v>
      </c>
    </row>
    <row r="2786" spans="1:29" x14ac:dyDescent="0.25">
      <c r="A2786" s="224">
        <v>2782</v>
      </c>
      <c r="B2786" s="109">
        <v>184174</v>
      </c>
      <c r="C2786" s="36" t="s">
        <v>5457</v>
      </c>
      <c r="D2786" s="39">
        <v>0.79694444444444446</v>
      </c>
      <c r="E2786" s="123"/>
      <c r="F2786" s="33"/>
      <c r="G2786" s="34">
        <v>79.694444444444443</v>
      </c>
      <c r="H2786" s="33"/>
      <c r="I2786" s="32"/>
      <c r="J2786" s="34">
        <v>0</v>
      </c>
      <c r="K2786" s="33"/>
      <c r="L2786" s="32"/>
      <c r="M2786" s="32"/>
      <c r="N2786" s="34">
        <v>0</v>
      </c>
      <c r="O2786" s="32"/>
      <c r="P2786" s="32"/>
      <c r="Q2786" s="32"/>
      <c r="R2786" s="32"/>
      <c r="S2786" s="34">
        <v>0</v>
      </c>
      <c r="T2786" s="35"/>
      <c r="U2786" s="33"/>
      <c r="V2786" s="33"/>
      <c r="W2786" s="33"/>
      <c r="X2786" s="33"/>
      <c r="Y2786" s="33"/>
      <c r="Z2786" s="34">
        <v>0</v>
      </c>
      <c r="AA2786" s="33"/>
      <c r="AB2786" s="33"/>
      <c r="AC2786" s="42">
        <v>79.694444444444443</v>
      </c>
    </row>
    <row r="2787" spans="1:29" x14ac:dyDescent="0.25">
      <c r="A2787" s="225">
        <v>2783</v>
      </c>
      <c r="B2787" s="58" t="s">
        <v>767</v>
      </c>
      <c r="C2787" s="8" t="s">
        <v>5456</v>
      </c>
      <c r="D2787" s="6">
        <v>0.79689655172413798</v>
      </c>
      <c r="E2787" s="121"/>
      <c r="F2787" s="5"/>
      <c r="G2787" s="6">
        <f>SUM(D2787*100,E2787:F2787)</f>
        <v>79.689655172413794</v>
      </c>
      <c r="H2787" s="5"/>
      <c r="I2787" s="4"/>
      <c r="J2787" s="6">
        <f>SUM(H2787:I2787)</f>
        <v>0</v>
      </c>
      <c r="K2787" s="5"/>
      <c r="L2787" s="4"/>
      <c r="M2787" s="4"/>
      <c r="N2787" s="6">
        <f>SUM(K2787:M2787)</f>
        <v>0</v>
      </c>
      <c r="O2787" s="4"/>
      <c r="P2787" s="4"/>
      <c r="Q2787" s="4"/>
      <c r="R2787" s="4"/>
      <c r="S2787" s="6">
        <f>SUM(O2787:R2787)</f>
        <v>0</v>
      </c>
      <c r="T2787" s="7"/>
      <c r="U2787" s="5"/>
      <c r="V2787" s="5"/>
      <c r="W2787" s="5"/>
      <c r="X2787" s="5"/>
      <c r="Y2787" s="5"/>
      <c r="Z2787" s="6">
        <f>SUM(T2787:Y2787)</f>
        <v>0</v>
      </c>
      <c r="AA2787" s="5"/>
      <c r="AB2787" s="5"/>
      <c r="AC2787" s="40">
        <f>G2787+J2787+N2787+S2787+Z2787+AA2787-AB2787</f>
        <v>79.689655172413794</v>
      </c>
    </row>
    <row r="2788" spans="1:29" x14ac:dyDescent="0.25">
      <c r="A2788" s="224">
        <v>2784</v>
      </c>
      <c r="B2788" s="62" t="s">
        <v>768</v>
      </c>
      <c r="C2788" s="8" t="s">
        <v>5456</v>
      </c>
      <c r="D2788" s="6">
        <v>0.78689655172413797</v>
      </c>
      <c r="E2788" s="121"/>
      <c r="F2788" s="5"/>
      <c r="G2788" s="6">
        <f>SUM(D2788*100,E2788:F2788)</f>
        <v>78.689655172413794</v>
      </c>
      <c r="H2788" s="5"/>
      <c r="I2788" s="4"/>
      <c r="J2788" s="6">
        <f>SUM(H2788:I2788)</f>
        <v>0</v>
      </c>
      <c r="K2788" s="5"/>
      <c r="L2788" s="4"/>
      <c r="M2788" s="4"/>
      <c r="N2788" s="6">
        <f>SUM(K2788:M2788)</f>
        <v>0</v>
      </c>
      <c r="O2788" s="4"/>
      <c r="P2788" s="4"/>
      <c r="Q2788" s="4"/>
      <c r="R2788" s="4"/>
      <c r="S2788" s="6">
        <f>SUM(O2788:R2788)</f>
        <v>0</v>
      </c>
      <c r="T2788" s="7">
        <v>1</v>
      </c>
      <c r="U2788" s="5"/>
      <c r="V2788" s="5"/>
      <c r="W2788" s="5"/>
      <c r="X2788" s="5"/>
      <c r="Y2788" s="5"/>
      <c r="Z2788" s="6">
        <f>SUM(T2788:Y2788)</f>
        <v>1</v>
      </c>
      <c r="AA2788" s="5"/>
      <c r="AB2788" s="5"/>
      <c r="AC2788" s="40">
        <f>G2788+J2788+N2788+S2788+Z2788+AA2788-AB2788</f>
        <v>79.689655172413794</v>
      </c>
    </row>
    <row r="2789" spans="1:29" x14ac:dyDescent="0.25">
      <c r="A2789" s="224">
        <v>2785</v>
      </c>
      <c r="B2789" s="81" t="s">
        <v>1662</v>
      </c>
      <c r="C2789" s="8" t="s">
        <v>1369</v>
      </c>
      <c r="D2789" s="18">
        <v>0.79689138576779017</v>
      </c>
      <c r="E2789" s="122"/>
      <c r="F2789" s="17"/>
      <c r="G2789" s="18">
        <f>SUM(D2789*100,E2789:F2789)</f>
        <v>79.689138576779015</v>
      </c>
      <c r="H2789" s="17"/>
      <c r="I2789" s="19"/>
      <c r="J2789" s="18">
        <f>SUM(H2789:I2789)</f>
        <v>0</v>
      </c>
      <c r="K2789" s="17"/>
      <c r="L2789" s="19"/>
      <c r="M2789" s="19"/>
      <c r="N2789" s="18">
        <f>SUM(K2789:M2789)</f>
        <v>0</v>
      </c>
      <c r="O2789" s="19"/>
      <c r="P2789" s="19"/>
      <c r="Q2789" s="19"/>
      <c r="R2789" s="19"/>
      <c r="S2789" s="18">
        <f>SUM(O2789:R2789)</f>
        <v>0</v>
      </c>
      <c r="T2789" s="20"/>
      <c r="U2789" s="17"/>
      <c r="V2789" s="17"/>
      <c r="W2789" s="17"/>
      <c r="X2789" s="17"/>
      <c r="Y2789" s="17"/>
      <c r="Z2789" s="18">
        <f>SUM(T2789:Y2789)</f>
        <v>0</v>
      </c>
      <c r="AA2789" s="17"/>
      <c r="AB2789" s="17"/>
      <c r="AC2789" s="41">
        <f>G2789+J2789+N2789+S2789+Z2789+AA2789-AB2789</f>
        <v>79.689138576779015</v>
      </c>
    </row>
    <row r="2790" spans="1:29" x14ac:dyDescent="0.25">
      <c r="A2790" s="224">
        <v>2786</v>
      </c>
      <c r="B2790" s="109">
        <v>204221</v>
      </c>
      <c r="C2790" s="36" t="s">
        <v>5457</v>
      </c>
      <c r="D2790" s="38">
        <v>0.796875</v>
      </c>
      <c r="E2790" s="123"/>
      <c r="F2790" s="33"/>
      <c r="G2790" s="34">
        <v>79.6875</v>
      </c>
      <c r="H2790" s="33"/>
      <c r="I2790" s="32"/>
      <c r="J2790" s="34">
        <v>0</v>
      </c>
      <c r="K2790" s="33"/>
      <c r="L2790" s="32"/>
      <c r="M2790" s="32"/>
      <c r="N2790" s="34">
        <v>0</v>
      </c>
      <c r="O2790" s="32"/>
      <c r="P2790" s="32"/>
      <c r="Q2790" s="32"/>
      <c r="R2790" s="32"/>
      <c r="S2790" s="34">
        <v>0</v>
      </c>
      <c r="T2790" s="35"/>
      <c r="U2790" s="33"/>
      <c r="V2790" s="33"/>
      <c r="W2790" s="33"/>
      <c r="X2790" s="33"/>
      <c r="Y2790" s="33"/>
      <c r="Z2790" s="34">
        <v>0</v>
      </c>
      <c r="AA2790" s="33"/>
      <c r="AB2790" s="33"/>
      <c r="AC2790" s="42">
        <v>79.6875</v>
      </c>
    </row>
    <row r="2791" spans="1:29" x14ac:dyDescent="0.25">
      <c r="A2791" s="225">
        <v>2787</v>
      </c>
      <c r="B2791" s="109">
        <v>204003</v>
      </c>
      <c r="C2791" s="36" t="s">
        <v>5457</v>
      </c>
      <c r="D2791" s="38">
        <v>0.796875</v>
      </c>
      <c r="E2791" s="123"/>
      <c r="F2791" s="33"/>
      <c r="G2791" s="34">
        <v>79.6875</v>
      </c>
      <c r="H2791" s="33"/>
      <c r="I2791" s="32"/>
      <c r="J2791" s="34">
        <v>0</v>
      </c>
      <c r="K2791" s="33"/>
      <c r="L2791" s="32"/>
      <c r="M2791" s="32"/>
      <c r="N2791" s="34">
        <v>0</v>
      </c>
      <c r="O2791" s="32"/>
      <c r="P2791" s="32"/>
      <c r="Q2791" s="32"/>
      <c r="R2791" s="32"/>
      <c r="S2791" s="34">
        <v>0</v>
      </c>
      <c r="T2791" s="35"/>
      <c r="U2791" s="33"/>
      <c r="V2791" s="33"/>
      <c r="W2791" s="33"/>
      <c r="X2791" s="33"/>
      <c r="Y2791" s="33"/>
      <c r="Z2791" s="34">
        <v>0</v>
      </c>
      <c r="AA2791" s="33"/>
      <c r="AB2791" s="33"/>
      <c r="AC2791" s="42">
        <v>79.6875</v>
      </c>
    </row>
    <row r="2792" spans="1:29" x14ac:dyDescent="0.25">
      <c r="A2792" s="224">
        <v>2788</v>
      </c>
      <c r="B2792" s="62" t="s">
        <v>2920</v>
      </c>
      <c r="C2792" s="13" t="s">
        <v>2360</v>
      </c>
      <c r="D2792" s="18">
        <v>0.79685833333333334</v>
      </c>
      <c r="E2792" s="122"/>
      <c r="F2792" s="17"/>
      <c r="G2792" s="18">
        <v>79.685833333333335</v>
      </c>
      <c r="H2792" s="17"/>
      <c r="I2792" s="19"/>
      <c r="J2792" s="18">
        <v>0</v>
      </c>
      <c r="K2792" s="17"/>
      <c r="L2792" s="19"/>
      <c r="M2792" s="19"/>
      <c r="N2792" s="18">
        <v>0</v>
      </c>
      <c r="O2792" s="19"/>
      <c r="P2792" s="19"/>
      <c r="Q2792" s="19"/>
      <c r="R2792" s="19"/>
      <c r="S2792" s="18">
        <v>0</v>
      </c>
      <c r="T2792" s="20"/>
      <c r="U2792" s="17"/>
      <c r="V2792" s="17"/>
      <c r="W2792" s="17"/>
      <c r="X2792" s="17"/>
      <c r="Y2792" s="17"/>
      <c r="Z2792" s="18">
        <v>0</v>
      </c>
      <c r="AA2792" s="17"/>
      <c r="AB2792" s="17"/>
      <c r="AC2792" s="41">
        <v>79.685833333333335</v>
      </c>
    </row>
    <row r="2793" spans="1:29" x14ac:dyDescent="0.25">
      <c r="A2793" s="224">
        <v>2789</v>
      </c>
      <c r="B2793" s="62" t="s">
        <v>2921</v>
      </c>
      <c r="C2793" s="13" t="s">
        <v>2360</v>
      </c>
      <c r="D2793" s="18">
        <v>0.79666666666666675</v>
      </c>
      <c r="E2793" s="122"/>
      <c r="F2793" s="17"/>
      <c r="G2793" s="18">
        <v>79.666666666666671</v>
      </c>
      <c r="H2793" s="17"/>
      <c r="I2793" s="19"/>
      <c r="J2793" s="18">
        <v>0</v>
      </c>
      <c r="K2793" s="17"/>
      <c r="L2793" s="19"/>
      <c r="M2793" s="19"/>
      <c r="N2793" s="18">
        <v>0</v>
      </c>
      <c r="O2793" s="19"/>
      <c r="P2793" s="19"/>
      <c r="Q2793" s="19"/>
      <c r="R2793" s="19"/>
      <c r="S2793" s="18">
        <v>0</v>
      </c>
      <c r="T2793" s="20"/>
      <c r="U2793" s="17"/>
      <c r="V2793" s="17"/>
      <c r="W2793" s="17"/>
      <c r="X2793" s="17"/>
      <c r="Y2793" s="17"/>
      <c r="Z2793" s="18">
        <v>0</v>
      </c>
      <c r="AA2793" s="17"/>
      <c r="AB2793" s="17"/>
      <c r="AC2793" s="41">
        <v>79.666666666666671</v>
      </c>
    </row>
    <row r="2794" spans="1:29" x14ac:dyDescent="0.25">
      <c r="A2794" s="224">
        <v>2790</v>
      </c>
      <c r="B2794" s="62" t="s">
        <v>2922</v>
      </c>
      <c r="C2794" s="13" t="s">
        <v>2360</v>
      </c>
      <c r="D2794" s="18">
        <v>0.79666666666666675</v>
      </c>
      <c r="E2794" s="122"/>
      <c r="F2794" s="17"/>
      <c r="G2794" s="18">
        <v>79.666666666666671</v>
      </c>
      <c r="H2794" s="17"/>
      <c r="I2794" s="19"/>
      <c r="J2794" s="18">
        <v>0</v>
      </c>
      <c r="K2794" s="17"/>
      <c r="L2794" s="19"/>
      <c r="M2794" s="19"/>
      <c r="N2794" s="18">
        <v>0</v>
      </c>
      <c r="O2794" s="19"/>
      <c r="P2794" s="19"/>
      <c r="Q2794" s="19"/>
      <c r="R2794" s="19"/>
      <c r="S2794" s="18">
        <v>0</v>
      </c>
      <c r="T2794" s="20"/>
      <c r="U2794" s="17"/>
      <c r="V2794" s="17"/>
      <c r="W2794" s="17"/>
      <c r="X2794" s="17"/>
      <c r="Y2794" s="17"/>
      <c r="Z2794" s="18">
        <v>0</v>
      </c>
      <c r="AA2794" s="17"/>
      <c r="AB2794" s="17"/>
      <c r="AC2794" s="41">
        <v>79.666666666666671</v>
      </c>
    </row>
    <row r="2795" spans="1:29" x14ac:dyDescent="0.25">
      <c r="A2795" s="225">
        <v>2791</v>
      </c>
      <c r="B2795" s="60" t="s">
        <v>769</v>
      </c>
      <c r="C2795" s="8" t="s">
        <v>5456</v>
      </c>
      <c r="D2795" s="6">
        <v>0.79666666666666663</v>
      </c>
      <c r="E2795" s="121"/>
      <c r="F2795" s="5"/>
      <c r="G2795" s="6">
        <f>SUM(D2795*100,E2795:F2795)</f>
        <v>79.666666666666657</v>
      </c>
      <c r="H2795" s="5"/>
      <c r="I2795" s="4"/>
      <c r="J2795" s="6">
        <f>SUM(H2795:I2795)</f>
        <v>0</v>
      </c>
      <c r="K2795" s="5"/>
      <c r="L2795" s="4"/>
      <c r="M2795" s="4"/>
      <c r="N2795" s="6">
        <f>SUM(K2795:M2795)</f>
        <v>0</v>
      </c>
      <c r="O2795" s="4"/>
      <c r="P2795" s="4"/>
      <c r="Q2795" s="4"/>
      <c r="R2795" s="4"/>
      <c r="S2795" s="6">
        <f>SUM(O2795:R2795)</f>
        <v>0</v>
      </c>
      <c r="T2795" s="7"/>
      <c r="U2795" s="5"/>
      <c r="V2795" s="5"/>
      <c r="W2795" s="5"/>
      <c r="X2795" s="5"/>
      <c r="Y2795" s="5"/>
      <c r="Z2795" s="6">
        <f>SUM(T2795:Y2795)</f>
        <v>0</v>
      </c>
      <c r="AA2795" s="5"/>
      <c r="AB2795" s="5"/>
      <c r="AC2795" s="40">
        <f>G2795+J2795+N2795+S2795+Z2795+AA2795-AB2795</f>
        <v>79.666666666666657</v>
      </c>
    </row>
    <row r="2796" spans="1:29" x14ac:dyDescent="0.25">
      <c r="A2796" s="224">
        <v>2792</v>
      </c>
      <c r="B2796" s="62" t="s">
        <v>770</v>
      </c>
      <c r="C2796" s="8" t="s">
        <v>5456</v>
      </c>
      <c r="D2796" s="6">
        <v>0.79655172413793107</v>
      </c>
      <c r="E2796" s="121"/>
      <c r="F2796" s="5"/>
      <c r="G2796" s="6">
        <f>SUM(D2796*100,E2796:F2796)</f>
        <v>79.65517241379311</v>
      </c>
      <c r="H2796" s="5"/>
      <c r="I2796" s="4"/>
      <c r="J2796" s="6">
        <f>SUM(H2796:I2796)</f>
        <v>0</v>
      </c>
      <c r="K2796" s="5"/>
      <c r="L2796" s="4"/>
      <c r="M2796" s="4"/>
      <c r="N2796" s="6">
        <f>SUM(K2796:M2796)</f>
        <v>0</v>
      </c>
      <c r="O2796" s="4"/>
      <c r="P2796" s="4"/>
      <c r="Q2796" s="4"/>
      <c r="R2796" s="4"/>
      <c r="S2796" s="6">
        <f>SUM(O2796:R2796)</f>
        <v>0</v>
      </c>
      <c r="T2796" s="7"/>
      <c r="U2796" s="5"/>
      <c r="V2796" s="5"/>
      <c r="W2796" s="5"/>
      <c r="X2796" s="5"/>
      <c r="Y2796" s="5"/>
      <c r="Z2796" s="6">
        <f>SUM(T2796:Y2796)</f>
        <v>0</v>
      </c>
      <c r="AA2796" s="5"/>
      <c r="AB2796" s="5"/>
      <c r="AC2796" s="40">
        <f>G2796+J2796+N2796+S2796+Z2796+AA2796-AB2796</f>
        <v>79.65517241379311</v>
      </c>
    </row>
    <row r="2797" spans="1:29" x14ac:dyDescent="0.25">
      <c r="A2797" s="224">
        <v>2793</v>
      </c>
      <c r="B2797" s="89" t="s">
        <v>1663</v>
      </c>
      <c r="C2797" s="8" t="s">
        <v>1369</v>
      </c>
      <c r="D2797" s="18">
        <v>0.79643870967741937</v>
      </c>
      <c r="E2797" s="122"/>
      <c r="F2797" s="17"/>
      <c r="G2797" s="18">
        <f>SUM(D2797*100,E2797:F2797)</f>
        <v>79.643870967741933</v>
      </c>
      <c r="H2797" s="17"/>
      <c r="I2797" s="19"/>
      <c r="J2797" s="18">
        <f>SUM(H2797:I2797)</f>
        <v>0</v>
      </c>
      <c r="K2797" s="17"/>
      <c r="L2797" s="19"/>
      <c r="M2797" s="19"/>
      <c r="N2797" s="18">
        <f>SUM(K2797:M2797)</f>
        <v>0</v>
      </c>
      <c r="O2797" s="19"/>
      <c r="P2797" s="19"/>
      <c r="Q2797" s="19"/>
      <c r="R2797" s="19"/>
      <c r="S2797" s="18">
        <f>SUM(O2797:R2797)</f>
        <v>0</v>
      </c>
      <c r="T2797" s="20"/>
      <c r="U2797" s="17"/>
      <c r="V2797" s="17"/>
      <c r="W2797" s="17"/>
      <c r="X2797" s="17"/>
      <c r="Y2797" s="17"/>
      <c r="Z2797" s="18">
        <f>SUM(T2797:Y2797)</f>
        <v>0</v>
      </c>
      <c r="AA2797" s="17"/>
      <c r="AB2797" s="17"/>
      <c r="AC2797" s="41">
        <f>G2797+J2797+N2797+S2797+Z2797+AA2797-AB2797</f>
        <v>79.643870967741933</v>
      </c>
    </row>
    <row r="2798" spans="1:29" x14ac:dyDescent="0.25">
      <c r="A2798" s="224">
        <v>2794</v>
      </c>
      <c r="B2798" s="109">
        <v>214179</v>
      </c>
      <c r="C2798" s="36" t="s">
        <v>5457</v>
      </c>
      <c r="D2798" s="39">
        <v>0.66227407407407402</v>
      </c>
      <c r="E2798" s="123"/>
      <c r="F2798" s="33"/>
      <c r="G2798" s="34">
        <v>66.227407407407398</v>
      </c>
      <c r="H2798" s="33"/>
      <c r="I2798" s="32"/>
      <c r="J2798" s="34">
        <v>0</v>
      </c>
      <c r="K2798" s="33"/>
      <c r="L2798" s="32"/>
      <c r="M2798" s="32"/>
      <c r="N2798" s="34">
        <v>0</v>
      </c>
      <c r="O2798" s="32"/>
      <c r="P2798" s="32"/>
      <c r="Q2798" s="32"/>
      <c r="R2798" s="32"/>
      <c r="S2798" s="34">
        <v>0</v>
      </c>
      <c r="T2798" s="35"/>
      <c r="U2798" s="33">
        <v>12.6</v>
      </c>
      <c r="V2798" s="33">
        <v>0.8</v>
      </c>
      <c r="W2798" s="33"/>
      <c r="X2798" s="33"/>
      <c r="Y2798" s="33"/>
      <c r="Z2798" s="34">
        <v>13.4</v>
      </c>
      <c r="AA2798" s="33"/>
      <c r="AB2798" s="33"/>
      <c r="AC2798" s="42">
        <v>79.627407407407404</v>
      </c>
    </row>
    <row r="2799" spans="1:29" x14ac:dyDescent="0.25">
      <c r="A2799" s="225">
        <v>2795</v>
      </c>
      <c r="B2799" s="109">
        <v>204091</v>
      </c>
      <c r="C2799" s="36" t="s">
        <v>5457</v>
      </c>
      <c r="D2799" s="38">
        <v>0.79625000000000001</v>
      </c>
      <c r="E2799" s="123"/>
      <c r="F2799" s="33"/>
      <c r="G2799" s="34">
        <v>79.625</v>
      </c>
      <c r="H2799" s="33"/>
      <c r="I2799" s="32"/>
      <c r="J2799" s="34">
        <v>0</v>
      </c>
      <c r="K2799" s="33"/>
      <c r="L2799" s="32"/>
      <c r="M2799" s="32"/>
      <c r="N2799" s="34">
        <v>0</v>
      </c>
      <c r="O2799" s="32"/>
      <c r="P2799" s="32"/>
      <c r="Q2799" s="32"/>
      <c r="R2799" s="32"/>
      <c r="S2799" s="34">
        <v>0</v>
      </c>
      <c r="T2799" s="35"/>
      <c r="U2799" s="33"/>
      <c r="V2799" s="33"/>
      <c r="W2799" s="33"/>
      <c r="X2799" s="33"/>
      <c r="Y2799" s="33"/>
      <c r="Z2799" s="34">
        <v>0</v>
      </c>
      <c r="AA2799" s="33"/>
      <c r="AB2799" s="33"/>
      <c r="AC2799" s="42">
        <v>79.625</v>
      </c>
    </row>
    <row r="2800" spans="1:29" x14ac:dyDescent="0.25">
      <c r="A2800" s="224">
        <v>2796</v>
      </c>
      <c r="B2800" s="62" t="s">
        <v>2923</v>
      </c>
      <c r="C2800" s="13" t="s">
        <v>2360</v>
      </c>
      <c r="D2800" s="18">
        <v>0.69615384615384612</v>
      </c>
      <c r="E2800" s="122"/>
      <c r="F2800" s="17"/>
      <c r="G2800" s="18">
        <v>69.615384615384613</v>
      </c>
      <c r="H2800" s="17"/>
      <c r="I2800" s="19"/>
      <c r="J2800" s="18">
        <v>0</v>
      </c>
      <c r="K2800" s="17"/>
      <c r="L2800" s="19"/>
      <c r="M2800" s="19"/>
      <c r="N2800" s="18">
        <v>0</v>
      </c>
      <c r="O2800" s="19"/>
      <c r="P2800" s="19"/>
      <c r="Q2800" s="19"/>
      <c r="R2800" s="19"/>
      <c r="S2800" s="18">
        <v>0</v>
      </c>
      <c r="T2800" s="20"/>
      <c r="U2800" s="17"/>
      <c r="V2800" s="17"/>
      <c r="W2800" s="17"/>
      <c r="X2800" s="17">
        <v>10</v>
      </c>
      <c r="Y2800" s="17"/>
      <c r="Z2800" s="18">
        <v>10</v>
      </c>
      <c r="AA2800" s="17"/>
      <c r="AB2800" s="17"/>
      <c r="AC2800" s="41">
        <v>79.615384615384613</v>
      </c>
    </row>
    <row r="2801" spans="1:29" x14ac:dyDescent="0.25">
      <c r="A2801" s="224">
        <v>2797</v>
      </c>
      <c r="B2801" s="62" t="s">
        <v>3619</v>
      </c>
      <c r="C2801" s="13" t="s">
        <v>3340</v>
      </c>
      <c r="D2801" s="18">
        <v>0.7961538461538461</v>
      </c>
      <c r="E2801" s="122"/>
      <c r="F2801" s="17"/>
      <c r="G2801" s="18">
        <v>79.615384615384613</v>
      </c>
      <c r="H2801" s="17"/>
      <c r="I2801" s="19"/>
      <c r="J2801" s="18">
        <v>0</v>
      </c>
      <c r="K2801" s="17"/>
      <c r="L2801" s="19"/>
      <c r="M2801" s="19"/>
      <c r="N2801" s="18">
        <v>0</v>
      </c>
      <c r="O2801" s="19"/>
      <c r="P2801" s="19"/>
      <c r="Q2801" s="19"/>
      <c r="R2801" s="19"/>
      <c r="S2801" s="18">
        <v>0</v>
      </c>
      <c r="T2801" s="20"/>
      <c r="U2801" s="17"/>
      <c r="V2801" s="17"/>
      <c r="W2801" s="17"/>
      <c r="X2801" s="17"/>
      <c r="Y2801" s="17"/>
      <c r="Z2801" s="18">
        <v>0</v>
      </c>
      <c r="AA2801" s="17"/>
      <c r="AB2801" s="17"/>
      <c r="AC2801" s="41">
        <v>79.615384615384613</v>
      </c>
    </row>
    <row r="2802" spans="1:29" x14ac:dyDescent="0.25">
      <c r="A2802" s="224">
        <v>2798</v>
      </c>
      <c r="B2802" s="58" t="s">
        <v>771</v>
      </c>
      <c r="C2802" s="8" t="s">
        <v>5456</v>
      </c>
      <c r="D2802" s="6">
        <v>0.79612903225806453</v>
      </c>
      <c r="E2802" s="121"/>
      <c r="F2802" s="5"/>
      <c r="G2802" s="6">
        <f>SUM(D2802*100,E2802:F2802)</f>
        <v>79.612903225806448</v>
      </c>
      <c r="H2802" s="5"/>
      <c r="I2802" s="4"/>
      <c r="J2802" s="6">
        <f>SUM(H2802:I2802)</f>
        <v>0</v>
      </c>
      <c r="K2802" s="5"/>
      <c r="L2802" s="4"/>
      <c r="M2802" s="4"/>
      <c r="N2802" s="6">
        <f>SUM(K2802:M2802)</f>
        <v>0</v>
      </c>
      <c r="O2802" s="4"/>
      <c r="P2802" s="4"/>
      <c r="Q2802" s="4"/>
      <c r="R2802" s="4"/>
      <c r="S2802" s="6">
        <f>SUM(O2802:R2802)</f>
        <v>0</v>
      </c>
      <c r="T2802" s="7"/>
      <c r="U2802" s="5"/>
      <c r="V2802" s="5"/>
      <c r="W2802" s="5"/>
      <c r="X2802" s="5"/>
      <c r="Y2802" s="5"/>
      <c r="Z2802" s="6">
        <f>SUM(T2802:Y2802)</f>
        <v>0</v>
      </c>
      <c r="AA2802" s="5"/>
      <c r="AB2802" s="5"/>
      <c r="AC2802" s="40">
        <f>G2802+J2802+N2802+S2802+Z2802+AA2802-AB2802</f>
        <v>79.612903225806448</v>
      </c>
    </row>
    <row r="2803" spans="1:29" x14ac:dyDescent="0.25">
      <c r="A2803" s="225">
        <v>2799</v>
      </c>
      <c r="B2803" s="62" t="s">
        <v>5177</v>
      </c>
      <c r="C2803" s="24" t="s">
        <v>4042</v>
      </c>
      <c r="D2803" s="18">
        <v>0.79612903225806453</v>
      </c>
      <c r="E2803" s="124"/>
      <c r="F2803" s="17"/>
      <c r="G2803" s="18">
        <f>SUM(D2803*100,E2803:F2803)</f>
        <v>79.612903225806448</v>
      </c>
      <c r="H2803" s="17"/>
      <c r="I2803" s="19"/>
      <c r="J2803" s="18">
        <f>SUM(H2803:I2803)</f>
        <v>0</v>
      </c>
      <c r="K2803" s="17"/>
      <c r="L2803" s="19"/>
      <c r="M2803" s="19"/>
      <c r="N2803" s="18">
        <f>SUM(K2803:M2803)</f>
        <v>0</v>
      </c>
      <c r="O2803" s="19"/>
      <c r="P2803" s="19"/>
      <c r="Q2803" s="19"/>
      <c r="R2803" s="19"/>
      <c r="S2803" s="18">
        <f>SUM(O2803:R2803)</f>
        <v>0</v>
      </c>
      <c r="T2803" s="20"/>
      <c r="U2803" s="17"/>
      <c r="V2803" s="17"/>
      <c r="W2803" s="17"/>
      <c r="X2803" s="17"/>
      <c r="Y2803" s="17"/>
      <c r="Z2803" s="18">
        <f>SUM(T2803:Y2803)</f>
        <v>0</v>
      </c>
      <c r="AA2803" s="17"/>
      <c r="AB2803" s="17"/>
      <c r="AC2803" s="41">
        <f>G2803+J2803+N2803+S2803+Z2803+AA2803-AB2803</f>
        <v>79.612903225806448</v>
      </c>
    </row>
    <row r="2804" spans="1:29" x14ac:dyDescent="0.25">
      <c r="A2804" s="224">
        <v>2800</v>
      </c>
      <c r="B2804" s="58" t="s">
        <v>772</v>
      </c>
      <c r="C2804" s="8" t="s">
        <v>5456</v>
      </c>
      <c r="D2804" s="43">
        <v>0.76703999999999994</v>
      </c>
      <c r="E2804" s="121"/>
      <c r="F2804" s="5"/>
      <c r="G2804" s="6">
        <f>SUM(D2804*100,E2804:F2804)</f>
        <v>76.703999999999994</v>
      </c>
      <c r="H2804" s="5"/>
      <c r="I2804" s="4"/>
      <c r="J2804" s="6">
        <f>SUM(H2804:I2804)</f>
        <v>0</v>
      </c>
      <c r="K2804" s="5"/>
      <c r="L2804" s="4"/>
      <c r="M2804" s="4"/>
      <c r="N2804" s="6">
        <f>SUM(K2804:M2804)</f>
        <v>0</v>
      </c>
      <c r="O2804" s="4"/>
      <c r="P2804" s="4"/>
      <c r="Q2804" s="4"/>
      <c r="R2804" s="4"/>
      <c r="S2804" s="6">
        <f>SUM(O2804:R2804)</f>
        <v>0</v>
      </c>
      <c r="T2804" s="7"/>
      <c r="U2804" s="5">
        <f>2.6+0.3</f>
        <v>2.9</v>
      </c>
      <c r="V2804" s="5"/>
      <c r="W2804" s="5"/>
      <c r="X2804" s="5"/>
      <c r="Y2804" s="5"/>
      <c r="Z2804" s="6">
        <f>SUM(T2804:Y2804)</f>
        <v>2.9</v>
      </c>
      <c r="AA2804" s="5"/>
      <c r="AB2804" s="5"/>
      <c r="AC2804" s="40">
        <f>G2804+J2804+N2804+S2804+Z2804+AA2804-AB2804</f>
        <v>79.603999999999999</v>
      </c>
    </row>
    <row r="2805" spans="1:29" x14ac:dyDescent="0.25">
      <c r="A2805" s="224">
        <v>2801</v>
      </c>
      <c r="B2805" s="93" t="s">
        <v>1664</v>
      </c>
      <c r="C2805" s="8" t="s">
        <v>1369</v>
      </c>
      <c r="D2805" s="18">
        <v>0.79593333333333338</v>
      </c>
      <c r="E2805" s="122"/>
      <c r="F2805" s="17"/>
      <c r="G2805" s="18">
        <f>SUM(D2805*100,E2805:F2805)</f>
        <v>79.593333333333334</v>
      </c>
      <c r="H2805" s="17"/>
      <c r="I2805" s="19"/>
      <c r="J2805" s="18">
        <f>SUM(H2805:I2805)</f>
        <v>0</v>
      </c>
      <c r="K2805" s="17"/>
      <c r="L2805" s="19"/>
      <c r="M2805" s="19"/>
      <c r="N2805" s="18">
        <f>SUM(K2805:M2805)</f>
        <v>0</v>
      </c>
      <c r="O2805" s="19"/>
      <c r="P2805" s="19"/>
      <c r="Q2805" s="19"/>
      <c r="R2805" s="19"/>
      <c r="S2805" s="18">
        <f>SUM(O2805:R2805)</f>
        <v>0</v>
      </c>
      <c r="T2805" s="20"/>
      <c r="U2805" s="17"/>
      <c r="V2805" s="17"/>
      <c r="W2805" s="17"/>
      <c r="X2805" s="17"/>
      <c r="Y2805" s="17"/>
      <c r="Z2805" s="18">
        <f>SUM(T2805:Y2805)</f>
        <v>0</v>
      </c>
      <c r="AA2805" s="17"/>
      <c r="AB2805" s="17"/>
      <c r="AC2805" s="41">
        <f>G2805+J2805+N2805+S2805+Z2805+AA2805-AB2805</f>
        <v>79.593333333333334</v>
      </c>
    </row>
    <row r="2806" spans="1:29" x14ac:dyDescent="0.25">
      <c r="A2806" s="224">
        <v>2802</v>
      </c>
      <c r="B2806" s="109">
        <v>184366</v>
      </c>
      <c r="C2806" s="36" t="s">
        <v>5457</v>
      </c>
      <c r="D2806" s="39">
        <v>0.79583333333333328</v>
      </c>
      <c r="E2806" s="123"/>
      <c r="F2806" s="33"/>
      <c r="G2806" s="34">
        <v>79.583333333333329</v>
      </c>
      <c r="H2806" s="33"/>
      <c r="I2806" s="32"/>
      <c r="J2806" s="34">
        <v>0</v>
      </c>
      <c r="K2806" s="33"/>
      <c r="L2806" s="32"/>
      <c r="M2806" s="32"/>
      <c r="N2806" s="34">
        <v>0</v>
      </c>
      <c r="O2806" s="32"/>
      <c r="P2806" s="32"/>
      <c r="Q2806" s="32"/>
      <c r="R2806" s="32"/>
      <c r="S2806" s="34">
        <v>0</v>
      </c>
      <c r="T2806" s="35"/>
      <c r="U2806" s="33"/>
      <c r="V2806" s="33"/>
      <c r="W2806" s="33"/>
      <c r="X2806" s="33"/>
      <c r="Y2806" s="33"/>
      <c r="Z2806" s="34">
        <v>0</v>
      </c>
      <c r="AA2806" s="33"/>
      <c r="AB2806" s="33"/>
      <c r="AC2806" s="42">
        <v>79.583333333333329</v>
      </c>
    </row>
    <row r="2807" spans="1:29" x14ac:dyDescent="0.25">
      <c r="A2807" s="225">
        <v>2803</v>
      </c>
      <c r="B2807" s="62" t="s">
        <v>2924</v>
      </c>
      <c r="C2807" s="13" t="s">
        <v>2360</v>
      </c>
      <c r="D2807" s="18">
        <v>0.78076923076923077</v>
      </c>
      <c r="E2807" s="122"/>
      <c r="F2807" s="17"/>
      <c r="G2807" s="18">
        <v>78.07692307692308</v>
      </c>
      <c r="H2807" s="17"/>
      <c r="I2807" s="19"/>
      <c r="J2807" s="18">
        <v>0</v>
      </c>
      <c r="K2807" s="17"/>
      <c r="L2807" s="19"/>
      <c r="M2807" s="19"/>
      <c r="N2807" s="18">
        <v>0</v>
      </c>
      <c r="O2807" s="19"/>
      <c r="P2807" s="19"/>
      <c r="Q2807" s="19"/>
      <c r="R2807" s="19"/>
      <c r="S2807" s="18">
        <v>0</v>
      </c>
      <c r="T2807" s="20">
        <v>1</v>
      </c>
      <c r="U2807" s="17"/>
      <c r="V2807" s="17"/>
      <c r="W2807" s="17">
        <v>0.5</v>
      </c>
      <c r="X2807" s="17"/>
      <c r="Y2807" s="17"/>
      <c r="Z2807" s="18">
        <v>1.5</v>
      </c>
      <c r="AA2807" s="17"/>
      <c r="AB2807" s="17"/>
      <c r="AC2807" s="41">
        <v>79.57692307692308</v>
      </c>
    </row>
    <row r="2808" spans="1:29" x14ac:dyDescent="0.25">
      <c r="A2808" s="224">
        <v>2804</v>
      </c>
      <c r="B2808" s="62" t="s">
        <v>773</v>
      </c>
      <c r="C2808" s="8" t="s">
        <v>5456</v>
      </c>
      <c r="D2808" s="6">
        <v>0.79068965517241374</v>
      </c>
      <c r="E2808" s="121"/>
      <c r="F2808" s="5"/>
      <c r="G2808" s="6">
        <f>SUM(D2808*100,E2808:F2808)</f>
        <v>79.068965517241381</v>
      </c>
      <c r="H2808" s="5"/>
      <c r="I2808" s="4"/>
      <c r="J2808" s="6">
        <f>SUM(H2808:I2808)</f>
        <v>0</v>
      </c>
      <c r="K2808" s="5"/>
      <c r="L2808" s="4"/>
      <c r="M2808" s="4"/>
      <c r="N2808" s="6">
        <f>SUM(K2808:M2808)</f>
        <v>0</v>
      </c>
      <c r="O2808" s="4"/>
      <c r="P2808" s="4"/>
      <c r="Q2808" s="4"/>
      <c r="R2808" s="4"/>
      <c r="S2808" s="6">
        <f>SUM(O2808:R2808)</f>
        <v>0</v>
      </c>
      <c r="T2808" s="7"/>
      <c r="U2808" s="5">
        <v>0.5</v>
      </c>
      <c r="V2808" s="5"/>
      <c r="W2808" s="5"/>
      <c r="X2808" s="5"/>
      <c r="Y2808" s="5"/>
      <c r="Z2808" s="6">
        <f>SUM(T2808:Y2808)</f>
        <v>0.5</v>
      </c>
      <c r="AA2808" s="5"/>
      <c r="AB2808" s="5"/>
      <c r="AC2808" s="40">
        <f>G2808+J2808+N2808+S2808+Z2808+AA2808-AB2808</f>
        <v>79.568965517241381</v>
      </c>
    </row>
    <row r="2809" spans="1:29" x14ac:dyDescent="0.25">
      <c r="A2809" s="224">
        <v>2805</v>
      </c>
      <c r="B2809" s="109">
        <v>194015</v>
      </c>
      <c r="C2809" s="36" t="s">
        <v>5457</v>
      </c>
      <c r="D2809" s="39">
        <v>0.79166666666666663</v>
      </c>
      <c r="E2809" s="123"/>
      <c r="F2809" s="33"/>
      <c r="G2809" s="34">
        <v>79.166666666666657</v>
      </c>
      <c r="H2809" s="33"/>
      <c r="I2809" s="32"/>
      <c r="J2809" s="34">
        <v>0</v>
      </c>
      <c r="K2809" s="33"/>
      <c r="L2809" s="32"/>
      <c r="M2809" s="32"/>
      <c r="N2809" s="34">
        <v>0</v>
      </c>
      <c r="O2809" s="32"/>
      <c r="P2809" s="32"/>
      <c r="Q2809" s="32"/>
      <c r="R2809" s="32"/>
      <c r="S2809" s="34">
        <v>0</v>
      </c>
      <c r="T2809" s="35"/>
      <c r="U2809" s="33">
        <v>0.4</v>
      </c>
      <c r="V2809" s="33"/>
      <c r="W2809" s="33"/>
      <c r="X2809" s="33"/>
      <c r="Y2809" s="33"/>
      <c r="Z2809" s="34">
        <v>0.4</v>
      </c>
      <c r="AA2809" s="33"/>
      <c r="AB2809" s="33"/>
      <c r="AC2809" s="42">
        <v>79.566666666666663</v>
      </c>
    </row>
    <row r="2810" spans="1:29" x14ac:dyDescent="0.25">
      <c r="A2810" s="224">
        <v>2806</v>
      </c>
      <c r="B2810" s="109">
        <v>214136</v>
      </c>
      <c r="C2810" s="36" t="s">
        <v>5457</v>
      </c>
      <c r="D2810" s="39">
        <v>0.79555555555555557</v>
      </c>
      <c r="E2810" s="123"/>
      <c r="F2810" s="33"/>
      <c r="G2810" s="34">
        <v>79.555555555555557</v>
      </c>
      <c r="H2810" s="33"/>
      <c r="I2810" s="32"/>
      <c r="J2810" s="34">
        <v>0</v>
      </c>
      <c r="K2810" s="33"/>
      <c r="L2810" s="32"/>
      <c r="M2810" s="32"/>
      <c r="N2810" s="34">
        <v>0</v>
      </c>
      <c r="O2810" s="32"/>
      <c r="P2810" s="32"/>
      <c r="Q2810" s="32"/>
      <c r="R2810" s="32"/>
      <c r="S2810" s="34">
        <v>0</v>
      </c>
      <c r="T2810" s="35"/>
      <c r="U2810" s="33"/>
      <c r="V2810" s="33"/>
      <c r="W2810" s="33"/>
      <c r="X2810" s="33"/>
      <c r="Y2810" s="33"/>
      <c r="Z2810" s="34">
        <v>0</v>
      </c>
      <c r="AA2810" s="33"/>
      <c r="AB2810" s="33"/>
      <c r="AC2810" s="42">
        <v>79.555555555555557</v>
      </c>
    </row>
    <row r="2811" spans="1:29" x14ac:dyDescent="0.25">
      <c r="A2811" s="225">
        <v>2807</v>
      </c>
      <c r="B2811" s="58" t="s">
        <v>774</v>
      </c>
      <c r="C2811" s="8" t="s">
        <v>5456</v>
      </c>
      <c r="D2811" s="6">
        <v>0.79548387096774198</v>
      </c>
      <c r="E2811" s="121"/>
      <c r="F2811" s="5"/>
      <c r="G2811" s="6">
        <f>SUM(D2811*100,E2811:F2811)</f>
        <v>79.548387096774192</v>
      </c>
      <c r="H2811" s="5"/>
      <c r="I2811" s="4"/>
      <c r="J2811" s="6">
        <f>SUM(H2811:I2811)</f>
        <v>0</v>
      </c>
      <c r="K2811" s="5"/>
      <c r="L2811" s="4"/>
      <c r="M2811" s="4"/>
      <c r="N2811" s="6">
        <f>SUM(K2811:M2811)</f>
        <v>0</v>
      </c>
      <c r="O2811" s="4"/>
      <c r="P2811" s="4"/>
      <c r="Q2811" s="4"/>
      <c r="R2811" s="4"/>
      <c r="S2811" s="6">
        <f>SUM(O2811:R2811)</f>
        <v>0</v>
      </c>
      <c r="T2811" s="7"/>
      <c r="U2811" s="5"/>
      <c r="V2811" s="5"/>
      <c r="W2811" s="5"/>
      <c r="X2811" s="5"/>
      <c r="Y2811" s="5"/>
      <c r="Z2811" s="6">
        <f>SUM(T2811:Y2811)</f>
        <v>0</v>
      </c>
      <c r="AA2811" s="5"/>
      <c r="AB2811" s="5"/>
      <c r="AC2811" s="40">
        <f>G2811+J2811+N2811+S2811+Z2811+AA2811-AB2811</f>
        <v>79.548387096774192</v>
      </c>
    </row>
    <row r="2812" spans="1:29" x14ac:dyDescent="0.25">
      <c r="A2812" s="224">
        <v>2808</v>
      </c>
      <c r="B2812" s="62" t="s">
        <v>3620</v>
      </c>
      <c r="C2812" s="13" t="s">
        <v>3340</v>
      </c>
      <c r="D2812" s="18">
        <v>0.79548387096774198</v>
      </c>
      <c r="E2812" s="122"/>
      <c r="F2812" s="17"/>
      <c r="G2812" s="18">
        <v>79.548387096774192</v>
      </c>
      <c r="H2812" s="17"/>
      <c r="I2812" s="19"/>
      <c r="J2812" s="18">
        <v>0</v>
      </c>
      <c r="K2812" s="17"/>
      <c r="L2812" s="19"/>
      <c r="M2812" s="19"/>
      <c r="N2812" s="18">
        <v>0</v>
      </c>
      <c r="O2812" s="19"/>
      <c r="P2812" s="19"/>
      <c r="Q2812" s="19"/>
      <c r="R2812" s="19"/>
      <c r="S2812" s="18">
        <v>0</v>
      </c>
      <c r="T2812" s="20"/>
      <c r="U2812" s="17"/>
      <c r="V2812" s="17"/>
      <c r="W2812" s="17"/>
      <c r="X2812" s="17"/>
      <c r="Y2812" s="17"/>
      <c r="Z2812" s="18">
        <v>0</v>
      </c>
      <c r="AA2812" s="17"/>
      <c r="AB2812" s="17"/>
      <c r="AC2812" s="41">
        <v>79.548387096774192</v>
      </c>
    </row>
    <row r="2813" spans="1:29" x14ac:dyDescent="0.25">
      <c r="A2813" s="224">
        <v>2809</v>
      </c>
      <c r="B2813" s="62" t="s">
        <v>5409</v>
      </c>
      <c r="C2813" s="9" t="s">
        <v>4042</v>
      </c>
      <c r="D2813" s="18">
        <v>0.75746666666666662</v>
      </c>
      <c r="E2813" s="124"/>
      <c r="F2813" s="17"/>
      <c r="G2813" s="18">
        <f>SUM(D2813*100,E2813:F2813)</f>
        <v>75.746666666666655</v>
      </c>
      <c r="H2813" s="17"/>
      <c r="I2813" s="19"/>
      <c r="J2813" s="18">
        <f>SUM(H2813:I2813)</f>
        <v>0</v>
      </c>
      <c r="K2813" s="17"/>
      <c r="L2813" s="19"/>
      <c r="M2813" s="19"/>
      <c r="N2813" s="18">
        <f>SUM(K2813:M2813)</f>
        <v>0</v>
      </c>
      <c r="O2813" s="19"/>
      <c r="P2813" s="19"/>
      <c r="Q2813" s="19"/>
      <c r="R2813" s="19"/>
      <c r="S2813" s="18">
        <f>SUM(O2813:R2813)</f>
        <v>0</v>
      </c>
      <c r="T2813" s="20"/>
      <c r="U2813" s="17">
        <v>3.8</v>
      </c>
      <c r="V2813" s="17"/>
      <c r="W2813" s="17"/>
      <c r="X2813" s="17"/>
      <c r="Y2813" s="17"/>
      <c r="Z2813" s="18">
        <f>SUM(T2813:Y2813)</f>
        <v>3.8</v>
      </c>
      <c r="AA2813" s="17"/>
      <c r="AB2813" s="17"/>
      <c r="AC2813" s="41">
        <f>G2813+J2813+N2813+S2813+Z2813+AA2813-AB2813</f>
        <v>79.546666666666653</v>
      </c>
    </row>
    <row r="2814" spans="1:29" ht="25.5" x14ac:dyDescent="0.25">
      <c r="A2814" s="224">
        <v>2810</v>
      </c>
      <c r="B2814" s="81" t="s">
        <v>1665</v>
      </c>
      <c r="C2814" s="13" t="s">
        <v>1369</v>
      </c>
      <c r="D2814" s="18">
        <v>0.77034999999999998</v>
      </c>
      <c r="E2814" s="122"/>
      <c r="F2814" s="17"/>
      <c r="G2814" s="18">
        <f>SUM(D2814*100,E2814:F2814)</f>
        <v>77.034999999999997</v>
      </c>
      <c r="H2814" s="17"/>
      <c r="I2814" s="19"/>
      <c r="J2814" s="18">
        <f>SUM(H2814:I2814)</f>
        <v>0</v>
      </c>
      <c r="K2814" s="17"/>
      <c r="L2814" s="19"/>
      <c r="M2814" s="19"/>
      <c r="N2814" s="18">
        <f>SUM(K2814:M2814)</f>
        <v>0</v>
      </c>
      <c r="O2814" s="19">
        <v>2.5</v>
      </c>
      <c r="P2814" s="19"/>
      <c r="Q2814" s="19"/>
      <c r="R2814" s="19"/>
      <c r="S2814" s="18">
        <f>SUM(O2814:R2814)</f>
        <v>2.5</v>
      </c>
      <c r="T2814" s="20"/>
      <c r="U2814" s="17"/>
      <c r="V2814" s="17"/>
      <c r="W2814" s="17"/>
      <c r="X2814" s="17"/>
      <c r="Y2814" s="17"/>
      <c r="Z2814" s="18">
        <f>SUM(T2814:Y2814)</f>
        <v>0</v>
      </c>
      <c r="AA2814" s="17"/>
      <c r="AB2814" s="17"/>
      <c r="AC2814" s="41">
        <f>G2814+J2814+N2814+S2814+Z2814+AA2814-AB2814</f>
        <v>79.534999999999997</v>
      </c>
    </row>
    <row r="2815" spans="1:29" x14ac:dyDescent="0.25">
      <c r="A2815" s="225">
        <v>2811</v>
      </c>
      <c r="B2815" s="62" t="s">
        <v>3621</v>
      </c>
      <c r="C2815" s="13" t="s">
        <v>3340</v>
      </c>
      <c r="D2815" s="18">
        <v>0.78533333333333333</v>
      </c>
      <c r="E2815" s="122"/>
      <c r="F2815" s="17"/>
      <c r="G2815" s="18">
        <v>78.533333333333331</v>
      </c>
      <c r="H2815" s="17"/>
      <c r="I2815" s="19"/>
      <c r="J2815" s="18">
        <v>0</v>
      </c>
      <c r="K2815" s="17"/>
      <c r="L2815" s="19"/>
      <c r="M2815" s="19"/>
      <c r="N2815" s="18">
        <v>0</v>
      </c>
      <c r="O2815" s="19"/>
      <c r="P2815" s="19"/>
      <c r="Q2815" s="19"/>
      <c r="R2815" s="19"/>
      <c r="S2815" s="18">
        <v>0</v>
      </c>
      <c r="T2815" s="20">
        <v>1</v>
      </c>
      <c r="U2815" s="17"/>
      <c r="V2815" s="17"/>
      <c r="W2815" s="17"/>
      <c r="X2815" s="17"/>
      <c r="Y2815" s="17"/>
      <c r="Z2815" s="18">
        <v>1</v>
      </c>
      <c r="AA2815" s="17"/>
      <c r="AB2815" s="17"/>
      <c r="AC2815" s="41">
        <v>79.533333333333331</v>
      </c>
    </row>
    <row r="2816" spans="1:29" x14ac:dyDescent="0.25">
      <c r="A2816" s="224">
        <v>2812</v>
      </c>
      <c r="B2816" s="58" t="s">
        <v>775</v>
      </c>
      <c r="C2816" s="8" t="s">
        <v>5456</v>
      </c>
      <c r="D2816" s="43">
        <v>0.78727333333333327</v>
      </c>
      <c r="E2816" s="121"/>
      <c r="F2816" s="5"/>
      <c r="G2816" s="6">
        <f>SUM(D2816*100,E2816:F2816)</f>
        <v>78.72733333333332</v>
      </c>
      <c r="H2816" s="5"/>
      <c r="I2816" s="4"/>
      <c r="J2816" s="6">
        <f>SUM(H2816:I2816)</f>
        <v>0</v>
      </c>
      <c r="K2816" s="5"/>
      <c r="L2816" s="4"/>
      <c r="M2816" s="4"/>
      <c r="N2816" s="6">
        <f>SUM(K2816:M2816)</f>
        <v>0</v>
      </c>
      <c r="O2816" s="4"/>
      <c r="P2816" s="4"/>
      <c r="Q2816" s="4"/>
      <c r="R2816" s="4"/>
      <c r="S2816" s="6">
        <f>SUM(O2816:R2816)</f>
        <v>0</v>
      </c>
      <c r="T2816" s="7">
        <v>0.8</v>
      </c>
      <c r="U2816" s="5"/>
      <c r="V2816" s="5"/>
      <c r="W2816" s="5"/>
      <c r="X2816" s="5"/>
      <c r="Y2816" s="5"/>
      <c r="Z2816" s="6">
        <f>SUM(T2816:Y2816)</f>
        <v>0.8</v>
      </c>
      <c r="AA2816" s="5"/>
      <c r="AB2816" s="5"/>
      <c r="AC2816" s="40">
        <f>G2816+J2816+N2816+S2816+Z2816+AA2816-AB2816</f>
        <v>79.527333333333317</v>
      </c>
    </row>
    <row r="2817" spans="1:29" x14ac:dyDescent="0.25">
      <c r="A2817" s="224">
        <v>2813</v>
      </c>
      <c r="B2817" s="58" t="s">
        <v>776</v>
      </c>
      <c r="C2817" s="8" t="s">
        <v>5456</v>
      </c>
      <c r="D2817" s="6">
        <v>0.79516129032258065</v>
      </c>
      <c r="E2817" s="121"/>
      <c r="F2817" s="5"/>
      <c r="G2817" s="6">
        <f>SUM(D2817*100,E2817:F2817)</f>
        <v>79.516129032258064</v>
      </c>
      <c r="H2817" s="5"/>
      <c r="I2817" s="4"/>
      <c r="J2817" s="6">
        <f>SUM(H2817:I2817)</f>
        <v>0</v>
      </c>
      <c r="K2817" s="5"/>
      <c r="L2817" s="4"/>
      <c r="M2817" s="4"/>
      <c r="N2817" s="6">
        <f>SUM(K2817:M2817)</f>
        <v>0</v>
      </c>
      <c r="O2817" s="4"/>
      <c r="P2817" s="4"/>
      <c r="Q2817" s="4"/>
      <c r="R2817" s="4"/>
      <c r="S2817" s="6">
        <f>SUM(O2817:R2817)</f>
        <v>0</v>
      </c>
      <c r="T2817" s="7"/>
      <c r="U2817" s="5"/>
      <c r="V2817" s="5"/>
      <c r="W2817" s="5"/>
      <c r="X2817" s="5"/>
      <c r="Y2817" s="5"/>
      <c r="Z2817" s="6">
        <f>SUM(T2817:Y2817)</f>
        <v>0</v>
      </c>
      <c r="AA2817" s="5"/>
      <c r="AB2817" s="5"/>
      <c r="AC2817" s="40">
        <f>G2817+J2817+N2817+S2817+Z2817+AA2817-AB2817</f>
        <v>79.516129032258064</v>
      </c>
    </row>
    <row r="2818" spans="1:29" x14ac:dyDescent="0.25">
      <c r="A2818" s="224">
        <v>2814</v>
      </c>
      <c r="B2818" s="81" t="s">
        <v>4370</v>
      </c>
      <c r="C2818" s="8" t="s">
        <v>4356</v>
      </c>
      <c r="D2818" s="18">
        <v>0.79516129032258065</v>
      </c>
      <c r="E2818" s="124"/>
      <c r="F2818" s="17"/>
      <c r="G2818" s="18">
        <f>SUM(D2818*100,E2818:F2818)</f>
        <v>79.516129032258064</v>
      </c>
      <c r="H2818" s="17"/>
      <c r="I2818" s="19"/>
      <c r="J2818" s="18">
        <f>SUM(H2818:I2818)</f>
        <v>0</v>
      </c>
      <c r="K2818" s="17"/>
      <c r="L2818" s="19"/>
      <c r="M2818" s="19"/>
      <c r="N2818" s="18">
        <f>SUM(K2818:M2818)</f>
        <v>0</v>
      </c>
      <c r="O2818" s="19"/>
      <c r="P2818" s="19"/>
      <c r="Q2818" s="19"/>
      <c r="R2818" s="19"/>
      <c r="S2818" s="18">
        <f>SUM(O2818:R2818)</f>
        <v>0</v>
      </c>
      <c r="T2818" s="20"/>
      <c r="U2818" s="17"/>
      <c r="V2818" s="17"/>
      <c r="W2818" s="17"/>
      <c r="X2818" s="17"/>
      <c r="Y2818" s="17"/>
      <c r="Z2818" s="18">
        <f>SUM(T2818:Y2818)</f>
        <v>0</v>
      </c>
      <c r="AA2818" s="17"/>
      <c r="AB2818" s="17"/>
      <c r="AC2818" s="41">
        <f>G2818+J2818+N2818+S2818+Z2818+AA2818-AB2818</f>
        <v>79.516129032258064</v>
      </c>
    </row>
    <row r="2819" spans="1:29" x14ac:dyDescent="0.25">
      <c r="A2819" s="225">
        <v>2815</v>
      </c>
      <c r="B2819" s="81" t="s">
        <v>4555</v>
      </c>
      <c r="C2819" s="8" t="s">
        <v>4042</v>
      </c>
      <c r="D2819" s="18">
        <v>0.79515151515151516</v>
      </c>
      <c r="E2819" s="124"/>
      <c r="F2819" s="17"/>
      <c r="G2819" s="18">
        <f>SUM(D2819*100,E2819:F2819)</f>
        <v>79.515151515151516</v>
      </c>
      <c r="H2819" s="17"/>
      <c r="I2819" s="19"/>
      <c r="J2819" s="18">
        <f>SUM(H2819:I2819)</f>
        <v>0</v>
      </c>
      <c r="K2819" s="17"/>
      <c r="L2819" s="19"/>
      <c r="M2819" s="19"/>
      <c r="N2819" s="18">
        <f>SUM(K2819:M2819)</f>
        <v>0</v>
      </c>
      <c r="O2819" s="19"/>
      <c r="P2819" s="19"/>
      <c r="Q2819" s="19"/>
      <c r="R2819" s="19"/>
      <c r="S2819" s="18">
        <f>SUM(O2819:R2819)</f>
        <v>0</v>
      </c>
      <c r="T2819" s="20"/>
      <c r="U2819" s="17"/>
      <c r="V2819" s="17"/>
      <c r="W2819" s="17"/>
      <c r="X2819" s="17"/>
      <c r="Y2819" s="17"/>
      <c r="Z2819" s="18">
        <f>SUM(T2819:Y2819)</f>
        <v>0</v>
      </c>
      <c r="AA2819" s="17"/>
      <c r="AB2819" s="17"/>
      <c r="AC2819" s="41">
        <f>G2819+J2819+N2819+S2819+Z2819+AA2819-AB2819</f>
        <v>79.515151515151516</v>
      </c>
    </row>
    <row r="2820" spans="1:29" x14ac:dyDescent="0.25">
      <c r="A2820" s="224">
        <v>2816</v>
      </c>
      <c r="B2820" s="64" t="s">
        <v>777</v>
      </c>
      <c r="C2820" s="8" t="s">
        <v>5456</v>
      </c>
      <c r="D2820" s="6">
        <v>0.79500000000000004</v>
      </c>
      <c r="E2820" s="121"/>
      <c r="F2820" s="5"/>
      <c r="G2820" s="6">
        <f>SUM(D2820*100,E2820:F2820)</f>
        <v>79.5</v>
      </c>
      <c r="H2820" s="5"/>
      <c r="I2820" s="4"/>
      <c r="J2820" s="6">
        <f>SUM(H2820:I2820)</f>
        <v>0</v>
      </c>
      <c r="K2820" s="5"/>
      <c r="L2820" s="4"/>
      <c r="M2820" s="4"/>
      <c r="N2820" s="6">
        <f>SUM(K2820:M2820)</f>
        <v>0</v>
      </c>
      <c r="O2820" s="4"/>
      <c r="P2820" s="4"/>
      <c r="Q2820" s="4"/>
      <c r="R2820" s="4"/>
      <c r="S2820" s="6">
        <f>SUM(O2820:R2820)</f>
        <v>0</v>
      </c>
      <c r="T2820" s="7"/>
      <c r="U2820" s="5"/>
      <c r="V2820" s="5"/>
      <c r="W2820" s="5"/>
      <c r="X2820" s="5"/>
      <c r="Y2820" s="5"/>
      <c r="Z2820" s="6">
        <f>SUM(T2820:Y2820)</f>
        <v>0</v>
      </c>
      <c r="AA2820" s="5"/>
      <c r="AB2820" s="5"/>
      <c r="AC2820" s="40">
        <f>G2820+J2820+N2820+S2820+Z2820+AA2820-AB2820</f>
        <v>79.5</v>
      </c>
    </row>
    <row r="2821" spans="1:29" x14ac:dyDescent="0.25">
      <c r="A2821" s="224">
        <v>2817</v>
      </c>
      <c r="B2821" s="62" t="s">
        <v>4675</v>
      </c>
      <c r="C2821" s="8" t="s">
        <v>4042</v>
      </c>
      <c r="D2821" s="18">
        <v>0.79500000000000004</v>
      </c>
      <c r="E2821" s="124"/>
      <c r="F2821" s="17"/>
      <c r="G2821" s="18">
        <f>SUM(D2821*100,E2821:F2821)</f>
        <v>79.5</v>
      </c>
      <c r="H2821" s="17"/>
      <c r="I2821" s="19"/>
      <c r="J2821" s="18">
        <f>SUM(H2821:I2821)</f>
        <v>0</v>
      </c>
      <c r="K2821" s="17"/>
      <c r="L2821" s="19"/>
      <c r="M2821" s="19"/>
      <c r="N2821" s="18">
        <f>SUM(K2821:M2821)</f>
        <v>0</v>
      </c>
      <c r="O2821" s="19"/>
      <c r="P2821" s="19"/>
      <c r="Q2821" s="19"/>
      <c r="R2821" s="19"/>
      <c r="S2821" s="18">
        <f>SUM(O2821:R2821)</f>
        <v>0</v>
      </c>
      <c r="T2821" s="20"/>
      <c r="U2821" s="17"/>
      <c r="V2821" s="17"/>
      <c r="W2821" s="17"/>
      <c r="X2821" s="17"/>
      <c r="Y2821" s="17"/>
      <c r="Z2821" s="18">
        <f>SUM(T2821:Y2821)</f>
        <v>0</v>
      </c>
      <c r="AA2821" s="17"/>
      <c r="AB2821" s="17"/>
      <c r="AC2821" s="41">
        <f>G2821+J2821+N2821+S2821+Z2821+AA2821-AB2821</f>
        <v>79.5</v>
      </c>
    </row>
    <row r="2822" spans="1:29" x14ac:dyDescent="0.25">
      <c r="A2822" s="224">
        <v>2818</v>
      </c>
      <c r="B2822" s="62" t="s">
        <v>4687</v>
      </c>
      <c r="C2822" s="8" t="s">
        <v>4042</v>
      </c>
      <c r="D2822" s="18">
        <v>0.79500000000000004</v>
      </c>
      <c r="E2822" s="124"/>
      <c r="F2822" s="17"/>
      <c r="G2822" s="18">
        <f>SUM(D2822*100,E2822:F2822)</f>
        <v>79.5</v>
      </c>
      <c r="H2822" s="17"/>
      <c r="I2822" s="19"/>
      <c r="J2822" s="18">
        <f>SUM(H2822:I2822)</f>
        <v>0</v>
      </c>
      <c r="K2822" s="17"/>
      <c r="L2822" s="19"/>
      <c r="M2822" s="19"/>
      <c r="N2822" s="18">
        <f>SUM(K2822:M2822)</f>
        <v>0</v>
      </c>
      <c r="O2822" s="19"/>
      <c r="P2822" s="19"/>
      <c r="Q2822" s="19"/>
      <c r="R2822" s="19"/>
      <c r="S2822" s="18">
        <f>SUM(O2822:R2822)</f>
        <v>0</v>
      </c>
      <c r="T2822" s="20"/>
      <c r="U2822" s="17"/>
      <c r="V2822" s="17"/>
      <c r="W2822" s="17"/>
      <c r="X2822" s="17"/>
      <c r="Y2822" s="17"/>
      <c r="Z2822" s="18">
        <f>SUM(T2822:Y2822)</f>
        <v>0</v>
      </c>
      <c r="AA2822" s="17"/>
      <c r="AB2822" s="17"/>
      <c r="AC2822" s="41">
        <f>G2822+J2822+N2822+S2822+Z2822+AA2822-AB2822</f>
        <v>79.5</v>
      </c>
    </row>
    <row r="2823" spans="1:29" x14ac:dyDescent="0.25">
      <c r="A2823" s="225">
        <v>2819</v>
      </c>
      <c r="B2823" s="62" t="s">
        <v>2925</v>
      </c>
      <c r="C2823" s="13" t="s">
        <v>2360</v>
      </c>
      <c r="D2823" s="18">
        <v>0.77692307692307694</v>
      </c>
      <c r="E2823" s="122"/>
      <c r="F2823" s="17"/>
      <c r="G2823" s="18">
        <v>77.692307692307693</v>
      </c>
      <c r="H2823" s="17"/>
      <c r="I2823" s="19"/>
      <c r="J2823" s="18">
        <v>0</v>
      </c>
      <c r="K2823" s="17"/>
      <c r="L2823" s="19"/>
      <c r="M2823" s="19"/>
      <c r="N2823" s="18">
        <v>0</v>
      </c>
      <c r="O2823" s="19"/>
      <c r="P2823" s="19"/>
      <c r="Q2823" s="19"/>
      <c r="R2823" s="19"/>
      <c r="S2823" s="18">
        <v>0</v>
      </c>
      <c r="T2823" s="20"/>
      <c r="U2823" s="17"/>
      <c r="V2823" s="17">
        <v>1.8</v>
      </c>
      <c r="W2823" s="17"/>
      <c r="X2823" s="17"/>
      <c r="Y2823" s="17"/>
      <c r="Z2823" s="18">
        <v>1.8</v>
      </c>
      <c r="AA2823" s="17"/>
      <c r="AB2823" s="17"/>
      <c r="AC2823" s="41">
        <v>79.492307692307691</v>
      </c>
    </row>
    <row r="2824" spans="1:29" x14ac:dyDescent="0.25">
      <c r="A2824" s="224">
        <v>2820</v>
      </c>
      <c r="B2824" s="81" t="s">
        <v>4537</v>
      </c>
      <c r="C2824" s="8" t="s">
        <v>4042</v>
      </c>
      <c r="D2824" s="18">
        <v>0.7948484848484848</v>
      </c>
      <c r="E2824" s="124"/>
      <c r="F2824" s="17"/>
      <c r="G2824" s="18">
        <f>SUM(D2824*100,E2824:F2824)</f>
        <v>79.484848484848484</v>
      </c>
      <c r="H2824" s="17"/>
      <c r="I2824" s="19"/>
      <c r="J2824" s="18">
        <f>SUM(H2824:I2824)</f>
        <v>0</v>
      </c>
      <c r="K2824" s="17"/>
      <c r="L2824" s="19"/>
      <c r="M2824" s="19"/>
      <c r="N2824" s="18">
        <f>SUM(K2824:M2824)</f>
        <v>0</v>
      </c>
      <c r="O2824" s="19"/>
      <c r="P2824" s="19"/>
      <c r="Q2824" s="19"/>
      <c r="R2824" s="19"/>
      <c r="S2824" s="18">
        <f>SUM(O2824:R2824)</f>
        <v>0</v>
      </c>
      <c r="T2824" s="20"/>
      <c r="U2824" s="17"/>
      <c r="V2824" s="17"/>
      <c r="W2824" s="17"/>
      <c r="X2824" s="17"/>
      <c r="Y2824" s="17"/>
      <c r="Z2824" s="18">
        <f>SUM(T2824:Y2824)</f>
        <v>0</v>
      </c>
      <c r="AA2824" s="17"/>
      <c r="AB2824" s="17"/>
      <c r="AC2824" s="41">
        <f>G2824+J2824+N2824+S2824+Z2824+AA2824-AB2824</f>
        <v>79.484848484848484</v>
      </c>
    </row>
    <row r="2825" spans="1:29" x14ac:dyDescent="0.25">
      <c r="A2825" s="224">
        <v>2821</v>
      </c>
      <c r="B2825" s="61" t="s">
        <v>778</v>
      </c>
      <c r="C2825" s="8" t="s">
        <v>5456</v>
      </c>
      <c r="D2825" s="6">
        <v>0.79477752341311136</v>
      </c>
      <c r="E2825" s="121"/>
      <c r="F2825" s="5"/>
      <c r="G2825" s="6">
        <f>SUM(D2825*100,E2825:F2825)</f>
        <v>79.477752341311131</v>
      </c>
      <c r="H2825" s="5"/>
      <c r="I2825" s="4"/>
      <c r="J2825" s="6">
        <f>SUM(H2825:I2825)</f>
        <v>0</v>
      </c>
      <c r="K2825" s="5"/>
      <c r="L2825" s="4"/>
      <c r="M2825" s="4"/>
      <c r="N2825" s="6">
        <f>SUM(K2825:M2825)</f>
        <v>0</v>
      </c>
      <c r="O2825" s="4"/>
      <c r="P2825" s="4"/>
      <c r="Q2825" s="4"/>
      <c r="R2825" s="4"/>
      <c r="S2825" s="6">
        <f>SUM(O2825:R2825)</f>
        <v>0</v>
      </c>
      <c r="T2825" s="7"/>
      <c r="U2825" s="5"/>
      <c r="V2825" s="5"/>
      <c r="W2825" s="5"/>
      <c r="X2825" s="5"/>
      <c r="Y2825" s="5"/>
      <c r="Z2825" s="6">
        <f>SUM(T2825:Y2825)</f>
        <v>0</v>
      </c>
      <c r="AA2825" s="5"/>
      <c r="AB2825" s="5"/>
      <c r="AC2825" s="40">
        <f>G2825+J2825+N2825+S2825+Z2825+AA2825-AB2825</f>
        <v>79.477752341311131</v>
      </c>
    </row>
    <row r="2826" spans="1:29" x14ac:dyDescent="0.25">
      <c r="A2826" s="224">
        <v>2822</v>
      </c>
      <c r="B2826" s="111" t="s">
        <v>4105</v>
      </c>
      <c r="C2826" s="8" t="s">
        <v>4042</v>
      </c>
      <c r="D2826" s="18">
        <v>0.79468749999999999</v>
      </c>
      <c r="E2826" s="124"/>
      <c r="F2826" s="17"/>
      <c r="G2826" s="18">
        <f>SUM(D2826*100,E2826:F2826)</f>
        <v>79.46875</v>
      </c>
      <c r="H2826" s="17"/>
      <c r="I2826" s="19"/>
      <c r="J2826" s="18">
        <f>SUM(H2826:I2826)</f>
        <v>0</v>
      </c>
      <c r="K2826" s="17"/>
      <c r="L2826" s="19"/>
      <c r="M2826" s="19"/>
      <c r="N2826" s="18">
        <f>SUM(K2826:M2826)</f>
        <v>0</v>
      </c>
      <c r="O2826" s="19"/>
      <c r="P2826" s="19"/>
      <c r="Q2826" s="19"/>
      <c r="R2826" s="19"/>
      <c r="S2826" s="18">
        <f>SUM(O2826:R2826)</f>
        <v>0</v>
      </c>
      <c r="T2826" s="20"/>
      <c r="U2826" s="17"/>
      <c r="V2826" s="17"/>
      <c r="W2826" s="17"/>
      <c r="X2826" s="17"/>
      <c r="Y2826" s="17"/>
      <c r="Z2826" s="18">
        <f>SUM(T2826:Y2826)</f>
        <v>0</v>
      </c>
      <c r="AA2826" s="17"/>
      <c r="AB2826" s="17"/>
      <c r="AC2826" s="41">
        <f>G2826+J2826+N2826+S2826+Z2826+AA2826-AB2826</f>
        <v>79.46875</v>
      </c>
    </row>
    <row r="2827" spans="1:29" x14ac:dyDescent="0.25">
      <c r="A2827" s="225">
        <v>2823</v>
      </c>
      <c r="B2827" s="62" t="s">
        <v>2926</v>
      </c>
      <c r="C2827" s="13" t="s">
        <v>2360</v>
      </c>
      <c r="D2827" s="18">
        <v>0.79466666666666663</v>
      </c>
      <c r="E2827" s="122"/>
      <c r="F2827" s="17"/>
      <c r="G2827" s="18">
        <v>79.466666666666669</v>
      </c>
      <c r="H2827" s="17"/>
      <c r="I2827" s="19"/>
      <c r="J2827" s="18">
        <v>0</v>
      </c>
      <c r="K2827" s="17"/>
      <c r="L2827" s="19"/>
      <c r="M2827" s="19"/>
      <c r="N2827" s="18">
        <v>0</v>
      </c>
      <c r="O2827" s="19"/>
      <c r="P2827" s="19"/>
      <c r="Q2827" s="19"/>
      <c r="R2827" s="19"/>
      <c r="S2827" s="18">
        <v>0</v>
      </c>
      <c r="T2827" s="20"/>
      <c r="U2827" s="17"/>
      <c r="V2827" s="17"/>
      <c r="W2827" s="17"/>
      <c r="X2827" s="17"/>
      <c r="Y2827" s="17"/>
      <c r="Z2827" s="18">
        <v>0</v>
      </c>
      <c r="AA2827" s="17"/>
      <c r="AB2827" s="17"/>
      <c r="AC2827" s="41">
        <v>79.466666666666669</v>
      </c>
    </row>
    <row r="2828" spans="1:29" x14ac:dyDescent="0.25">
      <c r="A2828" s="224">
        <v>2824</v>
      </c>
      <c r="B2828" s="62" t="s">
        <v>2927</v>
      </c>
      <c r="C2828" s="13" t="s">
        <v>2360</v>
      </c>
      <c r="D2828" s="18">
        <v>0.79461538461538472</v>
      </c>
      <c r="E2828" s="122"/>
      <c r="F2828" s="17"/>
      <c r="G2828" s="18">
        <v>79.461538461538467</v>
      </c>
      <c r="H2828" s="17"/>
      <c r="I2828" s="19"/>
      <c r="J2828" s="18">
        <v>0</v>
      </c>
      <c r="K2828" s="17"/>
      <c r="L2828" s="19"/>
      <c r="M2828" s="19"/>
      <c r="N2828" s="18">
        <v>0</v>
      </c>
      <c r="O2828" s="19"/>
      <c r="P2828" s="19"/>
      <c r="Q2828" s="19"/>
      <c r="R2828" s="19"/>
      <c r="S2828" s="18">
        <v>0</v>
      </c>
      <c r="T2828" s="20"/>
      <c r="U2828" s="17"/>
      <c r="V2828" s="17"/>
      <c r="W2828" s="17"/>
      <c r="X2828" s="17"/>
      <c r="Y2828" s="17"/>
      <c r="Z2828" s="18">
        <v>0</v>
      </c>
      <c r="AA2828" s="17"/>
      <c r="AB2828" s="17"/>
      <c r="AC2828" s="41">
        <v>79.461538461538467</v>
      </c>
    </row>
    <row r="2829" spans="1:29" x14ac:dyDescent="0.25">
      <c r="A2829" s="224">
        <v>2825</v>
      </c>
      <c r="B2829" s="109">
        <v>214053</v>
      </c>
      <c r="C2829" s="36" t="s">
        <v>5457</v>
      </c>
      <c r="D2829" s="39">
        <v>0.76051851851851859</v>
      </c>
      <c r="E2829" s="123"/>
      <c r="F2829" s="33"/>
      <c r="G2829" s="34">
        <v>76.051851851851865</v>
      </c>
      <c r="H2829" s="33"/>
      <c r="I2829" s="32"/>
      <c r="J2829" s="34">
        <v>0</v>
      </c>
      <c r="K2829" s="33"/>
      <c r="L2829" s="32"/>
      <c r="M2829" s="32"/>
      <c r="N2829" s="34">
        <v>0</v>
      </c>
      <c r="O2829" s="32"/>
      <c r="P2829" s="32"/>
      <c r="Q2829" s="32"/>
      <c r="R2829" s="32"/>
      <c r="S2829" s="34">
        <v>0</v>
      </c>
      <c r="T2829" s="35"/>
      <c r="U2829" s="33">
        <v>3.4</v>
      </c>
      <c r="V2829" s="33"/>
      <c r="W2829" s="33"/>
      <c r="X2829" s="33"/>
      <c r="Y2829" s="33"/>
      <c r="Z2829" s="34">
        <v>3.4</v>
      </c>
      <c r="AA2829" s="33"/>
      <c r="AB2829" s="33"/>
      <c r="AC2829" s="42">
        <v>79.45185185185187</v>
      </c>
    </row>
    <row r="2830" spans="1:29" x14ac:dyDescent="0.25">
      <c r="A2830" s="224">
        <v>2826</v>
      </c>
      <c r="B2830" s="109">
        <v>214074</v>
      </c>
      <c r="C2830" s="36" t="s">
        <v>5457</v>
      </c>
      <c r="D2830" s="39">
        <v>0.77345925925925929</v>
      </c>
      <c r="E2830" s="123"/>
      <c r="F2830" s="33"/>
      <c r="G2830" s="34">
        <v>77.345925925925926</v>
      </c>
      <c r="H2830" s="33"/>
      <c r="I2830" s="32"/>
      <c r="J2830" s="34">
        <v>0</v>
      </c>
      <c r="K2830" s="33"/>
      <c r="L2830" s="32"/>
      <c r="M2830" s="32"/>
      <c r="N2830" s="34">
        <v>0</v>
      </c>
      <c r="O2830" s="32"/>
      <c r="P2830" s="32"/>
      <c r="Q2830" s="32"/>
      <c r="R2830" s="32"/>
      <c r="S2830" s="34">
        <v>0</v>
      </c>
      <c r="T2830" s="35"/>
      <c r="U2830" s="33">
        <v>0.5</v>
      </c>
      <c r="V2830" s="33">
        <v>1.6</v>
      </c>
      <c r="W2830" s="33"/>
      <c r="X2830" s="33"/>
      <c r="Y2830" s="33"/>
      <c r="Z2830" s="34">
        <v>2.1</v>
      </c>
      <c r="AA2830" s="33"/>
      <c r="AB2830" s="33"/>
      <c r="AC2830" s="42">
        <v>79.44592592592592</v>
      </c>
    </row>
    <row r="2831" spans="1:29" x14ac:dyDescent="0.25">
      <c r="A2831" s="225">
        <v>2827</v>
      </c>
      <c r="B2831" s="62" t="s">
        <v>5228</v>
      </c>
      <c r="C2831" s="9" t="s">
        <v>4042</v>
      </c>
      <c r="D2831" s="18">
        <v>0.79423636363636363</v>
      </c>
      <c r="E2831" s="124"/>
      <c r="F2831" s="17"/>
      <c r="G2831" s="18">
        <f>SUM(D2831*100,E2831:F2831)</f>
        <v>79.423636363636362</v>
      </c>
      <c r="H2831" s="17"/>
      <c r="I2831" s="19"/>
      <c r="J2831" s="18">
        <f>SUM(H2831:I2831)</f>
        <v>0</v>
      </c>
      <c r="K2831" s="17"/>
      <c r="L2831" s="19"/>
      <c r="M2831" s="19"/>
      <c r="N2831" s="18">
        <f>SUM(K2831:M2831)</f>
        <v>0</v>
      </c>
      <c r="O2831" s="19"/>
      <c r="P2831" s="19"/>
      <c r="Q2831" s="19"/>
      <c r="R2831" s="19"/>
      <c r="S2831" s="18">
        <f>SUM(O2831:R2831)</f>
        <v>0</v>
      </c>
      <c r="T2831" s="20"/>
      <c r="U2831" s="17"/>
      <c r="V2831" s="17"/>
      <c r="W2831" s="17"/>
      <c r="X2831" s="17"/>
      <c r="Y2831" s="17"/>
      <c r="Z2831" s="18">
        <f>SUM(T2831:Y2831)</f>
        <v>0</v>
      </c>
      <c r="AA2831" s="17"/>
      <c r="AB2831" s="17"/>
      <c r="AC2831" s="41">
        <f>G2831+J2831+N2831+S2831+Z2831+AA2831-AB2831</f>
        <v>79.423636363636362</v>
      </c>
    </row>
    <row r="2832" spans="1:29" x14ac:dyDescent="0.25">
      <c r="A2832" s="224">
        <v>2828</v>
      </c>
      <c r="B2832" s="62" t="s">
        <v>5316</v>
      </c>
      <c r="C2832" s="9" t="s">
        <v>4042</v>
      </c>
      <c r="D2832" s="18">
        <v>0.78615757575757572</v>
      </c>
      <c r="E2832" s="124"/>
      <c r="F2832" s="17"/>
      <c r="G2832" s="18">
        <f>SUM(D2832*100,E2832:F2832)</f>
        <v>78.61575757575757</v>
      </c>
      <c r="H2832" s="17"/>
      <c r="I2832" s="19"/>
      <c r="J2832" s="18">
        <f>SUM(H2832:I2832)</f>
        <v>0</v>
      </c>
      <c r="K2832" s="17"/>
      <c r="L2832" s="19"/>
      <c r="M2832" s="19"/>
      <c r="N2832" s="18">
        <f>SUM(K2832:M2832)</f>
        <v>0</v>
      </c>
      <c r="O2832" s="19"/>
      <c r="P2832" s="19"/>
      <c r="Q2832" s="19"/>
      <c r="R2832" s="19"/>
      <c r="S2832" s="18">
        <f>SUM(O2832:R2832)</f>
        <v>0</v>
      </c>
      <c r="T2832" s="20"/>
      <c r="U2832" s="17">
        <v>0.8</v>
      </c>
      <c r="V2832" s="17"/>
      <c r="W2832" s="17"/>
      <c r="X2832" s="17"/>
      <c r="Y2832" s="17"/>
      <c r="Z2832" s="18">
        <f>SUM(T2832:Y2832)</f>
        <v>0.8</v>
      </c>
      <c r="AA2832" s="17"/>
      <c r="AB2832" s="17"/>
      <c r="AC2832" s="41">
        <f>G2832+J2832+N2832+S2832+Z2832+AA2832-AB2832</f>
        <v>79.415757575757567</v>
      </c>
    </row>
    <row r="2833" spans="1:29" x14ac:dyDescent="0.25">
      <c r="A2833" s="224">
        <v>2829</v>
      </c>
      <c r="B2833" s="62" t="s">
        <v>779</v>
      </c>
      <c r="C2833" s="8" t="s">
        <v>5456</v>
      </c>
      <c r="D2833" s="6">
        <v>0.79413793103448271</v>
      </c>
      <c r="E2833" s="121"/>
      <c r="F2833" s="5"/>
      <c r="G2833" s="6">
        <f>SUM(D2833*100,E2833:F2833)</f>
        <v>79.41379310344827</v>
      </c>
      <c r="H2833" s="5"/>
      <c r="I2833" s="4"/>
      <c r="J2833" s="6">
        <f>SUM(H2833:I2833)</f>
        <v>0</v>
      </c>
      <c r="K2833" s="5"/>
      <c r="L2833" s="4"/>
      <c r="M2833" s="4"/>
      <c r="N2833" s="6">
        <f>SUM(K2833:M2833)</f>
        <v>0</v>
      </c>
      <c r="O2833" s="4"/>
      <c r="P2833" s="4"/>
      <c r="Q2833" s="4"/>
      <c r="R2833" s="4"/>
      <c r="S2833" s="6">
        <f>SUM(O2833:R2833)</f>
        <v>0</v>
      </c>
      <c r="T2833" s="7"/>
      <c r="U2833" s="5"/>
      <c r="V2833" s="5"/>
      <c r="W2833" s="5"/>
      <c r="X2833" s="5"/>
      <c r="Y2833" s="5"/>
      <c r="Z2833" s="6">
        <f>SUM(T2833:Y2833)</f>
        <v>0</v>
      </c>
      <c r="AA2833" s="5"/>
      <c r="AB2833" s="5"/>
      <c r="AC2833" s="40">
        <f>G2833+J2833+N2833+S2833+Z2833+AA2833-AB2833</f>
        <v>79.41379310344827</v>
      </c>
    </row>
    <row r="2834" spans="1:29" x14ac:dyDescent="0.25">
      <c r="A2834" s="224">
        <v>2830</v>
      </c>
      <c r="B2834" s="62" t="s">
        <v>4849</v>
      </c>
      <c r="C2834" s="8" t="s">
        <v>4042</v>
      </c>
      <c r="D2834" s="18">
        <v>0.7940625</v>
      </c>
      <c r="E2834" s="124"/>
      <c r="F2834" s="17"/>
      <c r="G2834" s="18">
        <f>SUM(D2834*100,E2834:F2834)</f>
        <v>79.40625</v>
      </c>
      <c r="H2834" s="17"/>
      <c r="I2834" s="19"/>
      <c r="J2834" s="18">
        <f>SUM(H2834:I2834)</f>
        <v>0</v>
      </c>
      <c r="K2834" s="17"/>
      <c r="L2834" s="19"/>
      <c r="M2834" s="19"/>
      <c r="N2834" s="18">
        <f>SUM(K2834:M2834)</f>
        <v>0</v>
      </c>
      <c r="O2834" s="19"/>
      <c r="P2834" s="19"/>
      <c r="Q2834" s="19"/>
      <c r="R2834" s="19"/>
      <c r="S2834" s="18">
        <f>SUM(O2834:R2834)</f>
        <v>0</v>
      </c>
      <c r="T2834" s="20"/>
      <c r="U2834" s="17"/>
      <c r="V2834" s="17"/>
      <c r="W2834" s="17"/>
      <c r="X2834" s="17"/>
      <c r="Y2834" s="17"/>
      <c r="Z2834" s="18">
        <f>SUM(T2834:Y2834)</f>
        <v>0</v>
      </c>
      <c r="AA2834" s="17"/>
      <c r="AB2834" s="17"/>
      <c r="AC2834" s="41">
        <f>G2834+J2834+N2834+S2834+Z2834+AA2834-AB2834</f>
        <v>79.40625</v>
      </c>
    </row>
    <row r="2835" spans="1:29" x14ac:dyDescent="0.25">
      <c r="A2835" s="225">
        <v>2831</v>
      </c>
      <c r="B2835" s="79" t="s">
        <v>1666</v>
      </c>
      <c r="C2835" s="8" t="s">
        <v>1369</v>
      </c>
      <c r="D2835" s="18">
        <v>0.79401333333333335</v>
      </c>
      <c r="E2835" s="122"/>
      <c r="F2835" s="17"/>
      <c r="G2835" s="18">
        <f>SUM(D2835*100,E2835:F2835)</f>
        <v>79.401333333333341</v>
      </c>
      <c r="H2835" s="17"/>
      <c r="I2835" s="19"/>
      <c r="J2835" s="18">
        <f>SUM(H2835:I2835)</f>
        <v>0</v>
      </c>
      <c r="K2835" s="17"/>
      <c r="L2835" s="19"/>
      <c r="M2835" s="19"/>
      <c r="N2835" s="18">
        <f>SUM(K2835:M2835)</f>
        <v>0</v>
      </c>
      <c r="O2835" s="19"/>
      <c r="P2835" s="19"/>
      <c r="Q2835" s="19"/>
      <c r="R2835" s="19"/>
      <c r="S2835" s="18">
        <f>SUM(O2835:R2835)</f>
        <v>0</v>
      </c>
      <c r="T2835" s="20"/>
      <c r="U2835" s="17"/>
      <c r="V2835" s="17"/>
      <c r="W2835" s="17"/>
      <c r="X2835" s="17"/>
      <c r="Y2835" s="17"/>
      <c r="Z2835" s="18">
        <f>SUM(T2835:Y2835)</f>
        <v>0</v>
      </c>
      <c r="AA2835" s="17"/>
      <c r="AB2835" s="17"/>
      <c r="AC2835" s="41">
        <f>G2835+J2835+N2835+S2835+Z2835+AA2835-AB2835</f>
        <v>79.401333333333341</v>
      </c>
    </row>
    <row r="2836" spans="1:29" x14ac:dyDescent="0.25">
      <c r="A2836" s="224">
        <v>2832</v>
      </c>
      <c r="B2836" s="62" t="s">
        <v>780</v>
      </c>
      <c r="C2836" s="8" t="s">
        <v>5456</v>
      </c>
      <c r="D2836" s="6">
        <v>0.79400000000000004</v>
      </c>
      <c r="E2836" s="121"/>
      <c r="F2836" s="5"/>
      <c r="G2836" s="6">
        <f>SUM(D2836*100,E2836:F2836)</f>
        <v>79.400000000000006</v>
      </c>
      <c r="H2836" s="5"/>
      <c r="I2836" s="4"/>
      <c r="J2836" s="6">
        <f>SUM(H2836:I2836)</f>
        <v>0</v>
      </c>
      <c r="K2836" s="5"/>
      <c r="L2836" s="4"/>
      <c r="M2836" s="4"/>
      <c r="N2836" s="6">
        <f>SUM(K2836:M2836)</f>
        <v>0</v>
      </c>
      <c r="O2836" s="4"/>
      <c r="P2836" s="4"/>
      <c r="Q2836" s="4"/>
      <c r="R2836" s="4"/>
      <c r="S2836" s="6">
        <f>SUM(O2836:R2836)</f>
        <v>0</v>
      </c>
      <c r="T2836" s="7"/>
      <c r="U2836" s="5"/>
      <c r="V2836" s="5"/>
      <c r="W2836" s="5"/>
      <c r="X2836" s="5"/>
      <c r="Y2836" s="5"/>
      <c r="Z2836" s="6">
        <f>SUM(T2836:Y2836)</f>
        <v>0</v>
      </c>
      <c r="AA2836" s="5"/>
      <c r="AB2836" s="5"/>
      <c r="AC2836" s="40">
        <f>G2836+J2836+N2836+S2836+Z2836+AA2836-AB2836</f>
        <v>79.400000000000006</v>
      </c>
    </row>
    <row r="2837" spans="1:29" x14ac:dyDescent="0.25">
      <c r="A2837" s="224">
        <v>2833</v>
      </c>
      <c r="B2837" s="81" t="s">
        <v>1667</v>
      </c>
      <c r="C2837" s="8" t="s">
        <v>1369</v>
      </c>
      <c r="D2837" s="18">
        <v>0.79387205387205395</v>
      </c>
      <c r="E2837" s="122"/>
      <c r="F2837" s="17"/>
      <c r="G2837" s="18">
        <f>SUM(D2837*100,E2837:F2837)</f>
        <v>79.387205387205398</v>
      </c>
      <c r="H2837" s="17"/>
      <c r="I2837" s="19"/>
      <c r="J2837" s="18">
        <f>SUM(H2837:I2837)</f>
        <v>0</v>
      </c>
      <c r="K2837" s="17"/>
      <c r="L2837" s="19"/>
      <c r="M2837" s="19"/>
      <c r="N2837" s="18">
        <f>SUM(K2837:M2837)</f>
        <v>0</v>
      </c>
      <c r="O2837" s="19"/>
      <c r="P2837" s="19"/>
      <c r="Q2837" s="19"/>
      <c r="R2837" s="19"/>
      <c r="S2837" s="18">
        <f>SUM(O2837:R2837)</f>
        <v>0</v>
      </c>
      <c r="T2837" s="20"/>
      <c r="U2837" s="17"/>
      <c r="V2837" s="17"/>
      <c r="W2837" s="17"/>
      <c r="X2837" s="17"/>
      <c r="Y2837" s="17"/>
      <c r="Z2837" s="18">
        <f>SUM(T2837:Y2837)</f>
        <v>0</v>
      </c>
      <c r="AA2837" s="17"/>
      <c r="AB2837" s="17"/>
      <c r="AC2837" s="41">
        <f>G2837+J2837+N2837+S2837+Z2837+AA2837-AB2837</f>
        <v>79.387205387205398</v>
      </c>
    </row>
    <row r="2838" spans="1:29" x14ac:dyDescent="0.25">
      <c r="A2838" s="224">
        <v>2834</v>
      </c>
      <c r="B2838" s="109">
        <v>214132</v>
      </c>
      <c r="C2838" s="36" t="s">
        <v>5457</v>
      </c>
      <c r="D2838" s="39">
        <v>0.76168888888888886</v>
      </c>
      <c r="E2838" s="123"/>
      <c r="F2838" s="33"/>
      <c r="G2838" s="34">
        <v>76.168888888888887</v>
      </c>
      <c r="H2838" s="33"/>
      <c r="I2838" s="32"/>
      <c r="J2838" s="34">
        <v>0</v>
      </c>
      <c r="K2838" s="33"/>
      <c r="L2838" s="32"/>
      <c r="M2838" s="32"/>
      <c r="N2838" s="34">
        <v>0</v>
      </c>
      <c r="O2838" s="32"/>
      <c r="P2838" s="32"/>
      <c r="Q2838" s="32"/>
      <c r="R2838" s="32"/>
      <c r="S2838" s="34">
        <v>0</v>
      </c>
      <c r="T2838" s="35"/>
      <c r="U2838" s="33">
        <v>3.2</v>
      </c>
      <c r="V2838" s="33"/>
      <c r="W2838" s="33"/>
      <c r="X2838" s="33"/>
      <c r="Y2838" s="33"/>
      <c r="Z2838" s="34">
        <v>3.2</v>
      </c>
      <c r="AA2838" s="33"/>
      <c r="AB2838" s="33"/>
      <c r="AC2838" s="42">
        <v>79.36888888888889</v>
      </c>
    </row>
    <row r="2839" spans="1:29" x14ac:dyDescent="0.25">
      <c r="A2839" s="225">
        <v>2835</v>
      </c>
      <c r="B2839" s="61" t="s">
        <v>781</v>
      </c>
      <c r="C2839" s="8" t="s">
        <v>5456</v>
      </c>
      <c r="D2839" s="6">
        <v>0.79366666666666663</v>
      </c>
      <c r="E2839" s="121"/>
      <c r="F2839" s="5"/>
      <c r="G2839" s="6">
        <f>SUM(D2839*100,E2839:F2839)</f>
        <v>79.36666666666666</v>
      </c>
      <c r="H2839" s="5"/>
      <c r="I2839" s="4"/>
      <c r="J2839" s="6">
        <f>SUM(H2839:I2839)</f>
        <v>0</v>
      </c>
      <c r="K2839" s="5"/>
      <c r="L2839" s="4"/>
      <c r="M2839" s="4"/>
      <c r="N2839" s="6">
        <f>SUM(K2839:M2839)</f>
        <v>0</v>
      </c>
      <c r="O2839" s="4"/>
      <c r="P2839" s="4"/>
      <c r="Q2839" s="4"/>
      <c r="R2839" s="4"/>
      <c r="S2839" s="6">
        <f>SUM(O2839:R2839)</f>
        <v>0</v>
      </c>
      <c r="T2839" s="7"/>
      <c r="U2839" s="5"/>
      <c r="V2839" s="5"/>
      <c r="W2839" s="5"/>
      <c r="X2839" s="5"/>
      <c r="Y2839" s="5"/>
      <c r="Z2839" s="6">
        <f>SUM(T2839:Y2839)</f>
        <v>0</v>
      </c>
      <c r="AA2839" s="5"/>
      <c r="AB2839" s="5"/>
      <c r="AC2839" s="40">
        <f>G2839+J2839+N2839+S2839+Z2839+AA2839-AB2839</f>
        <v>79.36666666666666</v>
      </c>
    </row>
    <row r="2840" spans="1:29" x14ac:dyDescent="0.25">
      <c r="A2840" s="224">
        <v>2836</v>
      </c>
      <c r="B2840" s="58" t="s">
        <v>782</v>
      </c>
      <c r="C2840" s="8" t="s">
        <v>5456</v>
      </c>
      <c r="D2840" s="6">
        <v>0.79354838709677422</v>
      </c>
      <c r="E2840" s="121"/>
      <c r="F2840" s="5"/>
      <c r="G2840" s="6">
        <f>SUM(D2840*100,E2840:F2840)</f>
        <v>79.354838709677423</v>
      </c>
      <c r="H2840" s="5"/>
      <c r="I2840" s="4"/>
      <c r="J2840" s="6">
        <f>SUM(H2840:I2840)</f>
        <v>0</v>
      </c>
      <c r="K2840" s="5"/>
      <c r="L2840" s="4"/>
      <c r="M2840" s="4"/>
      <c r="N2840" s="6">
        <f>SUM(K2840:M2840)</f>
        <v>0</v>
      </c>
      <c r="O2840" s="4"/>
      <c r="P2840" s="4"/>
      <c r="Q2840" s="4"/>
      <c r="R2840" s="4"/>
      <c r="S2840" s="6">
        <f>SUM(O2840:R2840)</f>
        <v>0</v>
      </c>
      <c r="T2840" s="7"/>
      <c r="U2840" s="5"/>
      <c r="V2840" s="5"/>
      <c r="W2840" s="5"/>
      <c r="X2840" s="5"/>
      <c r="Y2840" s="5"/>
      <c r="Z2840" s="6">
        <f>SUM(T2840:Y2840)</f>
        <v>0</v>
      </c>
      <c r="AA2840" s="5"/>
      <c r="AB2840" s="5"/>
      <c r="AC2840" s="40">
        <f>G2840+J2840+N2840+S2840+Z2840+AA2840-AB2840</f>
        <v>79.354838709677423</v>
      </c>
    </row>
    <row r="2841" spans="1:29" x14ac:dyDescent="0.25">
      <c r="A2841" s="224">
        <v>2837</v>
      </c>
      <c r="B2841" s="81" t="s">
        <v>4196</v>
      </c>
      <c r="C2841" s="8" t="s">
        <v>4042</v>
      </c>
      <c r="D2841" s="18">
        <v>0.77749999999999997</v>
      </c>
      <c r="E2841" s="124"/>
      <c r="F2841" s="17"/>
      <c r="G2841" s="18">
        <f>SUM(D2841*100,E2841:F2841)</f>
        <v>77.75</v>
      </c>
      <c r="H2841" s="17"/>
      <c r="I2841" s="19"/>
      <c r="J2841" s="18">
        <f>SUM(H2841:I2841)</f>
        <v>0</v>
      </c>
      <c r="K2841" s="17"/>
      <c r="L2841" s="19"/>
      <c r="M2841" s="19"/>
      <c r="N2841" s="18">
        <f>SUM(K2841:M2841)</f>
        <v>0</v>
      </c>
      <c r="O2841" s="19"/>
      <c r="P2841" s="19"/>
      <c r="Q2841" s="19"/>
      <c r="R2841" s="19"/>
      <c r="S2841" s="18">
        <f>SUM(O2841:R2841)</f>
        <v>0</v>
      </c>
      <c r="T2841" s="20"/>
      <c r="U2841" s="17"/>
      <c r="V2841" s="17">
        <v>1.6</v>
      </c>
      <c r="W2841" s="17"/>
      <c r="X2841" s="17"/>
      <c r="Y2841" s="17"/>
      <c r="Z2841" s="18">
        <f>SUM(T2841:Y2841)</f>
        <v>1.6</v>
      </c>
      <c r="AA2841" s="17"/>
      <c r="AB2841" s="17"/>
      <c r="AC2841" s="41">
        <f>G2841+J2841+N2841+S2841+Z2841+AA2841-AB2841</f>
        <v>79.349999999999994</v>
      </c>
    </row>
    <row r="2842" spans="1:29" x14ac:dyDescent="0.25">
      <c r="A2842" s="224">
        <v>2838</v>
      </c>
      <c r="B2842" s="62" t="s">
        <v>3622</v>
      </c>
      <c r="C2842" s="13" t="s">
        <v>3340</v>
      </c>
      <c r="D2842" s="18">
        <v>0.79342105263157892</v>
      </c>
      <c r="E2842" s="122"/>
      <c r="F2842" s="17"/>
      <c r="G2842" s="18">
        <v>79.34210526315789</v>
      </c>
      <c r="H2842" s="17"/>
      <c r="I2842" s="19"/>
      <c r="J2842" s="18">
        <v>0</v>
      </c>
      <c r="K2842" s="17"/>
      <c r="L2842" s="19"/>
      <c r="M2842" s="19"/>
      <c r="N2842" s="18">
        <v>0</v>
      </c>
      <c r="O2842" s="19"/>
      <c r="P2842" s="19"/>
      <c r="Q2842" s="19"/>
      <c r="R2842" s="19"/>
      <c r="S2842" s="18">
        <v>0</v>
      </c>
      <c r="T2842" s="20"/>
      <c r="U2842" s="17"/>
      <c r="V2842" s="17"/>
      <c r="W2842" s="17"/>
      <c r="X2842" s="17"/>
      <c r="Y2842" s="17"/>
      <c r="Z2842" s="18">
        <v>0</v>
      </c>
      <c r="AA2842" s="17"/>
      <c r="AB2842" s="17"/>
      <c r="AC2842" s="41">
        <v>79.34210526315789</v>
      </c>
    </row>
    <row r="2843" spans="1:29" x14ac:dyDescent="0.25">
      <c r="A2843" s="225">
        <v>2839</v>
      </c>
      <c r="B2843" s="62" t="s">
        <v>783</v>
      </c>
      <c r="C2843" s="8" t="s">
        <v>5456</v>
      </c>
      <c r="D2843" s="6">
        <v>0.79333333333333333</v>
      </c>
      <c r="E2843" s="121"/>
      <c r="F2843" s="5"/>
      <c r="G2843" s="6">
        <f>SUM(D2843*100,E2843:F2843)</f>
        <v>79.333333333333329</v>
      </c>
      <c r="H2843" s="5"/>
      <c r="I2843" s="4"/>
      <c r="J2843" s="6">
        <f>SUM(H2843:I2843)</f>
        <v>0</v>
      </c>
      <c r="K2843" s="5"/>
      <c r="L2843" s="4"/>
      <c r="M2843" s="4"/>
      <c r="N2843" s="6">
        <f>SUM(K2843:M2843)</f>
        <v>0</v>
      </c>
      <c r="O2843" s="4"/>
      <c r="P2843" s="4"/>
      <c r="Q2843" s="4"/>
      <c r="R2843" s="4"/>
      <c r="S2843" s="6">
        <f>SUM(O2843:R2843)</f>
        <v>0</v>
      </c>
      <c r="T2843" s="7"/>
      <c r="U2843" s="5"/>
      <c r="V2843" s="5"/>
      <c r="W2843" s="5"/>
      <c r="X2843" s="5"/>
      <c r="Y2843" s="5"/>
      <c r="Z2843" s="6">
        <f>SUM(T2843:Y2843)</f>
        <v>0</v>
      </c>
      <c r="AA2843" s="5"/>
      <c r="AB2843" s="5"/>
      <c r="AC2843" s="40">
        <f>G2843+J2843+N2843+S2843+Z2843+AA2843-AB2843</f>
        <v>79.333333333333329</v>
      </c>
    </row>
    <row r="2844" spans="1:29" x14ac:dyDescent="0.25">
      <c r="A2844" s="224">
        <v>2840</v>
      </c>
      <c r="B2844" s="81" t="s">
        <v>4296</v>
      </c>
      <c r="C2844" s="8" t="s">
        <v>4042</v>
      </c>
      <c r="D2844" s="18">
        <v>0.79333333333333333</v>
      </c>
      <c r="E2844" s="124"/>
      <c r="F2844" s="17"/>
      <c r="G2844" s="18">
        <f>SUM(D2844*100,E2844:F2844)</f>
        <v>79.333333333333329</v>
      </c>
      <c r="H2844" s="17"/>
      <c r="I2844" s="19"/>
      <c r="J2844" s="18">
        <f>SUM(H2844:I2844)</f>
        <v>0</v>
      </c>
      <c r="K2844" s="17"/>
      <c r="L2844" s="19"/>
      <c r="M2844" s="19"/>
      <c r="N2844" s="18">
        <f>SUM(K2844:M2844)</f>
        <v>0</v>
      </c>
      <c r="O2844" s="19"/>
      <c r="P2844" s="19"/>
      <c r="Q2844" s="19"/>
      <c r="R2844" s="19"/>
      <c r="S2844" s="18">
        <f>SUM(O2844:R2844)</f>
        <v>0</v>
      </c>
      <c r="T2844" s="20"/>
      <c r="U2844" s="17"/>
      <c r="V2844" s="17"/>
      <c r="W2844" s="17"/>
      <c r="X2844" s="17"/>
      <c r="Y2844" s="17"/>
      <c r="Z2844" s="18">
        <f>SUM(T2844:Y2844)</f>
        <v>0</v>
      </c>
      <c r="AA2844" s="17"/>
      <c r="AB2844" s="17"/>
      <c r="AC2844" s="41">
        <f>G2844+J2844+N2844+S2844+Z2844+AA2844-AB2844</f>
        <v>79.333333333333329</v>
      </c>
    </row>
    <row r="2845" spans="1:29" x14ac:dyDescent="0.25">
      <c r="A2845" s="224">
        <v>2841</v>
      </c>
      <c r="B2845" s="88" t="s">
        <v>1668</v>
      </c>
      <c r="C2845" s="8" t="s">
        <v>1369</v>
      </c>
      <c r="D2845" s="18">
        <v>0.7863</v>
      </c>
      <c r="E2845" s="122"/>
      <c r="F2845" s="17"/>
      <c r="G2845" s="18">
        <f>SUM(D2845*100,E2845:F2845)</f>
        <v>78.63</v>
      </c>
      <c r="H2845" s="17"/>
      <c r="I2845" s="19"/>
      <c r="J2845" s="18">
        <f>SUM(H2845:I2845)</f>
        <v>0</v>
      </c>
      <c r="K2845" s="17"/>
      <c r="L2845" s="19"/>
      <c r="M2845" s="19"/>
      <c r="N2845" s="18">
        <f>SUM(K2845:M2845)</f>
        <v>0</v>
      </c>
      <c r="O2845" s="19"/>
      <c r="P2845" s="19"/>
      <c r="Q2845" s="19"/>
      <c r="R2845" s="19"/>
      <c r="S2845" s="18">
        <f>SUM(O2845:R2845)</f>
        <v>0</v>
      </c>
      <c r="T2845" s="20"/>
      <c r="U2845" s="17">
        <v>0.5</v>
      </c>
      <c r="V2845" s="17"/>
      <c r="W2845" s="17">
        <v>0.2</v>
      </c>
      <c r="X2845" s="17"/>
      <c r="Y2845" s="17"/>
      <c r="Z2845" s="18">
        <f>SUM(T2845:Y2845)</f>
        <v>0.7</v>
      </c>
      <c r="AA2845" s="17"/>
      <c r="AB2845" s="17"/>
      <c r="AC2845" s="41">
        <f>G2845+J2845+N2845+S2845+Z2845+AA2845-AB2845</f>
        <v>79.33</v>
      </c>
    </row>
    <row r="2846" spans="1:29" x14ac:dyDescent="0.25">
      <c r="A2846" s="224">
        <v>2842</v>
      </c>
      <c r="B2846" s="62" t="s">
        <v>5205</v>
      </c>
      <c r="C2846" s="24" t="s">
        <v>4042</v>
      </c>
      <c r="D2846" s="18">
        <v>0.79322580645161289</v>
      </c>
      <c r="E2846" s="124"/>
      <c r="F2846" s="17"/>
      <c r="G2846" s="18">
        <f>SUM(D2846*100,E2846:F2846)</f>
        <v>79.322580645161295</v>
      </c>
      <c r="H2846" s="17"/>
      <c r="I2846" s="19"/>
      <c r="J2846" s="18">
        <f>SUM(H2846:I2846)</f>
        <v>0</v>
      </c>
      <c r="K2846" s="17"/>
      <c r="L2846" s="19"/>
      <c r="M2846" s="19"/>
      <c r="N2846" s="18">
        <f>SUM(K2846:M2846)</f>
        <v>0</v>
      </c>
      <c r="O2846" s="19"/>
      <c r="P2846" s="19"/>
      <c r="Q2846" s="19"/>
      <c r="R2846" s="19"/>
      <c r="S2846" s="18">
        <f>SUM(O2846:R2846)</f>
        <v>0</v>
      </c>
      <c r="T2846" s="20"/>
      <c r="U2846" s="17"/>
      <c r="V2846" s="17"/>
      <c r="W2846" s="17"/>
      <c r="X2846" s="17"/>
      <c r="Y2846" s="17"/>
      <c r="Z2846" s="18">
        <f>SUM(T2846:Y2846)</f>
        <v>0</v>
      </c>
      <c r="AA2846" s="17"/>
      <c r="AB2846" s="17"/>
      <c r="AC2846" s="41">
        <f>G2846+J2846+N2846+S2846+Z2846+AA2846-AB2846</f>
        <v>79.322580645161295</v>
      </c>
    </row>
    <row r="2847" spans="1:29" x14ac:dyDescent="0.25">
      <c r="A2847" s="225">
        <v>2843</v>
      </c>
      <c r="B2847" s="62" t="s">
        <v>2928</v>
      </c>
      <c r="C2847" s="13" t="s">
        <v>2360</v>
      </c>
      <c r="D2847" s="18">
        <v>0.79307692307692301</v>
      </c>
      <c r="E2847" s="122"/>
      <c r="F2847" s="17"/>
      <c r="G2847" s="18">
        <v>79.307692307692307</v>
      </c>
      <c r="H2847" s="17"/>
      <c r="I2847" s="19"/>
      <c r="J2847" s="18">
        <v>0</v>
      </c>
      <c r="K2847" s="17"/>
      <c r="L2847" s="19"/>
      <c r="M2847" s="19"/>
      <c r="N2847" s="18">
        <v>0</v>
      </c>
      <c r="O2847" s="19"/>
      <c r="P2847" s="19"/>
      <c r="Q2847" s="19"/>
      <c r="R2847" s="19"/>
      <c r="S2847" s="18">
        <v>0</v>
      </c>
      <c r="T2847" s="20"/>
      <c r="U2847" s="17"/>
      <c r="V2847" s="17"/>
      <c r="W2847" s="17"/>
      <c r="X2847" s="17"/>
      <c r="Y2847" s="17"/>
      <c r="Z2847" s="18">
        <v>0</v>
      </c>
      <c r="AA2847" s="17"/>
      <c r="AB2847" s="17"/>
      <c r="AC2847" s="41">
        <v>79.307692307692307</v>
      </c>
    </row>
    <row r="2848" spans="1:29" x14ac:dyDescent="0.25">
      <c r="A2848" s="224">
        <v>2844</v>
      </c>
      <c r="B2848" s="81" t="s">
        <v>4277</v>
      </c>
      <c r="C2848" s="8" t="s">
        <v>4042</v>
      </c>
      <c r="D2848" s="18">
        <v>0.79300000000000004</v>
      </c>
      <c r="E2848" s="124"/>
      <c r="F2848" s="17"/>
      <c r="G2848" s="18">
        <f>SUM(D2848*100,E2848:F2848)</f>
        <v>79.3</v>
      </c>
      <c r="H2848" s="17"/>
      <c r="I2848" s="19"/>
      <c r="J2848" s="18">
        <f>SUM(H2848:I2848)</f>
        <v>0</v>
      </c>
      <c r="K2848" s="17"/>
      <c r="L2848" s="19"/>
      <c r="M2848" s="19"/>
      <c r="N2848" s="18">
        <f>SUM(K2848:M2848)</f>
        <v>0</v>
      </c>
      <c r="O2848" s="19"/>
      <c r="P2848" s="19"/>
      <c r="Q2848" s="19"/>
      <c r="R2848" s="19"/>
      <c r="S2848" s="18">
        <f>SUM(O2848:R2848)</f>
        <v>0</v>
      </c>
      <c r="T2848" s="20"/>
      <c r="U2848" s="17"/>
      <c r="V2848" s="17"/>
      <c r="W2848" s="17"/>
      <c r="X2848" s="17"/>
      <c r="Y2848" s="17"/>
      <c r="Z2848" s="18">
        <f>SUM(T2848:Y2848)</f>
        <v>0</v>
      </c>
      <c r="AA2848" s="17"/>
      <c r="AB2848" s="17"/>
      <c r="AC2848" s="41">
        <f>G2848+J2848+N2848+S2848+Z2848+AA2848-AB2848</f>
        <v>79.3</v>
      </c>
    </row>
    <row r="2849" spans="1:29" x14ac:dyDescent="0.25">
      <c r="A2849" s="224">
        <v>2845</v>
      </c>
      <c r="B2849" s="62" t="s">
        <v>3623</v>
      </c>
      <c r="C2849" s="13" t="s">
        <v>3340</v>
      </c>
      <c r="D2849" s="18">
        <v>0.77296296296296296</v>
      </c>
      <c r="E2849" s="122"/>
      <c r="F2849" s="17"/>
      <c r="G2849" s="18">
        <v>77.296296296296291</v>
      </c>
      <c r="H2849" s="17"/>
      <c r="I2849" s="19"/>
      <c r="J2849" s="18">
        <v>0</v>
      </c>
      <c r="K2849" s="17"/>
      <c r="L2849" s="19"/>
      <c r="M2849" s="19"/>
      <c r="N2849" s="18">
        <v>0</v>
      </c>
      <c r="O2849" s="19"/>
      <c r="P2849" s="19"/>
      <c r="Q2849" s="19"/>
      <c r="R2849" s="19"/>
      <c r="S2849" s="18">
        <v>0</v>
      </c>
      <c r="T2849" s="20">
        <v>2</v>
      </c>
      <c r="U2849" s="17"/>
      <c r="V2849" s="17"/>
      <c r="W2849" s="17"/>
      <c r="X2849" s="17"/>
      <c r="Y2849" s="17"/>
      <c r="Z2849" s="18">
        <v>2</v>
      </c>
      <c r="AA2849" s="17"/>
      <c r="AB2849" s="17"/>
      <c r="AC2849" s="41">
        <v>79.296296296296291</v>
      </c>
    </row>
    <row r="2850" spans="1:29" x14ac:dyDescent="0.25">
      <c r="A2850" s="224">
        <v>2846</v>
      </c>
      <c r="B2850" s="58" t="s">
        <v>784</v>
      </c>
      <c r="C2850" s="8" t="s">
        <v>5456</v>
      </c>
      <c r="D2850" s="6">
        <v>0.79290322580645156</v>
      </c>
      <c r="E2850" s="121"/>
      <c r="F2850" s="5"/>
      <c r="G2850" s="6">
        <f>SUM(D2850*100,E2850:F2850)</f>
        <v>79.290322580645153</v>
      </c>
      <c r="H2850" s="5"/>
      <c r="I2850" s="4"/>
      <c r="J2850" s="6">
        <f>SUM(H2850:I2850)</f>
        <v>0</v>
      </c>
      <c r="K2850" s="5"/>
      <c r="L2850" s="4"/>
      <c r="M2850" s="4"/>
      <c r="N2850" s="6">
        <f>SUM(K2850:M2850)</f>
        <v>0</v>
      </c>
      <c r="O2850" s="4"/>
      <c r="P2850" s="4"/>
      <c r="Q2850" s="4"/>
      <c r="R2850" s="4"/>
      <c r="S2850" s="6">
        <f>SUM(O2850:R2850)</f>
        <v>0</v>
      </c>
      <c r="T2850" s="7"/>
      <c r="U2850" s="5"/>
      <c r="V2850" s="5"/>
      <c r="W2850" s="5"/>
      <c r="X2850" s="5"/>
      <c r="Y2850" s="5"/>
      <c r="Z2850" s="6">
        <f>SUM(T2850:Y2850)</f>
        <v>0</v>
      </c>
      <c r="AA2850" s="5"/>
      <c r="AB2850" s="5"/>
      <c r="AC2850" s="40">
        <f>G2850+J2850+N2850+S2850+Z2850+AA2850-AB2850</f>
        <v>79.290322580645153</v>
      </c>
    </row>
    <row r="2851" spans="1:29" x14ac:dyDescent="0.25">
      <c r="A2851" s="225">
        <v>2847</v>
      </c>
      <c r="B2851" s="62" t="s">
        <v>5178</v>
      </c>
      <c r="C2851" s="24" t="s">
        <v>4042</v>
      </c>
      <c r="D2851" s="18">
        <v>0.79290322580645156</v>
      </c>
      <c r="E2851" s="124"/>
      <c r="F2851" s="17"/>
      <c r="G2851" s="18">
        <f>SUM(D2851*100,E2851:F2851)</f>
        <v>79.290322580645153</v>
      </c>
      <c r="H2851" s="17"/>
      <c r="I2851" s="19"/>
      <c r="J2851" s="18">
        <f>SUM(H2851:I2851)</f>
        <v>0</v>
      </c>
      <c r="K2851" s="17"/>
      <c r="L2851" s="19"/>
      <c r="M2851" s="19"/>
      <c r="N2851" s="18">
        <f>SUM(K2851:M2851)</f>
        <v>0</v>
      </c>
      <c r="O2851" s="19"/>
      <c r="P2851" s="19"/>
      <c r="Q2851" s="19"/>
      <c r="R2851" s="19"/>
      <c r="S2851" s="18">
        <f>SUM(O2851:R2851)</f>
        <v>0</v>
      </c>
      <c r="T2851" s="20"/>
      <c r="U2851" s="17"/>
      <c r="V2851" s="17"/>
      <c r="W2851" s="17"/>
      <c r="X2851" s="17"/>
      <c r="Y2851" s="17"/>
      <c r="Z2851" s="18">
        <f>SUM(T2851:Y2851)</f>
        <v>0</v>
      </c>
      <c r="AA2851" s="17"/>
      <c r="AB2851" s="17"/>
      <c r="AC2851" s="41">
        <f>G2851+J2851+N2851+S2851+Z2851+AA2851-AB2851</f>
        <v>79.290322580645153</v>
      </c>
    </row>
    <row r="2852" spans="1:29" x14ac:dyDescent="0.25">
      <c r="A2852" s="224">
        <v>2848</v>
      </c>
      <c r="B2852" s="62" t="s">
        <v>3624</v>
      </c>
      <c r="C2852" s="13" t="s">
        <v>3340</v>
      </c>
      <c r="D2852" s="18">
        <v>0.7928205128205128</v>
      </c>
      <c r="E2852" s="122"/>
      <c r="F2852" s="17"/>
      <c r="G2852" s="18">
        <v>79.282051282051285</v>
      </c>
      <c r="H2852" s="17"/>
      <c r="I2852" s="19"/>
      <c r="J2852" s="18">
        <v>0</v>
      </c>
      <c r="K2852" s="17"/>
      <c r="L2852" s="19"/>
      <c r="M2852" s="19"/>
      <c r="N2852" s="18">
        <v>0</v>
      </c>
      <c r="O2852" s="19"/>
      <c r="P2852" s="19"/>
      <c r="Q2852" s="19"/>
      <c r="R2852" s="19"/>
      <c r="S2852" s="18">
        <v>0</v>
      </c>
      <c r="T2852" s="20"/>
      <c r="U2852" s="17"/>
      <c r="V2852" s="17"/>
      <c r="W2852" s="17"/>
      <c r="X2852" s="17"/>
      <c r="Y2852" s="17"/>
      <c r="Z2852" s="18">
        <v>0</v>
      </c>
      <c r="AA2852" s="17"/>
      <c r="AB2852" s="17"/>
      <c r="AC2852" s="41">
        <v>79.282051282051285</v>
      </c>
    </row>
    <row r="2853" spans="1:29" x14ac:dyDescent="0.25">
      <c r="A2853" s="224">
        <v>2849</v>
      </c>
      <c r="B2853" s="62" t="s">
        <v>5255</v>
      </c>
      <c r="C2853" s="9" t="s">
        <v>4042</v>
      </c>
      <c r="D2853" s="18">
        <v>0.78673939393939385</v>
      </c>
      <c r="E2853" s="124"/>
      <c r="F2853" s="17"/>
      <c r="G2853" s="18">
        <f>SUM(D2853*100,E2853:F2853)</f>
        <v>78.673939393939378</v>
      </c>
      <c r="H2853" s="17"/>
      <c r="I2853" s="19"/>
      <c r="J2853" s="18">
        <f>SUM(H2853:I2853)</f>
        <v>0</v>
      </c>
      <c r="K2853" s="17"/>
      <c r="L2853" s="19"/>
      <c r="M2853" s="19"/>
      <c r="N2853" s="18">
        <f>SUM(K2853:M2853)</f>
        <v>0</v>
      </c>
      <c r="O2853" s="19"/>
      <c r="P2853" s="19"/>
      <c r="Q2853" s="19"/>
      <c r="R2853" s="19"/>
      <c r="S2853" s="18">
        <f>SUM(O2853:R2853)</f>
        <v>0</v>
      </c>
      <c r="T2853" s="20"/>
      <c r="U2853" s="17">
        <v>0.6</v>
      </c>
      <c r="V2853" s="17"/>
      <c r="W2853" s="17"/>
      <c r="X2853" s="17"/>
      <c r="Y2853" s="17"/>
      <c r="Z2853" s="18">
        <f>SUM(T2853:Y2853)</f>
        <v>0.6</v>
      </c>
      <c r="AA2853" s="17"/>
      <c r="AB2853" s="17"/>
      <c r="AC2853" s="41">
        <f>G2853+J2853+N2853+S2853+Z2853+AA2853-AB2853</f>
        <v>79.273939393939372</v>
      </c>
    </row>
    <row r="2854" spans="1:29" x14ac:dyDescent="0.25">
      <c r="A2854" s="224">
        <v>2850</v>
      </c>
      <c r="B2854" s="60" t="s">
        <v>785</v>
      </c>
      <c r="C2854" s="8" t="s">
        <v>5456</v>
      </c>
      <c r="D2854" s="6">
        <v>0.79272727272727272</v>
      </c>
      <c r="E2854" s="121"/>
      <c r="F2854" s="5"/>
      <c r="G2854" s="6">
        <f>SUM(D2854*100,E2854:F2854)</f>
        <v>79.272727272727266</v>
      </c>
      <c r="H2854" s="5"/>
      <c r="I2854" s="4"/>
      <c r="J2854" s="6">
        <f>SUM(H2854:I2854)</f>
        <v>0</v>
      </c>
      <c r="K2854" s="5"/>
      <c r="L2854" s="4"/>
      <c r="M2854" s="4"/>
      <c r="N2854" s="6">
        <f>SUM(K2854:M2854)</f>
        <v>0</v>
      </c>
      <c r="O2854" s="4"/>
      <c r="P2854" s="4"/>
      <c r="Q2854" s="4"/>
      <c r="R2854" s="4"/>
      <c r="S2854" s="6">
        <f>SUM(O2854:R2854)</f>
        <v>0</v>
      </c>
      <c r="T2854" s="7"/>
      <c r="U2854" s="5"/>
      <c r="V2854" s="5"/>
      <c r="W2854" s="5"/>
      <c r="X2854" s="5"/>
      <c r="Y2854" s="5"/>
      <c r="Z2854" s="6">
        <f>SUM(T2854:Y2854)</f>
        <v>0</v>
      </c>
      <c r="AA2854" s="5"/>
      <c r="AB2854" s="5"/>
      <c r="AC2854" s="40">
        <f>G2854+J2854+N2854+S2854+Z2854+AA2854-AB2854</f>
        <v>79.272727272727266</v>
      </c>
    </row>
    <row r="2855" spans="1:29" x14ac:dyDescent="0.25">
      <c r="A2855" s="225">
        <v>2851</v>
      </c>
      <c r="B2855" s="81" t="s">
        <v>4184</v>
      </c>
      <c r="C2855" s="8" t="s">
        <v>4042</v>
      </c>
      <c r="D2855" s="18">
        <v>0.78468749999999998</v>
      </c>
      <c r="E2855" s="124"/>
      <c r="F2855" s="17"/>
      <c r="G2855" s="18">
        <f>SUM(D2855*100,E2855:F2855)</f>
        <v>78.46875</v>
      </c>
      <c r="H2855" s="17"/>
      <c r="I2855" s="19"/>
      <c r="J2855" s="18">
        <f>SUM(H2855:I2855)</f>
        <v>0</v>
      </c>
      <c r="K2855" s="17"/>
      <c r="L2855" s="19"/>
      <c r="M2855" s="19"/>
      <c r="N2855" s="18">
        <f>SUM(K2855:M2855)</f>
        <v>0</v>
      </c>
      <c r="O2855" s="19"/>
      <c r="P2855" s="19"/>
      <c r="Q2855" s="19"/>
      <c r="R2855" s="19"/>
      <c r="S2855" s="18">
        <f>SUM(O2855:R2855)</f>
        <v>0</v>
      </c>
      <c r="T2855" s="20"/>
      <c r="U2855" s="17">
        <v>0.8</v>
      </c>
      <c r="V2855" s="17"/>
      <c r="W2855" s="17"/>
      <c r="X2855" s="17"/>
      <c r="Y2855" s="17"/>
      <c r="Z2855" s="18">
        <f>SUM(T2855:Y2855)</f>
        <v>0.8</v>
      </c>
      <c r="AA2855" s="17"/>
      <c r="AB2855" s="17"/>
      <c r="AC2855" s="41">
        <f>G2855+J2855+N2855+S2855+Z2855+AA2855-AB2855</f>
        <v>79.268749999999997</v>
      </c>
    </row>
    <row r="2856" spans="1:29" x14ac:dyDescent="0.25">
      <c r="A2856" s="224">
        <v>2852</v>
      </c>
      <c r="B2856" s="82" t="s">
        <v>1669</v>
      </c>
      <c r="C2856" s="25" t="s">
        <v>1369</v>
      </c>
      <c r="D2856" s="18">
        <v>0.77266666666666661</v>
      </c>
      <c r="E2856" s="122"/>
      <c r="F2856" s="17"/>
      <c r="G2856" s="18">
        <f>SUM(D2856*100,E2856:F2856)</f>
        <v>77.266666666666666</v>
      </c>
      <c r="H2856" s="17"/>
      <c r="I2856" s="19"/>
      <c r="J2856" s="18">
        <f>SUM(H2856:I2856)</f>
        <v>0</v>
      </c>
      <c r="K2856" s="17"/>
      <c r="L2856" s="19"/>
      <c r="M2856" s="19"/>
      <c r="N2856" s="18">
        <f>SUM(K2856:M2856)</f>
        <v>0</v>
      </c>
      <c r="O2856" s="19"/>
      <c r="P2856" s="19"/>
      <c r="Q2856" s="19"/>
      <c r="R2856" s="19"/>
      <c r="S2856" s="18">
        <f>SUM(O2856:R2856)</f>
        <v>0</v>
      </c>
      <c r="T2856" s="20">
        <v>2</v>
      </c>
      <c r="U2856" s="17"/>
      <c r="V2856" s="17"/>
      <c r="W2856" s="17"/>
      <c r="X2856" s="17"/>
      <c r="Y2856" s="17"/>
      <c r="Z2856" s="18">
        <f>SUM(T2856:Y2856)</f>
        <v>2</v>
      </c>
      <c r="AA2856" s="17"/>
      <c r="AB2856" s="17"/>
      <c r="AC2856" s="41">
        <f>G2856+J2856+N2856+S2856+Z2856+AA2856-AB2856</f>
        <v>79.266666666666666</v>
      </c>
    </row>
    <row r="2857" spans="1:29" x14ac:dyDescent="0.25">
      <c r="A2857" s="224">
        <v>2853</v>
      </c>
      <c r="B2857" s="62" t="s">
        <v>3625</v>
      </c>
      <c r="C2857" s="13" t="s">
        <v>3340</v>
      </c>
      <c r="D2857" s="18">
        <v>0.79263157894736846</v>
      </c>
      <c r="E2857" s="122"/>
      <c r="F2857" s="17"/>
      <c r="G2857" s="18">
        <v>79.26315789473685</v>
      </c>
      <c r="H2857" s="17"/>
      <c r="I2857" s="19"/>
      <c r="J2857" s="18">
        <v>0</v>
      </c>
      <c r="K2857" s="17"/>
      <c r="L2857" s="19"/>
      <c r="M2857" s="19"/>
      <c r="N2857" s="18">
        <v>0</v>
      </c>
      <c r="O2857" s="19"/>
      <c r="P2857" s="19"/>
      <c r="Q2857" s="19"/>
      <c r="R2857" s="19"/>
      <c r="S2857" s="18">
        <v>0</v>
      </c>
      <c r="T2857" s="20"/>
      <c r="U2857" s="17"/>
      <c r="V2857" s="17"/>
      <c r="W2857" s="17"/>
      <c r="X2857" s="17"/>
      <c r="Y2857" s="17"/>
      <c r="Z2857" s="18">
        <v>0</v>
      </c>
      <c r="AA2857" s="17"/>
      <c r="AB2857" s="17"/>
      <c r="AC2857" s="41">
        <v>79.26315789473685</v>
      </c>
    </row>
    <row r="2858" spans="1:29" x14ac:dyDescent="0.25">
      <c r="A2858" s="224">
        <v>2854</v>
      </c>
      <c r="B2858" s="62" t="s">
        <v>5305</v>
      </c>
      <c r="C2858" s="9" t="s">
        <v>4042</v>
      </c>
      <c r="D2858" s="18">
        <v>0.74053333333333338</v>
      </c>
      <c r="E2858" s="124"/>
      <c r="F2858" s="17"/>
      <c r="G2858" s="18">
        <f>SUM(D2858*100,E2858:F2858)</f>
        <v>74.053333333333342</v>
      </c>
      <c r="H2858" s="17"/>
      <c r="I2858" s="19"/>
      <c r="J2858" s="18">
        <f>SUM(H2858:I2858)</f>
        <v>0</v>
      </c>
      <c r="K2858" s="17"/>
      <c r="L2858" s="19"/>
      <c r="M2858" s="19"/>
      <c r="N2858" s="18">
        <f>SUM(K2858:M2858)</f>
        <v>0</v>
      </c>
      <c r="O2858" s="19"/>
      <c r="P2858" s="19"/>
      <c r="Q2858" s="19"/>
      <c r="R2858" s="19"/>
      <c r="S2858" s="18">
        <f>SUM(O2858:R2858)</f>
        <v>0</v>
      </c>
      <c r="T2858" s="20">
        <v>1</v>
      </c>
      <c r="U2858" s="17">
        <v>0.8</v>
      </c>
      <c r="V2858" s="17">
        <v>0.5</v>
      </c>
      <c r="W2858" s="17"/>
      <c r="X2858" s="17">
        <v>2.9</v>
      </c>
      <c r="Y2858" s="17"/>
      <c r="Z2858" s="18">
        <f>SUM(T2858:Y2858)</f>
        <v>5.1999999999999993</v>
      </c>
      <c r="AA2858" s="17"/>
      <c r="AB2858" s="17"/>
      <c r="AC2858" s="41">
        <f>G2858+J2858+N2858+S2858+Z2858+AA2858-AB2858</f>
        <v>79.253333333333345</v>
      </c>
    </row>
    <row r="2859" spans="1:29" x14ac:dyDescent="0.25">
      <c r="A2859" s="225">
        <v>2855</v>
      </c>
      <c r="B2859" s="62" t="s">
        <v>2929</v>
      </c>
      <c r="C2859" s="13" t="s">
        <v>2360</v>
      </c>
      <c r="D2859" s="18">
        <v>0.79249999999999998</v>
      </c>
      <c r="E2859" s="122"/>
      <c r="F2859" s="17"/>
      <c r="G2859" s="18">
        <v>79.25</v>
      </c>
      <c r="H2859" s="17"/>
      <c r="I2859" s="19"/>
      <c r="J2859" s="18">
        <v>0</v>
      </c>
      <c r="K2859" s="17"/>
      <c r="L2859" s="19"/>
      <c r="M2859" s="19"/>
      <c r="N2859" s="18">
        <v>0</v>
      </c>
      <c r="O2859" s="19"/>
      <c r="P2859" s="19"/>
      <c r="Q2859" s="19"/>
      <c r="R2859" s="19"/>
      <c r="S2859" s="18">
        <v>0</v>
      </c>
      <c r="T2859" s="20"/>
      <c r="U2859" s="17"/>
      <c r="V2859" s="17"/>
      <c r="W2859" s="17"/>
      <c r="X2859" s="17"/>
      <c r="Y2859" s="17"/>
      <c r="Z2859" s="18">
        <v>0</v>
      </c>
      <c r="AA2859" s="17"/>
      <c r="AB2859" s="17"/>
      <c r="AC2859" s="41">
        <v>79.25</v>
      </c>
    </row>
    <row r="2860" spans="1:29" x14ac:dyDescent="0.25">
      <c r="A2860" s="224">
        <v>2856</v>
      </c>
      <c r="B2860" s="62" t="s">
        <v>2930</v>
      </c>
      <c r="C2860" s="13" t="s">
        <v>2360</v>
      </c>
      <c r="D2860" s="18">
        <v>0.79249999999999998</v>
      </c>
      <c r="E2860" s="122"/>
      <c r="F2860" s="17"/>
      <c r="G2860" s="18">
        <v>79.25</v>
      </c>
      <c r="H2860" s="17"/>
      <c r="I2860" s="19"/>
      <c r="J2860" s="18">
        <v>0</v>
      </c>
      <c r="K2860" s="17"/>
      <c r="L2860" s="19"/>
      <c r="M2860" s="19"/>
      <c r="N2860" s="18">
        <v>0</v>
      </c>
      <c r="O2860" s="19"/>
      <c r="P2860" s="19"/>
      <c r="Q2860" s="19"/>
      <c r="R2860" s="19"/>
      <c r="S2860" s="18">
        <v>0</v>
      </c>
      <c r="T2860" s="20"/>
      <c r="U2860" s="17"/>
      <c r="V2860" s="17"/>
      <c r="W2860" s="17"/>
      <c r="X2860" s="17"/>
      <c r="Y2860" s="17"/>
      <c r="Z2860" s="18">
        <v>0</v>
      </c>
      <c r="AA2860" s="17"/>
      <c r="AB2860" s="17"/>
      <c r="AC2860" s="41">
        <v>79.25</v>
      </c>
    </row>
    <row r="2861" spans="1:29" x14ac:dyDescent="0.25">
      <c r="A2861" s="224">
        <v>2857</v>
      </c>
      <c r="B2861" s="60" t="s">
        <v>786</v>
      </c>
      <c r="C2861" s="8" t="s">
        <v>5456</v>
      </c>
      <c r="D2861" s="6">
        <v>0.79242424242424248</v>
      </c>
      <c r="E2861" s="121"/>
      <c r="F2861" s="5"/>
      <c r="G2861" s="6">
        <f>SUM(D2861*100,E2861:F2861)</f>
        <v>79.242424242424249</v>
      </c>
      <c r="H2861" s="5"/>
      <c r="I2861" s="4"/>
      <c r="J2861" s="6">
        <f>SUM(H2861:I2861)</f>
        <v>0</v>
      </c>
      <c r="K2861" s="5"/>
      <c r="L2861" s="4"/>
      <c r="M2861" s="4"/>
      <c r="N2861" s="6">
        <f>SUM(K2861:M2861)</f>
        <v>0</v>
      </c>
      <c r="O2861" s="4"/>
      <c r="P2861" s="4"/>
      <c r="Q2861" s="4"/>
      <c r="R2861" s="4"/>
      <c r="S2861" s="6">
        <f>SUM(O2861:R2861)</f>
        <v>0</v>
      </c>
      <c r="T2861" s="7"/>
      <c r="U2861" s="5"/>
      <c r="V2861" s="5"/>
      <c r="W2861" s="5"/>
      <c r="X2861" s="5"/>
      <c r="Y2861" s="5"/>
      <c r="Z2861" s="6">
        <f>SUM(T2861:Y2861)</f>
        <v>0</v>
      </c>
      <c r="AA2861" s="5"/>
      <c r="AB2861" s="5"/>
      <c r="AC2861" s="40">
        <f>G2861+J2861+N2861+S2861+Z2861+AA2861-AB2861</f>
        <v>79.242424242424249</v>
      </c>
    </row>
    <row r="2862" spans="1:29" x14ac:dyDescent="0.25">
      <c r="A2862" s="224">
        <v>2858</v>
      </c>
      <c r="B2862" s="59" t="s">
        <v>787</v>
      </c>
      <c r="C2862" s="8" t="s">
        <v>5456</v>
      </c>
      <c r="D2862" s="6">
        <v>0.79235294117647059</v>
      </c>
      <c r="E2862" s="121"/>
      <c r="F2862" s="5"/>
      <c r="G2862" s="6">
        <f>SUM(D2862*100,E2862:F2862)</f>
        <v>79.235294117647058</v>
      </c>
      <c r="H2862" s="5"/>
      <c r="I2862" s="4"/>
      <c r="J2862" s="6">
        <f>SUM(H2862:I2862)</f>
        <v>0</v>
      </c>
      <c r="K2862" s="5"/>
      <c r="L2862" s="4"/>
      <c r="M2862" s="4"/>
      <c r="N2862" s="6">
        <f>SUM(K2862:M2862)</f>
        <v>0</v>
      </c>
      <c r="O2862" s="4"/>
      <c r="P2862" s="4"/>
      <c r="Q2862" s="4"/>
      <c r="R2862" s="4"/>
      <c r="S2862" s="6">
        <f>SUM(O2862:R2862)</f>
        <v>0</v>
      </c>
      <c r="T2862" s="7"/>
      <c r="U2862" s="5"/>
      <c r="V2862" s="5"/>
      <c r="W2862" s="5"/>
      <c r="X2862" s="5"/>
      <c r="Y2862" s="5"/>
      <c r="Z2862" s="6">
        <f>SUM(T2862:Y2862)</f>
        <v>0</v>
      </c>
      <c r="AA2862" s="5"/>
      <c r="AB2862" s="5"/>
      <c r="AC2862" s="40">
        <f>G2862+J2862+N2862+S2862+Z2862+AA2862-AB2862</f>
        <v>79.235294117647058</v>
      </c>
    </row>
    <row r="2863" spans="1:29" x14ac:dyDescent="0.25">
      <c r="A2863" s="225">
        <v>2859</v>
      </c>
      <c r="B2863" s="109">
        <v>214114</v>
      </c>
      <c r="C2863" s="36" t="s">
        <v>5457</v>
      </c>
      <c r="D2863" s="39">
        <v>0.67231111111111108</v>
      </c>
      <c r="E2863" s="123"/>
      <c r="F2863" s="33"/>
      <c r="G2863" s="34">
        <v>67.231111111111105</v>
      </c>
      <c r="H2863" s="33"/>
      <c r="I2863" s="32"/>
      <c r="J2863" s="34">
        <v>0</v>
      </c>
      <c r="K2863" s="33"/>
      <c r="L2863" s="32"/>
      <c r="M2863" s="32"/>
      <c r="N2863" s="34">
        <v>0</v>
      </c>
      <c r="O2863" s="32"/>
      <c r="P2863" s="32"/>
      <c r="Q2863" s="32"/>
      <c r="R2863" s="32"/>
      <c r="S2863" s="34">
        <v>0</v>
      </c>
      <c r="T2863" s="35"/>
      <c r="U2863" s="33">
        <v>10.7</v>
      </c>
      <c r="V2863" s="33">
        <v>1.3</v>
      </c>
      <c r="W2863" s="33"/>
      <c r="X2863" s="33"/>
      <c r="Y2863" s="33"/>
      <c r="Z2863" s="34">
        <v>12</v>
      </c>
      <c r="AA2863" s="33"/>
      <c r="AB2863" s="33"/>
      <c r="AC2863" s="42">
        <v>79.231111111111105</v>
      </c>
    </row>
    <row r="2864" spans="1:29" x14ac:dyDescent="0.25">
      <c r="A2864" s="224">
        <v>2860</v>
      </c>
      <c r="B2864" s="62" t="s">
        <v>2931</v>
      </c>
      <c r="C2864" s="13" t="s">
        <v>2360</v>
      </c>
      <c r="D2864" s="18">
        <v>0.79230769230769227</v>
      </c>
      <c r="E2864" s="122"/>
      <c r="F2864" s="17"/>
      <c r="G2864" s="18">
        <v>79.230769230769226</v>
      </c>
      <c r="H2864" s="17"/>
      <c r="I2864" s="19"/>
      <c r="J2864" s="18">
        <v>0</v>
      </c>
      <c r="K2864" s="17"/>
      <c r="L2864" s="19"/>
      <c r="M2864" s="19"/>
      <c r="N2864" s="18">
        <v>0</v>
      </c>
      <c r="O2864" s="19"/>
      <c r="P2864" s="19"/>
      <c r="Q2864" s="19"/>
      <c r="R2864" s="19"/>
      <c r="S2864" s="18">
        <v>0</v>
      </c>
      <c r="T2864" s="20"/>
      <c r="U2864" s="17"/>
      <c r="V2864" s="17"/>
      <c r="W2864" s="17"/>
      <c r="X2864" s="17"/>
      <c r="Y2864" s="17"/>
      <c r="Z2864" s="18">
        <v>0</v>
      </c>
      <c r="AA2864" s="17"/>
      <c r="AB2864" s="17"/>
      <c r="AC2864" s="41">
        <v>79.230769230769226</v>
      </c>
    </row>
    <row r="2865" spans="1:29" x14ac:dyDescent="0.25">
      <c r="A2865" s="224">
        <v>2861</v>
      </c>
      <c r="B2865" s="62" t="s">
        <v>2932</v>
      </c>
      <c r="C2865" s="13" t="s">
        <v>2360</v>
      </c>
      <c r="D2865" s="18">
        <v>0.79230769230769227</v>
      </c>
      <c r="E2865" s="122"/>
      <c r="F2865" s="17"/>
      <c r="G2865" s="18">
        <v>79.230769230769226</v>
      </c>
      <c r="H2865" s="17"/>
      <c r="I2865" s="19"/>
      <c r="J2865" s="18">
        <v>0</v>
      </c>
      <c r="K2865" s="17"/>
      <c r="L2865" s="19"/>
      <c r="M2865" s="19"/>
      <c r="N2865" s="18">
        <v>0</v>
      </c>
      <c r="O2865" s="19"/>
      <c r="P2865" s="19"/>
      <c r="Q2865" s="19"/>
      <c r="R2865" s="19"/>
      <c r="S2865" s="18">
        <v>0</v>
      </c>
      <c r="T2865" s="20"/>
      <c r="U2865" s="17"/>
      <c r="V2865" s="17"/>
      <c r="W2865" s="17"/>
      <c r="X2865" s="17"/>
      <c r="Y2865" s="17"/>
      <c r="Z2865" s="18">
        <v>0</v>
      </c>
      <c r="AA2865" s="17"/>
      <c r="AB2865" s="17"/>
      <c r="AC2865" s="41">
        <v>79.230769230769226</v>
      </c>
    </row>
    <row r="2866" spans="1:29" x14ac:dyDescent="0.25">
      <c r="A2866" s="224">
        <v>2862</v>
      </c>
      <c r="B2866" s="92" t="s">
        <v>1670</v>
      </c>
      <c r="C2866" s="8" t="s">
        <v>1369</v>
      </c>
      <c r="D2866" s="18">
        <v>0.79220338983050842</v>
      </c>
      <c r="E2866" s="122"/>
      <c r="F2866" s="17"/>
      <c r="G2866" s="18">
        <f>SUM(D2866*100,E2866:F2866)</f>
        <v>79.220338983050837</v>
      </c>
      <c r="H2866" s="17"/>
      <c r="I2866" s="19"/>
      <c r="J2866" s="18">
        <f>SUM(H2866:I2866)</f>
        <v>0</v>
      </c>
      <c r="K2866" s="17"/>
      <c r="L2866" s="19"/>
      <c r="M2866" s="19"/>
      <c r="N2866" s="18">
        <f>SUM(K2866:M2866)</f>
        <v>0</v>
      </c>
      <c r="O2866" s="19"/>
      <c r="P2866" s="19"/>
      <c r="Q2866" s="19"/>
      <c r="R2866" s="19"/>
      <c r="S2866" s="18">
        <f>SUM(O2866:R2866)</f>
        <v>0</v>
      </c>
      <c r="T2866" s="20"/>
      <c r="U2866" s="17"/>
      <c r="V2866" s="17"/>
      <c r="W2866" s="17"/>
      <c r="X2866" s="17"/>
      <c r="Y2866" s="17"/>
      <c r="Z2866" s="18">
        <f>SUM(T2866:Y2866)</f>
        <v>0</v>
      </c>
      <c r="AA2866" s="17"/>
      <c r="AB2866" s="17"/>
      <c r="AC2866" s="41">
        <f>G2866+J2866+N2866+S2866+Z2866+AA2866-AB2866</f>
        <v>79.220338983050837</v>
      </c>
    </row>
    <row r="2867" spans="1:29" x14ac:dyDescent="0.25">
      <c r="A2867" s="225">
        <v>2863</v>
      </c>
      <c r="B2867" s="109">
        <v>204083</v>
      </c>
      <c r="C2867" s="36" t="s">
        <v>5457</v>
      </c>
      <c r="D2867" s="38">
        <v>0.79218750000000004</v>
      </c>
      <c r="E2867" s="123"/>
      <c r="F2867" s="33"/>
      <c r="G2867" s="34">
        <v>79.21875</v>
      </c>
      <c r="H2867" s="33"/>
      <c r="I2867" s="32"/>
      <c r="J2867" s="34">
        <v>0</v>
      </c>
      <c r="K2867" s="33"/>
      <c r="L2867" s="32"/>
      <c r="M2867" s="32"/>
      <c r="N2867" s="34">
        <v>0</v>
      </c>
      <c r="O2867" s="32"/>
      <c r="P2867" s="32"/>
      <c r="Q2867" s="32"/>
      <c r="R2867" s="32"/>
      <c r="S2867" s="34">
        <v>0</v>
      </c>
      <c r="T2867" s="35"/>
      <c r="U2867" s="33"/>
      <c r="V2867" s="33"/>
      <c r="W2867" s="33"/>
      <c r="X2867" s="33"/>
      <c r="Y2867" s="33"/>
      <c r="Z2867" s="34">
        <v>0</v>
      </c>
      <c r="AA2867" s="33"/>
      <c r="AB2867" s="33"/>
      <c r="AC2867" s="42">
        <v>79.21875</v>
      </c>
    </row>
    <row r="2868" spans="1:29" x14ac:dyDescent="0.25">
      <c r="A2868" s="224">
        <v>2864</v>
      </c>
      <c r="B2868" s="62" t="s">
        <v>3626</v>
      </c>
      <c r="C2868" s="13" t="s">
        <v>3340</v>
      </c>
      <c r="D2868" s="18">
        <v>0.75815789473684214</v>
      </c>
      <c r="E2868" s="122"/>
      <c r="F2868" s="17"/>
      <c r="G2868" s="18">
        <v>75.81578947368422</v>
      </c>
      <c r="H2868" s="17"/>
      <c r="I2868" s="19"/>
      <c r="J2868" s="18">
        <v>0</v>
      </c>
      <c r="K2868" s="17"/>
      <c r="L2868" s="19"/>
      <c r="M2868" s="19"/>
      <c r="N2868" s="18">
        <v>0</v>
      </c>
      <c r="O2868" s="19"/>
      <c r="P2868" s="19"/>
      <c r="Q2868" s="19"/>
      <c r="R2868" s="19"/>
      <c r="S2868" s="18">
        <v>0</v>
      </c>
      <c r="T2868" s="20">
        <v>3</v>
      </c>
      <c r="U2868" s="17"/>
      <c r="V2868" s="17"/>
      <c r="W2868" s="17">
        <v>0.4</v>
      </c>
      <c r="X2868" s="17"/>
      <c r="Y2868" s="17"/>
      <c r="Z2868" s="18">
        <v>3.4</v>
      </c>
      <c r="AA2868" s="17"/>
      <c r="AB2868" s="17"/>
      <c r="AC2868" s="41">
        <v>79.215789473684225</v>
      </c>
    </row>
    <row r="2869" spans="1:29" x14ac:dyDescent="0.25">
      <c r="A2869" s="224">
        <v>2865</v>
      </c>
      <c r="B2869" s="101" t="s">
        <v>1671</v>
      </c>
      <c r="C2869" s="8" t="s">
        <v>1369</v>
      </c>
      <c r="D2869" s="18">
        <v>0.76713333333333333</v>
      </c>
      <c r="E2869" s="122"/>
      <c r="F2869" s="17"/>
      <c r="G2869" s="18">
        <f>SUM(D2869*100,E2869:F2869)</f>
        <v>76.713333333333338</v>
      </c>
      <c r="H2869" s="17"/>
      <c r="I2869" s="19"/>
      <c r="J2869" s="18">
        <f>SUM(H2869:I2869)</f>
        <v>0</v>
      </c>
      <c r="K2869" s="17"/>
      <c r="L2869" s="19"/>
      <c r="M2869" s="19"/>
      <c r="N2869" s="18">
        <f>SUM(K2869:M2869)</f>
        <v>0</v>
      </c>
      <c r="O2869" s="19">
        <v>2.5</v>
      </c>
      <c r="P2869" s="19"/>
      <c r="Q2869" s="19"/>
      <c r="R2869" s="19"/>
      <c r="S2869" s="18">
        <f>SUM(O2869:R2869)</f>
        <v>2.5</v>
      </c>
      <c r="T2869" s="20"/>
      <c r="U2869" s="17"/>
      <c r="V2869" s="17"/>
      <c r="W2869" s="17"/>
      <c r="X2869" s="17"/>
      <c r="Y2869" s="17"/>
      <c r="Z2869" s="18">
        <f>SUM(T2869:Y2869)</f>
        <v>0</v>
      </c>
      <c r="AA2869" s="17"/>
      <c r="AB2869" s="17"/>
      <c r="AC2869" s="41">
        <f>G2869+J2869+N2869+S2869+Z2869+AA2869-AB2869</f>
        <v>79.213333333333338</v>
      </c>
    </row>
    <row r="2870" spans="1:29" x14ac:dyDescent="0.25">
      <c r="A2870" s="224">
        <v>2866</v>
      </c>
      <c r="B2870" s="62" t="s">
        <v>4923</v>
      </c>
      <c r="C2870" s="8" t="s">
        <v>4042</v>
      </c>
      <c r="D2870" s="18">
        <v>0.78710526315789475</v>
      </c>
      <c r="E2870" s="124"/>
      <c r="F2870" s="17"/>
      <c r="G2870" s="18">
        <f>SUM(D2870*100,E2870:F2870)</f>
        <v>78.71052631578948</v>
      </c>
      <c r="H2870" s="17"/>
      <c r="I2870" s="19"/>
      <c r="J2870" s="18">
        <f>SUM(H2870:I2870)</f>
        <v>0</v>
      </c>
      <c r="K2870" s="17"/>
      <c r="L2870" s="19"/>
      <c r="M2870" s="19"/>
      <c r="N2870" s="18">
        <f>SUM(K2870:M2870)</f>
        <v>0</v>
      </c>
      <c r="O2870" s="19"/>
      <c r="P2870" s="19"/>
      <c r="Q2870" s="19"/>
      <c r="R2870" s="19"/>
      <c r="S2870" s="18">
        <f>SUM(O2870:R2870)</f>
        <v>0</v>
      </c>
      <c r="T2870" s="20"/>
      <c r="U2870" s="17"/>
      <c r="V2870" s="17"/>
      <c r="W2870" s="17"/>
      <c r="X2870" s="17">
        <v>0.5</v>
      </c>
      <c r="Y2870" s="17"/>
      <c r="Z2870" s="18">
        <f>SUM(T2870:Y2870)</f>
        <v>0.5</v>
      </c>
      <c r="AA2870" s="17"/>
      <c r="AB2870" s="17"/>
      <c r="AC2870" s="41">
        <f>G2870+J2870+N2870+S2870+Z2870+AA2870-AB2870</f>
        <v>79.21052631578948</v>
      </c>
    </row>
    <row r="2871" spans="1:29" x14ac:dyDescent="0.25">
      <c r="A2871" s="225">
        <v>2867</v>
      </c>
      <c r="B2871" s="111" t="s">
        <v>4075</v>
      </c>
      <c r="C2871" s="8" t="s">
        <v>4042</v>
      </c>
      <c r="D2871" s="18">
        <v>0.7840625</v>
      </c>
      <c r="E2871" s="124"/>
      <c r="F2871" s="17"/>
      <c r="G2871" s="18">
        <f>SUM(D2871*100,E2871:F2871)</f>
        <v>78.40625</v>
      </c>
      <c r="H2871" s="17"/>
      <c r="I2871" s="19"/>
      <c r="J2871" s="18">
        <f>SUM(H2871:I2871)</f>
        <v>0</v>
      </c>
      <c r="K2871" s="17"/>
      <c r="L2871" s="19"/>
      <c r="M2871" s="19"/>
      <c r="N2871" s="18">
        <f>SUM(K2871:M2871)</f>
        <v>0</v>
      </c>
      <c r="O2871" s="19"/>
      <c r="P2871" s="19"/>
      <c r="Q2871" s="19"/>
      <c r="R2871" s="19"/>
      <c r="S2871" s="18">
        <f>SUM(O2871:R2871)</f>
        <v>0</v>
      </c>
      <c r="T2871" s="20"/>
      <c r="U2871" s="17">
        <v>0.8</v>
      </c>
      <c r="V2871" s="17"/>
      <c r="W2871" s="17"/>
      <c r="X2871" s="17"/>
      <c r="Y2871" s="17"/>
      <c r="Z2871" s="18">
        <f>SUM(T2871:Y2871)</f>
        <v>0.8</v>
      </c>
      <c r="AA2871" s="17"/>
      <c r="AB2871" s="17"/>
      <c r="AC2871" s="41">
        <f>G2871+J2871+N2871+S2871+Z2871+AA2871-AB2871</f>
        <v>79.206249999999997</v>
      </c>
    </row>
    <row r="2872" spans="1:29" x14ac:dyDescent="0.25">
      <c r="A2872" s="224">
        <v>2868</v>
      </c>
      <c r="B2872" s="101" t="s">
        <v>1672</v>
      </c>
      <c r="C2872" s="8" t="s">
        <v>1369</v>
      </c>
      <c r="D2872" s="18">
        <v>0.77203999999999995</v>
      </c>
      <c r="E2872" s="122"/>
      <c r="F2872" s="17"/>
      <c r="G2872" s="18">
        <f>SUM(D2872*100,E2872:F2872)</f>
        <v>77.203999999999994</v>
      </c>
      <c r="H2872" s="17"/>
      <c r="I2872" s="19"/>
      <c r="J2872" s="18">
        <f>SUM(H2872:I2872)</f>
        <v>0</v>
      </c>
      <c r="K2872" s="17"/>
      <c r="L2872" s="19"/>
      <c r="M2872" s="19"/>
      <c r="N2872" s="18">
        <f>SUM(K2872:M2872)</f>
        <v>0</v>
      </c>
      <c r="O2872" s="19"/>
      <c r="P2872" s="19"/>
      <c r="Q2872" s="19"/>
      <c r="R2872" s="19"/>
      <c r="S2872" s="18">
        <f>SUM(O2872:R2872)</f>
        <v>0</v>
      </c>
      <c r="T2872" s="20"/>
      <c r="U2872" s="17"/>
      <c r="V2872" s="17">
        <v>1.6</v>
      </c>
      <c r="W2872" s="17">
        <v>0.4</v>
      </c>
      <c r="X2872" s="17"/>
      <c r="Y2872" s="17"/>
      <c r="Z2872" s="18">
        <f>SUM(T2872:Y2872)</f>
        <v>2</v>
      </c>
      <c r="AA2872" s="17"/>
      <c r="AB2872" s="17"/>
      <c r="AC2872" s="41">
        <f>G2872+J2872+N2872+S2872+Z2872+AA2872-AB2872</f>
        <v>79.203999999999994</v>
      </c>
    </row>
    <row r="2873" spans="1:29" x14ac:dyDescent="0.25">
      <c r="A2873" s="224">
        <v>2869</v>
      </c>
      <c r="B2873" s="62" t="s">
        <v>788</v>
      </c>
      <c r="C2873" s="8" t="s">
        <v>5456</v>
      </c>
      <c r="D2873" s="6">
        <v>0.79200000000000004</v>
      </c>
      <c r="E2873" s="121"/>
      <c r="F2873" s="5"/>
      <c r="G2873" s="6">
        <f>SUM(D2873*100,E2873:F2873)</f>
        <v>79.2</v>
      </c>
      <c r="H2873" s="5"/>
      <c r="I2873" s="4"/>
      <c r="J2873" s="6">
        <f>SUM(H2873:I2873)</f>
        <v>0</v>
      </c>
      <c r="K2873" s="5"/>
      <c r="L2873" s="4"/>
      <c r="M2873" s="4"/>
      <c r="N2873" s="6">
        <f>SUM(K2873:M2873)</f>
        <v>0</v>
      </c>
      <c r="O2873" s="4"/>
      <c r="P2873" s="4"/>
      <c r="Q2873" s="4"/>
      <c r="R2873" s="4"/>
      <c r="S2873" s="6">
        <f>SUM(O2873:R2873)</f>
        <v>0</v>
      </c>
      <c r="T2873" s="7"/>
      <c r="U2873" s="5"/>
      <c r="V2873" s="5"/>
      <c r="W2873" s="5"/>
      <c r="X2873" s="5"/>
      <c r="Y2873" s="5"/>
      <c r="Z2873" s="6">
        <f>SUM(T2873:Y2873)</f>
        <v>0</v>
      </c>
      <c r="AA2873" s="5"/>
      <c r="AB2873" s="5"/>
      <c r="AC2873" s="40">
        <f>G2873+J2873+N2873+S2873+Z2873+AA2873-AB2873</f>
        <v>79.2</v>
      </c>
    </row>
    <row r="2874" spans="1:29" x14ac:dyDescent="0.25">
      <c r="A2874" s="224">
        <v>2870</v>
      </c>
      <c r="B2874" s="62" t="s">
        <v>3627</v>
      </c>
      <c r="C2874" s="13" t="s">
        <v>3340</v>
      </c>
      <c r="D2874" s="18">
        <v>0.76696969696969697</v>
      </c>
      <c r="E2874" s="122">
        <v>1</v>
      </c>
      <c r="F2874" s="17"/>
      <c r="G2874" s="18">
        <v>77.696969696969703</v>
      </c>
      <c r="H2874" s="17"/>
      <c r="I2874" s="19"/>
      <c r="J2874" s="18">
        <v>0</v>
      </c>
      <c r="K2874" s="17"/>
      <c r="L2874" s="19"/>
      <c r="M2874" s="19"/>
      <c r="N2874" s="18">
        <v>0</v>
      </c>
      <c r="O2874" s="19"/>
      <c r="P2874" s="19"/>
      <c r="Q2874" s="19"/>
      <c r="R2874" s="19"/>
      <c r="S2874" s="18">
        <v>0</v>
      </c>
      <c r="T2874" s="20"/>
      <c r="U2874" s="17"/>
      <c r="V2874" s="17"/>
      <c r="W2874" s="17">
        <v>1.5</v>
      </c>
      <c r="X2874" s="17"/>
      <c r="Y2874" s="17"/>
      <c r="Z2874" s="18">
        <v>1.5</v>
      </c>
      <c r="AA2874" s="17"/>
      <c r="AB2874" s="17"/>
      <c r="AC2874" s="41">
        <v>79.196969696969703</v>
      </c>
    </row>
    <row r="2875" spans="1:29" x14ac:dyDescent="0.25">
      <c r="A2875" s="225">
        <v>2871</v>
      </c>
      <c r="B2875" s="58" t="s">
        <v>789</v>
      </c>
      <c r="C2875" s="8" t="s">
        <v>5456</v>
      </c>
      <c r="D2875" s="6">
        <v>0.78193548387096778</v>
      </c>
      <c r="E2875" s="121"/>
      <c r="F2875" s="5"/>
      <c r="G2875" s="6">
        <f>SUM(D2875*100,E2875:F2875)</f>
        <v>78.193548387096783</v>
      </c>
      <c r="H2875" s="5"/>
      <c r="I2875" s="4"/>
      <c r="J2875" s="6">
        <f>SUM(H2875:I2875)</f>
        <v>0</v>
      </c>
      <c r="K2875" s="5"/>
      <c r="L2875" s="4"/>
      <c r="M2875" s="4"/>
      <c r="N2875" s="6">
        <f>SUM(K2875:M2875)</f>
        <v>0</v>
      </c>
      <c r="O2875" s="4"/>
      <c r="P2875" s="4"/>
      <c r="Q2875" s="4"/>
      <c r="R2875" s="4"/>
      <c r="S2875" s="6">
        <f>SUM(O2875:R2875)</f>
        <v>0</v>
      </c>
      <c r="T2875" s="7">
        <v>1</v>
      </c>
      <c r="U2875" s="5"/>
      <c r="V2875" s="5"/>
      <c r="W2875" s="5"/>
      <c r="X2875" s="5"/>
      <c r="Y2875" s="5"/>
      <c r="Z2875" s="6">
        <f>SUM(T2875:Y2875)</f>
        <v>1</v>
      </c>
      <c r="AA2875" s="5"/>
      <c r="AB2875" s="5"/>
      <c r="AC2875" s="40">
        <f>G2875+J2875+N2875+S2875+Z2875+AA2875-AB2875</f>
        <v>79.193548387096783</v>
      </c>
    </row>
    <row r="2876" spans="1:29" x14ac:dyDescent="0.25">
      <c r="A2876" s="224">
        <v>2872</v>
      </c>
      <c r="B2876" s="59" t="s">
        <v>790</v>
      </c>
      <c r="C2876" s="8" t="s">
        <v>5456</v>
      </c>
      <c r="D2876" s="6">
        <v>0.79172413793103447</v>
      </c>
      <c r="E2876" s="121"/>
      <c r="F2876" s="5"/>
      <c r="G2876" s="6">
        <f>SUM(D2876*100,E2876:F2876)</f>
        <v>79.172413793103445</v>
      </c>
      <c r="H2876" s="5"/>
      <c r="I2876" s="4"/>
      <c r="J2876" s="6">
        <f>SUM(H2876:I2876)</f>
        <v>0</v>
      </c>
      <c r="K2876" s="5"/>
      <c r="L2876" s="4"/>
      <c r="M2876" s="4"/>
      <c r="N2876" s="6">
        <f>SUM(K2876:M2876)</f>
        <v>0</v>
      </c>
      <c r="O2876" s="4"/>
      <c r="P2876" s="4"/>
      <c r="Q2876" s="4"/>
      <c r="R2876" s="4"/>
      <c r="S2876" s="6">
        <f>SUM(O2876:R2876)</f>
        <v>0</v>
      </c>
      <c r="T2876" s="7"/>
      <c r="U2876" s="5"/>
      <c r="V2876" s="5"/>
      <c r="W2876" s="5"/>
      <c r="X2876" s="5"/>
      <c r="Y2876" s="5"/>
      <c r="Z2876" s="6">
        <f>SUM(T2876:Y2876)</f>
        <v>0</v>
      </c>
      <c r="AA2876" s="5"/>
      <c r="AB2876" s="5"/>
      <c r="AC2876" s="40">
        <f>G2876+J2876+N2876+S2876+Z2876+AA2876-AB2876</f>
        <v>79.172413793103445</v>
      </c>
    </row>
    <row r="2877" spans="1:29" x14ac:dyDescent="0.25">
      <c r="A2877" s="224">
        <v>2873</v>
      </c>
      <c r="B2877" s="62" t="s">
        <v>791</v>
      </c>
      <c r="C2877" s="8" t="s">
        <v>5456</v>
      </c>
      <c r="D2877" s="6">
        <v>0.79172413793103447</v>
      </c>
      <c r="E2877" s="121"/>
      <c r="F2877" s="5"/>
      <c r="G2877" s="6">
        <f>SUM(D2877*100,E2877:F2877)</f>
        <v>79.172413793103445</v>
      </c>
      <c r="H2877" s="5"/>
      <c r="I2877" s="4"/>
      <c r="J2877" s="6">
        <f>SUM(H2877:I2877)</f>
        <v>0</v>
      </c>
      <c r="K2877" s="5"/>
      <c r="L2877" s="4"/>
      <c r="M2877" s="4"/>
      <c r="N2877" s="6">
        <f>SUM(K2877:M2877)</f>
        <v>0</v>
      </c>
      <c r="O2877" s="4"/>
      <c r="P2877" s="4"/>
      <c r="Q2877" s="4"/>
      <c r="R2877" s="4"/>
      <c r="S2877" s="6">
        <f>SUM(O2877:R2877)</f>
        <v>0</v>
      </c>
      <c r="T2877" s="7"/>
      <c r="U2877" s="5"/>
      <c r="V2877" s="5"/>
      <c r="W2877" s="5"/>
      <c r="X2877" s="5"/>
      <c r="Y2877" s="5"/>
      <c r="Z2877" s="6">
        <f>SUM(T2877:Y2877)</f>
        <v>0</v>
      </c>
      <c r="AA2877" s="5"/>
      <c r="AB2877" s="5"/>
      <c r="AC2877" s="40">
        <f>G2877+J2877+N2877+S2877+Z2877+AA2877-AB2877</f>
        <v>79.172413793103445</v>
      </c>
    </row>
    <row r="2878" spans="1:29" x14ac:dyDescent="0.25">
      <c r="A2878" s="224">
        <v>2874</v>
      </c>
      <c r="B2878" s="62" t="s">
        <v>3628</v>
      </c>
      <c r="C2878" s="13" t="s">
        <v>3340</v>
      </c>
      <c r="D2878" s="18">
        <v>0.79159999999999997</v>
      </c>
      <c r="E2878" s="122"/>
      <c r="F2878" s="17"/>
      <c r="G2878" s="18">
        <v>79.16</v>
      </c>
      <c r="H2878" s="17"/>
      <c r="I2878" s="19"/>
      <c r="J2878" s="18">
        <v>0</v>
      </c>
      <c r="K2878" s="17"/>
      <c r="L2878" s="19"/>
      <c r="M2878" s="19"/>
      <c r="N2878" s="18">
        <v>0</v>
      </c>
      <c r="O2878" s="19"/>
      <c r="P2878" s="19"/>
      <c r="Q2878" s="19"/>
      <c r="R2878" s="19"/>
      <c r="S2878" s="18">
        <v>0</v>
      </c>
      <c r="T2878" s="20"/>
      <c r="U2878" s="17"/>
      <c r="V2878" s="17"/>
      <c r="W2878" s="17"/>
      <c r="X2878" s="17"/>
      <c r="Y2878" s="17"/>
      <c r="Z2878" s="18">
        <v>0</v>
      </c>
      <c r="AA2878" s="17"/>
      <c r="AB2878" s="17"/>
      <c r="AC2878" s="41">
        <v>79.16</v>
      </c>
    </row>
    <row r="2879" spans="1:29" x14ac:dyDescent="0.25">
      <c r="A2879" s="225">
        <v>2875</v>
      </c>
      <c r="B2879" s="109">
        <v>204266</v>
      </c>
      <c r="C2879" s="36" t="s">
        <v>5457</v>
      </c>
      <c r="D2879" s="38">
        <v>0.79156249999999995</v>
      </c>
      <c r="E2879" s="123"/>
      <c r="F2879" s="33"/>
      <c r="G2879" s="34">
        <v>79.15625</v>
      </c>
      <c r="H2879" s="33"/>
      <c r="I2879" s="32"/>
      <c r="J2879" s="34">
        <v>0</v>
      </c>
      <c r="K2879" s="33"/>
      <c r="L2879" s="32"/>
      <c r="M2879" s="32"/>
      <c r="N2879" s="34">
        <v>0</v>
      </c>
      <c r="O2879" s="32"/>
      <c r="P2879" s="32"/>
      <c r="Q2879" s="32"/>
      <c r="R2879" s="32"/>
      <c r="S2879" s="34">
        <v>0</v>
      </c>
      <c r="T2879" s="35"/>
      <c r="U2879" s="33"/>
      <c r="V2879" s="33"/>
      <c r="W2879" s="33"/>
      <c r="X2879" s="33"/>
      <c r="Y2879" s="33"/>
      <c r="Z2879" s="34">
        <v>0</v>
      </c>
      <c r="AA2879" s="33"/>
      <c r="AB2879" s="33"/>
      <c r="AC2879" s="42">
        <v>79.15625</v>
      </c>
    </row>
    <row r="2880" spans="1:29" x14ac:dyDescent="0.25">
      <c r="A2880" s="224">
        <v>2876</v>
      </c>
      <c r="B2880" s="81" t="s">
        <v>4565</v>
      </c>
      <c r="C2880" s="8" t="s">
        <v>4042</v>
      </c>
      <c r="D2880" s="18">
        <v>0.7915151515151515</v>
      </c>
      <c r="E2880" s="124"/>
      <c r="F2880" s="17"/>
      <c r="G2880" s="18">
        <f>SUM(D2880*100,E2880:F2880)</f>
        <v>79.151515151515156</v>
      </c>
      <c r="H2880" s="17"/>
      <c r="I2880" s="19"/>
      <c r="J2880" s="18">
        <f>SUM(H2880:I2880)</f>
        <v>0</v>
      </c>
      <c r="K2880" s="17"/>
      <c r="L2880" s="19"/>
      <c r="M2880" s="19"/>
      <c r="N2880" s="18">
        <f>SUM(K2880:M2880)</f>
        <v>0</v>
      </c>
      <c r="O2880" s="19"/>
      <c r="P2880" s="19"/>
      <c r="Q2880" s="19"/>
      <c r="R2880" s="19"/>
      <c r="S2880" s="18">
        <f>SUM(O2880:R2880)</f>
        <v>0</v>
      </c>
      <c r="T2880" s="20"/>
      <c r="U2880" s="17"/>
      <c r="V2880" s="17"/>
      <c r="W2880" s="17"/>
      <c r="X2880" s="17"/>
      <c r="Y2880" s="17"/>
      <c r="Z2880" s="18">
        <f>SUM(T2880:Y2880)</f>
        <v>0</v>
      </c>
      <c r="AA2880" s="17"/>
      <c r="AB2880" s="17"/>
      <c r="AC2880" s="41">
        <f>G2880+J2880+N2880+S2880+Z2880+AA2880-AB2880</f>
        <v>79.151515151515156</v>
      </c>
    </row>
    <row r="2881" spans="1:29" x14ac:dyDescent="0.25">
      <c r="A2881" s="224">
        <v>2877</v>
      </c>
      <c r="B2881" s="61" t="s">
        <v>792</v>
      </c>
      <c r="C2881" s="8" t="s">
        <v>5456</v>
      </c>
      <c r="D2881" s="6">
        <v>0.79148054110301769</v>
      </c>
      <c r="E2881" s="121"/>
      <c r="F2881" s="5"/>
      <c r="G2881" s="6">
        <f>SUM(D2881*100,E2881:F2881)</f>
        <v>79.148054110301771</v>
      </c>
      <c r="H2881" s="5"/>
      <c r="I2881" s="4"/>
      <c r="J2881" s="6">
        <f>SUM(H2881:I2881)</f>
        <v>0</v>
      </c>
      <c r="K2881" s="5"/>
      <c r="L2881" s="4"/>
      <c r="M2881" s="4"/>
      <c r="N2881" s="6">
        <f>SUM(K2881:M2881)</f>
        <v>0</v>
      </c>
      <c r="O2881" s="4"/>
      <c r="P2881" s="4"/>
      <c r="Q2881" s="4"/>
      <c r="R2881" s="4"/>
      <c r="S2881" s="6">
        <f>SUM(O2881:R2881)</f>
        <v>0</v>
      </c>
      <c r="T2881" s="7"/>
      <c r="U2881" s="5"/>
      <c r="V2881" s="5"/>
      <c r="W2881" s="5"/>
      <c r="X2881" s="5"/>
      <c r="Y2881" s="5"/>
      <c r="Z2881" s="6">
        <f>SUM(T2881:Y2881)</f>
        <v>0</v>
      </c>
      <c r="AA2881" s="5"/>
      <c r="AB2881" s="5"/>
      <c r="AC2881" s="40">
        <f>G2881+J2881+N2881+S2881+Z2881+AA2881-AB2881</f>
        <v>79.148054110301771</v>
      </c>
    </row>
    <row r="2882" spans="1:29" x14ac:dyDescent="0.25">
      <c r="A2882" s="224">
        <v>2878</v>
      </c>
      <c r="B2882" s="94" t="s">
        <v>1673</v>
      </c>
      <c r="C2882" s="8" t="s">
        <v>1369</v>
      </c>
      <c r="D2882" s="18">
        <v>0.79146067415730326</v>
      </c>
      <c r="E2882" s="122"/>
      <c r="F2882" s="17"/>
      <c r="G2882" s="18">
        <f>SUM(D2882*100,E2882:F2882)</f>
        <v>79.146067415730329</v>
      </c>
      <c r="H2882" s="17"/>
      <c r="I2882" s="19"/>
      <c r="J2882" s="18">
        <f>SUM(H2882:I2882)</f>
        <v>0</v>
      </c>
      <c r="K2882" s="17"/>
      <c r="L2882" s="19"/>
      <c r="M2882" s="19"/>
      <c r="N2882" s="18">
        <f>SUM(K2882:M2882)</f>
        <v>0</v>
      </c>
      <c r="O2882" s="19"/>
      <c r="P2882" s="19"/>
      <c r="Q2882" s="19"/>
      <c r="R2882" s="19"/>
      <c r="S2882" s="18">
        <f>SUM(O2882:R2882)</f>
        <v>0</v>
      </c>
      <c r="T2882" s="20"/>
      <c r="U2882" s="17"/>
      <c r="V2882" s="17"/>
      <c r="W2882" s="17"/>
      <c r="X2882" s="17"/>
      <c r="Y2882" s="17"/>
      <c r="Z2882" s="18">
        <f>SUM(T2882:Y2882)</f>
        <v>0</v>
      </c>
      <c r="AA2882" s="17"/>
      <c r="AB2882" s="17"/>
      <c r="AC2882" s="41">
        <f>G2882+J2882+N2882+S2882+Z2882+AA2882-AB2882</f>
        <v>79.146067415730329</v>
      </c>
    </row>
    <row r="2883" spans="1:29" x14ac:dyDescent="0.25">
      <c r="A2883" s="225">
        <v>2879</v>
      </c>
      <c r="B2883" s="62" t="s">
        <v>5023</v>
      </c>
      <c r="C2883" s="8" t="s">
        <v>4042</v>
      </c>
      <c r="D2883" s="18">
        <v>0.79132867132867135</v>
      </c>
      <c r="E2883" s="124"/>
      <c r="F2883" s="17"/>
      <c r="G2883" s="18">
        <f>SUM(D2883*100,E2883:F2883)</f>
        <v>79.132867132867133</v>
      </c>
      <c r="H2883" s="17"/>
      <c r="I2883" s="19"/>
      <c r="J2883" s="18">
        <f>SUM(H2883:I2883)</f>
        <v>0</v>
      </c>
      <c r="K2883" s="17"/>
      <c r="L2883" s="19"/>
      <c r="M2883" s="19"/>
      <c r="N2883" s="18">
        <f>SUM(K2883:M2883)</f>
        <v>0</v>
      </c>
      <c r="O2883" s="19"/>
      <c r="P2883" s="19"/>
      <c r="Q2883" s="19"/>
      <c r="R2883" s="19"/>
      <c r="S2883" s="18">
        <f>SUM(O2883:R2883)</f>
        <v>0</v>
      </c>
      <c r="T2883" s="20"/>
      <c r="U2883" s="17"/>
      <c r="V2883" s="17"/>
      <c r="W2883" s="17"/>
      <c r="X2883" s="17"/>
      <c r="Y2883" s="17"/>
      <c r="Z2883" s="18">
        <f>SUM(T2883:Y2883)</f>
        <v>0</v>
      </c>
      <c r="AA2883" s="17"/>
      <c r="AB2883" s="17"/>
      <c r="AC2883" s="41">
        <f>G2883+J2883+N2883+S2883+Z2883+AA2883-AB2883</f>
        <v>79.132867132867133</v>
      </c>
    </row>
    <row r="2884" spans="1:29" x14ac:dyDescent="0.25">
      <c r="A2884" s="224">
        <v>2880</v>
      </c>
      <c r="B2884" s="62" t="s">
        <v>3629</v>
      </c>
      <c r="C2884" s="13" t="s">
        <v>3340</v>
      </c>
      <c r="D2884" s="18">
        <v>0.79100000000000004</v>
      </c>
      <c r="E2884" s="122"/>
      <c r="F2884" s="17"/>
      <c r="G2884" s="18">
        <v>79.100000000000009</v>
      </c>
      <c r="H2884" s="17"/>
      <c r="I2884" s="19"/>
      <c r="J2884" s="18">
        <v>0</v>
      </c>
      <c r="K2884" s="17"/>
      <c r="L2884" s="19"/>
      <c r="M2884" s="19"/>
      <c r="N2884" s="18">
        <v>0</v>
      </c>
      <c r="O2884" s="19"/>
      <c r="P2884" s="19"/>
      <c r="Q2884" s="19"/>
      <c r="R2884" s="19"/>
      <c r="S2884" s="18">
        <v>0</v>
      </c>
      <c r="T2884" s="20"/>
      <c r="U2884" s="17"/>
      <c r="V2884" s="17"/>
      <c r="W2884" s="17"/>
      <c r="X2884" s="17"/>
      <c r="Y2884" s="17"/>
      <c r="Z2884" s="18">
        <v>0</v>
      </c>
      <c r="AA2884" s="17"/>
      <c r="AB2884" s="17"/>
      <c r="AC2884" s="41">
        <v>79.100000000000009</v>
      </c>
    </row>
    <row r="2885" spans="1:29" x14ac:dyDescent="0.25">
      <c r="A2885" s="224">
        <v>2881</v>
      </c>
      <c r="B2885" s="109">
        <v>194275</v>
      </c>
      <c r="C2885" s="36" t="s">
        <v>5457</v>
      </c>
      <c r="D2885" s="39">
        <v>0.79100000000000004</v>
      </c>
      <c r="E2885" s="123"/>
      <c r="F2885" s="33"/>
      <c r="G2885" s="34">
        <v>79.100000000000009</v>
      </c>
      <c r="H2885" s="33"/>
      <c r="I2885" s="32"/>
      <c r="J2885" s="34">
        <v>0</v>
      </c>
      <c r="K2885" s="33"/>
      <c r="L2885" s="32"/>
      <c r="M2885" s="32"/>
      <c r="N2885" s="34">
        <v>0</v>
      </c>
      <c r="O2885" s="32"/>
      <c r="P2885" s="32"/>
      <c r="Q2885" s="32"/>
      <c r="R2885" s="32"/>
      <c r="S2885" s="34">
        <v>0</v>
      </c>
      <c r="T2885" s="35"/>
      <c r="U2885" s="33"/>
      <c r="V2885" s="33"/>
      <c r="W2885" s="33"/>
      <c r="X2885" s="33"/>
      <c r="Y2885" s="33"/>
      <c r="Z2885" s="34">
        <v>0</v>
      </c>
      <c r="AA2885" s="33"/>
      <c r="AB2885" s="33"/>
      <c r="AC2885" s="42">
        <v>79.100000000000009</v>
      </c>
    </row>
    <row r="2886" spans="1:29" x14ac:dyDescent="0.25">
      <c r="A2886" s="224">
        <v>2882</v>
      </c>
      <c r="B2886" s="62" t="s">
        <v>2933</v>
      </c>
      <c r="C2886" s="13" t="s">
        <v>2360</v>
      </c>
      <c r="D2886" s="18">
        <v>0.70097500000000001</v>
      </c>
      <c r="E2886" s="122"/>
      <c r="F2886" s="17"/>
      <c r="G2886" s="18">
        <v>70.097499999999997</v>
      </c>
      <c r="H2886" s="17"/>
      <c r="I2886" s="19"/>
      <c r="J2886" s="18">
        <v>0</v>
      </c>
      <c r="K2886" s="17">
        <v>2</v>
      </c>
      <c r="L2886" s="19">
        <v>1</v>
      </c>
      <c r="M2886" s="19">
        <v>6</v>
      </c>
      <c r="N2886" s="18">
        <v>9</v>
      </c>
      <c r="O2886" s="19"/>
      <c r="P2886" s="19"/>
      <c r="Q2886" s="19"/>
      <c r="R2886" s="19"/>
      <c r="S2886" s="18">
        <v>0</v>
      </c>
      <c r="T2886" s="20"/>
      <c r="U2886" s="17"/>
      <c r="V2886" s="17"/>
      <c r="W2886" s="17"/>
      <c r="X2886" s="17"/>
      <c r="Y2886" s="17"/>
      <c r="Z2886" s="18">
        <v>0</v>
      </c>
      <c r="AA2886" s="17"/>
      <c r="AB2886" s="17"/>
      <c r="AC2886" s="41">
        <v>79.097499999999997</v>
      </c>
    </row>
    <row r="2887" spans="1:29" x14ac:dyDescent="0.25">
      <c r="A2887" s="225">
        <v>2883</v>
      </c>
      <c r="B2887" s="62" t="s">
        <v>793</v>
      </c>
      <c r="C2887" s="8" t="s">
        <v>5456</v>
      </c>
      <c r="D2887" s="43">
        <v>0.79096774193548391</v>
      </c>
      <c r="E2887" s="121"/>
      <c r="F2887" s="5"/>
      <c r="G2887" s="6">
        <f>SUM(D2887*100,E2887:F2887)</f>
        <v>79.096774193548384</v>
      </c>
      <c r="H2887" s="5"/>
      <c r="I2887" s="4"/>
      <c r="J2887" s="6">
        <f>SUM(H2887:I2887)</f>
        <v>0</v>
      </c>
      <c r="K2887" s="5"/>
      <c r="L2887" s="4"/>
      <c r="M2887" s="4"/>
      <c r="N2887" s="6">
        <f>SUM(K2887:M2887)</f>
        <v>0</v>
      </c>
      <c r="O2887" s="4"/>
      <c r="P2887" s="4"/>
      <c r="Q2887" s="4"/>
      <c r="R2887" s="4"/>
      <c r="S2887" s="6">
        <f>SUM(O2887:R2887)</f>
        <v>0</v>
      </c>
      <c r="T2887" s="7"/>
      <c r="U2887" s="5"/>
      <c r="V2887" s="5"/>
      <c r="W2887" s="5"/>
      <c r="X2887" s="5"/>
      <c r="Y2887" s="5"/>
      <c r="Z2887" s="6">
        <f>SUM(T2887:Y2887)</f>
        <v>0</v>
      </c>
      <c r="AA2887" s="5"/>
      <c r="AB2887" s="5"/>
      <c r="AC2887" s="40">
        <f>G2887+J2887+N2887+S2887+Z2887+AA2887-AB2887</f>
        <v>79.096774193548384</v>
      </c>
    </row>
    <row r="2888" spans="1:29" x14ac:dyDescent="0.25">
      <c r="A2888" s="224">
        <v>2884</v>
      </c>
      <c r="B2888" s="58" t="s">
        <v>794</v>
      </c>
      <c r="C2888" s="8" t="s">
        <v>5456</v>
      </c>
      <c r="D2888" s="6">
        <v>0.79096774193548391</v>
      </c>
      <c r="E2888" s="121"/>
      <c r="F2888" s="5"/>
      <c r="G2888" s="6">
        <f>SUM(D2888*100,E2888:F2888)</f>
        <v>79.096774193548384</v>
      </c>
      <c r="H2888" s="5"/>
      <c r="I2888" s="4"/>
      <c r="J2888" s="6">
        <f>SUM(H2888:I2888)</f>
        <v>0</v>
      </c>
      <c r="K2888" s="5"/>
      <c r="L2888" s="4"/>
      <c r="M2888" s="4"/>
      <c r="N2888" s="6">
        <f>SUM(K2888:M2888)</f>
        <v>0</v>
      </c>
      <c r="O2888" s="4"/>
      <c r="P2888" s="4"/>
      <c r="Q2888" s="4"/>
      <c r="R2888" s="4"/>
      <c r="S2888" s="6">
        <f>SUM(O2888:R2888)</f>
        <v>0</v>
      </c>
      <c r="T2888" s="7"/>
      <c r="U2888" s="5"/>
      <c r="V2888" s="5"/>
      <c r="W2888" s="5"/>
      <c r="X2888" s="5"/>
      <c r="Y2888" s="5"/>
      <c r="Z2888" s="6">
        <f>SUM(T2888:Y2888)</f>
        <v>0</v>
      </c>
      <c r="AA2888" s="5"/>
      <c r="AB2888" s="5"/>
      <c r="AC2888" s="40">
        <f>G2888+J2888+N2888+S2888+Z2888+AA2888-AB2888</f>
        <v>79.096774193548384</v>
      </c>
    </row>
    <row r="2889" spans="1:29" x14ac:dyDescent="0.25">
      <c r="A2889" s="224">
        <v>2885</v>
      </c>
      <c r="B2889" s="111" t="s">
        <v>4115</v>
      </c>
      <c r="C2889" s="8" t="s">
        <v>4042</v>
      </c>
      <c r="D2889" s="18">
        <v>0.79093749999999996</v>
      </c>
      <c r="E2889" s="124"/>
      <c r="F2889" s="17"/>
      <c r="G2889" s="18">
        <f>SUM(D2889*100,E2889:F2889)</f>
        <v>79.09375</v>
      </c>
      <c r="H2889" s="17"/>
      <c r="I2889" s="19"/>
      <c r="J2889" s="18">
        <f>SUM(H2889:I2889)</f>
        <v>0</v>
      </c>
      <c r="K2889" s="17"/>
      <c r="L2889" s="19"/>
      <c r="M2889" s="19"/>
      <c r="N2889" s="18">
        <f>SUM(K2889:M2889)</f>
        <v>0</v>
      </c>
      <c r="O2889" s="19"/>
      <c r="P2889" s="19"/>
      <c r="Q2889" s="19"/>
      <c r="R2889" s="19"/>
      <c r="S2889" s="18">
        <f>SUM(O2889:R2889)</f>
        <v>0</v>
      </c>
      <c r="T2889" s="20"/>
      <c r="U2889" s="17"/>
      <c r="V2889" s="17"/>
      <c r="W2889" s="17"/>
      <c r="X2889" s="17"/>
      <c r="Y2889" s="17"/>
      <c r="Z2889" s="18">
        <f>SUM(T2889:Y2889)</f>
        <v>0</v>
      </c>
      <c r="AA2889" s="17"/>
      <c r="AB2889" s="17"/>
      <c r="AC2889" s="41">
        <f>G2889+J2889+N2889+S2889+Z2889+AA2889-AB2889</f>
        <v>79.09375</v>
      </c>
    </row>
    <row r="2890" spans="1:29" x14ac:dyDescent="0.25">
      <c r="A2890" s="224">
        <v>2886</v>
      </c>
      <c r="B2890" s="81" t="s">
        <v>1674</v>
      </c>
      <c r="C2890" s="8" t="s">
        <v>1369</v>
      </c>
      <c r="D2890" s="18">
        <v>0.79090909090909089</v>
      </c>
      <c r="E2890" s="122"/>
      <c r="F2890" s="17"/>
      <c r="G2890" s="18">
        <f>SUM(D2890*100,E2890:F2890)</f>
        <v>79.090909090909093</v>
      </c>
      <c r="H2890" s="17"/>
      <c r="I2890" s="19"/>
      <c r="J2890" s="18">
        <f>SUM(H2890:I2890)</f>
        <v>0</v>
      </c>
      <c r="K2890" s="17"/>
      <c r="L2890" s="19"/>
      <c r="M2890" s="19"/>
      <c r="N2890" s="18">
        <f>SUM(K2890:M2890)</f>
        <v>0</v>
      </c>
      <c r="O2890" s="19"/>
      <c r="P2890" s="19"/>
      <c r="Q2890" s="19"/>
      <c r="R2890" s="19"/>
      <c r="S2890" s="18">
        <f>SUM(O2890:R2890)</f>
        <v>0</v>
      </c>
      <c r="T2890" s="20"/>
      <c r="U2890" s="17"/>
      <c r="V2890" s="17"/>
      <c r="W2890" s="17"/>
      <c r="X2890" s="17"/>
      <c r="Y2890" s="17"/>
      <c r="Z2890" s="18">
        <f>SUM(T2890:Y2890)</f>
        <v>0</v>
      </c>
      <c r="AA2890" s="17"/>
      <c r="AB2890" s="17"/>
      <c r="AC2890" s="41">
        <f>G2890+J2890+N2890+S2890+Z2890+AA2890-AB2890</f>
        <v>79.090909090909093</v>
      </c>
    </row>
    <row r="2891" spans="1:29" x14ac:dyDescent="0.25">
      <c r="A2891" s="225">
        <v>2887</v>
      </c>
      <c r="B2891" s="58" t="s">
        <v>795</v>
      </c>
      <c r="C2891" s="8" t="s">
        <v>5456</v>
      </c>
      <c r="D2891" s="43">
        <v>0.79086000000000001</v>
      </c>
      <c r="E2891" s="121"/>
      <c r="F2891" s="5"/>
      <c r="G2891" s="6">
        <f>SUM(D2891*100,E2891:F2891)</f>
        <v>79.085999999999999</v>
      </c>
      <c r="H2891" s="5"/>
      <c r="I2891" s="4"/>
      <c r="J2891" s="6">
        <f>SUM(H2891:I2891)</f>
        <v>0</v>
      </c>
      <c r="K2891" s="5"/>
      <c r="L2891" s="4"/>
      <c r="M2891" s="4"/>
      <c r="N2891" s="6">
        <f>SUM(K2891:M2891)</f>
        <v>0</v>
      </c>
      <c r="O2891" s="4"/>
      <c r="P2891" s="4"/>
      <c r="Q2891" s="4"/>
      <c r="R2891" s="4"/>
      <c r="S2891" s="6">
        <f>SUM(O2891:R2891)</f>
        <v>0</v>
      </c>
      <c r="T2891" s="7"/>
      <c r="U2891" s="5"/>
      <c r="V2891" s="5"/>
      <c r="W2891" s="5"/>
      <c r="X2891" s="5"/>
      <c r="Y2891" s="5"/>
      <c r="Z2891" s="6">
        <f>SUM(T2891:Y2891)</f>
        <v>0</v>
      </c>
      <c r="AA2891" s="5"/>
      <c r="AB2891" s="5"/>
      <c r="AC2891" s="40">
        <f>G2891+J2891+N2891+S2891+Z2891+AA2891-AB2891</f>
        <v>79.085999999999999</v>
      </c>
    </row>
    <row r="2892" spans="1:29" x14ac:dyDescent="0.25">
      <c r="A2892" s="224">
        <v>2888</v>
      </c>
      <c r="B2892" s="61" t="s">
        <v>796</v>
      </c>
      <c r="C2892" s="8" t="s">
        <v>5456</v>
      </c>
      <c r="D2892" s="6">
        <v>0.79083350676378772</v>
      </c>
      <c r="E2892" s="121"/>
      <c r="F2892" s="5"/>
      <c r="G2892" s="6">
        <f>SUM(D2892*100,E2892:F2892)</f>
        <v>79.083350676378771</v>
      </c>
      <c r="H2892" s="5"/>
      <c r="I2892" s="4"/>
      <c r="J2892" s="6">
        <f>SUM(H2892:I2892)</f>
        <v>0</v>
      </c>
      <c r="K2892" s="5"/>
      <c r="L2892" s="4"/>
      <c r="M2892" s="4"/>
      <c r="N2892" s="6">
        <f>SUM(K2892:M2892)</f>
        <v>0</v>
      </c>
      <c r="O2892" s="4"/>
      <c r="P2892" s="4"/>
      <c r="Q2892" s="4"/>
      <c r="R2892" s="4"/>
      <c r="S2892" s="6">
        <f>SUM(O2892:R2892)</f>
        <v>0</v>
      </c>
      <c r="T2892" s="7"/>
      <c r="U2892" s="5"/>
      <c r="V2892" s="5"/>
      <c r="W2892" s="5"/>
      <c r="X2892" s="5"/>
      <c r="Y2892" s="5"/>
      <c r="Z2892" s="6">
        <f>SUM(T2892:Y2892)</f>
        <v>0</v>
      </c>
      <c r="AA2892" s="5"/>
      <c r="AB2892" s="5"/>
      <c r="AC2892" s="40">
        <f>G2892+J2892+N2892+S2892+Z2892+AA2892-AB2892</f>
        <v>79.083350676378771</v>
      </c>
    </row>
    <row r="2893" spans="1:29" x14ac:dyDescent="0.25">
      <c r="A2893" s="224">
        <v>2889</v>
      </c>
      <c r="B2893" s="62" t="s">
        <v>2934</v>
      </c>
      <c r="C2893" s="13" t="s">
        <v>2360</v>
      </c>
      <c r="D2893" s="18">
        <v>0.79083333333333328</v>
      </c>
      <c r="E2893" s="122"/>
      <c r="F2893" s="17"/>
      <c r="G2893" s="18">
        <v>79.083333333333329</v>
      </c>
      <c r="H2893" s="17"/>
      <c r="I2893" s="19"/>
      <c r="J2893" s="18">
        <v>0</v>
      </c>
      <c r="K2893" s="17"/>
      <c r="L2893" s="19"/>
      <c r="M2893" s="19"/>
      <c r="N2893" s="18">
        <v>0</v>
      </c>
      <c r="O2893" s="19"/>
      <c r="P2893" s="19"/>
      <c r="Q2893" s="19"/>
      <c r="R2893" s="19"/>
      <c r="S2893" s="18">
        <v>0</v>
      </c>
      <c r="T2893" s="20"/>
      <c r="U2893" s="17"/>
      <c r="V2893" s="17"/>
      <c r="W2893" s="17"/>
      <c r="X2893" s="17"/>
      <c r="Y2893" s="17"/>
      <c r="Z2893" s="18">
        <v>0</v>
      </c>
      <c r="AA2893" s="17"/>
      <c r="AB2893" s="17"/>
      <c r="AC2893" s="41">
        <v>79.083333333333329</v>
      </c>
    </row>
    <row r="2894" spans="1:29" x14ac:dyDescent="0.25">
      <c r="A2894" s="224">
        <v>2890</v>
      </c>
      <c r="B2894" s="62" t="s">
        <v>2935</v>
      </c>
      <c r="C2894" s="13" t="s">
        <v>2360</v>
      </c>
      <c r="D2894" s="18">
        <v>0.79083333333333328</v>
      </c>
      <c r="E2894" s="122"/>
      <c r="F2894" s="17"/>
      <c r="G2894" s="18">
        <v>79.083333333333329</v>
      </c>
      <c r="H2894" s="17"/>
      <c r="I2894" s="19"/>
      <c r="J2894" s="18">
        <v>0</v>
      </c>
      <c r="K2894" s="17"/>
      <c r="L2894" s="19"/>
      <c r="M2894" s="19"/>
      <c r="N2894" s="18">
        <v>0</v>
      </c>
      <c r="O2894" s="19"/>
      <c r="P2894" s="19"/>
      <c r="Q2894" s="19"/>
      <c r="R2894" s="19"/>
      <c r="S2894" s="18">
        <v>0</v>
      </c>
      <c r="T2894" s="20"/>
      <c r="U2894" s="17"/>
      <c r="V2894" s="17"/>
      <c r="W2894" s="17"/>
      <c r="X2894" s="17"/>
      <c r="Y2894" s="17"/>
      <c r="Z2894" s="18">
        <v>0</v>
      </c>
      <c r="AA2894" s="17"/>
      <c r="AB2894" s="17"/>
      <c r="AC2894" s="41">
        <v>79.083333333333329</v>
      </c>
    </row>
    <row r="2895" spans="1:29" x14ac:dyDescent="0.25">
      <c r="A2895" s="225">
        <v>2891</v>
      </c>
      <c r="B2895" s="62" t="s">
        <v>2936</v>
      </c>
      <c r="C2895" s="13" t="s">
        <v>2360</v>
      </c>
      <c r="D2895" s="18">
        <v>0.71583333333333332</v>
      </c>
      <c r="E2895" s="122"/>
      <c r="F2895" s="17"/>
      <c r="G2895" s="18">
        <v>71.583333333333329</v>
      </c>
      <c r="H2895" s="17"/>
      <c r="I2895" s="19"/>
      <c r="J2895" s="18">
        <v>0</v>
      </c>
      <c r="K2895" s="17"/>
      <c r="L2895" s="19"/>
      <c r="M2895" s="19"/>
      <c r="N2895" s="18">
        <v>0</v>
      </c>
      <c r="O2895" s="19"/>
      <c r="P2895" s="19"/>
      <c r="Q2895" s="19"/>
      <c r="R2895" s="19"/>
      <c r="S2895" s="18">
        <v>0</v>
      </c>
      <c r="T2895" s="20"/>
      <c r="U2895" s="17"/>
      <c r="V2895" s="17"/>
      <c r="W2895" s="17">
        <v>7.5</v>
      </c>
      <c r="X2895" s="17"/>
      <c r="Y2895" s="17"/>
      <c r="Z2895" s="18">
        <v>7.5</v>
      </c>
      <c r="AA2895" s="17"/>
      <c r="AB2895" s="17"/>
      <c r="AC2895" s="41">
        <v>79.083333333333329</v>
      </c>
    </row>
    <row r="2896" spans="1:29" x14ac:dyDescent="0.25">
      <c r="A2896" s="224">
        <v>2892</v>
      </c>
      <c r="B2896" s="62" t="s">
        <v>2937</v>
      </c>
      <c r="C2896" s="13" t="s">
        <v>2360</v>
      </c>
      <c r="D2896" s="18">
        <v>0.79076923076923078</v>
      </c>
      <c r="E2896" s="122"/>
      <c r="F2896" s="17"/>
      <c r="G2896" s="18">
        <v>79.07692307692308</v>
      </c>
      <c r="H2896" s="17"/>
      <c r="I2896" s="19"/>
      <c r="J2896" s="18">
        <v>0</v>
      </c>
      <c r="K2896" s="17"/>
      <c r="L2896" s="19"/>
      <c r="M2896" s="19"/>
      <c r="N2896" s="18">
        <v>0</v>
      </c>
      <c r="O2896" s="19"/>
      <c r="P2896" s="19"/>
      <c r="Q2896" s="19"/>
      <c r="R2896" s="19"/>
      <c r="S2896" s="18">
        <v>0</v>
      </c>
      <c r="T2896" s="20"/>
      <c r="U2896" s="17"/>
      <c r="V2896" s="17"/>
      <c r="W2896" s="17"/>
      <c r="X2896" s="17"/>
      <c r="Y2896" s="17"/>
      <c r="Z2896" s="18">
        <v>0</v>
      </c>
      <c r="AA2896" s="17"/>
      <c r="AB2896" s="17"/>
      <c r="AC2896" s="41">
        <v>79.07692307692308</v>
      </c>
    </row>
    <row r="2897" spans="1:29" x14ac:dyDescent="0.25">
      <c r="A2897" s="224">
        <v>2893</v>
      </c>
      <c r="B2897" s="62" t="s">
        <v>2938</v>
      </c>
      <c r="C2897" s="13" t="s">
        <v>2360</v>
      </c>
      <c r="D2897" s="18">
        <v>0.79076923076923078</v>
      </c>
      <c r="E2897" s="122"/>
      <c r="F2897" s="17"/>
      <c r="G2897" s="18">
        <v>79.07692307692308</v>
      </c>
      <c r="H2897" s="17"/>
      <c r="I2897" s="19"/>
      <c r="J2897" s="18">
        <v>0</v>
      </c>
      <c r="K2897" s="17"/>
      <c r="L2897" s="19"/>
      <c r="M2897" s="19"/>
      <c r="N2897" s="18">
        <v>0</v>
      </c>
      <c r="O2897" s="19"/>
      <c r="P2897" s="19"/>
      <c r="Q2897" s="19"/>
      <c r="R2897" s="19"/>
      <c r="S2897" s="18">
        <v>0</v>
      </c>
      <c r="T2897" s="20"/>
      <c r="U2897" s="17"/>
      <c r="V2897" s="17"/>
      <c r="W2897" s="17"/>
      <c r="X2897" s="17"/>
      <c r="Y2897" s="17"/>
      <c r="Z2897" s="18">
        <v>0</v>
      </c>
      <c r="AA2897" s="17"/>
      <c r="AB2897" s="17"/>
      <c r="AC2897" s="41">
        <v>79.07692307692308</v>
      </c>
    </row>
    <row r="2898" spans="1:29" x14ac:dyDescent="0.25">
      <c r="A2898" s="224">
        <v>2894</v>
      </c>
      <c r="B2898" s="109">
        <v>194121</v>
      </c>
      <c r="C2898" s="36" t="s">
        <v>5457</v>
      </c>
      <c r="D2898" s="39">
        <v>0.76566666666666672</v>
      </c>
      <c r="E2898" s="123"/>
      <c r="F2898" s="33"/>
      <c r="G2898" s="34">
        <v>76.566666666666677</v>
      </c>
      <c r="H2898" s="33"/>
      <c r="I2898" s="32"/>
      <c r="J2898" s="34">
        <v>0</v>
      </c>
      <c r="K2898" s="33"/>
      <c r="L2898" s="32"/>
      <c r="M2898" s="32"/>
      <c r="N2898" s="34">
        <v>0</v>
      </c>
      <c r="O2898" s="32">
        <v>2.5</v>
      </c>
      <c r="P2898" s="32"/>
      <c r="Q2898" s="32"/>
      <c r="R2898" s="32"/>
      <c r="S2898" s="34">
        <v>2.5</v>
      </c>
      <c r="T2898" s="35"/>
      <c r="U2898" s="33"/>
      <c r="V2898" s="33"/>
      <c r="W2898" s="33"/>
      <c r="X2898" s="33"/>
      <c r="Y2898" s="33"/>
      <c r="Z2898" s="34">
        <v>0</v>
      </c>
      <c r="AA2898" s="33"/>
      <c r="AB2898" s="33"/>
      <c r="AC2898" s="42">
        <v>79.066666666666677</v>
      </c>
    </row>
    <row r="2899" spans="1:29" x14ac:dyDescent="0.25">
      <c r="A2899" s="225">
        <v>2895</v>
      </c>
      <c r="B2899" s="58" t="s">
        <v>797</v>
      </c>
      <c r="C2899" s="8" t="s">
        <v>5456</v>
      </c>
      <c r="D2899" s="6">
        <v>0.79066666666666663</v>
      </c>
      <c r="E2899" s="121"/>
      <c r="F2899" s="5"/>
      <c r="G2899" s="6">
        <f>SUM(D2899*100,E2899:F2899)</f>
        <v>79.066666666666663</v>
      </c>
      <c r="H2899" s="5"/>
      <c r="I2899" s="4"/>
      <c r="J2899" s="6">
        <f>SUM(H2899:I2899)</f>
        <v>0</v>
      </c>
      <c r="K2899" s="5"/>
      <c r="L2899" s="4"/>
      <c r="M2899" s="4"/>
      <c r="N2899" s="6">
        <f>SUM(K2899:M2899)</f>
        <v>0</v>
      </c>
      <c r="O2899" s="4"/>
      <c r="P2899" s="4"/>
      <c r="Q2899" s="4"/>
      <c r="R2899" s="4"/>
      <c r="S2899" s="6">
        <f>SUM(O2899:R2899)</f>
        <v>0</v>
      </c>
      <c r="T2899" s="7"/>
      <c r="U2899" s="5"/>
      <c r="V2899" s="5"/>
      <c r="W2899" s="5"/>
      <c r="X2899" s="5"/>
      <c r="Y2899" s="5"/>
      <c r="Z2899" s="6">
        <f>SUM(T2899:Y2899)</f>
        <v>0</v>
      </c>
      <c r="AA2899" s="5"/>
      <c r="AB2899" s="5"/>
      <c r="AC2899" s="40">
        <f>G2899+J2899+N2899+S2899+Z2899+AA2899-AB2899</f>
        <v>79.066666666666663</v>
      </c>
    </row>
    <row r="2900" spans="1:29" x14ac:dyDescent="0.25">
      <c r="A2900" s="224">
        <v>2896</v>
      </c>
      <c r="B2900" s="62" t="s">
        <v>798</v>
      </c>
      <c r="C2900" s="8" t="s">
        <v>5456</v>
      </c>
      <c r="D2900" s="6">
        <v>0.79066666666666663</v>
      </c>
      <c r="E2900" s="121"/>
      <c r="F2900" s="5"/>
      <c r="G2900" s="6">
        <f>SUM(D2900*100,E2900:F2900)</f>
        <v>79.066666666666663</v>
      </c>
      <c r="H2900" s="5"/>
      <c r="I2900" s="4"/>
      <c r="J2900" s="6">
        <f>SUM(H2900:I2900)</f>
        <v>0</v>
      </c>
      <c r="K2900" s="5"/>
      <c r="L2900" s="4"/>
      <c r="M2900" s="4"/>
      <c r="N2900" s="6">
        <f>SUM(K2900:M2900)</f>
        <v>0</v>
      </c>
      <c r="O2900" s="4"/>
      <c r="P2900" s="4"/>
      <c r="Q2900" s="4"/>
      <c r="R2900" s="4"/>
      <c r="S2900" s="6">
        <f>SUM(O2900:R2900)</f>
        <v>0</v>
      </c>
      <c r="T2900" s="7"/>
      <c r="U2900" s="5"/>
      <c r="V2900" s="5"/>
      <c r="W2900" s="5"/>
      <c r="X2900" s="5"/>
      <c r="Y2900" s="5"/>
      <c r="Z2900" s="6">
        <f>SUM(T2900:Y2900)</f>
        <v>0</v>
      </c>
      <c r="AA2900" s="5"/>
      <c r="AB2900" s="5"/>
      <c r="AC2900" s="40">
        <f>G2900+J2900+N2900+S2900+Z2900+AA2900-AB2900</f>
        <v>79.066666666666663</v>
      </c>
    </row>
    <row r="2901" spans="1:29" x14ac:dyDescent="0.25">
      <c r="A2901" s="224">
        <v>2897</v>
      </c>
      <c r="B2901" s="109">
        <v>194243</v>
      </c>
      <c r="C2901" s="36" t="s">
        <v>5457</v>
      </c>
      <c r="D2901" s="39">
        <v>0.6156666666666667</v>
      </c>
      <c r="E2901" s="123"/>
      <c r="F2901" s="33"/>
      <c r="G2901" s="34">
        <v>61.56666666666667</v>
      </c>
      <c r="H2901" s="33"/>
      <c r="I2901" s="32"/>
      <c r="J2901" s="34">
        <v>0</v>
      </c>
      <c r="K2901" s="33"/>
      <c r="L2901" s="32"/>
      <c r="M2901" s="32"/>
      <c r="N2901" s="34">
        <v>0</v>
      </c>
      <c r="O2901" s="32"/>
      <c r="P2901" s="32"/>
      <c r="Q2901" s="32"/>
      <c r="R2901" s="32"/>
      <c r="S2901" s="34">
        <v>0</v>
      </c>
      <c r="T2901" s="35">
        <v>1.5</v>
      </c>
      <c r="U2901" s="33">
        <v>9.5</v>
      </c>
      <c r="V2901" s="33">
        <v>6.5</v>
      </c>
      <c r="W2901" s="33"/>
      <c r="X2901" s="33"/>
      <c r="Y2901" s="33"/>
      <c r="Z2901" s="34">
        <v>17.5</v>
      </c>
      <c r="AA2901" s="33"/>
      <c r="AB2901" s="33"/>
      <c r="AC2901" s="42">
        <v>79.066666666666663</v>
      </c>
    </row>
    <row r="2902" spans="1:29" x14ac:dyDescent="0.25">
      <c r="A2902" s="224">
        <v>2898</v>
      </c>
      <c r="B2902" s="62" t="s">
        <v>3630</v>
      </c>
      <c r="C2902" s="13" t="s">
        <v>3340</v>
      </c>
      <c r="D2902" s="18">
        <v>0.78060606060606064</v>
      </c>
      <c r="E2902" s="122">
        <v>1</v>
      </c>
      <c r="F2902" s="17"/>
      <c r="G2902" s="18">
        <v>79.060606060606062</v>
      </c>
      <c r="H2902" s="17"/>
      <c r="I2902" s="19"/>
      <c r="J2902" s="18">
        <v>0</v>
      </c>
      <c r="K2902" s="17"/>
      <c r="L2902" s="19"/>
      <c r="M2902" s="19"/>
      <c r="N2902" s="18">
        <v>0</v>
      </c>
      <c r="O2902" s="19"/>
      <c r="P2902" s="19"/>
      <c r="Q2902" s="19"/>
      <c r="R2902" s="19"/>
      <c r="S2902" s="18">
        <v>0</v>
      </c>
      <c r="T2902" s="20"/>
      <c r="U2902" s="17"/>
      <c r="V2902" s="17"/>
      <c r="W2902" s="17"/>
      <c r="X2902" s="17"/>
      <c r="Y2902" s="17"/>
      <c r="Z2902" s="18">
        <v>0</v>
      </c>
      <c r="AA2902" s="17"/>
      <c r="AB2902" s="17"/>
      <c r="AC2902" s="41">
        <v>79.060606060606062</v>
      </c>
    </row>
    <row r="2903" spans="1:29" x14ac:dyDescent="0.25">
      <c r="A2903" s="225">
        <v>2899</v>
      </c>
      <c r="B2903" s="81" t="s">
        <v>4536</v>
      </c>
      <c r="C2903" s="8" t="s">
        <v>4042</v>
      </c>
      <c r="D2903" s="18">
        <v>0.79060606060606065</v>
      </c>
      <c r="E2903" s="124"/>
      <c r="F2903" s="17"/>
      <c r="G2903" s="18">
        <f>SUM(D2903*100,E2903:F2903)</f>
        <v>79.060606060606062</v>
      </c>
      <c r="H2903" s="17"/>
      <c r="I2903" s="19"/>
      <c r="J2903" s="18">
        <f>SUM(H2903:I2903)</f>
        <v>0</v>
      </c>
      <c r="K2903" s="17"/>
      <c r="L2903" s="19"/>
      <c r="M2903" s="19"/>
      <c r="N2903" s="18">
        <f>SUM(K2903:M2903)</f>
        <v>0</v>
      </c>
      <c r="O2903" s="19"/>
      <c r="P2903" s="19"/>
      <c r="Q2903" s="19"/>
      <c r="R2903" s="19"/>
      <c r="S2903" s="18">
        <f>SUM(O2903:R2903)</f>
        <v>0</v>
      </c>
      <c r="T2903" s="20"/>
      <c r="U2903" s="17"/>
      <c r="V2903" s="17"/>
      <c r="W2903" s="17"/>
      <c r="X2903" s="17"/>
      <c r="Y2903" s="17"/>
      <c r="Z2903" s="18">
        <f>SUM(T2903:Y2903)</f>
        <v>0</v>
      </c>
      <c r="AA2903" s="17"/>
      <c r="AB2903" s="17"/>
      <c r="AC2903" s="41">
        <f>G2903+J2903+N2903+S2903+Z2903+AA2903-AB2903</f>
        <v>79.060606060606062</v>
      </c>
    </row>
    <row r="2904" spans="1:29" x14ac:dyDescent="0.25">
      <c r="A2904" s="224">
        <v>2900</v>
      </c>
      <c r="B2904" s="109">
        <v>214025</v>
      </c>
      <c r="C2904" s="36" t="s">
        <v>5457</v>
      </c>
      <c r="D2904" s="39">
        <v>0.74945925925925927</v>
      </c>
      <c r="E2904" s="123"/>
      <c r="F2904" s="33"/>
      <c r="G2904" s="34">
        <v>74.945925925925934</v>
      </c>
      <c r="H2904" s="33"/>
      <c r="I2904" s="32"/>
      <c r="J2904" s="34">
        <v>0</v>
      </c>
      <c r="K2904" s="33"/>
      <c r="L2904" s="32"/>
      <c r="M2904" s="32"/>
      <c r="N2904" s="34">
        <v>0</v>
      </c>
      <c r="O2904" s="32"/>
      <c r="P2904" s="32"/>
      <c r="Q2904" s="32"/>
      <c r="R2904" s="32"/>
      <c r="S2904" s="34">
        <v>0</v>
      </c>
      <c r="T2904" s="35"/>
      <c r="U2904" s="33">
        <v>4.0999999999999996</v>
      </c>
      <c r="V2904" s="33"/>
      <c r="W2904" s="33"/>
      <c r="X2904" s="33"/>
      <c r="Y2904" s="33"/>
      <c r="Z2904" s="34">
        <v>4.0999999999999996</v>
      </c>
      <c r="AA2904" s="33"/>
      <c r="AB2904" s="33"/>
      <c r="AC2904" s="42">
        <v>79.045925925925928</v>
      </c>
    </row>
    <row r="2905" spans="1:29" x14ac:dyDescent="0.25">
      <c r="A2905" s="224">
        <v>2901</v>
      </c>
      <c r="B2905" s="62" t="s">
        <v>4658</v>
      </c>
      <c r="C2905" s="8" t="s">
        <v>4042</v>
      </c>
      <c r="D2905" s="18">
        <v>0.79033333333333333</v>
      </c>
      <c r="E2905" s="124"/>
      <c r="F2905" s="17"/>
      <c r="G2905" s="18">
        <f>SUM(D2905*100,E2905:F2905)</f>
        <v>79.033333333333331</v>
      </c>
      <c r="H2905" s="17"/>
      <c r="I2905" s="19"/>
      <c r="J2905" s="18">
        <f>SUM(H2905:I2905)</f>
        <v>0</v>
      </c>
      <c r="K2905" s="17"/>
      <c r="L2905" s="19"/>
      <c r="M2905" s="19"/>
      <c r="N2905" s="18">
        <f>SUM(K2905:M2905)</f>
        <v>0</v>
      </c>
      <c r="O2905" s="19"/>
      <c r="P2905" s="19"/>
      <c r="Q2905" s="19"/>
      <c r="R2905" s="19"/>
      <c r="S2905" s="18">
        <f>SUM(O2905:R2905)</f>
        <v>0</v>
      </c>
      <c r="T2905" s="20"/>
      <c r="U2905" s="17"/>
      <c r="V2905" s="17"/>
      <c r="W2905" s="17"/>
      <c r="X2905" s="17"/>
      <c r="Y2905" s="17"/>
      <c r="Z2905" s="18">
        <f>SUM(T2905:Y2905)</f>
        <v>0</v>
      </c>
      <c r="AA2905" s="17"/>
      <c r="AB2905" s="17"/>
      <c r="AC2905" s="41">
        <f>G2905+J2905+N2905+S2905+Z2905+AA2905-AB2905</f>
        <v>79.033333333333331</v>
      </c>
    </row>
    <row r="2906" spans="1:29" x14ac:dyDescent="0.25">
      <c r="A2906" s="224">
        <v>2902</v>
      </c>
      <c r="B2906" s="109">
        <v>204173</v>
      </c>
      <c r="C2906" s="36" t="s">
        <v>5457</v>
      </c>
      <c r="D2906" s="38">
        <v>0.79031249999999997</v>
      </c>
      <c r="E2906" s="123"/>
      <c r="F2906" s="33"/>
      <c r="G2906" s="34">
        <v>79.03125</v>
      </c>
      <c r="H2906" s="33"/>
      <c r="I2906" s="32"/>
      <c r="J2906" s="34">
        <v>0</v>
      </c>
      <c r="K2906" s="33"/>
      <c r="L2906" s="32"/>
      <c r="M2906" s="32"/>
      <c r="N2906" s="34">
        <v>0</v>
      </c>
      <c r="O2906" s="32"/>
      <c r="P2906" s="32"/>
      <c r="Q2906" s="32"/>
      <c r="R2906" s="32"/>
      <c r="S2906" s="34">
        <v>0</v>
      </c>
      <c r="T2906" s="35"/>
      <c r="U2906" s="33"/>
      <c r="V2906" s="33"/>
      <c r="W2906" s="33"/>
      <c r="X2906" s="33"/>
      <c r="Y2906" s="33"/>
      <c r="Z2906" s="34">
        <v>0</v>
      </c>
      <c r="AA2906" s="33"/>
      <c r="AB2906" s="33"/>
      <c r="AC2906" s="42">
        <v>79.03125</v>
      </c>
    </row>
    <row r="2907" spans="1:29" x14ac:dyDescent="0.25">
      <c r="A2907" s="225">
        <v>2903</v>
      </c>
      <c r="B2907" s="88" t="s">
        <v>1675</v>
      </c>
      <c r="C2907" s="8" t="s">
        <v>1369</v>
      </c>
      <c r="D2907" s="18">
        <v>0.7833</v>
      </c>
      <c r="E2907" s="122"/>
      <c r="F2907" s="17"/>
      <c r="G2907" s="18">
        <f>SUM(D2907*100,E2907:F2907)</f>
        <v>78.33</v>
      </c>
      <c r="H2907" s="17"/>
      <c r="I2907" s="19"/>
      <c r="J2907" s="18">
        <f>SUM(H2907:I2907)</f>
        <v>0</v>
      </c>
      <c r="K2907" s="17"/>
      <c r="L2907" s="19"/>
      <c r="M2907" s="19"/>
      <c r="N2907" s="18">
        <f>SUM(K2907:M2907)</f>
        <v>0</v>
      </c>
      <c r="O2907" s="19"/>
      <c r="P2907" s="19"/>
      <c r="Q2907" s="19"/>
      <c r="R2907" s="19"/>
      <c r="S2907" s="18">
        <f>SUM(O2907:R2907)</f>
        <v>0</v>
      </c>
      <c r="T2907" s="20"/>
      <c r="U2907" s="17">
        <v>0.5</v>
      </c>
      <c r="V2907" s="17"/>
      <c r="W2907" s="17">
        <v>0.2</v>
      </c>
      <c r="X2907" s="17"/>
      <c r="Y2907" s="17"/>
      <c r="Z2907" s="18">
        <f>SUM(T2907:Y2907)</f>
        <v>0.7</v>
      </c>
      <c r="AA2907" s="17"/>
      <c r="AB2907" s="17"/>
      <c r="AC2907" s="41">
        <f>G2907+J2907+N2907+S2907+Z2907+AA2907-AB2907</f>
        <v>79.03</v>
      </c>
    </row>
    <row r="2908" spans="1:29" x14ac:dyDescent="0.25">
      <c r="A2908" s="224">
        <v>2904</v>
      </c>
      <c r="B2908" s="62" t="s">
        <v>4969</v>
      </c>
      <c r="C2908" s="8" t="s">
        <v>4042</v>
      </c>
      <c r="D2908" s="18">
        <v>0.79023026315789469</v>
      </c>
      <c r="E2908" s="124"/>
      <c r="F2908" s="17"/>
      <c r="G2908" s="18">
        <f>SUM(D2908*100,E2908:F2908)</f>
        <v>79.023026315789465</v>
      </c>
      <c r="H2908" s="17"/>
      <c r="I2908" s="19"/>
      <c r="J2908" s="18">
        <f>SUM(H2908:I2908)</f>
        <v>0</v>
      </c>
      <c r="K2908" s="17"/>
      <c r="L2908" s="19"/>
      <c r="M2908" s="19"/>
      <c r="N2908" s="18">
        <f>SUM(K2908:M2908)</f>
        <v>0</v>
      </c>
      <c r="O2908" s="19"/>
      <c r="P2908" s="19"/>
      <c r="Q2908" s="19"/>
      <c r="R2908" s="19"/>
      <c r="S2908" s="18">
        <f>SUM(O2908:R2908)</f>
        <v>0</v>
      </c>
      <c r="T2908" s="20"/>
      <c r="U2908" s="17"/>
      <c r="V2908" s="17"/>
      <c r="W2908" s="17"/>
      <c r="X2908" s="17"/>
      <c r="Y2908" s="17"/>
      <c r="Z2908" s="18">
        <f>SUM(T2908:Y2908)</f>
        <v>0</v>
      </c>
      <c r="AA2908" s="17"/>
      <c r="AB2908" s="17"/>
      <c r="AC2908" s="41">
        <f>G2908+J2908+N2908+S2908+Z2908+AA2908-AB2908</f>
        <v>79.023026315789465</v>
      </c>
    </row>
    <row r="2909" spans="1:29" x14ac:dyDescent="0.25">
      <c r="A2909" s="224">
        <v>2905</v>
      </c>
      <c r="B2909" s="59" t="s">
        <v>799</v>
      </c>
      <c r="C2909" s="8" t="s">
        <v>5456</v>
      </c>
      <c r="D2909" s="6">
        <v>0.79</v>
      </c>
      <c r="E2909" s="121"/>
      <c r="F2909" s="5"/>
      <c r="G2909" s="6">
        <f>SUM(D2909*100,E2909:F2909)</f>
        <v>79</v>
      </c>
      <c r="H2909" s="5"/>
      <c r="I2909" s="4"/>
      <c r="J2909" s="6">
        <f>SUM(H2909:I2909)</f>
        <v>0</v>
      </c>
      <c r="K2909" s="5"/>
      <c r="L2909" s="4"/>
      <c r="M2909" s="4"/>
      <c r="N2909" s="6">
        <f>SUM(K2909:M2909)</f>
        <v>0</v>
      </c>
      <c r="O2909" s="4"/>
      <c r="P2909" s="4"/>
      <c r="Q2909" s="4"/>
      <c r="R2909" s="4"/>
      <c r="S2909" s="6">
        <f>SUM(O2909:R2909)</f>
        <v>0</v>
      </c>
      <c r="T2909" s="7"/>
      <c r="U2909" s="5"/>
      <c r="V2909" s="5"/>
      <c r="W2909" s="5"/>
      <c r="X2909" s="5"/>
      <c r="Y2909" s="5"/>
      <c r="Z2909" s="6">
        <f>SUM(T2909:Y2909)</f>
        <v>0</v>
      </c>
      <c r="AA2909" s="5"/>
      <c r="AB2909" s="5"/>
      <c r="AC2909" s="40">
        <f>G2909+J2909+N2909+S2909+Z2909+AA2909-AB2909</f>
        <v>79</v>
      </c>
    </row>
    <row r="2910" spans="1:29" x14ac:dyDescent="0.25">
      <c r="A2910" s="224">
        <v>2906</v>
      </c>
      <c r="B2910" s="62" t="s">
        <v>2939</v>
      </c>
      <c r="C2910" s="13" t="s">
        <v>2360</v>
      </c>
      <c r="D2910" s="18">
        <v>0.79</v>
      </c>
      <c r="E2910" s="122"/>
      <c r="F2910" s="17"/>
      <c r="G2910" s="18">
        <v>79</v>
      </c>
      <c r="H2910" s="17"/>
      <c r="I2910" s="19"/>
      <c r="J2910" s="18">
        <v>0</v>
      </c>
      <c r="K2910" s="17"/>
      <c r="L2910" s="19"/>
      <c r="M2910" s="19"/>
      <c r="N2910" s="18">
        <v>0</v>
      </c>
      <c r="O2910" s="19"/>
      <c r="P2910" s="19"/>
      <c r="Q2910" s="19"/>
      <c r="R2910" s="19"/>
      <c r="S2910" s="18">
        <v>0</v>
      </c>
      <c r="T2910" s="20"/>
      <c r="U2910" s="17"/>
      <c r="V2910" s="17"/>
      <c r="W2910" s="17"/>
      <c r="X2910" s="17"/>
      <c r="Y2910" s="17"/>
      <c r="Z2910" s="18">
        <v>0</v>
      </c>
      <c r="AA2910" s="17"/>
      <c r="AB2910" s="17"/>
      <c r="AC2910" s="41">
        <v>79</v>
      </c>
    </row>
    <row r="2911" spans="1:29" x14ac:dyDescent="0.25">
      <c r="A2911" s="225">
        <v>2907</v>
      </c>
      <c r="B2911" s="62" t="s">
        <v>2940</v>
      </c>
      <c r="C2911" s="13" t="s">
        <v>2360</v>
      </c>
      <c r="D2911" s="18">
        <v>0.79</v>
      </c>
      <c r="E2911" s="122"/>
      <c r="F2911" s="17"/>
      <c r="G2911" s="18">
        <v>79</v>
      </c>
      <c r="H2911" s="17"/>
      <c r="I2911" s="19"/>
      <c r="J2911" s="18">
        <v>0</v>
      </c>
      <c r="K2911" s="17"/>
      <c r="L2911" s="19"/>
      <c r="M2911" s="19"/>
      <c r="N2911" s="18">
        <v>0</v>
      </c>
      <c r="O2911" s="19"/>
      <c r="P2911" s="19"/>
      <c r="Q2911" s="19"/>
      <c r="R2911" s="19"/>
      <c r="S2911" s="18">
        <v>0</v>
      </c>
      <c r="T2911" s="20"/>
      <c r="U2911" s="17"/>
      <c r="V2911" s="17"/>
      <c r="W2911" s="17"/>
      <c r="X2911" s="17"/>
      <c r="Y2911" s="17"/>
      <c r="Z2911" s="18">
        <v>0</v>
      </c>
      <c r="AA2911" s="17"/>
      <c r="AB2911" s="17"/>
      <c r="AC2911" s="41">
        <v>79</v>
      </c>
    </row>
    <row r="2912" spans="1:29" x14ac:dyDescent="0.25">
      <c r="A2912" s="224">
        <v>2908</v>
      </c>
      <c r="B2912" s="62" t="s">
        <v>2941</v>
      </c>
      <c r="C2912" s="13" t="s">
        <v>2360</v>
      </c>
      <c r="D2912" s="18">
        <v>0.79</v>
      </c>
      <c r="E2912" s="122"/>
      <c r="F2912" s="17"/>
      <c r="G2912" s="18">
        <v>79</v>
      </c>
      <c r="H2912" s="17"/>
      <c r="I2912" s="19"/>
      <c r="J2912" s="18">
        <v>0</v>
      </c>
      <c r="K2912" s="17"/>
      <c r="L2912" s="19"/>
      <c r="M2912" s="19"/>
      <c r="N2912" s="18">
        <v>0</v>
      </c>
      <c r="O2912" s="19"/>
      <c r="P2912" s="19"/>
      <c r="Q2912" s="19"/>
      <c r="R2912" s="19"/>
      <c r="S2912" s="18">
        <v>0</v>
      </c>
      <c r="T2912" s="20"/>
      <c r="U2912" s="17"/>
      <c r="V2912" s="17"/>
      <c r="W2912" s="17"/>
      <c r="X2912" s="17"/>
      <c r="Y2912" s="17"/>
      <c r="Z2912" s="18">
        <v>0</v>
      </c>
      <c r="AA2912" s="17"/>
      <c r="AB2912" s="17"/>
      <c r="AC2912" s="41">
        <v>79</v>
      </c>
    </row>
    <row r="2913" spans="1:29" x14ac:dyDescent="0.25">
      <c r="A2913" s="224">
        <v>2909</v>
      </c>
      <c r="B2913" s="62" t="s">
        <v>3631</v>
      </c>
      <c r="C2913" s="13" t="s">
        <v>3340</v>
      </c>
      <c r="D2913" s="18">
        <v>0.78</v>
      </c>
      <c r="E2913" s="122">
        <v>1</v>
      </c>
      <c r="F2913" s="17"/>
      <c r="G2913" s="18">
        <v>79</v>
      </c>
      <c r="H2913" s="17"/>
      <c r="I2913" s="19"/>
      <c r="J2913" s="18">
        <v>0</v>
      </c>
      <c r="K2913" s="17"/>
      <c r="L2913" s="19"/>
      <c r="M2913" s="19"/>
      <c r="N2913" s="18">
        <v>0</v>
      </c>
      <c r="O2913" s="19"/>
      <c r="P2913" s="19"/>
      <c r="Q2913" s="19"/>
      <c r="R2913" s="19"/>
      <c r="S2913" s="18">
        <v>0</v>
      </c>
      <c r="T2913" s="20"/>
      <c r="U2913" s="17"/>
      <c r="V2913" s="17"/>
      <c r="W2913" s="17"/>
      <c r="X2913" s="17"/>
      <c r="Y2913" s="17"/>
      <c r="Z2913" s="18">
        <v>0</v>
      </c>
      <c r="AA2913" s="17"/>
      <c r="AB2913" s="17"/>
      <c r="AC2913" s="41">
        <v>79</v>
      </c>
    </row>
    <row r="2914" spans="1:29" x14ac:dyDescent="0.25">
      <c r="A2914" s="224">
        <v>2910</v>
      </c>
      <c r="B2914" s="109">
        <v>194228</v>
      </c>
      <c r="C2914" s="36" t="s">
        <v>5457</v>
      </c>
      <c r="D2914" s="39">
        <v>0.79</v>
      </c>
      <c r="E2914" s="123"/>
      <c r="F2914" s="33"/>
      <c r="G2914" s="34">
        <v>79</v>
      </c>
      <c r="H2914" s="33"/>
      <c r="I2914" s="32"/>
      <c r="J2914" s="34">
        <v>0</v>
      </c>
      <c r="K2914" s="33"/>
      <c r="L2914" s="32"/>
      <c r="M2914" s="32"/>
      <c r="N2914" s="34">
        <v>0</v>
      </c>
      <c r="O2914" s="32"/>
      <c r="P2914" s="32"/>
      <c r="Q2914" s="32"/>
      <c r="R2914" s="32"/>
      <c r="S2914" s="34">
        <v>0</v>
      </c>
      <c r="T2914" s="35"/>
      <c r="U2914" s="33"/>
      <c r="V2914" s="33"/>
      <c r="W2914" s="33"/>
      <c r="X2914" s="33"/>
      <c r="Y2914" s="33"/>
      <c r="Z2914" s="34">
        <v>0</v>
      </c>
      <c r="AA2914" s="33"/>
      <c r="AB2914" s="33"/>
      <c r="AC2914" s="42">
        <v>79</v>
      </c>
    </row>
    <row r="2915" spans="1:29" x14ac:dyDescent="0.25">
      <c r="A2915" s="225">
        <v>2911</v>
      </c>
      <c r="B2915" s="58" t="s">
        <v>800</v>
      </c>
      <c r="C2915" s="8" t="s">
        <v>5456</v>
      </c>
      <c r="D2915" s="43">
        <v>0.78187999999999991</v>
      </c>
      <c r="E2915" s="121"/>
      <c r="F2915" s="5"/>
      <c r="G2915" s="6">
        <f>SUM(D2915*100,E2915:F2915)</f>
        <v>78.187999999999988</v>
      </c>
      <c r="H2915" s="5"/>
      <c r="I2915" s="4"/>
      <c r="J2915" s="6">
        <f>SUM(H2915:I2915)</f>
        <v>0</v>
      </c>
      <c r="K2915" s="5"/>
      <c r="L2915" s="4"/>
      <c r="M2915" s="4"/>
      <c r="N2915" s="6">
        <f>SUM(K2915:M2915)</f>
        <v>0</v>
      </c>
      <c r="O2915" s="4"/>
      <c r="P2915" s="4"/>
      <c r="Q2915" s="4"/>
      <c r="R2915" s="4"/>
      <c r="S2915" s="6">
        <f>SUM(O2915:R2915)</f>
        <v>0</v>
      </c>
      <c r="T2915" s="7">
        <v>0.8</v>
      </c>
      <c r="U2915" s="5"/>
      <c r="V2915" s="5"/>
      <c r="W2915" s="5"/>
      <c r="X2915" s="5"/>
      <c r="Y2915" s="5"/>
      <c r="Z2915" s="6">
        <f>SUM(T2915:Y2915)</f>
        <v>0.8</v>
      </c>
      <c r="AA2915" s="5"/>
      <c r="AB2915" s="5"/>
      <c r="AC2915" s="40">
        <f>G2915+J2915+N2915+S2915+Z2915+AA2915-AB2915</f>
        <v>78.987999999999985</v>
      </c>
    </row>
    <row r="2916" spans="1:29" x14ac:dyDescent="0.25">
      <c r="A2916" s="224">
        <v>2912</v>
      </c>
      <c r="B2916" s="90" t="s">
        <v>1676</v>
      </c>
      <c r="C2916" s="21" t="s">
        <v>1369</v>
      </c>
      <c r="D2916" s="18">
        <v>0.58385321100917431</v>
      </c>
      <c r="E2916" s="122"/>
      <c r="F2916" s="17"/>
      <c r="G2916" s="18">
        <f>SUM(D2916*100,E2916:F2916)</f>
        <v>58.38532110091743</v>
      </c>
      <c r="H2916" s="17"/>
      <c r="I2916" s="19"/>
      <c r="J2916" s="18">
        <f>SUM(H2916:I2916)</f>
        <v>0</v>
      </c>
      <c r="K2916" s="17"/>
      <c r="L2916" s="19"/>
      <c r="M2916" s="19"/>
      <c r="N2916" s="18">
        <f>SUM(K2916:M2916)</f>
        <v>0</v>
      </c>
      <c r="O2916" s="19">
        <v>2.5</v>
      </c>
      <c r="P2916" s="19">
        <v>8.5</v>
      </c>
      <c r="Q2916" s="19">
        <v>9.6</v>
      </c>
      <c r="R2916" s="19"/>
      <c r="S2916" s="18">
        <f>SUM(O2916:R2916)</f>
        <v>20.6</v>
      </c>
      <c r="T2916" s="20"/>
      <c r="U2916" s="17"/>
      <c r="V2916" s="17"/>
      <c r="W2916" s="17"/>
      <c r="X2916" s="17"/>
      <c r="Y2916" s="17"/>
      <c r="Z2916" s="18">
        <f>SUM(T2916:Y2916)</f>
        <v>0</v>
      </c>
      <c r="AA2916" s="17"/>
      <c r="AB2916" s="17"/>
      <c r="AC2916" s="41">
        <f>G2916+J2916+N2916+S2916+Z2916+AA2916-AB2916</f>
        <v>78.985321100917432</v>
      </c>
    </row>
    <row r="2917" spans="1:29" x14ac:dyDescent="0.25">
      <c r="A2917" s="224">
        <v>2913</v>
      </c>
      <c r="B2917" s="58" t="s">
        <v>801</v>
      </c>
      <c r="C2917" s="8" t="s">
        <v>5456</v>
      </c>
      <c r="D2917" s="43">
        <v>0.78983999999999999</v>
      </c>
      <c r="E2917" s="121"/>
      <c r="F2917" s="5"/>
      <c r="G2917" s="6">
        <f>SUM(D2917*100,E2917:F2917)</f>
        <v>78.983999999999995</v>
      </c>
      <c r="H2917" s="5"/>
      <c r="I2917" s="4"/>
      <c r="J2917" s="6">
        <f>SUM(H2917:I2917)</f>
        <v>0</v>
      </c>
      <c r="K2917" s="5"/>
      <c r="L2917" s="4"/>
      <c r="M2917" s="4"/>
      <c r="N2917" s="6">
        <f>SUM(K2917:M2917)</f>
        <v>0</v>
      </c>
      <c r="O2917" s="4"/>
      <c r="P2917" s="4"/>
      <c r="Q2917" s="4"/>
      <c r="R2917" s="4"/>
      <c r="S2917" s="6">
        <f>SUM(O2917:R2917)</f>
        <v>0</v>
      </c>
      <c r="T2917" s="7"/>
      <c r="U2917" s="5"/>
      <c r="V2917" s="5"/>
      <c r="W2917" s="5"/>
      <c r="X2917" s="5"/>
      <c r="Y2917" s="5"/>
      <c r="Z2917" s="6">
        <f>SUM(T2917:Y2917)</f>
        <v>0</v>
      </c>
      <c r="AA2917" s="5"/>
      <c r="AB2917" s="5"/>
      <c r="AC2917" s="40">
        <f>G2917+J2917+N2917+S2917+Z2917+AA2917-AB2917</f>
        <v>78.983999999999995</v>
      </c>
    </row>
    <row r="2918" spans="1:29" x14ac:dyDescent="0.25">
      <c r="A2918" s="224">
        <v>2914</v>
      </c>
      <c r="B2918" s="62" t="s">
        <v>3632</v>
      </c>
      <c r="C2918" s="13" t="s">
        <v>3340</v>
      </c>
      <c r="D2918" s="18">
        <v>0.76480000000000004</v>
      </c>
      <c r="E2918" s="122"/>
      <c r="F2918" s="17"/>
      <c r="G2918" s="18">
        <v>76.48</v>
      </c>
      <c r="H2918" s="17"/>
      <c r="I2918" s="19"/>
      <c r="J2918" s="18">
        <v>0</v>
      </c>
      <c r="K2918" s="17"/>
      <c r="L2918" s="19"/>
      <c r="M2918" s="19"/>
      <c r="N2918" s="18">
        <v>0</v>
      </c>
      <c r="O2918" s="19">
        <v>2.5</v>
      </c>
      <c r="P2918" s="19"/>
      <c r="Q2918" s="19"/>
      <c r="R2918" s="19"/>
      <c r="S2918" s="18">
        <v>2.5</v>
      </c>
      <c r="T2918" s="20"/>
      <c r="U2918" s="17"/>
      <c r="V2918" s="17"/>
      <c r="W2918" s="17"/>
      <c r="X2918" s="17"/>
      <c r="Y2918" s="17"/>
      <c r="Z2918" s="18">
        <v>0</v>
      </c>
      <c r="AA2918" s="17"/>
      <c r="AB2918" s="17"/>
      <c r="AC2918" s="41">
        <v>78.98</v>
      </c>
    </row>
    <row r="2919" spans="1:29" x14ac:dyDescent="0.25">
      <c r="A2919" s="225">
        <v>2915</v>
      </c>
      <c r="B2919" s="111" t="s">
        <v>4123</v>
      </c>
      <c r="C2919" s="8" t="s">
        <v>4042</v>
      </c>
      <c r="D2919" s="18">
        <v>0.75968749999999996</v>
      </c>
      <c r="E2919" s="124"/>
      <c r="F2919" s="17"/>
      <c r="G2919" s="18">
        <f>SUM(D2919*100,E2919:F2919)</f>
        <v>75.96875</v>
      </c>
      <c r="H2919" s="17">
        <v>2</v>
      </c>
      <c r="I2919" s="19"/>
      <c r="J2919" s="18">
        <f>SUM(H2919:I2919)</f>
        <v>2</v>
      </c>
      <c r="K2919" s="17"/>
      <c r="L2919" s="19"/>
      <c r="M2919" s="19"/>
      <c r="N2919" s="18">
        <f>SUM(K2919:M2919)</f>
        <v>0</v>
      </c>
      <c r="O2919" s="19"/>
      <c r="P2919" s="19"/>
      <c r="Q2919" s="19"/>
      <c r="R2919" s="19"/>
      <c r="S2919" s="18">
        <f>SUM(O2919:R2919)</f>
        <v>0</v>
      </c>
      <c r="T2919" s="20"/>
      <c r="U2919" s="17">
        <v>0.8</v>
      </c>
      <c r="V2919" s="17"/>
      <c r="W2919" s="17"/>
      <c r="X2919" s="17">
        <v>0.2</v>
      </c>
      <c r="Y2919" s="17"/>
      <c r="Z2919" s="18">
        <f>SUM(T2919:Y2919)</f>
        <v>1</v>
      </c>
      <c r="AA2919" s="17"/>
      <c r="AB2919" s="17"/>
      <c r="AC2919" s="41">
        <f>G2919+J2919+N2919+S2919+Z2919+AA2919-AB2919</f>
        <v>78.96875</v>
      </c>
    </row>
    <row r="2920" spans="1:29" x14ac:dyDescent="0.25">
      <c r="A2920" s="224">
        <v>2916</v>
      </c>
      <c r="B2920" s="58" t="s">
        <v>802</v>
      </c>
      <c r="C2920" s="8" t="s">
        <v>5456</v>
      </c>
      <c r="D2920" s="6">
        <v>0.78967741935483871</v>
      </c>
      <c r="E2920" s="121"/>
      <c r="F2920" s="5"/>
      <c r="G2920" s="6">
        <f>SUM(D2920*100,E2920:F2920)</f>
        <v>78.967741935483872</v>
      </c>
      <c r="H2920" s="5"/>
      <c r="I2920" s="4"/>
      <c r="J2920" s="6">
        <f>SUM(H2920:I2920)</f>
        <v>0</v>
      </c>
      <c r="K2920" s="5"/>
      <c r="L2920" s="4"/>
      <c r="M2920" s="4"/>
      <c r="N2920" s="6">
        <f>SUM(K2920:M2920)</f>
        <v>0</v>
      </c>
      <c r="O2920" s="4"/>
      <c r="P2920" s="4"/>
      <c r="Q2920" s="4"/>
      <c r="R2920" s="4"/>
      <c r="S2920" s="6">
        <f>SUM(O2920:R2920)</f>
        <v>0</v>
      </c>
      <c r="T2920" s="7"/>
      <c r="U2920" s="5"/>
      <c r="V2920" s="5"/>
      <c r="W2920" s="5"/>
      <c r="X2920" s="5"/>
      <c r="Y2920" s="5"/>
      <c r="Z2920" s="6">
        <f>SUM(T2920:Y2920)</f>
        <v>0</v>
      </c>
      <c r="AA2920" s="5"/>
      <c r="AB2920" s="5"/>
      <c r="AC2920" s="40">
        <f>G2920+J2920+N2920+S2920+Z2920+AA2920-AB2920</f>
        <v>78.967741935483872</v>
      </c>
    </row>
    <row r="2921" spans="1:29" x14ac:dyDescent="0.25">
      <c r="A2921" s="224">
        <v>2917</v>
      </c>
      <c r="B2921" s="62" t="s">
        <v>803</v>
      </c>
      <c r="C2921" s="8" t="s">
        <v>5456</v>
      </c>
      <c r="D2921" s="6">
        <v>0.78965517241379313</v>
      </c>
      <c r="E2921" s="121"/>
      <c r="F2921" s="5"/>
      <c r="G2921" s="6">
        <f>SUM(D2921*100,E2921:F2921)</f>
        <v>78.965517241379317</v>
      </c>
      <c r="H2921" s="5"/>
      <c r="I2921" s="4"/>
      <c r="J2921" s="6">
        <f>SUM(H2921:I2921)</f>
        <v>0</v>
      </c>
      <c r="K2921" s="5"/>
      <c r="L2921" s="4"/>
      <c r="M2921" s="4"/>
      <c r="N2921" s="6">
        <f>SUM(K2921:M2921)</f>
        <v>0</v>
      </c>
      <c r="O2921" s="4"/>
      <c r="P2921" s="4"/>
      <c r="Q2921" s="4"/>
      <c r="R2921" s="4"/>
      <c r="S2921" s="6">
        <f>SUM(O2921:R2921)</f>
        <v>0</v>
      </c>
      <c r="T2921" s="7"/>
      <c r="U2921" s="5"/>
      <c r="V2921" s="5"/>
      <c r="W2921" s="5"/>
      <c r="X2921" s="5"/>
      <c r="Y2921" s="5"/>
      <c r="Z2921" s="6">
        <f>SUM(T2921:Y2921)</f>
        <v>0</v>
      </c>
      <c r="AA2921" s="5"/>
      <c r="AB2921" s="5"/>
      <c r="AC2921" s="40">
        <f>G2921+J2921+N2921+S2921+Z2921+AA2921-AB2921</f>
        <v>78.965517241379317</v>
      </c>
    </row>
    <row r="2922" spans="1:29" x14ac:dyDescent="0.25">
      <c r="A2922" s="224">
        <v>2918</v>
      </c>
      <c r="B2922" s="81" t="s">
        <v>1677</v>
      </c>
      <c r="C2922" s="8" t="s">
        <v>1369</v>
      </c>
      <c r="D2922" s="18">
        <v>0.78454545454545455</v>
      </c>
      <c r="E2922" s="122"/>
      <c r="F2922" s="17"/>
      <c r="G2922" s="18">
        <f>SUM(D2922*100,E2922:F2922)</f>
        <v>78.454545454545453</v>
      </c>
      <c r="H2922" s="17"/>
      <c r="I2922" s="19"/>
      <c r="J2922" s="18">
        <f>SUM(H2922:I2922)</f>
        <v>0</v>
      </c>
      <c r="K2922" s="17"/>
      <c r="L2922" s="19"/>
      <c r="M2922" s="19"/>
      <c r="N2922" s="18">
        <f>SUM(K2922:M2922)</f>
        <v>0</v>
      </c>
      <c r="O2922" s="19"/>
      <c r="P2922" s="19"/>
      <c r="Q2922" s="19"/>
      <c r="R2922" s="19"/>
      <c r="S2922" s="18">
        <f>SUM(O2922:R2922)</f>
        <v>0</v>
      </c>
      <c r="T2922" s="20">
        <v>0.5</v>
      </c>
      <c r="U2922" s="17"/>
      <c r="V2922" s="17"/>
      <c r="W2922" s="17"/>
      <c r="X2922" s="17"/>
      <c r="Y2922" s="17"/>
      <c r="Z2922" s="18">
        <f>SUM(T2922:Y2922)</f>
        <v>0.5</v>
      </c>
      <c r="AA2922" s="17"/>
      <c r="AB2922" s="17"/>
      <c r="AC2922" s="41">
        <f>G2922+J2922+N2922+S2922+Z2922+AA2922-AB2922</f>
        <v>78.954545454545453</v>
      </c>
    </row>
    <row r="2923" spans="1:29" x14ac:dyDescent="0.25">
      <c r="A2923" s="225">
        <v>2919</v>
      </c>
      <c r="B2923" s="81" t="s">
        <v>1678</v>
      </c>
      <c r="C2923" s="21" t="s">
        <v>1369</v>
      </c>
      <c r="D2923" s="18">
        <v>0.78946127946127942</v>
      </c>
      <c r="E2923" s="122"/>
      <c r="F2923" s="17"/>
      <c r="G2923" s="18">
        <f>SUM(D2923*100,E2923:F2923)</f>
        <v>78.946127946127945</v>
      </c>
      <c r="H2923" s="17"/>
      <c r="I2923" s="19"/>
      <c r="J2923" s="18">
        <f>SUM(H2923:I2923)</f>
        <v>0</v>
      </c>
      <c r="K2923" s="17"/>
      <c r="L2923" s="19"/>
      <c r="M2923" s="19"/>
      <c r="N2923" s="18">
        <f>SUM(K2923:M2923)</f>
        <v>0</v>
      </c>
      <c r="O2923" s="19"/>
      <c r="P2923" s="19"/>
      <c r="Q2923" s="19"/>
      <c r="R2923" s="19"/>
      <c r="S2923" s="18">
        <f>SUM(O2923:R2923)</f>
        <v>0</v>
      </c>
      <c r="T2923" s="20"/>
      <c r="U2923" s="17"/>
      <c r="V2923" s="17"/>
      <c r="W2923" s="17"/>
      <c r="X2923" s="17"/>
      <c r="Y2923" s="17"/>
      <c r="Z2923" s="18">
        <f>SUM(T2923:Y2923)</f>
        <v>0</v>
      </c>
      <c r="AA2923" s="17"/>
      <c r="AB2923" s="17"/>
      <c r="AC2923" s="41">
        <f>G2923+J2923+N2923+S2923+Z2923+AA2923-AB2923</f>
        <v>78.946127946127945</v>
      </c>
    </row>
    <row r="2924" spans="1:29" x14ac:dyDescent="0.25">
      <c r="A2924" s="224">
        <v>2920</v>
      </c>
      <c r="B2924" s="62" t="s">
        <v>3633</v>
      </c>
      <c r="C2924" s="13" t="s">
        <v>3340</v>
      </c>
      <c r="D2924" s="18">
        <v>0.77937500000000004</v>
      </c>
      <c r="E2924" s="122">
        <v>1</v>
      </c>
      <c r="F2924" s="17"/>
      <c r="G2924" s="18">
        <v>78.9375</v>
      </c>
      <c r="H2924" s="17"/>
      <c r="I2924" s="19"/>
      <c r="J2924" s="18">
        <v>0</v>
      </c>
      <c r="K2924" s="17"/>
      <c r="L2924" s="19"/>
      <c r="M2924" s="19"/>
      <c r="N2924" s="18">
        <v>0</v>
      </c>
      <c r="O2924" s="19"/>
      <c r="P2924" s="19"/>
      <c r="Q2924" s="19"/>
      <c r="R2924" s="19"/>
      <c r="S2924" s="18">
        <v>0</v>
      </c>
      <c r="T2924" s="20"/>
      <c r="U2924" s="17"/>
      <c r="V2924" s="17"/>
      <c r="W2924" s="17"/>
      <c r="X2924" s="17"/>
      <c r="Y2924" s="17"/>
      <c r="Z2924" s="18">
        <v>0</v>
      </c>
      <c r="AA2924" s="17"/>
      <c r="AB2924" s="17"/>
      <c r="AC2924" s="41">
        <v>78.9375</v>
      </c>
    </row>
    <row r="2925" spans="1:29" x14ac:dyDescent="0.25">
      <c r="A2925" s="224">
        <v>2921</v>
      </c>
      <c r="B2925" s="109">
        <v>204235</v>
      </c>
      <c r="C2925" s="36" t="s">
        <v>5457</v>
      </c>
      <c r="D2925" s="38">
        <v>0.78937500000000005</v>
      </c>
      <c r="E2925" s="123"/>
      <c r="F2925" s="33"/>
      <c r="G2925" s="34">
        <v>78.9375</v>
      </c>
      <c r="H2925" s="33"/>
      <c r="I2925" s="32"/>
      <c r="J2925" s="34">
        <v>0</v>
      </c>
      <c r="K2925" s="33"/>
      <c r="L2925" s="32"/>
      <c r="M2925" s="32"/>
      <c r="N2925" s="34">
        <v>0</v>
      </c>
      <c r="O2925" s="32"/>
      <c r="P2925" s="32"/>
      <c r="Q2925" s="32"/>
      <c r="R2925" s="32"/>
      <c r="S2925" s="34">
        <v>0</v>
      </c>
      <c r="T2925" s="35"/>
      <c r="U2925" s="33"/>
      <c r="V2925" s="33"/>
      <c r="W2925" s="33"/>
      <c r="X2925" s="33"/>
      <c r="Y2925" s="33"/>
      <c r="Z2925" s="34">
        <v>0</v>
      </c>
      <c r="AA2925" s="33"/>
      <c r="AB2925" s="33"/>
      <c r="AC2925" s="42">
        <v>78.9375</v>
      </c>
    </row>
    <row r="2926" spans="1:29" x14ac:dyDescent="0.25">
      <c r="A2926" s="224">
        <v>2922</v>
      </c>
      <c r="B2926" s="109">
        <v>204081</v>
      </c>
      <c r="C2926" s="36" t="s">
        <v>5457</v>
      </c>
      <c r="D2926" s="38">
        <v>0.78937500000000005</v>
      </c>
      <c r="E2926" s="123"/>
      <c r="F2926" s="33"/>
      <c r="G2926" s="34">
        <v>78.9375</v>
      </c>
      <c r="H2926" s="33"/>
      <c r="I2926" s="32"/>
      <c r="J2926" s="34">
        <v>0</v>
      </c>
      <c r="K2926" s="33"/>
      <c r="L2926" s="32"/>
      <c r="M2926" s="32"/>
      <c r="N2926" s="34">
        <v>0</v>
      </c>
      <c r="O2926" s="32"/>
      <c r="P2926" s="32"/>
      <c r="Q2926" s="32"/>
      <c r="R2926" s="32"/>
      <c r="S2926" s="34">
        <v>0</v>
      </c>
      <c r="T2926" s="35"/>
      <c r="U2926" s="33"/>
      <c r="V2926" s="33"/>
      <c r="W2926" s="33"/>
      <c r="X2926" s="33"/>
      <c r="Y2926" s="33"/>
      <c r="Z2926" s="34">
        <v>0</v>
      </c>
      <c r="AA2926" s="33"/>
      <c r="AB2926" s="33"/>
      <c r="AC2926" s="42">
        <v>78.9375</v>
      </c>
    </row>
    <row r="2927" spans="1:29" x14ac:dyDescent="0.25">
      <c r="A2927" s="225">
        <v>2923</v>
      </c>
      <c r="B2927" s="80" t="s">
        <v>1679</v>
      </c>
      <c r="C2927" s="22" t="s">
        <v>1369</v>
      </c>
      <c r="D2927" s="18">
        <v>0.78933333333333333</v>
      </c>
      <c r="E2927" s="122"/>
      <c r="F2927" s="17"/>
      <c r="G2927" s="18">
        <f>SUM(D2927*100,E2927:F2927)</f>
        <v>78.933333333333337</v>
      </c>
      <c r="H2927" s="17"/>
      <c r="I2927" s="19"/>
      <c r="J2927" s="18">
        <f>SUM(H2927:I2927)</f>
        <v>0</v>
      </c>
      <c r="K2927" s="17"/>
      <c r="L2927" s="19"/>
      <c r="M2927" s="19"/>
      <c r="N2927" s="18">
        <f>SUM(K2927:M2927)</f>
        <v>0</v>
      </c>
      <c r="O2927" s="19"/>
      <c r="P2927" s="19"/>
      <c r="Q2927" s="19"/>
      <c r="R2927" s="19"/>
      <c r="S2927" s="18">
        <f>SUM(O2927:R2927)</f>
        <v>0</v>
      </c>
      <c r="T2927" s="20"/>
      <c r="U2927" s="17"/>
      <c r="V2927" s="17"/>
      <c r="W2927" s="17"/>
      <c r="X2927" s="17"/>
      <c r="Y2927" s="17"/>
      <c r="Z2927" s="18">
        <f>SUM(T2927:Y2927)</f>
        <v>0</v>
      </c>
      <c r="AA2927" s="17"/>
      <c r="AB2927" s="17"/>
      <c r="AC2927" s="41">
        <f>G2927+J2927+N2927+S2927+Z2927+AA2927-AB2927</f>
        <v>78.933333333333337</v>
      </c>
    </row>
    <row r="2928" spans="1:29" x14ac:dyDescent="0.25">
      <c r="A2928" s="224">
        <v>2924</v>
      </c>
      <c r="B2928" s="58" t="s">
        <v>804</v>
      </c>
      <c r="C2928" s="8" t="s">
        <v>5456</v>
      </c>
      <c r="D2928" s="43">
        <v>0.78927333333333327</v>
      </c>
      <c r="E2928" s="121"/>
      <c r="F2928" s="5"/>
      <c r="G2928" s="6">
        <f>SUM(D2928*100,E2928:F2928)</f>
        <v>78.927333333333323</v>
      </c>
      <c r="H2928" s="5"/>
      <c r="I2928" s="4"/>
      <c r="J2928" s="6">
        <f>SUM(H2928:I2928)</f>
        <v>0</v>
      </c>
      <c r="K2928" s="5"/>
      <c r="L2928" s="4"/>
      <c r="M2928" s="4"/>
      <c r="N2928" s="6">
        <f>SUM(K2928:M2928)</f>
        <v>0</v>
      </c>
      <c r="O2928" s="4"/>
      <c r="P2928" s="4"/>
      <c r="Q2928" s="4"/>
      <c r="R2928" s="4"/>
      <c r="S2928" s="6">
        <f>SUM(O2928:R2928)</f>
        <v>0</v>
      </c>
      <c r="T2928" s="7"/>
      <c r="U2928" s="5"/>
      <c r="V2928" s="5"/>
      <c r="W2928" s="5"/>
      <c r="X2928" s="5"/>
      <c r="Y2928" s="5"/>
      <c r="Z2928" s="6">
        <f>SUM(T2928:Y2928)</f>
        <v>0</v>
      </c>
      <c r="AA2928" s="5"/>
      <c r="AB2928" s="5"/>
      <c r="AC2928" s="40">
        <f>G2928+J2928+N2928+S2928+Z2928+AA2928-AB2928</f>
        <v>78.927333333333323</v>
      </c>
    </row>
    <row r="2929" spans="1:29" x14ac:dyDescent="0.25">
      <c r="A2929" s="224">
        <v>2925</v>
      </c>
      <c r="B2929" s="74" t="s">
        <v>1680</v>
      </c>
      <c r="C2929" s="8" t="s">
        <v>1369</v>
      </c>
      <c r="D2929" s="18">
        <v>0.74626262626262629</v>
      </c>
      <c r="E2929" s="122"/>
      <c r="F2929" s="17"/>
      <c r="G2929" s="18">
        <f>SUM(D2929*100,E2929:F2929)</f>
        <v>74.62626262626263</v>
      </c>
      <c r="H2929" s="17"/>
      <c r="I2929" s="19"/>
      <c r="J2929" s="18">
        <f>SUM(H2929:I2929)</f>
        <v>0</v>
      </c>
      <c r="K2929" s="17"/>
      <c r="L2929" s="19"/>
      <c r="M2929" s="19"/>
      <c r="N2929" s="18">
        <f>SUM(K2929:M2929)</f>
        <v>0</v>
      </c>
      <c r="O2929" s="19"/>
      <c r="P2929" s="19"/>
      <c r="Q2929" s="19"/>
      <c r="R2929" s="19"/>
      <c r="S2929" s="18">
        <f>SUM(O2929:R2929)</f>
        <v>0</v>
      </c>
      <c r="T2929" s="20">
        <v>3</v>
      </c>
      <c r="U2929" s="17">
        <v>1.3</v>
      </c>
      <c r="V2929" s="17"/>
      <c r="W2929" s="17"/>
      <c r="X2929" s="17"/>
      <c r="Y2929" s="17"/>
      <c r="Z2929" s="18">
        <f>SUM(T2929:Y2929)</f>
        <v>4.3</v>
      </c>
      <c r="AA2929" s="17"/>
      <c r="AB2929" s="17"/>
      <c r="AC2929" s="41">
        <f>G2929+J2929+N2929+S2929+Z2929+AA2929-AB2929</f>
        <v>78.926262626262627</v>
      </c>
    </row>
    <row r="2930" spans="1:29" x14ac:dyDescent="0.25">
      <c r="A2930" s="224">
        <v>2926</v>
      </c>
      <c r="B2930" s="109">
        <v>214077</v>
      </c>
      <c r="C2930" s="36" t="s">
        <v>5457</v>
      </c>
      <c r="D2930" s="39">
        <v>0.78925925925925922</v>
      </c>
      <c r="E2930" s="123"/>
      <c r="F2930" s="33"/>
      <c r="G2930" s="34">
        <v>78.925925925925924</v>
      </c>
      <c r="H2930" s="33"/>
      <c r="I2930" s="32"/>
      <c r="J2930" s="34">
        <v>0</v>
      </c>
      <c r="K2930" s="33"/>
      <c r="L2930" s="32"/>
      <c r="M2930" s="32"/>
      <c r="N2930" s="34">
        <v>0</v>
      </c>
      <c r="O2930" s="32"/>
      <c r="P2930" s="32"/>
      <c r="Q2930" s="32"/>
      <c r="R2930" s="32"/>
      <c r="S2930" s="34">
        <v>0</v>
      </c>
      <c r="T2930" s="35"/>
      <c r="U2930" s="33"/>
      <c r="V2930" s="33"/>
      <c r="W2930" s="33"/>
      <c r="X2930" s="33"/>
      <c r="Y2930" s="33"/>
      <c r="Z2930" s="34">
        <v>0</v>
      </c>
      <c r="AA2930" s="33"/>
      <c r="AB2930" s="33"/>
      <c r="AC2930" s="42">
        <v>78.925925925925924</v>
      </c>
    </row>
    <row r="2931" spans="1:29" x14ac:dyDescent="0.25">
      <c r="A2931" s="225">
        <v>2927</v>
      </c>
      <c r="B2931" s="111" t="s">
        <v>4126</v>
      </c>
      <c r="C2931" s="8" t="s">
        <v>4042</v>
      </c>
      <c r="D2931" s="18">
        <v>0.78125</v>
      </c>
      <c r="E2931" s="124"/>
      <c r="F2931" s="17"/>
      <c r="G2931" s="18">
        <f>SUM(D2931*100,E2931:F2931)</f>
        <v>78.125</v>
      </c>
      <c r="H2931" s="17"/>
      <c r="I2931" s="19"/>
      <c r="J2931" s="18">
        <f>SUM(H2931:I2931)</f>
        <v>0</v>
      </c>
      <c r="K2931" s="17"/>
      <c r="L2931" s="19"/>
      <c r="M2931" s="19"/>
      <c r="N2931" s="18">
        <f>SUM(K2931:M2931)</f>
        <v>0</v>
      </c>
      <c r="O2931" s="19"/>
      <c r="P2931" s="19"/>
      <c r="Q2931" s="19"/>
      <c r="R2931" s="19"/>
      <c r="S2931" s="18">
        <f>SUM(O2931:R2931)</f>
        <v>0</v>
      </c>
      <c r="T2931" s="20"/>
      <c r="U2931" s="17">
        <v>0.8</v>
      </c>
      <c r="V2931" s="17"/>
      <c r="W2931" s="17"/>
      <c r="X2931" s="17"/>
      <c r="Y2931" s="17"/>
      <c r="Z2931" s="18">
        <f>SUM(T2931:Y2931)</f>
        <v>0.8</v>
      </c>
      <c r="AA2931" s="17"/>
      <c r="AB2931" s="17"/>
      <c r="AC2931" s="41">
        <f>G2931+J2931+N2931+S2931+Z2931+AA2931-AB2931</f>
        <v>78.924999999999997</v>
      </c>
    </row>
    <row r="2932" spans="1:29" x14ac:dyDescent="0.25">
      <c r="A2932" s="224">
        <v>2928</v>
      </c>
      <c r="B2932" s="62" t="s">
        <v>2942</v>
      </c>
      <c r="C2932" s="13" t="s">
        <v>2360</v>
      </c>
      <c r="D2932" s="18">
        <v>0.78923076923076918</v>
      </c>
      <c r="E2932" s="122"/>
      <c r="F2932" s="17"/>
      <c r="G2932" s="18">
        <v>78.92307692307692</v>
      </c>
      <c r="H2932" s="17"/>
      <c r="I2932" s="19"/>
      <c r="J2932" s="18">
        <v>0</v>
      </c>
      <c r="K2932" s="17"/>
      <c r="L2932" s="19"/>
      <c r="M2932" s="19"/>
      <c r="N2932" s="18">
        <v>0</v>
      </c>
      <c r="O2932" s="19"/>
      <c r="P2932" s="19"/>
      <c r="Q2932" s="19"/>
      <c r="R2932" s="19"/>
      <c r="S2932" s="18">
        <v>0</v>
      </c>
      <c r="T2932" s="20"/>
      <c r="U2932" s="17"/>
      <c r="V2932" s="17"/>
      <c r="W2932" s="17"/>
      <c r="X2932" s="17"/>
      <c r="Y2932" s="17"/>
      <c r="Z2932" s="18">
        <v>0</v>
      </c>
      <c r="AA2932" s="17"/>
      <c r="AB2932" s="17"/>
      <c r="AC2932" s="41">
        <v>78.92307692307692</v>
      </c>
    </row>
    <row r="2933" spans="1:29" x14ac:dyDescent="0.25">
      <c r="A2933" s="224">
        <v>2929</v>
      </c>
      <c r="B2933" s="62" t="s">
        <v>3634</v>
      </c>
      <c r="C2933" s="13" t="s">
        <v>3340</v>
      </c>
      <c r="D2933" s="18">
        <v>0.78921052631578947</v>
      </c>
      <c r="E2933" s="122"/>
      <c r="F2933" s="17"/>
      <c r="G2933" s="18">
        <v>78.921052631578945</v>
      </c>
      <c r="H2933" s="17"/>
      <c r="I2933" s="19"/>
      <c r="J2933" s="18">
        <v>0</v>
      </c>
      <c r="K2933" s="17"/>
      <c r="L2933" s="19"/>
      <c r="M2933" s="19"/>
      <c r="N2933" s="18">
        <v>0</v>
      </c>
      <c r="O2933" s="19"/>
      <c r="P2933" s="19"/>
      <c r="Q2933" s="19"/>
      <c r="R2933" s="19"/>
      <c r="S2933" s="18">
        <v>0</v>
      </c>
      <c r="T2933" s="20"/>
      <c r="U2933" s="17"/>
      <c r="V2933" s="17"/>
      <c r="W2933" s="17"/>
      <c r="X2933" s="17"/>
      <c r="Y2933" s="17"/>
      <c r="Z2933" s="18">
        <v>0</v>
      </c>
      <c r="AA2933" s="17"/>
      <c r="AB2933" s="17"/>
      <c r="AC2933" s="41">
        <v>78.921052631578945</v>
      </c>
    </row>
    <row r="2934" spans="1:29" x14ac:dyDescent="0.25">
      <c r="A2934" s="224">
        <v>2930</v>
      </c>
      <c r="B2934" s="100" t="s">
        <v>1681</v>
      </c>
      <c r="C2934" s="26" t="s">
        <v>1369</v>
      </c>
      <c r="D2934" s="18">
        <v>0.70716774193548382</v>
      </c>
      <c r="E2934" s="122"/>
      <c r="F2934" s="17"/>
      <c r="G2934" s="18">
        <f>SUM(D2934*100,E2934:F2934)</f>
        <v>70.716774193548389</v>
      </c>
      <c r="H2934" s="17"/>
      <c r="I2934" s="19"/>
      <c r="J2934" s="18">
        <f>SUM(H2934:I2934)</f>
        <v>0</v>
      </c>
      <c r="K2934" s="17"/>
      <c r="L2934" s="19"/>
      <c r="M2934" s="19">
        <v>3</v>
      </c>
      <c r="N2934" s="18">
        <f>SUM(K2934:M2934)</f>
        <v>3</v>
      </c>
      <c r="O2934" s="19">
        <v>2.5</v>
      </c>
      <c r="P2934" s="19"/>
      <c r="Q2934" s="19"/>
      <c r="R2934" s="19"/>
      <c r="S2934" s="18">
        <f>SUM(O2934:R2934)</f>
        <v>2.5</v>
      </c>
      <c r="T2934" s="20"/>
      <c r="U2934" s="17">
        <v>0.5</v>
      </c>
      <c r="V2934" s="17"/>
      <c r="W2934" s="17">
        <v>0.2</v>
      </c>
      <c r="X2934" s="17"/>
      <c r="Y2934" s="17">
        <v>2</v>
      </c>
      <c r="Z2934" s="18">
        <f>SUM(T2934:Y2934)</f>
        <v>2.7</v>
      </c>
      <c r="AA2934" s="17"/>
      <c r="AB2934" s="17"/>
      <c r="AC2934" s="41">
        <f>G2934+J2934+N2934+S2934+Z2934+AA2934-AB2934</f>
        <v>78.916774193548392</v>
      </c>
    </row>
    <row r="2935" spans="1:29" x14ac:dyDescent="0.25">
      <c r="A2935" s="225">
        <v>2931</v>
      </c>
      <c r="B2935" s="62" t="s">
        <v>5403</v>
      </c>
      <c r="C2935" s="9" t="s">
        <v>4042</v>
      </c>
      <c r="D2935" s="18">
        <v>0.78714545454545448</v>
      </c>
      <c r="E2935" s="124"/>
      <c r="F2935" s="17"/>
      <c r="G2935" s="18">
        <f>SUM(D2935*100,E2935:F2935)</f>
        <v>78.714545454545444</v>
      </c>
      <c r="H2935" s="17"/>
      <c r="I2935" s="19"/>
      <c r="J2935" s="18">
        <f>SUM(H2935:I2935)</f>
        <v>0</v>
      </c>
      <c r="K2935" s="17"/>
      <c r="L2935" s="19"/>
      <c r="M2935" s="19"/>
      <c r="N2935" s="18">
        <f>SUM(K2935:M2935)</f>
        <v>0</v>
      </c>
      <c r="O2935" s="19"/>
      <c r="P2935" s="19"/>
      <c r="Q2935" s="19"/>
      <c r="R2935" s="19"/>
      <c r="S2935" s="18">
        <f>SUM(O2935:R2935)</f>
        <v>0</v>
      </c>
      <c r="T2935" s="20"/>
      <c r="U2935" s="17">
        <v>0.2</v>
      </c>
      <c r="V2935" s="17"/>
      <c r="W2935" s="17"/>
      <c r="X2935" s="17"/>
      <c r="Y2935" s="17"/>
      <c r="Z2935" s="18">
        <f>SUM(T2935:Y2935)</f>
        <v>0.2</v>
      </c>
      <c r="AA2935" s="17"/>
      <c r="AB2935" s="17"/>
      <c r="AC2935" s="41">
        <f>G2935+J2935+N2935+S2935+Z2935+AA2935-AB2935</f>
        <v>78.914545454545447</v>
      </c>
    </row>
    <row r="2936" spans="1:29" x14ac:dyDescent="0.25">
      <c r="A2936" s="224">
        <v>2932</v>
      </c>
      <c r="B2936" s="58" t="s">
        <v>805</v>
      </c>
      <c r="C2936" s="8" t="s">
        <v>5456</v>
      </c>
      <c r="D2936" s="43">
        <v>0.78903225806451616</v>
      </c>
      <c r="E2936" s="121"/>
      <c r="F2936" s="5"/>
      <c r="G2936" s="6">
        <f>SUM(D2936*100,E2936:F2936)</f>
        <v>78.903225806451616</v>
      </c>
      <c r="H2936" s="5"/>
      <c r="I2936" s="4"/>
      <c r="J2936" s="6">
        <f>SUM(H2936:I2936)</f>
        <v>0</v>
      </c>
      <c r="K2936" s="5"/>
      <c r="L2936" s="4"/>
      <c r="M2936" s="4"/>
      <c r="N2936" s="6">
        <f>SUM(K2936:M2936)</f>
        <v>0</v>
      </c>
      <c r="O2936" s="4"/>
      <c r="P2936" s="4"/>
      <c r="Q2936" s="4"/>
      <c r="R2936" s="4"/>
      <c r="S2936" s="6">
        <f>SUM(O2936:R2936)</f>
        <v>0</v>
      </c>
      <c r="T2936" s="7"/>
      <c r="U2936" s="5"/>
      <c r="V2936" s="5"/>
      <c r="W2936" s="5"/>
      <c r="X2936" s="5"/>
      <c r="Y2936" s="5"/>
      <c r="Z2936" s="6">
        <f>SUM(T2936:Y2936)</f>
        <v>0</v>
      </c>
      <c r="AA2936" s="5"/>
      <c r="AB2936" s="5"/>
      <c r="AC2936" s="40">
        <f>G2936+J2936+N2936+S2936+Z2936+AA2936-AB2936</f>
        <v>78.903225806451616</v>
      </c>
    </row>
    <row r="2937" spans="1:29" x14ac:dyDescent="0.25">
      <c r="A2937" s="224">
        <v>2933</v>
      </c>
      <c r="B2937" s="109">
        <v>214013</v>
      </c>
      <c r="C2937" s="36" t="s">
        <v>5457</v>
      </c>
      <c r="D2937" s="39">
        <v>0.64702222222222228</v>
      </c>
      <c r="E2937" s="123"/>
      <c r="F2937" s="33"/>
      <c r="G2937" s="34">
        <v>64.702222222222233</v>
      </c>
      <c r="H2937" s="33"/>
      <c r="I2937" s="32"/>
      <c r="J2937" s="34">
        <v>0</v>
      </c>
      <c r="K2937" s="33"/>
      <c r="L2937" s="32"/>
      <c r="M2937" s="32"/>
      <c r="N2937" s="34">
        <v>0</v>
      </c>
      <c r="O2937" s="32"/>
      <c r="P2937" s="32"/>
      <c r="Q2937" s="32"/>
      <c r="R2937" s="32"/>
      <c r="S2937" s="34">
        <v>0</v>
      </c>
      <c r="T2937" s="35"/>
      <c r="U2937" s="33">
        <v>13.4</v>
      </c>
      <c r="V2937" s="33">
        <v>0.8</v>
      </c>
      <c r="W2937" s="33"/>
      <c r="X2937" s="33"/>
      <c r="Y2937" s="33"/>
      <c r="Z2937" s="34">
        <v>14.200000000000001</v>
      </c>
      <c r="AA2937" s="33"/>
      <c r="AB2937" s="33"/>
      <c r="AC2937" s="42">
        <v>78.902222222222235</v>
      </c>
    </row>
    <row r="2938" spans="1:29" x14ac:dyDescent="0.25">
      <c r="A2938" s="224">
        <v>2934</v>
      </c>
      <c r="B2938" s="109">
        <v>214192</v>
      </c>
      <c r="C2938" s="36" t="s">
        <v>5457</v>
      </c>
      <c r="D2938" s="39">
        <v>0.74189629629629628</v>
      </c>
      <c r="E2938" s="123"/>
      <c r="F2938" s="33"/>
      <c r="G2938" s="34">
        <v>74.189629629629621</v>
      </c>
      <c r="H2938" s="33"/>
      <c r="I2938" s="32"/>
      <c r="J2938" s="34">
        <v>0</v>
      </c>
      <c r="K2938" s="33"/>
      <c r="L2938" s="32"/>
      <c r="M2938" s="32"/>
      <c r="N2938" s="34">
        <v>0</v>
      </c>
      <c r="O2938" s="32"/>
      <c r="P2938" s="32"/>
      <c r="Q2938" s="32"/>
      <c r="R2938" s="32"/>
      <c r="S2938" s="34">
        <v>0</v>
      </c>
      <c r="T2938" s="35"/>
      <c r="U2938" s="33">
        <v>3.8</v>
      </c>
      <c r="V2938" s="33"/>
      <c r="W2938" s="33">
        <v>0.9</v>
      </c>
      <c r="X2938" s="33"/>
      <c r="Y2938" s="33"/>
      <c r="Z2938" s="34">
        <v>4.7</v>
      </c>
      <c r="AA2938" s="33"/>
      <c r="AB2938" s="33"/>
      <c r="AC2938" s="42">
        <v>78.889629629629624</v>
      </c>
    </row>
    <row r="2939" spans="1:29" x14ac:dyDescent="0.25">
      <c r="A2939" s="225">
        <v>2935</v>
      </c>
      <c r="B2939" s="62" t="s">
        <v>2943</v>
      </c>
      <c r="C2939" s="13" t="s">
        <v>2360</v>
      </c>
      <c r="D2939" s="18">
        <v>0.78384615384615386</v>
      </c>
      <c r="E2939" s="122"/>
      <c r="F2939" s="17"/>
      <c r="G2939" s="18">
        <v>78.384615384615387</v>
      </c>
      <c r="H2939" s="17"/>
      <c r="I2939" s="19"/>
      <c r="J2939" s="18">
        <v>0</v>
      </c>
      <c r="K2939" s="17"/>
      <c r="L2939" s="19"/>
      <c r="M2939" s="19"/>
      <c r="N2939" s="18">
        <v>0</v>
      </c>
      <c r="O2939" s="19"/>
      <c r="P2939" s="19"/>
      <c r="Q2939" s="19"/>
      <c r="R2939" s="19"/>
      <c r="S2939" s="18">
        <v>0</v>
      </c>
      <c r="T2939" s="20"/>
      <c r="U2939" s="17"/>
      <c r="V2939" s="17"/>
      <c r="W2939" s="17">
        <v>0.5</v>
      </c>
      <c r="X2939" s="17"/>
      <c r="Y2939" s="17"/>
      <c r="Z2939" s="18">
        <v>0.5</v>
      </c>
      <c r="AA2939" s="17"/>
      <c r="AB2939" s="17"/>
      <c r="AC2939" s="41">
        <v>78.884615384615387</v>
      </c>
    </row>
    <row r="2940" spans="1:29" x14ac:dyDescent="0.25">
      <c r="A2940" s="224">
        <v>2936</v>
      </c>
      <c r="B2940" s="58" t="s">
        <v>806</v>
      </c>
      <c r="C2940" s="8" t="s">
        <v>5456</v>
      </c>
      <c r="D2940" s="43">
        <v>0.70875333333333346</v>
      </c>
      <c r="E2940" s="121"/>
      <c r="F2940" s="5"/>
      <c r="G2940" s="6">
        <f>SUM(D2940*100,E2940:F2940)</f>
        <v>70.875333333333344</v>
      </c>
      <c r="H2940" s="5"/>
      <c r="I2940" s="4"/>
      <c r="J2940" s="6">
        <f>SUM(H2940:I2940)</f>
        <v>0</v>
      </c>
      <c r="K2940" s="5">
        <v>2</v>
      </c>
      <c r="L2940" s="4">
        <v>0.5</v>
      </c>
      <c r="M2940" s="4">
        <v>3</v>
      </c>
      <c r="N2940" s="6">
        <f>SUM(K2940:M2940)</f>
        <v>5.5</v>
      </c>
      <c r="O2940" s="4">
        <v>2.5</v>
      </c>
      <c r="P2940" s="4"/>
      <c r="Q2940" s="4"/>
      <c r="R2940" s="4"/>
      <c r="S2940" s="6">
        <f>SUM(O2940:R2940)</f>
        <v>2.5</v>
      </c>
      <c r="T2940" s="7"/>
      <c r="U2940" s="5"/>
      <c r="V2940" s="5"/>
      <c r="W2940" s="5"/>
      <c r="X2940" s="5"/>
      <c r="Y2940" s="5"/>
      <c r="Z2940" s="6">
        <f>SUM(T2940:Y2940)</f>
        <v>0</v>
      </c>
      <c r="AA2940" s="5"/>
      <c r="AB2940" s="5"/>
      <c r="AC2940" s="40">
        <f>G2940+J2940+N2940+S2940+Z2940+AA2940-AB2940</f>
        <v>78.875333333333344</v>
      </c>
    </row>
    <row r="2941" spans="1:29" x14ac:dyDescent="0.25">
      <c r="A2941" s="224">
        <v>2937</v>
      </c>
      <c r="B2941" s="81" t="s">
        <v>4329</v>
      </c>
      <c r="C2941" s="8" t="s">
        <v>4042</v>
      </c>
      <c r="D2941" s="18">
        <v>0.78866666666666663</v>
      </c>
      <c r="E2941" s="124"/>
      <c r="F2941" s="17"/>
      <c r="G2941" s="18">
        <f>SUM(D2941*100,E2941:F2941)</f>
        <v>78.86666666666666</v>
      </c>
      <c r="H2941" s="17"/>
      <c r="I2941" s="19"/>
      <c r="J2941" s="18">
        <f>SUM(H2941:I2941)</f>
        <v>0</v>
      </c>
      <c r="K2941" s="17"/>
      <c r="L2941" s="19"/>
      <c r="M2941" s="19"/>
      <c r="N2941" s="18">
        <f>SUM(K2941:M2941)</f>
        <v>0</v>
      </c>
      <c r="O2941" s="19"/>
      <c r="P2941" s="19"/>
      <c r="Q2941" s="19"/>
      <c r="R2941" s="19"/>
      <c r="S2941" s="18">
        <f>SUM(O2941:R2941)</f>
        <v>0</v>
      </c>
      <c r="T2941" s="20"/>
      <c r="U2941" s="17"/>
      <c r="V2941" s="17"/>
      <c r="W2941" s="17"/>
      <c r="X2941" s="17"/>
      <c r="Y2941" s="17"/>
      <c r="Z2941" s="18">
        <f>SUM(T2941:Y2941)</f>
        <v>0</v>
      </c>
      <c r="AA2941" s="17"/>
      <c r="AB2941" s="17"/>
      <c r="AC2941" s="41">
        <f>G2941+J2941+N2941+S2941+Z2941+AA2941-AB2941</f>
        <v>78.86666666666666</v>
      </c>
    </row>
    <row r="2942" spans="1:29" x14ac:dyDescent="0.25">
      <c r="A2942" s="224">
        <v>2938</v>
      </c>
      <c r="B2942" s="62" t="s">
        <v>807</v>
      </c>
      <c r="C2942" s="8" t="s">
        <v>5456</v>
      </c>
      <c r="D2942" s="6">
        <v>0.7886206896551724</v>
      </c>
      <c r="E2942" s="121"/>
      <c r="F2942" s="5"/>
      <c r="G2942" s="6">
        <f>SUM(D2942*100,E2942:F2942)</f>
        <v>78.862068965517238</v>
      </c>
      <c r="H2942" s="5"/>
      <c r="I2942" s="4"/>
      <c r="J2942" s="6">
        <f>SUM(H2942:I2942)</f>
        <v>0</v>
      </c>
      <c r="K2942" s="5"/>
      <c r="L2942" s="4"/>
      <c r="M2942" s="4"/>
      <c r="N2942" s="6">
        <f>SUM(K2942:M2942)</f>
        <v>0</v>
      </c>
      <c r="O2942" s="4"/>
      <c r="P2942" s="4"/>
      <c r="Q2942" s="4"/>
      <c r="R2942" s="4"/>
      <c r="S2942" s="6">
        <f>SUM(O2942:R2942)</f>
        <v>0</v>
      </c>
      <c r="T2942" s="7"/>
      <c r="U2942" s="5"/>
      <c r="V2942" s="5"/>
      <c r="W2942" s="5"/>
      <c r="X2942" s="5"/>
      <c r="Y2942" s="5"/>
      <c r="Z2942" s="6">
        <f>SUM(T2942:Y2942)</f>
        <v>0</v>
      </c>
      <c r="AA2942" s="5"/>
      <c r="AB2942" s="5"/>
      <c r="AC2942" s="40">
        <f>G2942+J2942+N2942+S2942+Z2942+AA2942-AB2942</f>
        <v>78.862068965517238</v>
      </c>
    </row>
    <row r="2943" spans="1:29" ht="25.5" x14ac:dyDescent="0.25">
      <c r="A2943" s="225">
        <v>2939</v>
      </c>
      <c r="B2943" s="59" t="s">
        <v>808</v>
      </c>
      <c r="C2943" s="8" t="s">
        <v>5456</v>
      </c>
      <c r="D2943" s="6">
        <v>0.78848484848484846</v>
      </c>
      <c r="E2943" s="121"/>
      <c r="F2943" s="5"/>
      <c r="G2943" s="6">
        <f>SUM(D2943*100,E2943:F2943)</f>
        <v>78.848484848484844</v>
      </c>
      <c r="H2943" s="5"/>
      <c r="I2943" s="4"/>
      <c r="J2943" s="6">
        <f>SUM(H2943:I2943)</f>
        <v>0</v>
      </c>
      <c r="K2943" s="5"/>
      <c r="L2943" s="4"/>
      <c r="M2943" s="4"/>
      <c r="N2943" s="6">
        <f>SUM(K2943:M2943)</f>
        <v>0</v>
      </c>
      <c r="O2943" s="4"/>
      <c r="P2943" s="4"/>
      <c r="Q2943" s="4"/>
      <c r="R2943" s="4"/>
      <c r="S2943" s="6">
        <f>SUM(O2943:R2943)</f>
        <v>0</v>
      </c>
      <c r="T2943" s="7"/>
      <c r="U2943" s="5"/>
      <c r="V2943" s="5"/>
      <c r="W2943" s="5"/>
      <c r="X2943" s="5"/>
      <c r="Y2943" s="5"/>
      <c r="Z2943" s="6">
        <f>SUM(T2943:Y2943)</f>
        <v>0</v>
      </c>
      <c r="AA2943" s="5"/>
      <c r="AB2943" s="5"/>
      <c r="AC2943" s="40">
        <f>G2943+J2943+N2943+S2943+Z2943+AA2943-AB2943</f>
        <v>78.848484848484844</v>
      </c>
    </row>
    <row r="2944" spans="1:29" x14ac:dyDescent="0.25">
      <c r="A2944" s="224">
        <v>2940</v>
      </c>
      <c r="B2944" s="105" t="s">
        <v>1682</v>
      </c>
      <c r="C2944" s="8" t="s">
        <v>1369</v>
      </c>
      <c r="D2944" s="18">
        <v>0.76947741935483871</v>
      </c>
      <c r="E2944" s="122"/>
      <c r="F2944" s="17"/>
      <c r="G2944" s="18">
        <f>SUM(D2944*100,E2944:F2944)</f>
        <v>76.947741935483876</v>
      </c>
      <c r="H2944" s="17"/>
      <c r="I2944" s="19"/>
      <c r="J2944" s="18">
        <f>SUM(H2944:I2944)</f>
        <v>0</v>
      </c>
      <c r="K2944" s="17"/>
      <c r="L2944" s="19"/>
      <c r="M2944" s="19"/>
      <c r="N2944" s="18">
        <f>SUM(K2944:M2944)</f>
        <v>0</v>
      </c>
      <c r="O2944" s="19"/>
      <c r="P2944" s="19"/>
      <c r="Q2944" s="19"/>
      <c r="R2944" s="19"/>
      <c r="S2944" s="18">
        <f>SUM(O2944:R2944)</f>
        <v>0</v>
      </c>
      <c r="T2944" s="20"/>
      <c r="U2944" s="17">
        <v>1</v>
      </c>
      <c r="V2944" s="17"/>
      <c r="W2944" s="17">
        <f>0.2+0.7</f>
        <v>0.89999999999999991</v>
      </c>
      <c r="X2944" s="17"/>
      <c r="Y2944" s="17"/>
      <c r="Z2944" s="18">
        <f>SUM(T2944:Y2944)</f>
        <v>1.9</v>
      </c>
      <c r="AA2944" s="17"/>
      <c r="AB2944" s="17"/>
      <c r="AC2944" s="41">
        <f>G2944+J2944+N2944+S2944+Z2944+AA2944-AB2944</f>
        <v>78.847741935483882</v>
      </c>
    </row>
    <row r="2945" spans="1:29" x14ac:dyDescent="0.25">
      <c r="A2945" s="224">
        <v>2941</v>
      </c>
      <c r="B2945" s="62" t="s">
        <v>2944</v>
      </c>
      <c r="C2945" s="13" t="s">
        <v>2360</v>
      </c>
      <c r="D2945" s="18">
        <v>0.78846153846153844</v>
      </c>
      <c r="E2945" s="122"/>
      <c r="F2945" s="17"/>
      <c r="G2945" s="18">
        <v>78.84615384615384</v>
      </c>
      <c r="H2945" s="17"/>
      <c r="I2945" s="19"/>
      <c r="J2945" s="18">
        <v>0</v>
      </c>
      <c r="K2945" s="17"/>
      <c r="L2945" s="19"/>
      <c r="M2945" s="19"/>
      <c r="N2945" s="18">
        <v>0</v>
      </c>
      <c r="O2945" s="19"/>
      <c r="P2945" s="19"/>
      <c r="Q2945" s="19"/>
      <c r="R2945" s="19"/>
      <c r="S2945" s="18">
        <v>0</v>
      </c>
      <c r="T2945" s="20"/>
      <c r="U2945" s="17"/>
      <c r="V2945" s="17"/>
      <c r="W2945" s="17"/>
      <c r="X2945" s="17"/>
      <c r="Y2945" s="17"/>
      <c r="Z2945" s="18">
        <v>0</v>
      </c>
      <c r="AA2945" s="17"/>
      <c r="AB2945" s="17"/>
      <c r="AC2945" s="41">
        <v>78.84615384615384</v>
      </c>
    </row>
    <row r="2946" spans="1:29" x14ac:dyDescent="0.25">
      <c r="A2946" s="224">
        <v>2942</v>
      </c>
      <c r="B2946" s="62" t="s">
        <v>4786</v>
      </c>
      <c r="C2946" s="8" t="s">
        <v>4042</v>
      </c>
      <c r="D2946" s="18">
        <v>0.78433333333333333</v>
      </c>
      <c r="E2946" s="124"/>
      <c r="F2946" s="17"/>
      <c r="G2946" s="18">
        <f>SUM(D2946*100,E2946:F2946)</f>
        <v>78.433333333333337</v>
      </c>
      <c r="H2946" s="17"/>
      <c r="I2946" s="19"/>
      <c r="J2946" s="18">
        <f>SUM(H2946:I2946)</f>
        <v>0</v>
      </c>
      <c r="K2946" s="17"/>
      <c r="L2946" s="19"/>
      <c r="M2946" s="19"/>
      <c r="N2946" s="18">
        <f>SUM(K2946:M2946)</f>
        <v>0</v>
      </c>
      <c r="O2946" s="19"/>
      <c r="P2946" s="19"/>
      <c r="Q2946" s="19"/>
      <c r="R2946" s="19"/>
      <c r="S2946" s="18">
        <f>SUM(O2946:R2946)</f>
        <v>0</v>
      </c>
      <c r="T2946" s="20"/>
      <c r="U2946" s="17"/>
      <c r="V2946" s="17"/>
      <c r="W2946" s="17">
        <f>0.2+0.2</f>
        <v>0.4</v>
      </c>
      <c r="X2946" s="17"/>
      <c r="Y2946" s="17"/>
      <c r="Z2946" s="18">
        <f>SUM(T2946:Y2946)</f>
        <v>0.4</v>
      </c>
      <c r="AA2946" s="17"/>
      <c r="AB2946" s="17"/>
      <c r="AC2946" s="41">
        <f>G2946+J2946+N2946+S2946+Z2946+AA2946-AB2946</f>
        <v>78.833333333333343</v>
      </c>
    </row>
    <row r="2947" spans="1:29" x14ac:dyDescent="0.25">
      <c r="A2947" s="225">
        <v>2943</v>
      </c>
      <c r="B2947" s="62" t="s">
        <v>809</v>
      </c>
      <c r="C2947" s="8" t="s">
        <v>5456</v>
      </c>
      <c r="D2947" s="6">
        <v>0.78833333333333333</v>
      </c>
      <c r="E2947" s="121"/>
      <c r="F2947" s="5"/>
      <c r="G2947" s="6">
        <f>SUM(D2947*100,E2947:F2947)</f>
        <v>78.833333333333329</v>
      </c>
      <c r="H2947" s="5"/>
      <c r="I2947" s="4"/>
      <c r="J2947" s="6">
        <f>SUM(H2947:I2947)</f>
        <v>0</v>
      </c>
      <c r="K2947" s="5"/>
      <c r="L2947" s="4"/>
      <c r="M2947" s="4"/>
      <c r="N2947" s="6">
        <f>SUM(K2947:M2947)</f>
        <v>0</v>
      </c>
      <c r="O2947" s="4"/>
      <c r="P2947" s="4"/>
      <c r="Q2947" s="4"/>
      <c r="R2947" s="4"/>
      <c r="S2947" s="6">
        <f>SUM(O2947:R2947)</f>
        <v>0</v>
      </c>
      <c r="T2947" s="7"/>
      <c r="U2947" s="5"/>
      <c r="V2947" s="5"/>
      <c r="W2947" s="5"/>
      <c r="X2947" s="5"/>
      <c r="Y2947" s="5"/>
      <c r="Z2947" s="6">
        <f>SUM(T2947:Y2947)</f>
        <v>0</v>
      </c>
      <c r="AA2947" s="5"/>
      <c r="AB2947" s="5"/>
      <c r="AC2947" s="40">
        <f>G2947+J2947+N2947+S2947+Z2947+AA2947-AB2947</f>
        <v>78.833333333333329</v>
      </c>
    </row>
    <row r="2948" spans="1:29" x14ac:dyDescent="0.25">
      <c r="A2948" s="224">
        <v>2944</v>
      </c>
      <c r="B2948" s="62" t="s">
        <v>810</v>
      </c>
      <c r="C2948" s="8" t="s">
        <v>5456</v>
      </c>
      <c r="D2948" s="6">
        <v>0.78833333333333333</v>
      </c>
      <c r="E2948" s="121"/>
      <c r="F2948" s="5"/>
      <c r="G2948" s="6">
        <f>SUM(D2948*100,E2948:F2948)</f>
        <v>78.833333333333329</v>
      </c>
      <c r="H2948" s="5"/>
      <c r="I2948" s="4"/>
      <c r="J2948" s="6">
        <f>SUM(H2948:I2948)</f>
        <v>0</v>
      </c>
      <c r="K2948" s="5"/>
      <c r="L2948" s="4"/>
      <c r="M2948" s="4"/>
      <c r="N2948" s="6">
        <f>SUM(K2948:M2948)</f>
        <v>0</v>
      </c>
      <c r="O2948" s="4"/>
      <c r="P2948" s="4"/>
      <c r="Q2948" s="4"/>
      <c r="R2948" s="4"/>
      <c r="S2948" s="6">
        <f>SUM(O2948:R2948)</f>
        <v>0</v>
      </c>
      <c r="T2948" s="7"/>
      <c r="U2948" s="5"/>
      <c r="V2948" s="5"/>
      <c r="W2948" s="5"/>
      <c r="X2948" s="5"/>
      <c r="Y2948" s="5"/>
      <c r="Z2948" s="6">
        <f>SUM(T2948:Y2948)</f>
        <v>0</v>
      </c>
      <c r="AA2948" s="5"/>
      <c r="AB2948" s="5"/>
      <c r="AC2948" s="40">
        <f>G2948+J2948+N2948+S2948+Z2948+AA2948-AB2948</f>
        <v>78.833333333333329</v>
      </c>
    </row>
    <row r="2949" spans="1:29" x14ac:dyDescent="0.25">
      <c r="A2949" s="224">
        <v>2945</v>
      </c>
      <c r="B2949" s="62" t="s">
        <v>2945</v>
      </c>
      <c r="C2949" s="13" t="s">
        <v>2360</v>
      </c>
      <c r="D2949" s="18">
        <v>0.78833333333333333</v>
      </c>
      <c r="E2949" s="122"/>
      <c r="F2949" s="17"/>
      <c r="G2949" s="18">
        <v>78.833333333333329</v>
      </c>
      <c r="H2949" s="17"/>
      <c r="I2949" s="19"/>
      <c r="J2949" s="18">
        <v>0</v>
      </c>
      <c r="K2949" s="17"/>
      <c r="L2949" s="19"/>
      <c r="M2949" s="19"/>
      <c r="N2949" s="18">
        <v>0</v>
      </c>
      <c r="O2949" s="19"/>
      <c r="P2949" s="19"/>
      <c r="Q2949" s="19"/>
      <c r="R2949" s="19"/>
      <c r="S2949" s="18">
        <v>0</v>
      </c>
      <c r="T2949" s="20"/>
      <c r="U2949" s="17"/>
      <c r="V2949" s="17"/>
      <c r="W2949" s="17"/>
      <c r="X2949" s="17"/>
      <c r="Y2949" s="17"/>
      <c r="Z2949" s="18">
        <v>0</v>
      </c>
      <c r="AA2949" s="17"/>
      <c r="AB2949" s="17"/>
      <c r="AC2949" s="41">
        <v>78.833333333333329</v>
      </c>
    </row>
    <row r="2950" spans="1:29" x14ac:dyDescent="0.25">
      <c r="A2950" s="224">
        <v>2946</v>
      </c>
      <c r="B2950" s="62" t="s">
        <v>3635</v>
      </c>
      <c r="C2950" s="13" t="s">
        <v>3340</v>
      </c>
      <c r="D2950" s="18">
        <v>0.76818181818181819</v>
      </c>
      <c r="E2950" s="122">
        <v>1</v>
      </c>
      <c r="F2950" s="17"/>
      <c r="G2950" s="18">
        <v>77.818181818181813</v>
      </c>
      <c r="H2950" s="17"/>
      <c r="I2950" s="19"/>
      <c r="J2950" s="18">
        <v>0</v>
      </c>
      <c r="K2950" s="17"/>
      <c r="L2950" s="19"/>
      <c r="M2950" s="19"/>
      <c r="N2950" s="18">
        <v>0</v>
      </c>
      <c r="O2950" s="19"/>
      <c r="P2950" s="19"/>
      <c r="Q2950" s="19"/>
      <c r="R2950" s="19"/>
      <c r="S2950" s="18">
        <v>0</v>
      </c>
      <c r="T2950" s="20">
        <v>1</v>
      </c>
      <c r="U2950" s="17"/>
      <c r="V2950" s="17"/>
      <c r="W2950" s="17"/>
      <c r="X2950" s="17"/>
      <c r="Y2950" s="17"/>
      <c r="Z2950" s="18">
        <v>1</v>
      </c>
      <c r="AA2950" s="17"/>
      <c r="AB2950" s="17"/>
      <c r="AC2950" s="41">
        <v>78.818181818181813</v>
      </c>
    </row>
    <row r="2951" spans="1:29" x14ac:dyDescent="0.25">
      <c r="A2951" s="225">
        <v>2947</v>
      </c>
      <c r="B2951" s="87" t="s">
        <v>1683</v>
      </c>
      <c r="C2951" s="26" t="s">
        <v>1369</v>
      </c>
      <c r="D2951" s="18">
        <v>0.76604666666666665</v>
      </c>
      <c r="E2951" s="122"/>
      <c r="F2951" s="17"/>
      <c r="G2951" s="18">
        <f>SUM(D2951*100,E2951:F2951)</f>
        <v>76.60466666666666</v>
      </c>
      <c r="H2951" s="17"/>
      <c r="I2951" s="19"/>
      <c r="J2951" s="18">
        <f>SUM(H2951:I2951)</f>
        <v>0</v>
      </c>
      <c r="K2951" s="17"/>
      <c r="L2951" s="19"/>
      <c r="M2951" s="19"/>
      <c r="N2951" s="18">
        <f>SUM(K2951:M2951)</f>
        <v>0</v>
      </c>
      <c r="O2951" s="19"/>
      <c r="P2951" s="19"/>
      <c r="Q2951" s="19"/>
      <c r="R2951" s="19"/>
      <c r="S2951" s="18">
        <f>SUM(O2951:R2951)</f>
        <v>0</v>
      </c>
      <c r="T2951" s="20"/>
      <c r="U2951" s="17">
        <v>0.5</v>
      </c>
      <c r="V2951" s="17"/>
      <c r="W2951" s="17">
        <f>0.6+0.5+0.2+0.4</f>
        <v>1.7000000000000002</v>
      </c>
      <c r="X2951" s="17"/>
      <c r="Y2951" s="17"/>
      <c r="Z2951" s="18">
        <f>SUM(T2951:Y2951)</f>
        <v>2.2000000000000002</v>
      </c>
      <c r="AA2951" s="17"/>
      <c r="AB2951" s="17"/>
      <c r="AC2951" s="41">
        <f>G2951+J2951+N2951+S2951+Z2951+AA2951-AB2951</f>
        <v>78.804666666666662</v>
      </c>
    </row>
    <row r="2952" spans="1:29" x14ac:dyDescent="0.25">
      <c r="A2952" s="224">
        <v>2948</v>
      </c>
      <c r="B2952" s="85" t="s">
        <v>1684</v>
      </c>
      <c r="C2952" s="8" t="s">
        <v>1369</v>
      </c>
      <c r="D2952" s="18">
        <v>0.77088666666666661</v>
      </c>
      <c r="E2952" s="122"/>
      <c r="F2952" s="17"/>
      <c r="G2952" s="18">
        <f>SUM(D2952*100,E2952:F2952)</f>
        <v>77.088666666666654</v>
      </c>
      <c r="H2952" s="17"/>
      <c r="I2952" s="19"/>
      <c r="J2952" s="18">
        <f>SUM(H2952:I2952)</f>
        <v>0</v>
      </c>
      <c r="K2952" s="17"/>
      <c r="L2952" s="19"/>
      <c r="M2952" s="19"/>
      <c r="N2952" s="18">
        <f>SUM(K2952:M2952)</f>
        <v>0</v>
      </c>
      <c r="O2952" s="19"/>
      <c r="P2952" s="19"/>
      <c r="Q2952" s="19"/>
      <c r="R2952" s="19"/>
      <c r="S2952" s="18">
        <f>SUM(O2952:R2952)</f>
        <v>0</v>
      </c>
      <c r="T2952" s="20"/>
      <c r="U2952" s="17">
        <v>1</v>
      </c>
      <c r="V2952" s="17">
        <v>0.5</v>
      </c>
      <c r="W2952" s="17">
        <v>0.2</v>
      </c>
      <c r="X2952" s="17"/>
      <c r="Y2952" s="17"/>
      <c r="Z2952" s="18">
        <f>SUM(T2952:Y2952)</f>
        <v>1.7</v>
      </c>
      <c r="AA2952" s="17"/>
      <c r="AB2952" s="17"/>
      <c r="AC2952" s="41">
        <f>G2952+J2952+N2952+S2952+Z2952+AA2952-AB2952</f>
        <v>78.788666666666657</v>
      </c>
    </row>
    <row r="2953" spans="1:29" x14ac:dyDescent="0.25">
      <c r="A2953" s="224">
        <v>2949</v>
      </c>
      <c r="B2953" s="109">
        <v>204041</v>
      </c>
      <c r="C2953" s="36" t="s">
        <v>5457</v>
      </c>
      <c r="D2953" s="38">
        <v>0.78781250000000003</v>
      </c>
      <c r="E2953" s="123"/>
      <c r="F2953" s="33"/>
      <c r="G2953" s="34">
        <v>78.78125</v>
      </c>
      <c r="H2953" s="33"/>
      <c r="I2953" s="32"/>
      <c r="J2953" s="34">
        <v>0</v>
      </c>
      <c r="K2953" s="33"/>
      <c r="L2953" s="32"/>
      <c r="M2953" s="32"/>
      <c r="N2953" s="34">
        <v>0</v>
      </c>
      <c r="O2953" s="32"/>
      <c r="P2953" s="32"/>
      <c r="Q2953" s="32"/>
      <c r="R2953" s="32"/>
      <c r="S2953" s="34">
        <v>0</v>
      </c>
      <c r="T2953" s="35"/>
      <c r="U2953" s="33"/>
      <c r="V2953" s="33"/>
      <c r="W2953" s="33"/>
      <c r="X2953" s="33"/>
      <c r="Y2953" s="33"/>
      <c r="Z2953" s="34">
        <v>0</v>
      </c>
      <c r="AA2953" s="33"/>
      <c r="AB2953" s="33"/>
      <c r="AC2953" s="42">
        <v>78.78125</v>
      </c>
    </row>
    <row r="2954" spans="1:29" x14ac:dyDescent="0.25">
      <c r="A2954" s="224">
        <v>2950</v>
      </c>
      <c r="B2954" s="109">
        <v>194796</v>
      </c>
      <c r="C2954" s="36" t="s">
        <v>5457</v>
      </c>
      <c r="D2954" s="39">
        <v>0.7877777777777778</v>
      </c>
      <c r="E2954" s="123"/>
      <c r="F2954" s="33"/>
      <c r="G2954" s="34">
        <v>78.777777777777786</v>
      </c>
      <c r="H2954" s="33"/>
      <c r="I2954" s="32"/>
      <c r="J2954" s="34">
        <v>0</v>
      </c>
      <c r="K2954" s="33"/>
      <c r="L2954" s="32"/>
      <c r="M2954" s="32"/>
      <c r="N2954" s="34">
        <v>0</v>
      </c>
      <c r="O2954" s="32"/>
      <c r="P2954" s="32"/>
      <c r="Q2954" s="32"/>
      <c r="R2954" s="32"/>
      <c r="S2954" s="34">
        <v>0</v>
      </c>
      <c r="T2954" s="35"/>
      <c r="U2954" s="33"/>
      <c r="V2954" s="33"/>
      <c r="W2954" s="33"/>
      <c r="X2954" s="33"/>
      <c r="Y2954" s="33"/>
      <c r="Z2954" s="34">
        <v>0</v>
      </c>
      <c r="AA2954" s="33"/>
      <c r="AB2954" s="33"/>
      <c r="AC2954" s="42">
        <v>78.777777777777786</v>
      </c>
    </row>
    <row r="2955" spans="1:29" x14ac:dyDescent="0.25">
      <c r="A2955" s="225">
        <v>2951</v>
      </c>
      <c r="B2955" s="87" t="s">
        <v>1685</v>
      </c>
      <c r="C2955" s="26" t="s">
        <v>1369</v>
      </c>
      <c r="D2955" s="18">
        <v>0.78377333333333343</v>
      </c>
      <c r="E2955" s="122"/>
      <c r="F2955" s="17"/>
      <c r="G2955" s="18">
        <f>SUM(D2955*100,E2955:F2955)</f>
        <v>78.37733333333334</v>
      </c>
      <c r="H2955" s="17"/>
      <c r="I2955" s="19"/>
      <c r="J2955" s="18">
        <f>SUM(H2955:I2955)</f>
        <v>0</v>
      </c>
      <c r="K2955" s="17"/>
      <c r="L2955" s="19"/>
      <c r="M2955" s="19"/>
      <c r="N2955" s="18">
        <f>SUM(K2955:M2955)</f>
        <v>0</v>
      </c>
      <c r="O2955" s="19"/>
      <c r="P2955" s="19"/>
      <c r="Q2955" s="19"/>
      <c r="R2955" s="19"/>
      <c r="S2955" s="18">
        <f>SUM(O2955:R2955)</f>
        <v>0</v>
      </c>
      <c r="T2955" s="20"/>
      <c r="U2955" s="17"/>
      <c r="V2955" s="17"/>
      <c r="W2955" s="17">
        <v>0.4</v>
      </c>
      <c r="X2955" s="17"/>
      <c r="Y2955" s="17"/>
      <c r="Z2955" s="18">
        <f>SUM(T2955:Y2955)</f>
        <v>0.4</v>
      </c>
      <c r="AA2955" s="17"/>
      <c r="AB2955" s="17"/>
      <c r="AC2955" s="41">
        <f>G2955+J2955+N2955+S2955+Z2955+AA2955-AB2955</f>
        <v>78.777333333333345</v>
      </c>
    </row>
    <row r="2956" spans="1:29" x14ac:dyDescent="0.25">
      <c r="A2956" s="224">
        <v>2952</v>
      </c>
      <c r="B2956" s="58" t="s">
        <v>811</v>
      </c>
      <c r="C2956" s="8" t="s">
        <v>5456</v>
      </c>
      <c r="D2956" s="43">
        <v>0.78777333333333321</v>
      </c>
      <c r="E2956" s="121"/>
      <c r="F2956" s="5"/>
      <c r="G2956" s="6">
        <f>SUM(D2956*100,E2956:F2956)</f>
        <v>78.777333333333317</v>
      </c>
      <c r="H2956" s="5"/>
      <c r="I2956" s="4"/>
      <c r="J2956" s="6">
        <f>SUM(H2956:I2956)</f>
        <v>0</v>
      </c>
      <c r="K2956" s="5"/>
      <c r="L2956" s="4"/>
      <c r="M2956" s="4"/>
      <c r="N2956" s="6">
        <f>SUM(K2956:M2956)</f>
        <v>0</v>
      </c>
      <c r="O2956" s="4"/>
      <c r="P2956" s="4"/>
      <c r="Q2956" s="4"/>
      <c r="R2956" s="4"/>
      <c r="S2956" s="6">
        <f>SUM(O2956:R2956)</f>
        <v>0</v>
      </c>
      <c r="T2956" s="7"/>
      <c r="U2956" s="5"/>
      <c r="V2956" s="5"/>
      <c r="W2956" s="5"/>
      <c r="X2956" s="5"/>
      <c r="Y2956" s="5"/>
      <c r="Z2956" s="6">
        <f>SUM(T2956:Y2956)</f>
        <v>0</v>
      </c>
      <c r="AA2956" s="5"/>
      <c r="AB2956" s="5"/>
      <c r="AC2956" s="40">
        <f>G2956+J2956+N2956+S2956+Z2956+AA2956-AB2956</f>
        <v>78.777333333333317</v>
      </c>
    </row>
    <row r="2957" spans="1:29" x14ac:dyDescent="0.25">
      <c r="A2957" s="224">
        <v>2953</v>
      </c>
      <c r="B2957" s="105" t="s">
        <v>1686</v>
      </c>
      <c r="C2957" s="8" t="s">
        <v>1369</v>
      </c>
      <c r="D2957" s="18">
        <v>0.77874838709677419</v>
      </c>
      <c r="E2957" s="122"/>
      <c r="F2957" s="17"/>
      <c r="G2957" s="18">
        <f>SUM(D2957*100,E2957:F2957)</f>
        <v>77.87483870967742</v>
      </c>
      <c r="H2957" s="17"/>
      <c r="I2957" s="19"/>
      <c r="J2957" s="18">
        <f>SUM(H2957:I2957)</f>
        <v>0</v>
      </c>
      <c r="K2957" s="17"/>
      <c r="L2957" s="19"/>
      <c r="M2957" s="19"/>
      <c r="N2957" s="18">
        <f>SUM(K2957:M2957)</f>
        <v>0</v>
      </c>
      <c r="O2957" s="19"/>
      <c r="P2957" s="19"/>
      <c r="Q2957" s="19"/>
      <c r="R2957" s="19"/>
      <c r="S2957" s="18">
        <f>SUM(O2957:R2957)</f>
        <v>0</v>
      </c>
      <c r="T2957" s="20"/>
      <c r="U2957" s="17">
        <v>0.5</v>
      </c>
      <c r="V2957" s="17"/>
      <c r="W2957" s="17">
        <f>0.2+0.2</f>
        <v>0.4</v>
      </c>
      <c r="X2957" s="17"/>
      <c r="Y2957" s="17"/>
      <c r="Z2957" s="18">
        <f>SUM(T2957:Y2957)</f>
        <v>0.9</v>
      </c>
      <c r="AA2957" s="17"/>
      <c r="AB2957" s="17"/>
      <c r="AC2957" s="41">
        <f>G2957+J2957+N2957+S2957+Z2957+AA2957-AB2957</f>
        <v>78.774838709677425</v>
      </c>
    </row>
    <row r="2958" spans="1:29" x14ac:dyDescent="0.25">
      <c r="A2958" s="224">
        <v>2954</v>
      </c>
      <c r="B2958" s="81" t="s">
        <v>4354</v>
      </c>
      <c r="C2958" s="8" t="s">
        <v>4042</v>
      </c>
      <c r="D2958" s="18">
        <v>0.73967741935483866</v>
      </c>
      <c r="E2958" s="124">
        <v>3</v>
      </c>
      <c r="F2958" s="17"/>
      <c r="G2958" s="18">
        <f>SUM(D2958*100,E2958:F2958)</f>
        <v>76.967741935483872</v>
      </c>
      <c r="H2958" s="17"/>
      <c r="I2958" s="19"/>
      <c r="J2958" s="18">
        <f>SUM(H2958:I2958)</f>
        <v>0</v>
      </c>
      <c r="K2958" s="17"/>
      <c r="L2958" s="19"/>
      <c r="M2958" s="19"/>
      <c r="N2958" s="18">
        <f>SUM(K2958:M2958)</f>
        <v>0</v>
      </c>
      <c r="O2958" s="19"/>
      <c r="P2958" s="19"/>
      <c r="Q2958" s="19"/>
      <c r="R2958" s="19"/>
      <c r="S2958" s="18">
        <f>SUM(O2958:R2958)</f>
        <v>0</v>
      </c>
      <c r="T2958" s="20">
        <v>1</v>
      </c>
      <c r="U2958" s="17"/>
      <c r="V2958" s="17"/>
      <c r="W2958" s="17">
        <v>0.8</v>
      </c>
      <c r="X2958" s="17"/>
      <c r="Y2958" s="17"/>
      <c r="Z2958" s="18">
        <f>SUM(T2958:Y2958)</f>
        <v>1.8</v>
      </c>
      <c r="AA2958" s="17"/>
      <c r="AB2958" s="17"/>
      <c r="AC2958" s="41">
        <f>G2958+J2958+N2958+S2958+Z2958+AA2958-AB2958</f>
        <v>78.767741935483869</v>
      </c>
    </row>
    <row r="2959" spans="1:29" x14ac:dyDescent="0.25">
      <c r="A2959" s="225">
        <v>2955</v>
      </c>
      <c r="B2959" s="109">
        <v>194025</v>
      </c>
      <c r="C2959" s="36" t="s">
        <v>5457</v>
      </c>
      <c r="D2959" s="39">
        <v>0.78766666666666663</v>
      </c>
      <c r="E2959" s="123"/>
      <c r="F2959" s="33"/>
      <c r="G2959" s="34">
        <v>78.766666666666666</v>
      </c>
      <c r="H2959" s="33"/>
      <c r="I2959" s="32"/>
      <c r="J2959" s="34">
        <v>0</v>
      </c>
      <c r="K2959" s="33"/>
      <c r="L2959" s="32"/>
      <c r="M2959" s="32"/>
      <c r="N2959" s="34">
        <v>0</v>
      </c>
      <c r="O2959" s="32"/>
      <c r="P2959" s="32"/>
      <c r="Q2959" s="32"/>
      <c r="R2959" s="32"/>
      <c r="S2959" s="34">
        <v>0</v>
      </c>
      <c r="T2959" s="35"/>
      <c r="U2959" s="33"/>
      <c r="V2959" s="33"/>
      <c r="W2959" s="33"/>
      <c r="X2959" s="33"/>
      <c r="Y2959" s="33"/>
      <c r="Z2959" s="34">
        <v>0</v>
      </c>
      <c r="AA2959" s="33"/>
      <c r="AB2959" s="33"/>
      <c r="AC2959" s="42">
        <v>78.766666666666666</v>
      </c>
    </row>
    <row r="2960" spans="1:29" x14ac:dyDescent="0.25">
      <c r="A2960" s="224">
        <v>2956</v>
      </c>
      <c r="B2960" s="62" t="s">
        <v>4693</v>
      </c>
      <c r="C2960" s="8" t="s">
        <v>4042</v>
      </c>
      <c r="D2960" s="18">
        <v>0.75766666666666671</v>
      </c>
      <c r="E2960" s="124"/>
      <c r="F2960" s="17"/>
      <c r="G2960" s="18">
        <f>SUM(D2960*100,E2960:F2960)</f>
        <v>75.766666666666666</v>
      </c>
      <c r="H2960" s="17"/>
      <c r="I2960" s="19"/>
      <c r="J2960" s="18">
        <f>SUM(H2960:I2960)</f>
        <v>0</v>
      </c>
      <c r="K2960" s="17"/>
      <c r="L2960" s="19"/>
      <c r="M2960" s="19"/>
      <c r="N2960" s="18">
        <f>SUM(K2960:M2960)</f>
        <v>0</v>
      </c>
      <c r="O2960" s="19"/>
      <c r="P2960" s="19"/>
      <c r="Q2960" s="19"/>
      <c r="R2960" s="19"/>
      <c r="S2960" s="18">
        <f>SUM(O2960:R2960)</f>
        <v>0</v>
      </c>
      <c r="T2960" s="20">
        <v>3</v>
      </c>
      <c r="U2960" s="17"/>
      <c r="V2960" s="17"/>
      <c r="W2960" s="17"/>
      <c r="X2960" s="17"/>
      <c r="Y2960" s="17"/>
      <c r="Z2960" s="18">
        <f>SUM(T2960:Y2960)</f>
        <v>3</v>
      </c>
      <c r="AA2960" s="17"/>
      <c r="AB2960" s="17"/>
      <c r="AC2960" s="41">
        <f>G2960+J2960+N2960+S2960+Z2960+AA2960-AB2960</f>
        <v>78.766666666666666</v>
      </c>
    </row>
    <row r="2961" spans="1:29" x14ac:dyDescent="0.25">
      <c r="A2961" s="224">
        <v>2957</v>
      </c>
      <c r="B2961" s="62" t="s">
        <v>5258</v>
      </c>
      <c r="C2961" s="9" t="s">
        <v>4042</v>
      </c>
      <c r="D2961" s="18">
        <v>0.76464848484848491</v>
      </c>
      <c r="E2961" s="124"/>
      <c r="F2961" s="17"/>
      <c r="G2961" s="18">
        <f>SUM(D2961*100,E2961:F2961)</f>
        <v>76.464848484848488</v>
      </c>
      <c r="H2961" s="17"/>
      <c r="I2961" s="19"/>
      <c r="J2961" s="18">
        <f>SUM(H2961:I2961)</f>
        <v>0</v>
      </c>
      <c r="K2961" s="17"/>
      <c r="L2961" s="19"/>
      <c r="M2961" s="19"/>
      <c r="N2961" s="18">
        <f>SUM(K2961:M2961)</f>
        <v>0</v>
      </c>
      <c r="O2961" s="19"/>
      <c r="P2961" s="19"/>
      <c r="Q2961" s="19"/>
      <c r="R2961" s="19"/>
      <c r="S2961" s="18">
        <f>SUM(O2961:R2961)</f>
        <v>0</v>
      </c>
      <c r="T2961" s="20">
        <v>1.5</v>
      </c>
      <c r="U2961" s="17">
        <v>0.8</v>
      </c>
      <c r="V2961" s="17"/>
      <c r="W2961" s="17"/>
      <c r="X2961" s="17"/>
      <c r="Y2961" s="17"/>
      <c r="Z2961" s="18">
        <f>SUM(T2961:Y2961)</f>
        <v>2.2999999999999998</v>
      </c>
      <c r="AA2961" s="17"/>
      <c r="AB2961" s="17"/>
      <c r="AC2961" s="41">
        <f>G2961+J2961+N2961+S2961+Z2961+AA2961-AB2961</f>
        <v>78.764848484848486</v>
      </c>
    </row>
    <row r="2962" spans="1:29" x14ac:dyDescent="0.25">
      <c r="A2962" s="224">
        <v>2958</v>
      </c>
      <c r="B2962" s="61" t="s">
        <v>812</v>
      </c>
      <c r="C2962" s="8" t="s">
        <v>5456</v>
      </c>
      <c r="D2962" s="6">
        <v>0.78763298647242463</v>
      </c>
      <c r="E2962" s="121"/>
      <c r="F2962" s="5"/>
      <c r="G2962" s="6">
        <f>SUM(D2962*100,E2962:F2962)</f>
        <v>78.763298647242465</v>
      </c>
      <c r="H2962" s="5"/>
      <c r="I2962" s="4"/>
      <c r="J2962" s="6">
        <f>SUM(H2962:I2962)</f>
        <v>0</v>
      </c>
      <c r="K2962" s="5"/>
      <c r="L2962" s="4"/>
      <c r="M2962" s="4"/>
      <c r="N2962" s="6">
        <f>SUM(K2962:M2962)</f>
        <v>0</v>
      </c>
      <c r="O2962" s="4"/>
      <c r="P2962" s="4"/>
      <c r="Q2962" s="4"/>
      <c r="R2962" s="4"/>
      <c r="S2962" s="6">
        <f>SUM(O2962:R2962)</f>
        <v>0</v>
      </c>
      <c r="T2962" s="7"/>
      <c r="U2962" s="5"/>
      <c r="V2962" s="5"/>
      <c r="W2962" s="5"/>
      <c r="X2962" s="5"/>
      <c r="Y2962" s="5"/>
      <c r="Z2962" s="6">
        <f>SUM(T2962:Y2962)</f>
        <v>0</v>
      </c>
      <c r="AA2962" s="5"/>
      <c r="AB2962" s="5"/>
      <c r="AC2962" s="40">
        <f>G2962+J2962+N2962+S2962+Z2962+AA2962-AB2962</f>
        <v>78.763298647242465</v>
      </c>
    </row>
    <row r="2963" spans="1:29" x14ac:dyDescent="0.25">
      <c r="A2963" s="225">
        <v>2959</v>
      </c>
      <c r="B2963" s="62" t="s">
        <v>5366</v>
      </c>
      <c r="C2963" s="9" t="s">
        <v>4042</v>
      </c>
      <c r="D2963" s="18">
        <v>0.7836121212121212</v>
      </c>
      <c r="E2963" s="124"/>
      <c r="F2963" s="17"/>
      <c r="G2963" s="18">
        <f>SUM(D2963*100,E2963:F2963)</f>
        <v>78.36121212121212</v>
      </c>
      <c r="H2963" s="17"/>
      <c r="I2963" s="19"/>
      <c r="J2963" s="18">
        <f>SUM(H2963:I2963)</f>
        <v>0</v>
      </c>
      <c r="K2963" s="17"/>
      <c r="L2963" s="19"/>
      <c r="M2963" s="19"/>
      <c r="N2963" s="18">
        <f>SUM(K2963:M2963)</f>
        <v>0</v>
      </c>
      <c r="O2963" s="19"/>
      <c r="P2963" s="19"/>
      <c r="Q2963" s="19"/>
      <c r="R2963" s="19"/>
      <c r="S2963" s="18">
        <f>SUM(O2963:R2963)</f>
        <v>0</v>
      </c>
      <c r="T2963" s="20"/>
      <c r="U2963" s="17">
        <v>0.4</v>
      </c>
      <c r="V2963" s="17"/>
      <c r="W2963" s="17"/>
      <c r="X2963" s="17"/>
      <c r="Y2963" s="17"/>
      <c r="Z2963" s="18">
        <f>SUM(T2963:Y2963)</f>
        <v>0.4</v>
      </c>
      <c r="AA2963" s="17"/>
      <c r="AB2963" s="17"/>
      <c r="AC2963" s="41">
        <f>G2963+J2963+N2963+S2963+Z2963+AA2963-AB2963</f>
        <v>78.761212121212125</v>
      </c>
    </row>
    <row r="2964" spans="1:29" x14ac:dyDescent="0.25">
      <c r="A2964" s="224">
        <v>2960</v>
      </c>
      <c r="B2964" s="62" t="s">
        <v>2946</v>
      </c>
      <c r="C2964" s="13" t="s">
        <v>2360</v>
      </c>
      <c r="D2964" s="18">
        <v>0.78749999999999998</v>
      </c>
      <c r="E2964" s="122"/>
      <c r="F2964" s="17"/>
      <c r="G2964" s="18">
        <v>78.75</v>
      </c>
      <c r="H2964" s="17"/>
      <c r="I2964" s="19"/>
      <c r="J2964" s="18">
        <v>0</v>
      </c>
      <c r="K2964" s="17"/>
      <c r="L2964" s="19"/>
      <c r="M2964" s="19"/>
      <c r="N2964" s="18">
        <v>0</v>
      </c>
      <c r="O2964" s="19"/>
      <c r="P2964" s="19"/>
      <c r="Q2964" s="19"/>
      <c r="R2964" s="19"/>
      <c r="S2964" s="18">
        <v>0</v>
      </c>
      <c r="T2964" s="20"/>
      <c r="U2964" s="17"/>
      <c r="V2964" s="17"/>
      <c r="W2964" s="17"/>
      <c r="X2964" s="17"/>
      <c r="Y2964" s="17"/>
      <c r="Z2964" s="18">
        <v>0</v>
      </c>
      <c r="AA2964" s="17"/>
      <c r="AB2964" s="17"/>
      <c r="AC2964" s="41">
        <v>78.75</v>
      </c>
    </row>
    <row r="2965" spans="1:29" x14ac:dyDescent="0.25">
      <c r="A2965" s="224">
        <v>2961</v>
      </c>
      <c r="B2965" s="58" t="s">
        <v>813</v>
      </c>
      <c r="C2965" s="8" t="s">
        <v>5456</v>
      </c>
      <c r="D2965" s="6">
        <v>0.78548387096774197</v>
      </c>
      <c r="E2965" s="121"/>
      <c r="F2965" s="5"/>
      <c r="G2965" s="6">
        <f>SUM(D2965*100,E2965:F2965)</f>
        <v>78.548387096774192</v>
      </c>
      <c r="H2965" s="5"/>
      <c r="I2965" s="4"/>
      <c r="J2965" s="6">
        <f>SUM(H2965:I2965)</f>
        <v>0</v>
      </c>
      <c r="K2965" s="5"/>
      <c r="L2965" s="4"/>
      <c r="M2965" s="4"/>
      <c r="N2965" s="6">
        <f>SUM(K2965:M2965)</f>
        <v>0</v>
      </c>
      <c r="O2965" s="4"/>
      <c r="P2965" s="4"/>
      <c r="Q2965" s="4"/>
      <c r="R2965" s="4"/>
      <c r="S2965" s="6">
        <f>SUM(O2965:R2965)</f>
        <v>0</v>
      </c>
      <c r="T2965" s="7"/>
      <c r="U2965" s="5"/>
      <c r="V2965" s="5"/>
      <c r="W2965" s="5">
        <v>0.2</v>
      </c>
      <c r="X2965" s="5"/>
      <c r="Y2965" s="5"/>
      <c r="Z2965" s="6">
        <f>SUM(T2965:Y2965)</f>
        <v>0.2</v>
      </c>
      <c r="AA2965" s="5"/>
      <c r="AB2965" s="5"/>
      <c r="AC2965" s="40">
        <f>G2965+J2965+N2965+S2965+Z2965+AA2965-AB2965</f>
        <v>78.748387096774195</v>
      </c>
    </row>
    <row r="2966" spans="1:29" x14ac:dyDescent="0.25">
      <c r="A2966" s="224">
        <v>2962</v>
      </c>
      <c r="B2966" s="62" t="s">
        <v>3636</v>
      </c>
      <c r="C2966" s="13" t="s">
        <v>3340</v>
      </c>
      <c r="D2966" s="18">
        <v>0.78743589743589748</v>
      </c>
      <c r="E2966" s="122"/>
      <c r="F2966" s="17"/>
      <c r="G2966" s="18">
        <v>78.743589743589752</v>
      </c>
      <c r="H2966" s="17"/>
      <c r="I2966" s="19"/>
      <c r="J2966" s="18">
        <v>0</v>
      </c>
      <c r="K2966" s="17"/>
      <c r="L2966" s="19"/>
      <c r="M2966" s="19"/>
      <c r="N2966" s="18">
        <v>0</v>
      </c>
      <c r="O2966" s="19"/>
      <c r="P2966" s="19"/>
      <c r="Q2966" s="19"/>
      <c r="R2966" s="19"/>
      <c r="S2966" s="18">
        <v>0</v>
      </c>
      <c r="T2966" s="20"/>
      <c r="U2966" s="17"/>
      <c r="V2966" s="17"/>
      <c r="W2966" s="17"/>
      <c r="X2966" s="17"/>
      <c r="Y2966" s="17"/>
      <c r="Z2966" s="18">
        <v>0</v>
      </c>
      <c r="AA2966" s="17"/>
      <c r="AB2966" s="17"/>
      <c r="AC2966" s="41">
        <v>78.743589743589752</v>
      </c>
    </row>
    <row r="2967" spans="1:29" x14ac:dyDescent="0.25">
      <c r="A2967" s="225">
        <v>2963</v>
      </c>
      <c r="B2967" s="62" t="s">
        <v>3637</v>
      </c>
      <c r="C2967" s="13" t="s">
        <v>3340</v>
      </c>
      <c r="D2967" s="18">
        <v>0.75242424242424244</v>
      </c>
      <c r="E2967" s="122">
        <v>1</v>
      </c>
      <c r="F2967" s="17"/>
      <c r="G2967" s="18">
        <v>76.242424242424249</v>
      </c>
      <c r="H2967" s="17"/>
      <c r="I2967" s="19"/>
      <c r="J2967" s="18">
        <v>0</v>
      </c>
      <c r="K2967" s="17"/>
      <c r="L2967" s="19"/>
      <c r="M2967" s="19"/>
      <c r="N2967" s="18">
        <v>0</v>
      </c>
      <c r="O2967" s="19">
        <v>2.5</v>
      </c>
      <c r="P2967" s="19"/>
      <c r="Q2967" s="19"/>
      <c r="R2967" s="19"/>
      <c r="S2967" s="18">
        <v>2.5</v>
      </c>
      <c r="T2967" s="20"/>
      <c r="U2967" s="17"/>
      <c r="V2967" s="17"/>
      <c r="W2967" s="17"/>
      <c r="X2967" s="17"/>
      <c r="Y2967" s="17"/>
      <c r="Z2967" s="18">
        <v>0</v>
      </c>
      <c r="AA2967" s="17"/>
      <c r="AB2967" s="17"/>
      <c r="AC2967" s="41">
        <v>78.742424242424249</v>
      </c>
    </row>
    <row r="2968" spans="1:29" x14ac:dyDescent="0.25">
      <c r="A2968" s="224">
        <v>2964</v>
      </c>
      <c r="B2968" s="101" t="s">
        <v>1687</v>
      </c>
      <c r="C2968" s="8" t="s">
        <v>1369</v>
      </c>
      <c r="D2968" s="18">
        <v>0.78333333333333333</v>
      </c>
      <c r="E2968" s="122"/>
      <c r="F2968" s="17"/>
      <c r="G2968" s="18">
        <f>SUM(D2968*100,E2968:F2968)</f>
        <v>78.333333333333329</v>
      </c>
      <c r="H2968" s="17"/>
      <c r="I2968" s="19"/>
      <c r="J2968" s="18">
        <f>SUM(H2968:I2968)</f>
        <v>0</v>
      </c>
      <c r="K2968" s="17"/>
      <c r="L2968" s="19"/>
      <c r="M2968" s="19"/>
      <c r="N2968" s="18">
        <f>SUM(K2968:M2968)</f>
        <v>0</v>
      </c>
      <c r="O2968" s="19"/>
      <c r="P2968" s="19"/>
      <c r="Q2968" s="19"/>
      <c r="R2968" s="19"/>
      <c r="S2968" s="18">
        <f>SUM(O2968:R2968)</f>
        <v>0</v>
      </c>
      <c r="T2968" s="20"/>
      <c r="U2968" s="17"/>
      <c r="V2968" s="17"/>
      <c r="W2968" s="17">
        <v>0.4</v>
      </c>
      <c r="X2968" s="17"/>
      <c r="Y2968" s="17"/>
      <c r="Z2968" s="18">
        <f>SUM(T2968:Y2968)</f>
        <v>0.4</v>
      </c>
      <c r="AA2968" s="17"/>
      <c r="AB2968" s="17"/>
      <c r="AC2968" s="41">
        <f>G2968+J2968+N2968+S2968+Z2968+AA2968-AB2968</f>
        <v>78.733333333333334</v>
      </c>
    </row>
    <row r="2969" spans="1:29" x14ac:dyDescent="0.25">
      <c r="A2969" s="224">
        <v>2965</v>
      </c>
      <c r="B2969" s="62" t="s">
        <v>5286</v>
      </c>
      <c r="C2969" s="9" t="s">
        <v>4042</v>
      </c>
      <c r="D2969" s="18">
        <v>0.77929090909090903</v>
      </c>
      <c r="E2969" s="124"/>
      <c r="F2969" s="17"/>
      <c r="G2969" s="18">
        <f>SUM(D2969*100,E2969:F2969)</f>
        <v>77.929090909090903</v>
      </c>
      <c r="H2969" s="17"/>
      <c r="I2969" s="19"/>
      <c r="J2969" s="18">
        <f>SUM(H2969:I2969)</f>
        <v>0</v>
      </c>
      <c r="K2969" s="17"/>
      <c r="L2969" s="19"/>
      <c r="M2969" s="19"/>
      <c r="N2969" s="18">
        <f>SUM(K2969:M2969)</f>
        <v>0</v>
      </c>
      <c r="O2969" s="19"/>
      <c r="P2969" s="19"/>
      <c r="Q2969" s="19"/>
      <c r="R2969" s="19"/>
      <c r="S2969" s="18">
        <f>SUM(O2969:R2969)</f>
        <v>0</v>
      </c>
      <c r="T2969" s="20"/>
      <c r="U2969" s="17">
        <v>0.8</v>
      </c>
      <c r="V2969" s="17"/>
      <c r="W2969" s="17"/>
      <c r="X2969" s="17"/>
      <c r="Y2969" s="17"/>
      <c r="Z2969" s="18">
        <f>SUM(T2969:Y2969)</f>
        <v>0.8</v>
      </c>
      <c r="AA2969" s="17"/>
      <c r="AB2969" s="17"/>
      <c r="AC2969" s="41">
        <f>G2969+J2969+N2969+S2969+Z2969+AA2969-AB2969</f>
        <v>78.7290909090909</v>
      </c>
    </row>
    <row r="2970" spans="1:29" x14ac:dyDescent="0.25">
      <c r="A2970" s="224">
        <v>2966</v>
      </c>
      <c r="B2970" s="62" t="s">
        <v>3638</v>
      </c>
      <c r="C2970" s="13" t="s">
        <v>3340</v>
      </c>
      <c r="D2970" s="18">
        <v>0.77727272727272723</v>
      </c>
      <c r="E2970" s="122">
        <v>1</v>
      </c>
      <c r="F2970" s="17"/>
      <c r="G2970" s="18">
        <v>78.72727272727272</v>
      </c>
      <c r="H2970" s="17"/>
      <c r="I2970" s="19"/>
      <c r="J2970" s="18">
        <v>0</v>
      </c>
      <c r="K2970" s="17"/>
      <c r="L2970" s="19"/>
      <c r="M2970" s="19"/>
      <c r="N2970" s="18">
        <v>0</v>
      </c>
      <c r="O2970" s="19"/>
      <c r="P2970" s="19"/>
      <c r="Q2970" s="19"/>
      <c r="R2970" s="19"/>
      <c r="S2970" s="18">
        <v>0</v>
      </c>
      <c r="T2970" s="20"/>
      <c r="U2970" s="17"/>
      <c r="V2970" s="17"/>
      <c r="W2970" s="17"/>
      <c r="X2970" s="17"/>
      <c r="Y2970" s="17"/>
      <c r="Z2970" s="18">
        <v>0</v>
      </c>
      <c r="AA2970" s="17"/>
      <c r="AB2970" s="17"/>
      <c r="AC2970" s="41">
        <v>78.72727272727272</v>
      </c>
    </row>
    <row r="2971" spans="1:29" x14ac:dyDescent="0.25">
      <c r="A2971" s="225">
        <v>2967</v>
      </c>
      <c r="B2971" s="62" t="s">
        <v>5099</v>
      </c>
      <c r="C2971" s="24" t="s">
        <v>4042</v>
      </c>
      <c r="D2971" s="18">
        <v>0.78725806451612901</v>
      </c>
      <c r="E2971" s="124"/>
      <c r="F2971" s="17"/>
      <c r="G2971" s="18">
        <f>SUM(D2971*100,E2971:F2971)</f>
        <v>78.725806451612897</v>
      </c>
      <c r="H2971" s="17"/>
      <c r="I2971" s="19"/>
      <c r="J2971" s="18">
        <f>SUM(H2971:I2971)</f>
        <v>0</v>
      </c>
      <c r="K2971" s="17"/>
      <c r="L2971" s="19"/>
      <c r="M2971" s="19"/>
      <c r="N2971" s="18">
        <f>SUM(K2971:M2971)</f>
        <v>0</v>
      </c>
      <c r="O2971" s="19"/>
      <c r="P2971" s="19"/>
      <c r="Q2971" s="19"/>
      <c r="R2971" s="19"/>
      <c r="S2971" s="18">
        <f>SUM(O2971:R2971)</f>
        <v>0</v>
      </c>
      <c r="T2971" s="20"/>
      <c r="U2971" s="17"/>
      <c r="V2971" s="17"/>
      <c r="W2971" s="17"/>
      <c r="X2971" s="17"/>
      <c r="Y2971" s="17"/>
      <c r="Z2971" s="18">
        <f>SUM(T2971:Y2971)</f>
        <v>0</v>
      </c>
      <c r="AA2971" s="17"/>
      <c r="AB2971" s="17"/>
      <c r="AC2971" s="41">
        <f>G2971+J2971+N2971+S2971+Z2971+AA2971-AB2971</f>
        <v>78.725806451612897</v>
      </c>
    </row>
    <row r="2972" spans="1:29" x14ac:dyDescent="0.25">
      <c r="A2972" s="224">
        <v>2968</v>
      </c>
      <c r="B2972" s="109">
        <v>204077</v>
      </c>
      <c r="C2972" s="36" t="s">
        <v>5457</v>
      </c>
      <c r="D2972" s="38">
        <v>0.78718750000000004</v>
      </c>
      <c r="E2972" s="123"/>
      <c r="F2972" s="33"/>
      <c r="G2972" s="34">
        <v>78.71875</v>
      </c>
      <c r="H2972" s="33"/>
      <c r="I2972" s="32"/>
      <c r="J2972" s="34">
        <v>0</v>
      </c>
      <c r="K2972" s="33"/>
      <c r="L2972" s="32"/>
      <c r="M2972" s="32"/>
      <c r="N2972" s="34">
        <v>0</v>
      </c>
      <c r="O2972" s="32"/>
      <c r="P2972" s="32"/>
      <c r="Q2972" s="32"/>
      <c r="R2972" s="32"/>
      <c r="S2972" s="34">
        <v>0</v>
      </c>
      <c r="T2972" s="35"/>
      <c r="U2972" s="33"/>
      <c r="V2972" s="33"/>
      <c r="W2972" s="33"/>
      <c r="X2972" s="33"/>
      <c r="Y2972" s="33"/>
      <c r="Z2972" s="34">
        <v>0</v>
      </c>
      <c r="AA2972" s="33"/>
      <c r="AB2972" s="33"/>
      <c r="AC2972" s="42">
        <v>78.71875</v>
      </c>
    </row>
    <row r="2973" spans="1:29" x14ac:dyDescent="0.25">
      <c r="A2973" s="224">
        <v>2969</v>
      </c>
      <c r="B2973" s="62" t="s">
        <v>5268</v>
      </c>
      <c r="C2973" s="9" t="s">
        <v>4042</v>
      </c>
      <c r="D2973" s="18">
        <v>0.77895151515151517</v>
      </c>
      <c r="E2973" s="124"/>
      <c r="F2973" s="17"/>
      <c r="G2973" s="18">
        <f>SUM(D2973*100,E2973:F2973)</f>
        <v>77.895151515151511</v>
      </c>
      <c r="H2973" s="17"/>
      <c r="I2973" s="19"/>
      <c r="J2973" s="18">
        <f>SUM(H2973:I2973)</f>
        <v>0</v>
      </c>
      <c r="K2973" s="17"/>
      <c r="L2973" s="19"/>
      <c r="M2973" s="19"/>
      <c r="N2973" s="18">
        <f>SUM(K2973:M2973)</f>
        <v>0</v>
      </c>
      <c r="O2973" s="19"/>
      <c r="P2973" s="19"/>
      <c r="Q2973" s="19"/>
      <c r="R2973" s="19"/>
      <c r="S2973" s="18">
        <f>SUM(O2973:R2973)</f>
        <v>0</v>
      </c>
      <c r="T2973" s="20"/>
      <c r="U2973" s="17">
        <v>0.8</v>
      </c>
      <c r="V2973" s="17"/>
      <c r="W2973" s="17"/>
      <c r="X2973" s="17"/>
      <c r="Y2973" s="17"/>
      <c r="Z2973" s="18">
        <f>SUM(T2973:Y2973)</f>
        <v>0.8</v>
      </c>
      <c r="AA2973" s="17"/>
      <c r="AB2973" s="17"/>
      <c r="AC2973" s="41">
        <f>G2973+J2973+N2973+S2973+Z2973+AA2973-AB2973</f>
        <v>78.695151515151508</v>
      </c>
    </row>
    <row r="2974" spans="1:29" x14ac:dyDescent="0.25">
      <c r="A2974" s="224">
        <v>2970</v>
      </c>
      <c r="B2974" s="62" t="s">
        <v>814</v>
      </c>
      <c r="C2974" s="8" t="s">
        <v>5456</v>
      </c>
      <c r="D2974" s="6">
        <v>0.78689655172413797</v>
      </c>
      <c r="E2974" s="121"/>
      <c r="F2974" s="5"/>
      <c r="G2974" s="6">
        <f>SUM(D2974*100,E2974:F2974)</f>
        <v>78.689655172413794</v>
      </c>
      <c r="H2974" s="5"/>
      <c r="I2974" s="4"/>
      <c r="J2974" s="6">
        <f>SUM(H2974:I2974)</f>
        <v>0</v>
      </c>
      <c r="K2974" s="5"/>
      <c r="L2974" s="4"/>
      <c r="M2974" s="4"/>
      <c r="N2974" s="6">
        <f>SUM(K2974:M2974)</f>
        <v>0</v>
      </c>
      <c r="O2974" s="4"/>
      <c r="P2974" s="4"/>
      <c r="Q2974" s="4"/>
      <c r="R2974" s="4"/>
      <c r="S2974" s="6">
        <f>SUM(O2974:R2974)</f>
        <v>0</v>
      </c>
      <c r="T2974" s="7"/>
      <c r="U2974" s="5"/>
      <c r="V2974" s="5"/>
      <c r="W2974" s="5"/>
      <c r="X2974" s="5"/>
      <c r="Y2974" s="5"/>
      <c r="Z2974" s="6">
        <f>SUM(T2974:Y2974)</f>
        <v>0</v>
      </c>
      <c r="AA2974" s="5"/>
      <c r="AB2974" s="5"/>
      <c r="AC2974" s="40">
        <f>G2974+J2974+N2974+S2974+Z2974+AA2974-AB2974</f>
        <v>78.689655172413794</v>
      </c>
    </row>
    <row r="2975" spans="1:29" x14ac:dyDescent="0.25">
      <c r="A2975" s="225">
        <v>2971</v>
      </c>
      <c r="B2975" s="62" t="s">
        <v>815</v>
      </c>
      <c r="C2975" s="8" t="s">
        <v>5456</v>
      </c>
      <c r="D2975" s="6">
        <v>0.78689655172413797</v>
      </c>
      <c r="E2975" s="121"/>
      <c r="F2975" s="5"/>
      <c r="G2975" s="6">
        <f>SUM(D2975*100,E2975:F2975)</f>
        <v>78.689655172413794</v>
      </c>
      <c r="H2975" s="5"/>
      <c r="I2975" s="4"/>
      <c r="J2975" s="6">
        <f>SUM(H2975:I2975)</f>
        <v>0</v>
      </c>
      <c r="K2975" s="5"/>
      <c r="L2975" s="4"/>
      <c r="M2975" s="4"/>
      <c r="N2975" s="6">
        <f>SUM(K2975:M2975)</f>
        <v>0</v>
      </c>
      <c r="O2975" s="4"/>
      <c r="P2975" s="4"/>
      <c r="Q2975" s="4"/>
      <c r="R2975" s="4"/>
      <c r="S2975" s="6">
        <f>SUM(O2975:R2975)</f>
        <v>0</v>
      </c>
      <c r="T2975" s="7"/>
      <c r="U2975" s="5"/>
      <c r="V2975" s="5"/>
      <c r="W2975" s="5"/>
      <c r="X2975" s="5"/>
      <c r="Y2975" s="5"/>
      <c r="Z2975" s="6">
        <f>SUM(T2975:Y2975)</f>
        <v>0</v>
      </c>
      <c r="AA2975" s="5"/>
      <c r="AB2975" s="5"/>
      <c r="AC2975" s="40">
        <f>G2975+J2975+N2975+S2975+Z2975+AA2975-AB2975</f>
        <v>78.689655172413794</v>
      </c>
    </row>
    <row r="2976" spans="1:29" x14ac:dyDescent="0.25">
      <c r="A2976" s="224">
        <v>2972</v>
      </c>
      <c r="B2976" s="58" t="s">
        <v>816</v>
      </c>
      <c r="C2976" s="8" t="s">
        <v>5456</v>
      </c>
      <c r="D2976" s="43">
        <v>0.76688000000000001</v>
      </c>
      <c r="E2976" s="121"/>
      <c r="F2976" s="5"/>
      <c r="G2976" s="6">
        <f>SUM(D2976*100,E2976:F2976)</f>
        <v>76.688000000000002</v>
      </c>
      <c r="H2976" s="5"/>
      <c r="I2976" s="4"/>
      <c r="J2976" s="6">
        <f>SUM(H2976:I2976)</f>
        <v>0</v>
      </c>
      <c r="K2976" s="5"/>
      <c r="L2976" s="4"/>
      <c r="M2976" s="4"/>
      <c r="N2976" s="6">
        <f>SUM(K2976:M2976)</f>
        <v>0</v>
      </c>
      <c r="O2976" s="4"/>
      <c r="P2976" s="4"/>
      <c r="Q2976" s="4"/>
      <c r="R2976" s="4"/>
      <c r="S2976" s="6">
        <f>SUM(O2976:R2976)</f>
        <v>0</v>
      </c>
      <c r="T2976" s="7">
        <v>2</v>
      </c>
      <c r="U2976" s="5"/>
      <c r="V2976" s="5"/>
      <c r="W2976" s="5"/>
      <c r="X2976" s="5"/>
      <c r="Y2976" s="5"/>
      <c r="Z2976" s="6">
        <f>SUM(T2976:Y2976)</f>
        <v>2</v>
      </c>
      <c r="AA2976" s="5"/>
      <c r="AB2976" s="5"/>
      <c r="AC2976" s="40">
        <f>G2976+J2976+N2976+S2976+Z2976+AA2976-AB2976</f>
        <v>78.688000000000002</v>
      </c>
    </row>
    <row r="2977" spans="1:29" x14ac:dyDescent="0.25">
      <c r="A2977" s="224">
        <v>2973</v>
      </c>
      <c r="B2977" s="110" t="s">
        <v>4591</v>
      </c>
      <c r="C2977" s="50" t="s">
        <v>4042</v>
      </c>
      <c r="D2977" s="18">
        <v>0.78677419354838707</v>
      </c>
      <c r="E2977" s="124"/>
      <c r="F2977" s="17"/>
      <c r="G2977" s="18">
        <f>SUM(D2977*100,E2977:F2977)</f>
        <v>78.677419354838705</v>
      </c>
      <c r="H2977" s="17"/>
      <c r="I2977" s="19"/>
      <c r="J2977" s="18">
        <f>SUM(H2977:I2977)</f>
        <v>0</v>
      </c>
      <c r="K2977" s="17"/>
      <c r="L2977" s="19"/>
      <c r="M2977" s="19"/>
      <c r="N2977" s="18">
        <f>SUM(K2977:M2977)</f>
        <v>0</v>
      </c>
      <c r="O2977" s="19"/>
      <c r="P2977" s="19"/>
      <c r="Q2977" s="19"/>
      <c r="R2977" s="19"/>
      <c r="S2977" s="18">
        <f>SUM(O2977:R2977)</f>
        <v>0</v>
      </c>
      <c r="T2977" s="20"/>
      <c r="U2977" s="17"/>
      <c r="V2977" s="17"/>
      <c r="W2977" s="17"/>
      <c r="X2977" s="17"/>
      <c r="Y2977" s="17"/>
      <c r="Z2977" s="18">
        <f>SUM(T2977:Y2977)</f>
        <v>0</v>
      </c>
      <c r="AA2977" s="17"/>
      <c r="AB2977" s="17"/>
      <c r="AC2977" s="41">
        <f>G2977+J2977+N2977+S2977+Z2977+AA2977-AB2977</f>
        <v>78.677419354838705</v>
      </c>
    </row>
    <row r="2978" spans="1:29" x14ac:dyDescent="0.25">
      <c r="A2978" s="224">
        <v>2974</v>
      </c>
      <c r="B2978" s="62" t="s">
        <v>2947</v>
      </c>
      <c r="C2978" s="13" t="s">
        <v>2360</v>
      </c>
      <c r="D2978" s="18">
        <v>0.78666666666666674</v>
      </c>
      <c r="E2978" s="122"/>
      <c r="F2978" s="17"/>
      <c r="G2978" s="18">
        <v>78.666666666666671</v>
      </c>
      <c r="H2978" s="17"/>
      <c r="I2978" s="19"/>
      <c r="J2978" s="18">
        <v>0</v>
      </c>
      <c r="K2978" s="17"/>
      <c r="L2978" s="19"/>
      <c r="M2978" s="19"/>
      <c r="N2978" s="18">
        <v>0</v>
      </c>
      <c r="O2978" s="19"/>
      <c r="P2978" s="19"/>
      <c r="Q2978" s="19"/>
      <c r="R2978" s="19"/>
      <c r="S2978" s="18">
        <v>0</v>
      </c>
      <c r="T2978" s="20"/>
      <c r="U2978" s="17"/>
      <c r="V2978" s="17"/>
      <c r="W2978" s="17"/>
      <c r="X2978" s="17"/>
      <c r="Y2978" s="17"/>
      <c r="Z2978" s="18">
        <v>0</v>
      </c>
      <c r="AA2978" s="17"/>
      <c r="AB2978" s="17"/>
      <c r="AC2978" s="41">
        <v>78.666666666666671</v>
      </c>
    </row>
    <row r="2979" spans="1:29" x14ac:dyDescent="0.25">
      <c r="A2979" s="225">
        <v>2975</v>
      </c>
      <c r="B2979" s="62" t="s">
        <v>2948</v>
      </c>
      <c r="C2979" s="13" t="s">
        <v>2360</v>
      </c>
      <c r="D2979" s="18">
        <v>0.78666666666666674</v>
      </c>
      <c r="E2979" s="122"/>
      <c r="F2979" s="17"/>
      <c r="G2979" s="18">
        <v>78.666666666666671</v>
      </c>
      <c r="H2979" s="17"/>
      <c r="I2979" s="19"/>
      <c r="J2979" s="18">
        <v>0</v>
      </c>
      <c r="K2979" s="17"/>
      <c r="L2979" s="19"/>
      <c r="M2979" s="19"/>
      <c r="N2979" s="18">
        <v>0</v>
      </c>
      <c r="O2979" s="19"/>
      <c r="P2979" s="19"/>
      <c r="Q2979" s="19"/>
      <c r="R2979" s="19"/>
      <c r="S2979" s="18">
        <v>0</v>
      </c>
      <c r="T2979" s="20"/>
      <c r="U2979" s="17"/>
      <c r="V2979" s="17"/>
      <c r="W2979" s="17"/>
      <c r="X2979" s="17"/>
      <c r="Y2979" s="17"/>
      <c r="Z2979" s="18">
        <v>0</v>
      </c>
      <c r="AA2979" s="17"/>
      <c r="AB2979" s="17"/>
      <c r="AC2979" s="41">
        <v>78.666666666666671</v>
      </c>
    </row>
    <row r="2980" spans="1:29" x14ac:dyDescent="0.25">
      <c r="A2980" s="224">
        <v>2976</v>
      </c>
      <c r="B2980" s="81" t="s">
        <v>4315</v>
      </c>
      <c r="C2980" s="8" t="s">
        <v>4042</v>
      </c>
      <c r="D2980" s="18">
        <v>0.76666666666666672</v>
      </c>
      <c r="E2980" s="124"/>
      <c r="F2980" s="17"/>
      <c r="G2980" s="18">
        <f>SUM(D2980*100,E2980:F2980)</f>
        <v>76.666666666666671</v>
      </c>
      <c r="H2980" s="17"/>
      <c r="I2980" s="19"/>
      <c r="J2980" s="18">
        <f>SUM(H2980:I2980)</f>
        <v>0</v>
      </c>
      <c r="K2980" s="17"/>
      <c r="L2980" s="19"/>
      <c r="M2980" s="19"/>
      <c r="N2980" s="18">
        <f>SUM(K2980:M2980)</f>
        <v>0</v>
      </c>
      <c r="O2980" s="19"/>
      <c r="P2980" s="19"/>
      <c r="Q2980" s="19"/>
      <c r="R2980" s="19"/>
      <c r="S2980" s="18">
        <f>SUM(O2980:R2980)</f>
        <v>0</v>
      </c>
      <c r="T2980" s="20"/>
      <c r="U2980" s="17">
        <v>2</v>
      </c>
      <c r="V2980" s="17"/>
      <c r="W2980" s="17"/>
      <c r="X2980" s="17"/>
      <c r="Y2980" s="17"/>
      <c r="Z2980" s="18">
        <f>SUM(T2980:Y2980)</f>
        <v>2</v>
      </c>
      <c r="AA2980" s="17"/>
      <c r="AB2980" s="17"/>
      <c r="AC2980" s="41">
        <f>G2980+J2980+N2980+S2980+Z2980+AA2980-AB2980</f>
        <v>78.666666666666671</v>
      </c>
    </row>
    <row r="2981" spans="1:29" x14ac:dyDescent="0.25">
      <c r="A2981" s="224">
        <v>2977</v>
      </c>
      <c r="B2981" s="83" t="s">
        <v>1688</v>
      </c>
      <c r="C2981" s="8" t="s">
        <v>1369</v>
      </c>
      <c r="D2981" s="18">
        <v>0.78166666666666662</v>
      </c>
      <c r="E2981" s="122"/>
      <c r="F2981" s="17"/>
      <c r="G2981" s="18">
        <f>SUM(D2981*100,E2981:F2981)</f>
        <v>78.166666666666657</v>
      </c>
      <c r="H2981" s="17"/>
      <c r="I2981" s="19"/>
      <c r="J2981" s="18">
        <f>SUM(H2981:I2981)</f>
        <v>0</v>
      </c>
      <c r="K2981" s="17"/>
      <c r="L2981" s="19"/>
      <c r="M2981" s="19"/>
      <c r="N2981" s="18">
        <f>SUM(K2981:M2981)</f>
        <v>0</v>
      </c>
      <c r="O2981" s="19"/>
      <c r="P2981" s="19"/>
      <c r="Q2981" s="19"/>
      <c r="R2981" s="19"/>
      <c r="S2981" s="18">
        <f>SUM(O2981:R2981)</f>
        <v>0</v>
      </c>
      <c r="T2981" s="20"/>
      <c r="U2981" s="17"/>
      <c r="V2981" s="17"/>
      <c r="W2981" s="17">
        <v>0.5</v>
      </c>
      <c r="X2981" s="17"/>
      <c r="Y2981" s="17"/>
      <c r="Z2981" s="18">
        <f>SUM(T2981:Y2981)</f>
        <v>0.5</v>
      </c>
      <c r="AA2981" s="17"/>
      <c r="AB2981" s="17"/>
      <c r="AC2981" s="41">
        <f>G2981+J2981+N2981+S2981+Z2981+AA2981-AB2981</f>
        <v>78.666666666666657</v>
      </c>
    </row>
    <row r="2982" spans="1:29" x14ac:dyDescent="0.25">
      <c r="A2982" s="224">
        <v>2978</v>
      </c>
      <c r="B2982" s="58" t="s">
        <v>817</v>
      </c>
      <c r="C2982" s="8" t="s">
        <v>5456</v>
      </c>
      <c r="D2982" s="43">
        <v>0.7866266666666667</v>
      </c>
      <c r="E2982" s="121"/>
      <c r="F2982" s="5"/>
      <c r="G2982" s="6">
        <f>SUM(D2982*100,E2982:F2982)</f>
        <v>78.662666666666667</v>
      </c>
      <c r="H2982" s="5"/>
      <c r="I2982" s="4"/>
      <c r="J2982" s="6">
        <f>SUM(H2982:I2982)</f>
        <v>0</v>
      </c>
      <c r="K2982" s="5"/>
      <c r="L2982" s="4"/>
      <c r="M2982" s="4"/>
      <c r="N2982" s="6">
        <f>SUM(K2982:M2982)</f>
        <v>0</v>
      </c>
      <c r="O2982" s="4"/>
      <c r="P2982" s="4"/>
      <c r="Q2982" s="4"/>
      <c r="R2982" s="4"/>
      <c r="S2982" s="6">
        <f>SUM(O2982:R2982)</f>
        <v>0</v>
      </c>
      <c r="T2982" s="7"/>
      <c r="U2982" s="5"/>
      <c r="V2982" s="5"/>
      <c r="W2982" s="5"/>
      <c r="X2982" s="5"/>
      <c r="Y2982" s="5"/>
      <c r="Z2982" s="6">
        <f>SUM(T2982:Y2982)</f>
        <v>0</v>
      </c>
      <c r="AA2982" s="5"/>
      <c r="AB2982" s="5"/>
      <c r="AC2982" s="40">
        <f>G2982+J2982+N2982+S2982+Z2982+AA2982-AB2982</f>
        <v>78.662666666666667</v>
      </c>
    </row>
    <row r="2983" spans="1:29" x14ac:dyDescent="0.25">
      <c r="A2983" s="225">
        <v>2979</v>
      </c>
      <c r="B2983" s="111" t="s">
        <v>4208</v>
      </c>
      <c r="C2983" s="8" t="s">
        <v>4042</v>
      </c>
      <c r="D2983" s="18">
        <v>0.78656250000000005</v>
      </c>
      <c r="E2983" s="124"/>
      <c r="F2983" s="17"/>
      <c r="G2983" s="18">
        <f>SUM(D2983*100,E2983:F2983)</f>
        <v>78.65625</v>
      </c>
      <c r="H2983" s="17"/>
      <c r="I2983" s="19"/>
      <c r="J2983" s="18">
        <f>SUM(H2983:I2983)</f>
        <v>0</v>
      </c>
      <c r="K2983" s="17"/>
      <c r="L2983" s="19"/>
      <c r="M2983" s="19"/>
      <c r="N2983" s="18">
        <f>SUM(K2983:M2983)</f>
        <v>0</v>
      </c>
      <c r="O2983" s="19"/>
      <c r="P2983" s="19"/>
      <c r="Q2983" s="19"/>
      <c r="R2983" s="19"/>
      <c r="S2983" s="18">
        <f>SUM(O2983:R2983)</f>
        <v>0</v>
      </c>
      <c r="T2983" s="20"/>
      <c r="U2983" s="17"/>
      <c r="V2983" s="17"/>
      <c r="W2983" s="17"/>
      <c r="X2983" s="17"/>
      <c r="Y2983" s="17"/>
      <c r="Z2983" s="18">
        <f>SUM(T2983:Y2983)</f>
        <v>0</v>
      </c>
      <c r="AA2983" s="17"/>
      <c r="AB2983" s="17"/>
      <c r="AC2983" s="41">
        <f>G2983+J2983+N2983+S2983+Z2983+AA2983-AB2983</f>
        <v>78.65625</v>
      </c>
    </row>
    <row r="2984" spans="1:29" x14ac:dyDescent="0.25">
      <c r="A2984" s="224">
        <v>2980</v>
      </c>
      <c r="B2984" s="58" t="s">
        <v>818</v>
      </c>
      <c r="C2984" s="8" t="s">
        <v>5456</v>
      </c>
      <c r="D2984" s="6">
        <v>0.78655172413793106</v>
      </c>
      <c r="E2984" s="121"/>
      <c r="F2984" s="5"/>
      <c r="G2984" s="6">
        <f>SUM(D2984*100,E2984:F2984)</f>
        <v>78.65517241379311</v>
      </c>
      <c r="H2984" s="5"/>
      <c r="I2984" s="4"/>
      <c r="J2984" s="6">
        <f>SUM(H2984:I2984)</f>
        <v>0</v>
      </c>
      <c r="K2984" s="5"/>
      <c r="L2984" s="4"/>
      <c r="M2984" s="4"/>
      <c r="N2984" s="6">
        <f>SUM(K2984:M2984)</f>
        <v>0</v>
      </c>
      <c r="O2984" s="4"/>
      <c r="P2984" s="4"/>
      <c r="Q2984" s="4"/>
      <c r="R2984" s="4"/>
      <c r="S2984" s="6">
        <f>SUM(O2984:R2984)</f>
        <v>0</v>
      </c>
      <c r="T2984" s="7"/>
      <c r="U2984" s="5"/>
      <c r="V2984" s="5"/>
      <c r="W2984" s="5"/>
      <c r="X2984" s="5"/>
      <c r="Y2984" s="5"/>
      <c r="Z2984" s="6">
        <f>SUM(T2984:Y2984)</f>
        <v>0</v>
      </c>
      <c r="AA2984" s="5"/>
      <c r="AB2984" s="5"/>
      <c r="AC2984" s="40">
        <f>G2984+J2984+N2984+S2984+Z2984+AA2984-AB2984</f>
        <v>78.65517241379311</v>
      </c>
    </row>
    <row r="2985" spans="1:29" x14ac:dyDescent="0.25">
      <c r="A2985" s="224">
        <v>2981</v>
      </c>
      <c r="B2985" s="62" t="s">
        <v>2949</v>
      </c>
      <c r="C2985" s="13" t="s">
        <v>2360</v>
      </c>
      <c r="D2985" s="18">
        <v>0.78153846153846163</v>
      </c>
      <c r="E2985" s="122"/>
      <c r="F2985" s="17"/>
      <c r="G2985" s="18">
        <v>78.15384615384616</v>
      </c>
      <c r="H2985" s="17"/>
      <c r="I2985" s="19"/>
      <c r="J2985" s="18">
        <v>0</v>
      </c>
      <c r="K2985" s="17"/>
      <c r="L2985" s="19"/>
      <c r="M2985" s="19"/>
      <c r="N2985" s="18">
        <v>0</v>
      </c>
      <c r="O2985" s="19"/>
      <c r="P2985" s="19"/>
      <c r="Q2985" s="19"/>
      <c r="R2985" s="19"/>
      <c r="S2985" s="18">
        <v>0</v>
      </c>
      <c r="T2985" s="20"/>
      <c r="U2985" s="17"/>
      <c r="V2985" s="17">
        <v>0.5</v>
      </c>
      <c r="W2985" s="17"/>
      <c r="X2985" s="17"/>
      <c r="Y2985" s="17"/>
      <c r="Z2985" s="18">
        <v>0.5</v>
      </c>
      <c r="AA2985" s="17"/>
      <c r="AB2985" s="17"/>
      <c r="AC2985" s="41">
        <v>78.65384615384616</v>
      </c>
    </row>
    <row r="2986" spans="1:29" x14ac:dyDescent="0.25">
      <c r="A2986" s="224">
        <v>2982</v>
      </c>
      <c r="B2986" s="109">
        <v>194065</v>
      </c>
      <c r="C2986" s="36" t="s">
        <v>5457</v>
      </c>
      <c r="D2986" s="39">
        <v>0.78633333333333333</v>
      </c>
      <c r="E2986" s="123"/>
      <c r="F2986" s="33"/>
      <c r="G2986" s="34">
        <v>78.633333333333326</v>
      </c>
      <c r="H2986" s="33"/>
      <c r="I2986" s="32"/>
      <c r="J2986" s="34">
        <v>0</v>
      </c>
      <c r="K2986" s="33"/>
      <c r="L2986" s="32"/>
      <c r="M2986" s="32"/>
      <c r="N2986" s="34">
        <v>0</v>
      </c>
      <c r="O2986" s="32"/>
      <c r="P2986" s="32"/>
      <c r="Q2986" s="32"/>
      <c r="R2986" s="32"/>
      <c r="S2986" s="34">
        <v>0</v>
      </c>
      <c r="T2986" s="35"/>
      <c r="U2986" s="33"/>
      <c r="V2986" s="33"/>
      <c r="W2986" s="33"/>
      <c r="X2986" s="33"/>
      <c r="Y2986" s="33"/>
      <c r="Z2986" s="34">
        <v>0</v>
      </c>
      <c r="AA2986" s="33"/>
      <c r="AB2986" s="33"/>
      <c r="AC2986" s="42">
        <v>78.633333333333326</v>
      </c>
    </row>
    <row r="2987" spans="1:29" x14ac:dyDescent="0.25">
      <c r="A2987" s="225">
        <v>2983</v>
      </c>
      <c r="B2987" s="109">
        <v>214174</v>
      </c>
      <c r="C2987" s="36" t="s">
        <v>5457</v>
      </c>
      <c r="D2987" s="39">
        <v>0.73832592592592594</v>
      </c>
      <c r="E2987" s="123"/>
      <c r="F2987" s="33"/>
      <c r="G2987" s="34">
        <v>73.83259259259259</v>
      </c>
      <c r="H2987" s="33"/>
      <c r="I2987" s="32"/>
      <c r="J2987" s="34">
        <v>0</v>
      </c>
      <c r="K2987" s="33"/>
      <c r="L2987" s="32"/>
      <c r="M2987" s="32"/>
      <c r="N2987" s="34">
        <v>0</v>
      </c>
      <c r="O2987" s="32"/>
      <c r="P2987" s="32"/>
      <c r="Q2987" s="32"/>
      <c r="R2987" s="32"/>
      <c r="S2987" s="34">
        <v>0</v>
      </c>
      <c r="T2987" s="35">
        <v>2</v>
      </c>
      <c r="U2987" s="33">
        <v>1.2</v>
      </c>
      <c r="V2987" s="33">
        <v>1.6</v>
      </c>
      <c r="W2987" s="33"/>
      <c r="X2987" s="33"/>
      <c r="Y2987" s="33"/>
      <c r="Z2987" s="34">
        <v>4.8000000000000007</v>
      </c>
      <c r="AA2987" s="33"/>
      <c r="AB2987" s="33"/>
      <c r="AC2987" s="42">
        <v>78.632592592592587</v>
      </c>
    </row>
    <row r="2988" spans="1:29" x14ac:dyDescent="0.25">
      <c r="A2988" s="224">
        <v>2984</v>
      </c>
      <c r="B2988" s="58" t="s">
        <v>819</v>
      </c>
      <c r="C2988" s="8" t="s">
        <v>5456</v>
      </c>
      <c r="D2988" s="6">
        <v>0.78620689655172415</v>
      </c>
      <c r="E2988" s="121"/>
      <c r="F2988" s="5"/>
      <c r="G2988" s="6">
        <f>SUM(D2988*100,E2988:F2988)</f>
        <v>78.620689655172413</v>
      </c>
      <c r="H2988" s="5"/>
      <c r="I2988" s="4"/>
      <c r="J2988" s="6">
        <f>SUM(H2988:I2988)</f>
        <v>0</v>
      </c>
      <c r="K2988" s="5"/>
      <c r="L2988" s="4"/>
      <c r="M2988" s="4"/>
      <c r="N2988" s="6">
        <f>SUM(K2988:M2988)</f>
        <v>0</v>
      </c>
      <c r="O2988" s="4"/>
      <c r="P2988" s="4"/>
      <c r="Q2988" s="4"/>
      <c r="R2988" s="4"/>
      <c r="S2988" s="6">
        <f>SUM(O2988:R2988)</f>
        <v>0</v>
      </c>
      <c r="T2988" s="7"/>
      <c r="U2988" s="5"/>
      <c r="V2988" s="5"/>
      <c r="W2988" s="5"/>
      <c r="X2988" s="5"/>
      <c r="Y2988" s="5"/>
      <c r="Z2988" s="6">
        <f>SUM(T2988:Y2988)</f>
        <v>0</v>
      </c>
      <c r="AA2988" s="5"/>
      <c r="AB2988" s="5"/>
      <c r="AC2988" s="40">
        <f>G2988+J2988+N2988+S2988+Z2988+AA2988-AB2988</f>
        <v>78.620689655172413</v>
      </c>
    </row>
    <row r="2989" spans="1:29" x14ac:dyDescent="0.25">
      <c r="A2989" s="224">
        <v>2985</v>
      </c>
      <c r="B2989" s="62" t="s">
        <v>2950</v>
      </c>
      <c r="C2989" s="13" t="s">
        <v>2360</v>
      </c>
      <c r="D2989" s="18">
        <v>0.78615384615384609</v>
      </c>
      <c r="E2989" s="122"/>
      <c r="F2989" s="17"/>
      <c r="G2989" s="18">
        <v>78.615384615384613</v>
      </c>
      <c r="H2989" s="17"/>
      <c r="I2989" s="19"/>
      <c r="J2989" s="18">
        <v>0</v>
      </c>
      <c r="K2989" s="17"/>
      <c r="L2989" s="19"/>
      <c r="M2989" s="19"/>
      <c r="N2989" s="18">
        <v>0</v>
      </c>
      <c r="O2989" s="19"/>
      <c r="P2989" s="19"/>
      <c r="Q2989" s="19"/>
      <c r="R2989" s="19"/>
      <c r="S2989" s="18">
        <v>0</v>
      </c>
      <c r="T2989" s="20"/>
      <c r="U2989" s="17"/>
      <c r="V2989" s="17"/>
      <c r="W2989" s="17"/>
      <c r="X2989" s="17"/>
      <c r="Y2989" s="17"/>
      <c r="Z2989" s="18">
        <v>0</v>
      </c>
      <c r="AA2989" s="17"/>
      <c r="AB2989" s="17"/>
      <c r="AC2989" s="41">
        <v>78.615384615384613</v>
      </c>
    </row>
    <row r="2990" spans="1:29" x14ac:dyDescent="0.25">
      <c r="A2990" s="224">
        <v>2986</v>
      </c>
      <c r="B2990" s="62" t="s">
        <v>2951</v>
      </c>
      <c r="C2990" s="13" t="s">
        <v>2360</v>
      </c>
      <c r="D2990" s="18">
        <v>0.77615384615384608</v>
      </c>
      <c r="E2990" s="122"/>
      <c r="F2990" s="17"/>
      <c r="G2990" s="18">
        <v>77.615384615384613</v>
      </c>
      <c r="H2990" s="17"/>
      <c r="I2990" s="19"/>
      <c r="J2990" s="18">
        <v>0</v>
      </c>
      <c r="K2990" s="17"/>
      <c r="L2990" s="19"/>
      <c r="M2990" s="19"/>
      <c r="N2990" s="18">
        <v>0</v>
      </c>
      <c r="O2990" s="19"/>
      <c r="P2990" s="19"/>
      <c r="Q2990" s="19"/>
      <c r="R2990" s="19"/>
      <c r="S2990" s="18">
        <v>0</v>
      </c>
      <c r="T2990" s="20">
        <v>1</v>
      </c>
      <c r="U2990" s="17"/>
      <c r="V2990" s="17"/>
      <c r="W2990" s="17"/>
      <c r="X2990" s="17"/>
      <c r="Y2990" s="17"/>
      <c r="Z2990" s="18">
        <v>1</v>
      </c>
      <c r="AA2990" s="17"/>
      <c r="AB2990" s="17"/>
      <c r="AC2990" s="41">
        <v>78.615384615384613</v>
      </c>
    </row>
    <row r="2991" spans="1:29" x14ac:dyDescent="0.25">
      <c r="A2991" s="225">
        <v>2987</v>
      </c>
      <c r="B2991" s="84" t="s">
        <v>1689</v>
      </c>
      <c r="C2991" s="8" t="s">
        <v>1369</v>
      </c>
      <c r="D2991" s="18">
        <v>0.78614232209737833</v>
      </c>
      <c r="E2991" s="122"/>
      <c r="F2991" s="17"/>
      <c r="G2991" s="18">
        <f>SUM(D2991*100,E2991:F2991)</f>
        <v>78.614232209737835</v>
      </c>
      <c r="H2991" s="17"/>
      <c r="I2991" s="19"/>
      <c r="J2991" s="18">
        <f>SUM(H2991:I2991)</f>
        <v>0</v>
      </c>
      <c r="K2991" s="17"/>
      <c r="L2991" s="19"/>
      <c r="M2991" s="19"/>
      <c r="N2991" s="18">
        <f>SUM(K2991:M2991)</f>
        <v>0</v>
      </c>
      <c r="O2991" s="19"/>
      <c r="P2991" s="19"/>
      <c r="Q2991" s="19"/>
      <c r="R2991" s="19"/>
      <c r="S2991" s="18">
        <f>SUM(O2991:R2991)</f>
        <v>0</v>
      </c>
      <c r="T2991" s="20"/>
      <c r="U2991" s="17"/>
      <c r="V2991" s="17"/>
      <c r="W2991" s="17"/>
      <c r="X2991" s="17"/>
      <c r="Y2991" s="17"/>
      <c r="Z2991" s="18">
        <f>SUM(T2991:Y2991)</f>
        <v>0</v>
      </c>
      <c r="AA2991" s="17"/>
      <c r="AB2991" s="17"/>
      <c r="AC2991" s="41">
        <f>G2991+J2991+N2991+S2991+Z2991+AA2991-AB2991</f>
        <v>78.614232209737835</v>
      </c>
    </row>
    <row r="2992" spans="1:29" x14ac:dyDescent="0.25">
      <c r="A2992" s="224">
        <v>2988</v>
      </c>
      <c r="B2992" s="62" t="s">
        <v>820</v>
      </c>
      <c r="C2992" s="8" t="s">
        <v>5456</v>
      </c>
      <c r="D2992" s="6">
        <v>0.78600000000000003</v>
      </c>
      <c r="E2992" s="121"/>
      <c r="F2992" s="5"/>
      <c r="G2992" s="6">
        <f>SUM(D2992*100,E2992:F2992)</f>
        <v>78.600000000000009</v>
      </c>
      <c r="H2992" s="5"/>
      <c r="I2992" s="4"/>
      <c r="J2992" s="6">
        <f>SUM(H2992:I2992)</f>
        <v>0</v>
      </c>
      <c r="K2992" s="5"/>
      <c r="L2992" s="4"/>
      <c r="M2992" s="4"/>
      <c r="N2992" s="6">
        <f>SUM(K2992:M2992)</f>
        <v>0</v>
      </c>
      <c r="O2992" s="4"/>
      <c r="P2992" s="4"/>
      <c r="Q2992" s="4"/>
      <c r="R2992" s="4"/>
      <c r="S2992" s="6">
        <f>SUM(O2992:R2992)</f>
        <v>0</v>
      </c>
      <c r="T2992" s="7"/>
      <c r="U2992" s="5"/>
      <c r="V2992" s="5"/>
      <c r="W2992" s="5"/>
      <c r="X2992" s="5"/>
      <c r="Y2992" s="5"/>
      <c r="Z2992" s="6">
        <f>SUM(T2992:Y2992)</f>
        <v>0</v>
      </c>
      <c r="AA2992" s="5"/>
      <c r="AB2992" s="5"/>
      <c r="AC2992" s="40">
        <f>G2992+J2992+N2992+S2992+Z2992+AA2992-AB2992</f>
        <v>78.600000000000009</v>
      </c>
    </row>
    <row r="2993" spans="1:29" x14ac:dyDescent="0.25">
      <c r="A2993" s="224">
        <v>2989</v>
      </c>
      <c r="B2993" s="111" t="s">
        <v>4074</v>
      </c>
      <c r="C2993" s="8" t="s">
        <v>4042</v>
      </c>
      <c r="D2993" s="18">
        <v>0.77</v>
      </c>
      <c r="E2993" s="124"/>
      <c r="F2993" s="17"/>
      <c r="G2993" s="18">
        <f>SUM(D2993*100,E2993:F2993)</f>
        <v>77</v>
      </c>
      <c r="H2993" s="17"/>
      <c r="I2993" s="19"/>
      <c r="J2993" s="18">
        <f>SUM(H2993:I2993)</f>
        <v>0</v>
      </c>
      <c r="K2993" s="17"/>
      <c r="L2993" s="19"/>
      <c r="M2993" s="19"/>
      <c r="N2993" s="18">
        <f>SUM(K2993:M2993)</f>
        <v>0</v>
      </c>
      <c r="O2993" s="19"/>
      <c r="P2993" s="19"/>
      <c r="Q2993" s="19"/>
      <c r="R2993" s="19"/>
      <c r="S2993" s="18">
        <f>SUM(O2993:R2993)</f>
        <v>0</v>
      </c>
      <c r="T2993" s="20"/>
      <c r="U2993" s="17">
        <v>0.8</v>
      </c>
      <c r="V2993" s="17"/>
      <c r="W2993" s="17">
        <v>0.8</v>
      </c>
      <c r="X2993" s="17"/>
      <c r="Y2993" s="17"/>
      <c r="Z2993" s="18">
        <f>SUM(T2993:Y2993)</f>
        <v>1.6</v>
      </c>
      <c r="AA2993" s="17"/>
      <c r="AB2993" s="17"/>
      <c r="AC2993" s="41">
        <f>G2993+J2993+N2993+S2993+Z2993+AA2993-AB2993</f>
        <v>78.599999999999994</v>
      </c>
    </row>
    <row r="2994" spans="1:29" x14ac:dyDescent="0.25">
      <c r="A2994" s="224">
        <v>2990</v>
      </c>
      <c r="B2994" s="81" t="s">
        <v>1690</v>
      </c>
      <c r="C2994" s="8" t="s">
        <v>1369</v>
      </c>
      <c r="D2994" s="18">
        <v>0.78595505617977524</v>
      </c>
      <c r="E2994" s="122"/>
      <c r="F2994" s="17"/>
      <c r="G2994" s="18">
        <f>SUM(D2994*100,E2994:F2994)</f>
        <v>78.595505617977523</v>
      </c>
      <c r="H2994" s="17"/>
      <c r="I2994" s="19"/>
      <c r="J2994" s="18">
        <f>SUM(H2994:I2994)</f>
        <v>0</v>
      </c>
      <c r="K2994" s="17"/>
      <c r="L2994" s="19"/>
      <c r="M2994" s="19"/>
      <c r="N2994" s="18">
        <f>SUM(K2994:M2994)</f>
        <v>0</v>
      </c>
      <c r="O2994" s="19"/>
      <c r="P2994" s="19"/>
      <c r="Q2994" s="19"/>
      <c r="R2994" s="19"/>
      <c r="S2994" s="18">
        <f>SUM(O2994:R2994)</f>
        <v>0</v>
      </c>
      <c r="T2994" s="20"/>
      <c r="U2994" s="17"/>
      <c r="V2994" s="17"/>
      <c r="W2994" s="17"/>
      <c r="X2994" s="17"/>
      <c r="Y2994" s="17"/>
      <c r="Z2994" s="18">
        <f>SUM(T2994:Y2994)</f>
        <v>0</v>
      </c>
      <c r="AA2994" s="17"/>
      <c r="AB2994" s="17"/>
      <c r="AC2994" s="41">
        <f>G2994+J2994+N2994+S2994+Z2994+AA2994-AB2994</f>
        <v>78.595505617977523</v>
      </c>
    </row>
    <row r="2995" spans="1:29" x14ac:dyDescent="0.25">
      <c r="A2995" s="225">
        <v>2991</v>
      </c>
      <c r="B2995" s="62" t="s">
        <v>2952</v>
      </c>
      <c r="C2995" s="13" t="s">
        <v>2360</v>
      </c>
      <c r="D2995" s="18">
        <v>0.71692307692307689</v>
      </c>
      <c r="E2995" s="122"/>
      <c r="F2995" s="17"/>
      <c r="G2995" s="18">
        <v>71.692307692307693</v>
      </c>
      <c r="H2995" s="17"/>
      <c r="I2995" s="19"/>
      <c r="J2995" s="18">
        <v>0</v>
      </c>
      <c r="K2995" s="17"/>
      <c r="L2995" s="19"/>
      <c r="M2995" s="19"/>
      <c r="N2995" s="18">
        <v>0</v>
      </c>
      <c r="O2995" s="19"/>
      <c r="P2995" s="19"/>
      <c r="Q2995" s="19"/>
      <c r="R2995" s="19"/>
      <c r="S2995" s="18">
        <v>0</v>
      </c>
      <c r="T2995" s="20">
        <v>1</v>
      </c>
      <c r="U2995" s="17">
        <v>0.9</v>
      </c>
      <c r="V2995" s="17">
        <v>0.5</v>
      </c>
      <c r="W2995" s="17">
        <v>4.5</v>
      </c>
      <c r="X2995" s="17"/>
      <c r="Y2995" s="17"/>
      <c r="Z2995" s="18">
        <v>6.9</v>
      </c>
      <c r="AA2995" s="17"/>
      <c r="AB2995" s="17"/>
      <c r="AC2995" s="41">
        <v>78.592307692307699</v>
      </c>
    </row>
    <row r="2996" spans="1:29" x14ac:dyDescent="0.25">
      <c r="A2996" s="224">
        <v>2992</v>
      </c>
      <c r="B2996" s="62" t="s">
        <v>3639</v>
      </c>
      <c r="C2996" s="13" t="s">
        <v>3340</v>
      </c>
      <c r="D2996" s="18">
        <v>0.76090909090909087</v>
      </c>
      <c r="E2996" s="122">
        <v>1</v>
      </c>
      <c r="F2996" s="17"/>
      <c r="G2996" s="18">
        <v>77.090909090909093</v>
      </c>
      <c r="H2996" s="17"/>
      <c r="I2996" s="19"/>
      <c r="J2996" s="18">
        <v>0</v>
      </c>
      <c r="K2996" s="17"/>
      <c r="L2996" s="19"/>
      <c r="M2996" s="19"/>
      <c r="N2996" s="18">
        <v>0</v>
      </c>
      <c r="O2996" s="19"/>
      <c r="P2996" s="19"/>
      <c r="Q2996" s="19"/>
      <c r="R2996" s="19"/>
      <c r="S2996" s="18">
        <v>0</v>
      </c>
      <c r="T2996" s="20"/>
      <c r="U2996" s="17">
        <v>1</v>
      </c>
      <c r="V2996" s="17">
        <v>0.5</v>
      </c>
      <c r="W2996" s="17"/>
      <c r="X2996" s="17"/>
      <c r="Y2996" s="17"/>
      <c r="Z2996" s="18">
        <v>1.5</v>
      </c>
      <c r="AA2996" s="17"/>
      <c r="AB2996" s="17"/>
      <c r="AC2996" s="41">
        <v>78.590909090909093</v>
      </c>
    </row>
    <row r="2997" spans="1:29" x14ac:dyDescent="0.25">
      <c r="A2997" s="224">
        <v>2993</v>
      </c>
      <c r="B2997" s="109">
        <v>214042</v>
      </c>
      <c r="C2997" s="36" t="s">
        <v>5457</v>
      </c>
      <c r="D2997" s="39">
        <v>0.78588148148148151</v>
      </c>
      <c r="E2997" s="123"/>
      <c r="F2997" s="33"/>
      <c r="G2997" s="34">
        <v>78.58814814814815</v>
      </c>
      <c r="H2997" s="33"/>
      <c r="I2997" s="32"/>
      <c r="J2997" s="34">
        <v>0</v>
      </c>
      <c r="K2997" s="33"/>
      <c r="L2997" s="32"/>
      <c r="M2997" s="32"/>
      <c r="N2997" s="34">
        <v>0</v>
      </c>
      <c r="O2997" s="32"/>
      <c r="P2997" s="32"/>
      <c r="Q2997" s="32"/>
      <c r="R2997" s="32"/>
      <c r="S2997" s="34">
        <v>0</v>
      </c>
      <c r="T2997" s="35"/>
      <c r="U2997" s="33"/>
      <c r="V2997" s="33"/>
      <c r="W2997" s="33"/>
      <c r="X2997" s="33"/>
      <c r="Y2997" s="33"/>
      <c r="Z2997" s="34">
        <v>0</v>
      </c>
      <c r="AA2997" s="33"/>
      <c r="AB2997" s="33"/>
      <c r="AC2997" s="42">
        <v>78.58814814814815</v>
      </c>
    </row>
    <row r="2998" spans="1:29" x14ac:dyDescent="0.25">
      <c r="A2998" s="224">
        <v>2994</v>
      </c>
      <c r="B2998" s="58" t="s">
        <v>821</v>
      </c>
      <c r="C2998" s="8" t="s">
        <v>5456</v>
      </c>
      <c r="D2998" s="6">
        <v>0.78586206896551725</v>
      </c>
      <c r="E2998" s="121"/>
      <c r="F2998" s="5"/>
      <c r="G2998" s="6">
        <f>SUM(D2998*100,E2998:F2998)</f>
        <v>78.58620689655173</v>
      </c>
      <c r="H2998" s="5"/>
      <c r="I2998" s="4"/>
      <c r="J2998" s="6">
        <f>SUM(H2998:I2998)</f>
        <v>0</v>
      </c>
      <c r="K2998" s="5"/>
      <c r="L2998" s="4"/>
      <c r="M2998" s="4"/>
      <c r="N2998" s="6">
        <f>SUM(K2998:M2998)</f>
        <v>0</v>
      </c>
      <c r="O2998" s="4"/>
      <c r="P2998" s="4"/>
      <c r="Q2998" s="4"/>
      <c r="R2998" s="4"/>
      <c r="S2998" s="6">
        <f>SUM(O2998:R2998)</f>
        <v>0</v>
      </c>
      <c r="T2998" s="7"/>
      <c r="U2998" s="5"/>
      <c r="V2998" s="5"/>
      <c r="W2998" s="5"/>
      <c r="X2998" s="5"/>
      <c r="Y2998" s="5"/>
      <c r="Z2998" s="6">
        <f>SUM(T2998:Y2998)</f>
        <v>0</v>
      </c>
      <c r="AA2998" s="5"/>
      <c r="AB2998" s="5"/>
      <c r="AC2998" s="40">
        <f>G2998+J2998+N2998+S2998+Z2998+AA2998-AB2998</f>
        <v>78.58620689655173</v>
      </c>
    </row>
    <row r="2999" spans="1:29" x14ac:dyDescent="0.25">
      <c r="A2999" s="225">
        <v>2995</v>
      </c>
      <c r="B2999" s="58" t="s">
        <v>822</v>
      </c>
      <c r="C2999" s="8" t="s">
        <v>5456</v>
      </c>
      <c r="D2999" s="6">
        <v>0.78580645161290319</v>
      </c>
      <c r="E2999" s="121"/>
      <c r="F2999" s="5"/>
      <c r="G2999" s="6">
        <f>SUM(D2999*100,E2999:F2999)</f>
        <v>78.58064516129032</v>
      </c>
      <c r="H2999" s="5"/>
      <c r="I2999" s="4"/>
      <c r="J2999" s="6">
        <f>SUM(H2999:I2999)</f>
        <v>0</v>
      </c>
      <c r="K2999" s="5"/>
      <c r="L2999" s="4"/>
      <c r="M2999" s="4"/>
      <c r="N2999" s="6">
        <f>SUM(K2999:M2999)</f>
        <v>0</v>
      </c>
      <c r="O2999" s="4"/>
      <c r="P2999" s="4"/>
      <c r="Q2999" s="4"/>
      <c r="R2999" s="4"/>
      <c r="S2999" s="6">
        <f>SUM(O2999:R2999)</f>
        <v>0</v>
      </c>
      <c r="T2999" s="7"/>
      <c r="U2999" s="5"/>
      <c r="V2999" s="5"/>
      <c r="W2999" s="5"/>
      <c r="X2999" s="5"/>
      <c r="Y2999" s="5"/>
      <c r="Z2999" s="6">
        <f>SUM(T2999:Y2999)</f>
        <v>0</v>
      </c>
      <c r="AA2999" s="5"/>
      <c r="AB2999" s="5"/>
      <c r="AC2999" s="40">
        <f>G2999+J2999+N2999+S2999+Z2999+AA2999-AB2999</f>
        <v>78.58064516129032</v>
      </c>
    </row>
    <row r="3000" spans="1:29" x14ac:dyDescent="0.25">
      <c r="A3000" s="224">
        <v>2996</v>
      </c>
      <c r="B3000" s="62" t="s">
        <v>3640</v>
      </c>
      <c r="C3000" s="13" t="s">
        <v>3340</v>
      </c>
      <c r="D3000" s="18">
        <v>0.78580645161290319</v>
      </c>
      <c r="E3000" s="122"/>
      <c r="F3000" s="17"/>
      <c r="G3000" s="18">
        <v>78.58064516129032</v>
      </c>
      <c r="H3000" s="17"/>
      <c r="I3000" s="19"/>
      <c r="J3000" s="18">
        <v>0</v>
      </c>
      <c r="K3000" s="17"/>
      <c r="L3000" s="19"/>
      <c r="M3000" s="19"/>
      <c r="N3000" s="18">
        <v>0</v>
      </c>
      <c r="O3000" s="19"/>
      <c r="P3000" s="19"/>
      <c r="Q3000" s="19"/>
      <c r="R3000" s="19"/>
      <c r="S3000" s="18">
        <v>0</v>
      </c>
      <c r="T3000" s="20"/>
      <c r="U3000" s="17"/>
      <c r="V3000" s="17"/>
      <c r="W3000" s="17"/>
      <c r="X3000" s="17"/>
      <c r="Y3000" s="17"/>
      <c r="Z3000" s="18">
        <v>0</v>
      </c>
      <c r="AA3000" s="17"/>
      <c r="AB3000" s="17"/>
      <c r="AC3000" s="41">
        <v>78.58064516129032</v>
      </c>
    </row>
    <row r="3001" spans="1:29" x14ac:dyDescent="0.25">
      <c r="A3001" s="224">
        <v>2997</v>
      </c>
      <c r="B3001" s="58" t="s">
        <v>823</v>
      </c>
      <c r="C3001" s="8" t="s">
        <v>5456</v>
      </c>
      <c r="D3001" s="6">
        <v>0.78566666666666662</v>
      </c>
      <c r="E3001" s="121"/>
      <c r="F3001" s="5"/>
      <c r="G3001" s="6">
        <f>SUM(D3001*100,E3001:F3001)</f>
        <v>78.566666666666663</v>
      </c>
      <c r="H3001" s="5"/>
      <c r="I3001" s="4"/>
      <c r="J3001" s="6">
        <f>SUM(H3001:I3001)</f>
        <v>0</v>
      </c>
      <c r="K3001" s="5"/>
      <c r="L3001" s="4"/>
      <c r="M3001" s="4"/>
      <c r="N3001" s="6">
        <f>SUM(K3001:M3001)</f>
        <v>0</v>
      </c>
      <c r="O3001" s="4"/>
      <c r="P3001" s="4"/>
      <c r="Q3001" s="4"/>
      <c r="R3001" s="4"/>
      <c r="S3001" s="6">
        <f>SUM(O3001:R3001)</f>
        <v>0</v>
      </c>
      <c r="T3001" s="7"/>
      <c r="U3001" s="5"/>
      <c r="V3001" s="5"/>
      <c r="W3001" s="5"/>
      <c r="X3001" s="5"/>
      <c r="Y3001" s="5"/>
      <c r="Z3001" s="6">
        <f>SUM(T3001:Y3001)</f>
        <v>0</v>
      </c>
      <c r="AA3001" s="5"/>
      <c r="AB3001" s="5"/>
      <c r="AC3001" s="40">
        <f>G3001+J3001+N3001+S3001+Z3001+AA3001-AB3001</f>
        <v>78.566666666666663</v>
      </c>
    </row>
    <row r="3002" spans="1:29" x14ac:dyDescent="0.25">
      <c r="A3002" s="224">
        <v>2998</v>
      </c>
      <c r="B3002" s="62" t="s">
        <v>2953</v>
      </c>
      <c r="C3002" s="13" t="s">
        <v>2360</v>
      </c>
      <c r="D3002" s="18">
        <v>0.78557500000000002</v>
      </c>
      <c r="E3002" s="122"/>
      <c r="F3002" s="17"/>
      <c r="G3002" s="18">
        <v>78.557500000000005</v>
      </c>
      <c r="H3002" s="17"/>
      <c r="I3002" s="19"/>
      <c r="J3002" s="18">
        <v>0</v>
      </c>
      <c r="K3002" s="17"/>
      <c r="L3002" s="19"/>
      <c r="M3002" s="19"/>
      <c r="N3002" s="18">
        <v>0</v>
      </c>
      <c r="O3002" s="19"/>
      <c r="P3002" s="19"/>
      <c r="Q3002" s="19"/>
      <c r="R3002" s="19"/>
      <c r="S3002" s="18">
        <v>0</v>
      </c>
      <c r="T3002" s="20"/>
      <c r="U3002" s="17"/>
      <c r="V3002" s="17"/>
      <c r="W3002" s="17"/>
      <c r="X3002" s="17"/>
      <c r="Y3002" s="17"/>
      <c r="Z3002" s="18">
        <v>0</v>
      </c>
      <c r="AA3002" s="17"/>
      <c r="AB3002" s="17"/>
      <c r="AC3002" s="41">
        <v>78.557500000000005</v>
      </c>
    </row>
    <row r="3003" spans="1:29" x14ac:dyDescent="0.25">
      <c r="A3003" s="225">
        <v>2999</v>
      </c>
      <c r="B3003" s="109">
        <v>184114</v>
      </c>
      <c r="C3003" s="36" t="s">
        <v>5457</v>
      </c>
      <c r="D3003" s="39">
        <v>0.78555555555555556</v>
      </c>
      <c r="E3003" s="123"/>
      <c r="F3003" s="33"/>
      <c r="G3003" s="34">
        <v>78.555555555555557</v>
      </c>
      <c r="H3003" s="33"/>
      <c r="I3003" s="32"/>
      <c r="J3003" s="34">
        <v>0</v>
      </c>
      <c r="K3003" s="33"/>
      <c r="L3003" s="32"/>
      <c r="M3003" s="32"/>
      <c r="N3003" s="34">
        <v>0</v>
      </c>
      <c r="O3003" s="32"/>
      <c r="P3003" s="32"/>
      <c r="Q3003" s="32"/>
      <c r="R3003" s="32"/>
      <c r="S3003" s="34">
        <v>0</v>
      </c>
      <c r="T3003" s="35"/>
      <c r="U3003" s="33"/>
      <c r="V3003" s="33"/>
      <c r="W3003" s="33"/>
      <c r="X3003" s="33"/>
      <c r="Y3003" s="33"/>
      <c r="Z3003" s="34">
        <v>0</v>
      </c>
      <c r="AA3003" s="33"/>
      <c r="AB3003" s="33"/>
      <c r="AC3003" s="42">
        <v>78.555555555555557</v>
      </c>
    </row>
    <row r="3004" spans="1:29" x14ac:dyDescent="0.25">
      <c r="A3004" s="224">
        <v>3000</v>
      </c>
      <c r="B3004" s="58" t="s">
        <v>824</v>
      </c>
      <c r="C3004" s="8" t="s">
        <v>5456</v>
      </c>
      <c r="D3004" s="6">
        <v>0.78548387096774197</v>
      </c>
      <c r="E3004" s="121"/>
      <c r="F3004" s="5"/>
      <c r="G3004" s="6">
        <f>SUM(D3004*100,E3004:F3004)</f>
        <v>78.548387096774192</v>
      </c>
      <c r="H3004" s="5"/>
      <c r="I3004" s="4"/>
      <c r="J3004" s="6">
        <f>SUM(H3004:I3004)</f>
        <v>0</v>
      </c>
      <c r="K3004" s="5"/>
      <c r="L3004" s="4"/>
      <c r="M3004" s="4"/>
      <c r="N3004" s="6">
        <f>SUM(K3004:M3004)</f>
        <v>0</v>
      </c>
      <c r="O3004" s="4"/>
      <c r="P3004" s="4"/>
      <c r="Q3004" s="4"/>
      <c r="R3004" s="4"/>
      <c r="S3004" s="6">
        <f>SUM(O3004:R3004)</f>
        <v>0</v>
      </c>
      <c r="T3004" s="7"/>
      <c r="U3004" s="5"/>
      <c r="V3004" s="5"/>
      <c r="W3004" s="5"/>
      <c r="X3004" s="5"/>
      <c r="Y3004" s="5"/>
      <c r="Z3004" s="6">
        <f>SUM(T3004:Y3004)</f>
        <v>0</v>
      </c>
      <c r="AA3004" s="5"/>
      <c r="AB3004" s="5"/>
      <c r="AC3004" s="40">
        <f>G3004+J3004+N3004+S3004+Z3004+AA3004-AB3004</f>
        <v>78.548387096774192</v>
      </c>
    </row>
    <row r="3005" spans="1:29" x14ac:dyDescent="0.25">
      <c r="A3005" s="224">
        <v>3001</v>
      </c>
      <c r="B3005" s="62" t="s">
        <v>5191</v>
      </c>
      <c r="C3005" s="24" t="s">
        <v>4042</v>
      </c>
      <c r="D3005" s="18">
        <v>0.78548387096774197</v>
      </c>
      <c r="E3005" s="124"/>
      <c r="F3005" s="17"/>
      <c r="G3005" s="18">
        <f>SUM(D3005*100,E3005:F3005)</f>
        <v>78.548387096774192</v>
      </c>
      <c r="H3005" s="17"/>
      <c r="I3005" s="19"/>
      <c r="J3005" s="18">
        <f>SUM(H3005:I3005)</f>
        <v>0</v>
      </c>
      <c r="K3005" s="17"/>
      <c r="L3005" s="19"/>
      <c r="M3005" s="19"/>
      <c r="N3005" s="18">
        <f>SUM(K3005:M3005)</f>
        <v>0</v>
      </c>
      <c r="O3005" s="19"/>
      <c r="P3005" s="19"/>
      <c r="Q3005" s="19"/>
      <c r="R3005" s="19"/>
      <c r="S3005" s="18">
        <f>SUM(O3005:R3005)</f>
        <v>0</v>
      </c>
      <c r="T3005" s="20"/>
      <c r="U3005" s="17"/>
      <c r="V3005" s="17"/>
      <c r="W3005" s="17"/>
      <c r="X3005" s="17"/>
      <c r="Y3005" s="17"/>
      <c r="Z3005" s="18">
        <f>SUM(T3005:Y3005)</f>
        <v>0</v>
      </c>
      <c r="AA3005" s="17"/>
      <c r="AB3005" s="17"/>
      <c r="AC3005" s="41">
        <f>G3005+J3005+N3005+S3005+Z3005+AA3005-AB3005</f>
        <v>78.548387096774192</v>
      </c>
    </row>
    <row r="3006" spans="1:29" x14ac:dyDescent="0.25">
      <c r="A3006" s="224">
        <v>3002</v>
      </c>
      <c r="B3006" s="62" t="s">
        <v>2954</v>
      </c>
      <c r="C3006" s="13" t="s">
        <v>2360</v>
      </c>
      <c r="D3006" s="18">
        <v>0.76846153846153842</v>
      </c>
      <c r="E3006" s="122"/>
      <c r="F3006" s="17"/>
      <c r="G3006" s="18">
        <v>76.84615384615384</v>
      </c>
      <c r="H3006" s="17"/>
      <c r="I3006" s="19"/>
      <c r="J3006" s="18">
        <v>0</v>
      </c>
      <c r="K3006" s="17"/>
      <c r="L3006" s="19"/>
      <c r="M3006" s="19"/>
      <c r="N3006" s="18">
        <v>0</v>
      </c>
      <c r="O3006" s="19"/>
      <c r="P3006" s="19"/>
      <c r="Q3006" s="19"/>
      <c r="R3006" s="19"/>
      <c r="S3006" s="18">
        <v>0</v>
      </c>
      <c r="T3006" s="20"/>
      <c r="U3006" s="17">
        <v>1.7</v>
      </c>
      <c r="V3006" s="17"/>
      <c r="W3006" s="17"/>
      <c r="X3006" s="17"/>
      <c r="Y3006" s="17"/>
      <c r="Z3006" s="18">
        <v>1.7</v>
      </c>
      <c r="AA3006" s="17"/>
      <c r="AB3006" s="17"/>
      <c r="AC3006" s="41">
        <v>78.546153846153842</v>
      </c>
    </row>
    <row r="3007" spans="1:29" x14ac:dyDescent="0.25">
      <c r="A3007" s="225">
        <v>3003</v>
      </c>
      <c r="B3007" s="61" t="s">
        <v>825</v>
      </c>
      <c r="C3007" s="8" t="s">
        <v>5456</v>
      </c>
      <c r="D3007" s="6">
        <v>0.77541363163371491</v>
      </c>
      <c r="E3007" s="121"/>
      <c r="F3007" s="5"/>
      <c r="G3007" s="6">
        <f>SUM(D3007*100,E3007:F3007)</f>
        <v>77.541363163371486</v>
      </c>
      <c r="H3007" s="5"/>
      <c r="I3007" s="4"/>
      <c r="J3007" s="6">
        <f>SUM(H3007:I3007)</f>
        <v>0</v>
      </c>
      <c r="K3007" s="5"/>
      <c r="L3007" s="4"/>
      <c r="M3007" s="4"/>
      <c r="N3007" s="6">
        <f>SUM(K3007:M3007)</f>
        <v>0</v>
      </c>
      <c r="O3007" s="4"/>
      <c r="P3007" s="4"/>
      <c r="Q3007" s="4"/>
      <c r="R3007" s="4"/>
      <c r="S3007" s="6">
        <f>SUM(O3007:R3007)</f>
        <v>0</v>
      </c>
      <c r="T3007" s="7">
        <v>1</v>
      </c>
      <c r="U3007" s="5"/>
      <c r="V3007" s="5"/>
      <c r="W3007" s="5"/>
      <c r="X3007" s="5"/>
      <c r="Y3007" s="5"/>
      <c r="Z3007" s="6">
        <f>SUM(T3007:Y3007)</f>
        <v>1</v>
      </c>
      <c r="AA3007" s="5"/>
      <c r="AB3007" s="5"/>
      <c r="AC3007" s="40">
        <f>G3007+J3007+N3007+S3007+Z3007+AA3007-AB3007</f>
        <v>78.541363163371486</v>
      </c>
    </row>
    <row r="3008" spans="1:29" x14ac:dyDescent="0.25">
      <c r="A3008" s="224">
        <v>3004</v>
      </c>
      <c r="B3008" s="62" t="s">
        <v>826</v>
      </c>
      <c r="C3008" s="8" t="s">
        <v>5456</v>
      </c>
      <c r="D3008" s="6">
        <v>0.78533333333333333</v>
      </c>
      <c r="E3008" s="121"/>
      <c r="F3008" s="5"/>
      <c r="G3008" s="6">
        <f>SUM(D3008*100,E3008:F3008)</f>
        <v>78.533333333333331</v>
      </c>
      <c r="H3008" s="5"/>
      <c r="I3008" s="4"/>
      <c r="J3008" s="6">
        <f>SUM(H3008:I3008)</f>
        <v>0</v>
      </c>
      <c r="K3008" s="5"/>
      <c r="L3008" s="4"/>
      <c r="M3008" s="4"/>
      <c r="N3008" s="6">
        <f>SUM(K3008:M3008)</f>
        <v>0</v>
      </c>
      <c r="O3008" s="4"/>
      <c r="P3008" s="4"/>
      <c r="Q3008" s="4"/>
      <c r="R3008" s="4"/>
      <c r="S3008" s="6">
        <f>SUM(O3008:R3008)</f>
        <v>0</v>
      </c>
      <c r="T3008" s="7"/>
      <c r="U3008" s="5"/>
      <c r="V3008" s="5"/>
      <c r="W3008" s="5"/>
      <c r="X3008" s="5"/>
      <c r="Y3008" s="5"/>
      <c r="Z3008" s="6">
        <f>SUM(T3008:Y3008)</f>
        <v>0</v>
      </c>
      <c r="AA3008" s="5"/>
      <c r="AB3008" s="5"/>
      <c r="AC3008" s="40">
        <f>G3008+J3008+N3008+S3008+Z3008+AA3008-AB3008</f>
        <v>78.533333333333331</v>
      </c>
    </row>
    <row r="3009" spans="1:29" x14ac:dyDescent="0.25">
      <c r="A3009" s="224">
        <v>3005</v>
      </c>
      <c r="B3009" s="109">
        <v>204218</v>
      </c>
      <c r="C3009" s="36" t="s">
        <v>5457</v>
      </c>
      <c r="D3009" s="38">
        <v>0.78531249999999997</v>
      </c>
      <c r="E3009" s="123"/>
      <c r="F3009" s="33"/>
      <c r="G3009" s="34">
        <v>78.53125</v>
      </c>
      <c r="H3009" s="33"/>
      <c r="I3009" s="32"/>
      <c r="J3009" s="34">
        <v>0</v>
      </c>
      <c r="K3009" s="33"/>
      <c r="L3009" s="32"/>
      <c r="M3009" s="32"/>
      <c r="N3009" s="34">
        <v>0</v>
      </c>
      <c r="O3009" s="32"/>
      <c r="P3009" s="32"/>
      <c r="Q3009" s="32"/>
      <c r="R3009" s="32"/>
      <c r="S3009" s="34">
        <v>0</v>
      </c>
      <c r="T3009" s="35"/>
      <c r="U3009" s="33"/>
      <c r="V3009" s="33"/>
      <c r="W3009" s="33"/>
      <c r="X3009" s="33"/>
      <c r="Y3009" s="33"/>
      <c r="Z3009" s="34">
        <v>0</v>
      </c>
      <c r="AA3009" s="33"/>
      <c r="AB3009" s="33"/>
      <c r="AC3009" s="42">
        <v>78.53125</v>
      </c>
    </row>
    <row r="3010" spans="1:29" x14ac:dyDescent="0.25">
      <c r="A3010" s="224">
        <v>3006</v>
      </c>
      <c r="B3010" s="62" t="s">
        <v>3641</v>
      </c>
      <c r="C3010" s="13" t="s">
        <v>3340</v>
      </c>
      <c r="D3010" s="18">
        <v>0.77516129032258063</v>
      </c>
      <c r="E3010" s="122"/>
      <c r="F3010" s="17"/>
      <c r="G3010" s="18">
        <v>77.516129032258064</v>
      </c>
      <c r="H3010" s="17"/>
      <c r="I3010" s="19"/>
      <c r="J3010" s="18">
        <v>0</v>
      </c>
      <c r="K3010" s="17"/>
      <c r="L3010" s="19"/>
      <c r="M3010" s="19"/>
      <c r="N3010" s="18">
        <v>0</v>
      </c>
      <c r="O3010" s="19"/>
      <c r="P3010" s="19"/>
      <c r="Q3010" s="19"/>
      <c r="R3010" s="19"/>
      <c r="S3010" s="18">
        <v>0</v>
      </c>
      <c r="T3010" s="20">
        <v>1</v>
      </c>
      <c r="U3010" s="17"/>
      <c r="V3010" s="17"/>
      <c r="W3010" s="17"/>
      <c r="X3010" s="17"/>
      <c r="Y3010" s="17"/>
      <c r="Z3010" s="18">
        <v>1</v>
      </c>
      <c r="AA3010" s="17"/>
      <c r="AB3010" s="17"/>
      <c r="AC3010" s="41">
        <v>78.516129032258064</v>
      </c>
    </row>
    <row r="3011" spans="1:29" x14ac:dyDescent="0.25">
      <c r="A3011" s="225">
        <v>3007</v>
      </c>
      <c r="B3011" s="62" t="s">
        <v>3642</v>
      </c>
      <c r="C3011" s="13" t="s">
        <v>3340</v>
      </c>
      <c r="D3011" s="18">
        <v>0.77515151515151515</v>
      </c>
      <c r="E3011" s="122">
        <v>1</v>
      </c>
      <c r="F3011" s="17"/>
      <c r="G3011" s="18">
        <v>78.515151515151516</v>
      </c>
      <c r="H3011" s="17"/>
      <c r="I3011" s="19"/>
      <c r="J3011" s="18">
        <v>0</v>
      </c>
      <c r="K3011" s="17"/>
      <c r="L3011" s="19"/>
      <c r="M3011" s="19"/>
      <c r="N3011" s="18">
        <v>0</v>
      </c>
      <c r="O3011" s="19"/>
      <c r="P3011" s="19"/>
      <c r="Q3011" s="19"/>
      <c r="R3011" s="19"/>
      <c r="S3011" s="18">
        <v>0</v>
      </c>
      <c r="T3011" s="20"/>
      <c r="U3011" s="17"/>
      <c r="V3011" s="17"/>
      <c r="W3011" s="17"/>
      <c r="X3011" s="17"/>
      <c r="Y3011" s="17"/>
      <c r="Z3011" s="18">
        <v>0</v>
      </c>
      <c r="AA3011" s="17"/>
      <c r="AB3011" s="17"/>
      <c r="AC3011" s="41">
        <v>78.515151515151516</v>
      </c>
    </row>
    <row r="3012" spans="1:29" x14ac:dyDescent="0.25">
      <c r="A3012" s="224">
        <v>3008</v>
      </c>
      <c r="B3012" s="58" t="s">
        <v>827</v>
      </c>
      <c r="C3012" s="8" t="s">
        <v>5456</v>
      </c>
      <c r="D3012" s="6">
        <v>0.78500000000000003</v>
      </c>
      <c r="E3012" s="121"/>
      <c r="F3012" s="5"/>
      <c r="G3012" s="6">
        <f>SUM(D3012*100,E3012:F3012)</f>
        <v>78.5</v>
      </c>
      <c r="H3012" s="5"/>
      <c r="I3012" s="4"/>
      <c r="J3012" s="6">
        <f>SUM(H3012:I3012)</f>
        <v>0</v>
      </c>
      <c r="K3012" s="5"/>
      <c r="L3012" s="4"/>
      <c r="M3012" s="4"/>
      <c r="N3012" s="6">
        <f>SUM(K3012:M3012)</f>
        <v>0</v>
      </c>
      <c r="O3012" s="4"/>
      <c r="P3012" s="4"/>
      <c r="Q3012" s="4"/>
      <c r="R3012" s="4"/>
      <c r="S3012" s="6">
        <f>SUM(O3012:R3012)</f>
        <v>0</v>
      </c>
      <c r="T3012" s="7"/>
      <c r="U3012" s="5"/>
      <c r="V3012" s="5"/>
      <c r="W3012" s="5"/>
      <c r="X3012" s="5"/>
      <c r="Y3012" s="5"/>
      <c r="Z3012" s="6">
        <f>SUM(T3012:Y3012)</f>
        <v>0</v>
      </c>
      <c r="AA3012" s="5"/>
      <c r="AB3012" s="5"/>
      <c r="AC3012" s="40">
        <f>G3012+J3012+N3012+S3012+Z3012+AA3012-AB3012</f>
        <v>78.5</v>
      </c>
    </row>
    <row r="3013" spans="1:29" x14ac:dyDescent="0.25">
      <c r="A3013" s="224">
        <v>3009</v>
      </c>
      <c r="B3013" s="62" t="s">
        <v>2493</v>
      </c>
      <c r="C3013" s="13" t="s">
        <v>2360</v>
      </c>
      <c r="D3013" s="18">
        <v>0.76</v>
      </c>
      <c r="E3013" s="122"/>
      <c r="F3013" s="17"/>
      <c r="G3013" s="18">
        <v>76</v>
      </c>
      <c r="H3013" s="17"/>
      <c r="I3013" s="19"/>
      <c r="J3013" s="18">
        <v>0</v>
      </c>
      <c r="K3013" s="17"/>
      <c r="L3013" s="19"/>
      <c r="M3013" s="19"/>
      <c r="N3013" s="18">
        <v>0</v>
      </c>
      <c r="O3013" s="19">
        <v>2.5</v>
      </c>
      <c r="P3013" s="19"/>
      <c r="Q3013" s="19"/>
      <c r="R3013" s="19"/>
      <c r="S3013" s="18">
        <v>2.5</v>
      </c>
      <c r="T3013" s="20"/>
      <c r="U3013" s="17"/>
      <c r="V3013" s="17"/>
      <c r="W3013" s="17"/>
      <c r="X3013" s="17"/>
      <c r="Y3013" s="17"/>
      <c r="Z3013" s="18">
        <v>0</v>
      </c>
      <c r="AA3013" s="17"/>
      <c r="AB3013" s="17"/>
      <c r="AC3013" s="41">
        <v>78.5</v>
      </c>
    </row>
    <row r="3014" spans="1:29" x14ac:dyDescent="0.25">
      <c r="A3014" s="224">
        <v>3010</v>
      </c>
      <c r="B3014" s="62" t="s">
        <v>2955</v>
      </c>
      <c r="C3014" s="13" t="s">
        <v>2360</v>
      </c>
      <c r="D3014" s="18">
        <v>0.78500000000000003</v>
      </c>
      <c r="E3014" s="122"/>
      <c r="F3014" s="17"/>
      <c r="G3014" s="18">
        <v>78.5</v>
      </c>
      <c r="H3014" s="17"/>
      <c r="I3014" s="19"/>
      <c r="J3014" s="18">
        <v>0</v>
      </c>
      <c r="K3014" s="17"/>
      <c r="L3014" s="19"/>
      <c r="M3014" s="19"/>
      <c r="N3014" s="18">
        <v>0</v>
      </c>
      <c r="O3014" s="19"/>
      <c r="P3014" s="19"/>
      <c r="Q3014" s="19"/>
      <c r="R3014" s="19"/>
      <c r="S3014" s="18">
        <v>0</v>
      </c>
      <c r="T3014" s="20"/>
      <c r="U3014" s="17"/>
      <c r="V3014" s="17"/>
      <c r="W3014" s="17"/>
      <c r="X3014" s="17"/>
      <c r="Y3014" s="17"/>
      <c r="Z3014" s="18">
        <v>0</v>
      </c>
      <c r="AA3014" s="17"/>
      <c r="AB3014" s="17"/>
      <c r="AC3014" s="41">
        <v>78.5</v>
      </c>
    </row>
    <row r="3015" spans="1:29" x14ac:dyDescent="0.25">
      <c r="A3015" s="225">
        <v>3011</v>
      </c>
      <c r="B3015" s="62" t="s">
        <v>3643</v>
      </c>
      <c r="C3015" s="13" t="s">
        <v>3340</v>
      </c>
      <c r="D3015" s="18">
        <v>0.78500000000000003</v>
      </c>
      <c r="E3015" s="122"/>
      <c r="F3015" s="17"/>
      <c r="G3015" s="18">
        <v>78.5</v>
      </c>
      <c r="H3015" s="17"/>
      <c r="I3015" s="19"/>
      <c r="J3015" s="18">
        <v>0</v>
      </c>
      <c r="K3015" s="17"/>
      <c r="L3015" s="19"/>
      <c r="M3015" s="19"/>
      <c r="N3015" s="18">
        <v>0</v>
      </c>
      <c r="O3015" s="19"/>
      <c r="P3015" s="19"/>
      <c r="Q3015" s="19"/>
      <c r="R3015" s="19"/>
      <c r="S3015" s="18">
        <v>0</v>
      </c>
      <c r="T3015" s="20"/>
      <c r="U3015" s="17"/>
      <c r="V3015" s="17"/>
      <c r="W3015" s="17"/>
      <c r="X3015" s="17"/>
      <c r="Y3015" s="17"/>
      <c r="Z3015" s="18">
        <v>0</v>
      </c>
      <c r="AA3015" s="17"/>
      <c r="AB3015" s="17"/>
      <c r="AC3015" s="41">
        <v>78.5</v>
      </c>
    </row>
    <row r="3016" spans="1:29" x14ac:dyDescent="0.25">
      <c r="A3016" s="224">
        <v>3012</v>
      </c>
      <c r="B3016" s="62" t="s">
        <v>828</v>
      </c>
      <c r="C3016" s="8" t="s">
        <v>5456</v>
      </c>
      <c r="D3016" s="6">
        <v>0.66896551724137931</v>
      </c>
      <c r="E3016" s="121"/>
      <c r="F3016" s="5"/>
      <c r="G3016" s="6">
        <f>SUM(D3016*100,E3016:F3016)</f>
        <v>66.896551724137936</v>
      </c>
      <c r="H3016" s="5"/>
      <c r="I3016" s="4"/>
      <c r="J3016" s="6">
        <f>SUM(H3016:I3016)</f>
        <v>0</v>
      </c>
      <c r="K3016" s="5"/>
      <c r="L3016" s="4"/>
      <c r="M3016" s="4"/>
      <c r="N3016" s="6">
        <f>SUM(K3016:M3016)</f>
        <v>0</v>
      </c>
      <c r="O3016" s="4"/>
      <c r="P3016" s="4"/>
      <c r="Q3016" s="4"/>
      <c r="R3016" s="4"/>
      <c r="S3016" s="6">
        <f>SUM(O3016:R3016)</f>
        <v>0</v>
      </c>
      <c r="T3016" s="7">
        <v>10</v>
      </c>
      <c r="U3016" s="5"/>
      <c r="V3016" s="5">
        <v>1.6</v>
      </c>
      <c r="W3016" s="5"/>
      <c r="X3016" s="5"/>
      <c r="Y3016" s="5"/>
      <c r="Z3016" s="6">
        <f>SUM(T3016:Y3016)</f>
        <v>11.6</v>
      </c>
      <c r="AA3016" s="5"/>
      <c r="AB3016" s="5"/>
      <c r="AC3016" s="40">
        <f>G3016+J3016+N3016+S3016+Z3016+AA3016-AB3016</f>
        <v>78.49655172413793</v>
      </c>
    </row>
    <row r="3017" spans="1:29" x14ac:dyDescent="0.25">
      <c r="A3017" s="224">
        <v>3013</v>
      </c>
      <c r="B3017" s="109">
        <v>214102</v>
      </c>
      <c r="C3017" s="36" t="s">
        <v>5457</v>
      </c>
      <c r="D3017" s="39">
        <v>0.74079259259259256</v>
      </c>
      <c r="E3017" s="123"/>
      <c r="F3017" s="33"/>
      <c r="G3017" s="34">
        <v>74.07925925925926</v>
      </c>
      <c r="H3017" s="33"/>
      <c r="I3017" s="32"/>
      <c r="J3017" s="34">
        <v>0</v>
      </c>
      <c r="K3017" s="33"/>
      <c r="L3017" s="32"/>
      <c r="M3017" s="32"/>
      <c r="N3017" s="34">
        <v>0</v>
      </c>
      <c r="O3017" s="32"/>
      <c r="P3017" s="32"/>
      <c r="Q3017" s="32"/>
      <c r="R3017" s="32"/>
      <c r="S3017" s="34">
        <v>0</v>
      </c>
      <c r="T3017" s="35"/>
      <c r="U3017" s="33">
        <v>3.6</v>
      </c>
      <c r="V3017" s="33">
        <v>0.8</v>
      </c>
      <c r="W3017" s="33"/>
      <c r="X3017" s="33"/>
      <c r="Y3017" s="33"/>
      <c r="Z3017" s="34">
        <v>4.4000000000000004</v>
      </c>
      <c r="AA3017" s="33"/>
      <c r="AB3017" s="33"/>
      <c r="AC3017" s="42">
        <v>78.479259259259265</v>
      </c>
    </row>
    <row r="3018" spans="1:29" x14ac:dyDescent="0.25">
      <c r="A3018" s="224">
        <v>3014</v>
      </c>
      <c r="B3018" s="109">
        <v>204200</v>
      </c>
      <c r="C3018" s="36" t="s">
        <v>5457</v>
      </c>
      <c r="D3018" s="38">
        <v>0.78468749999999998</v>
      </c>
      <c r="E3018" s="123"/>
      <c r="F3018" s="33"/>
      <c r="G3018" s="34">
        <v>78.46875</v>
      </c>
      <c r="H3018" s="33"/>
      <c r="I3018" s="32"/>
      <c r="J3018" s="34">
        <v>0</v>
      </c>
      <c r="K3018" s="33"/>
      <c r="L3018" s="32"/>
      <c r="M3018" s="32"/>
      <c r="N3018" s="34">
        <v>0</v>
      </c>
      <c r="O3018" s="32"/>
      <c r="P3018" s="32"/>
      <c r="Q3018" s="32"/>
      <c r="R3018" s="32"/>
      <c r="S3018" s="34">
        <v>0</v>
      </c>
      <c r="T3018" s="35"/>
      <c r="U3018" s="33"/>
      <c r="V3018" s="33"/>
      <c r="W3018" s="33"/>
      <c r="X3018" s="33"/>
      <c r="Y3018" s="33"/>
      <c r="Z3018" s="34">
        <v>0</v>
      </c>
      <c r="AA3018" s="33"/>
      <c r="AB3018" s="33"/>
      <c r="AC3018" s="42">
        <v>78.46875</v>
      </c>
    </row>
    <row r="3019" spans="1:29" x14ac:dyDescent="0.25">
      <c r="A3019" s="225">
        <v>3015</v>
      </c>
      <c r="B3019" s="59" t="s">
        <v>829</v>
      </c>
      <c r="C3019" s="8" t="s">
        <v>5456</v>
      </c>
      <c r="D3019" s="43">
        <v>0.78467333333333333</v>
      </c>
      <c r="E3019" s="121"/>
      <c r="F3019" s="5"/>
      <c r="G3019" s="6">
        <f>SUM(D3019*100,E3019:F3019)</f>
        <v>78.467333333333329</v>
      </c>
      <c r="H3019" s="5"/>
      <c r="I3019" s="4"/>
      <c r="J3019" s="6">
        <f>SUM(H3019:I3019)</f>
        <v>0</v>
      </c>
      <c r="K3019" s="5"/>
      <c r="L3019" s="4"/>
      <c r="M3019" s="4"/>
      <c r="N3019" s="6">
        <f>SUM(K3019:M3019)</f>
        <v>0</v>
      </c>
      <c r="O3019" s="4"/>
      <c r="P3019" s="4"/>
      <c r="Q3019" s="4"/>
      <c r="R3019" s="4"/>
      <c r="S3019" s="6">
        <f>SUM(O3019:R3019)</f>
        <v>0</v>
      </c>
      <c r="T3019" s="7"/>
      <c r="U3019" s="5"/>
      <c r="V3019" s="5"/>
      <c r="W3019" s="5"/>
      <c r="X3019" s="5"/>
      <c r="Y3019" s="5"/>
      <c r="Z3019" s="6">
        <f>SUM(T3019:Y3019)</f>
        <v>0</v>
      </c>
      <c r="AA3019" s="5"/>
      <c r="AB3019" s="5"/>
      <c r="AC3019" s="40">
        <f>G3019+J3019+N3019+S3019+Z3019+AA3019-AB3019</f>
        <v>78.467333333333329</v>
      </c>
    </row>
    <row r="3020" spans="1:29" x14ac:dyDescent="0.25">
      <c r="A3020" s="224">
        <v>3016</v>
      </c>
      <c r="B3020" s="58" t="s">
        <v>830</v>
      </c>
      <c r="C3020" s="8" t="s">
        <v>5456</v>
      </c>
      <c r="D3020" s="6">
        <v>0.78466666666666662</v>
      </c>
      <c r="E3020" s="121"/>
      <c r="F3020" s="5"/>
      <c r="G3020" s="6">
        <f>SUM(D3020*100,E3020:F3020)</f>
        <v>78.466666666666669</v>
      </c>
      <c r="H3020" s="5"/>
      <c r="I3020" s="4"/>
      <c r="J3020" s="6">
        <f>SUM(H3020:I3020)</f>
        <v>0</v>
      </c>
      <c r="K3020" s="5"/>
      <c r="L3020" s="4"/>
      <c r="M3020" s="4"/>
      <c r="N3020" s="6">
        <f>SUM(K3020:M3020)</f>
        <v>0</v>
      </c>
      <c r="O3020" s="4"/>
      <c r="P3020" s="4"/>
      <c r="Q3020" s="4"/>
      <c r="R3020" s="4"/>
      <c r="S3020" s="6">
        <f>SUM(O3020:R3020)</f>
        <v>0</v>
      </c>
      <c r="T3020" s="7"/>
      <c r="U3020" s="5"/>
      <c r="V3020" s="5"/>
      <c r="W3020" s="5"/>
      <c r="X3020" s="5"/>
      <c r="Y3020" s="5"/>
      <c r="Z3020" s="6">
        <f>SUM(T3020:Y3020)</f>
        <v>0</v>
      </c>
      <c r="AA3020" s="5"/>
      <c r="AB3020" s="5"/>
      <c r="AC3020" s="40">
        <f>G3020+J3020+N3020+S3020+Z3020+AA3020-AB3020</f>
        <v>78.466666666666669</v>
      </c>
    </row>
    <row r="3021" spans="1:29" x14ac:dyDescent="0.25">
      <c r="A3021" s="224">
        <v>3017</v>
      </c>
      <c r="B3021" s="62" t="s">
        <v>831</v>
      </c>
      <c r="C3021" s="8" t="s">
        <v>5456</v>
      </c>
      <c r="D3021" s="6">
        <v>0.78466666666666662</v>
      </c>
      <c r="E3021" s="121"/>
      <c r="F3021" s="5"/>
      <c r="G3021" s="6">
        <f>SUM(D3021*100,E3021:F3021)</f>
        <v>78.466666666666669</v>
      </c>
      <c r="H3021" s="5"/>
      <c r="I3021" s="4"/>
      <c r="J3021" s="6">
        <f>SUM(H3021:I3021)</f>
        <v>0</v>
      </c>
      <c r="K3021" s="5"/>
      <c r="L3021" s="4"/>
      <c r="M3021" s="4"/>
      <c r="N3021" s="6">
        <f>SUM(K3021:M3021)</f>
        <v>0</v>
      </c>
      <c r="O3021" s="4"/>
      <c r="P3021" s="4"/>
      <c r="Q3021" s="4"/>
      <c r="R3021" s="4"/>
      <c r="S3021" s="6">
        <f>SUM(O3021:R3021)</f>
        <v>0</v>
      </c>
      <c r="T3021" s="7"/>
      <c r="U3021" s="5"/>
      <c r="V3021" s="5"/>
      <c r="W3021" s="5"/>
      <c r="X3021" s="5"/>
      <c r="Y3021" s="5"/>
      <c r="Z3021" s="6">
        <f>SUM(T3021:Y3021)</f>
        <v>0</v>
      </c>
      <c r="AA3021" s="5"/>
      <c r="AB3021" s="5"/>
      <c r="AC3021" s="40">
        <f>G3021+J3021+N3021+S3021+Z3021+AA3021-AB3021</f>
        <v>78.466666666666669</v>
      </c>
    </row>
    <row r="3022" spans="1:29" x14ac:dyDescent="0.25">
      <c r="A3022" s="224">
        <v>3018</v>
      </c>
      <c r="B3022" s="62" t="s">
        <v>4696</v>
      </c>
      <c r="C3022" s="8" t="s">
        <v>4042</v>
      </c>
      <c r="D3022" s="18">
        <v>0.78466666666666662</v>
      </c>
      <c r="E3022" s="124"/>
      <c r="F3022" s="17"/>
      <c r="G3022" s="18">
        <f>SUM(D3022*100,E3022:F3022)</f>
        <v>78.466666666666669</v>
      </c>
      <c r="H3022" s="17"/>
      <c r="I3022" s="19"/>
      <c r="J3022" s="18">
        <f>SUM(H3022:I3022)</f>
        <v>0</v>
      </c>
      <c r="K3022" s="17"/>
      <c r="L3022" s="19"/>
      <c r="M3022" s="19"/>
      <c r="N3022" s="18">
        <f>SUM(K3022:M3022)</f>
        <v>0</v>
      </c>
      <c r="O3022" s="19"/>
      <c r="P3022" s="19"/>
      <c r="Q3022" s="19"/>
      <c r="R3022" s="19"/>
      <c r="S3022" s="18">
        <f>SUM(O3022:R3022)</f>
        <v>0</v>
      </c>
      <c r="T3022" s="20"/>
      <c r="U3022" s="17"/>
      <c r="V3022" s="17"/>
      <c r="W3022" s="17"/>
      <c r="X3022" s="17"/>
      <c r="Y3022" s="17"/>
      <c r="Z3022" s="18">
        <f>SUM(T3022:Y3022)</f>
        <v>0</v>
      </c>
      <c r="AA3022" s="17"/>
      <c r="AB3022" s="17"/>
      <c r="AC3022" s="41">
        <f>G3022+J3022+N3022+S3022+Z3022+AA3022-AB3022</f>
        <v>78.466666666666669</v>
      </c>
    </row>
    <row r="3023" spans="1:29" x14ac:dyDescent="0.25">
      <c r="A3023" s="225">
        <v>3019</v>
      </c>
      <c r="B3023" s="62" t="s">
        <v>2956</v>
      </c>
      <c r="C3023" s="13" t="s">
        <v>2360</v>
      </c>
      <c r="D3023" s="18">
        <v>0.78461538461538471</v>
      </c>
      <c r="E3023" s="122"/>
      <c r="F3023" s="17"/>
      <c r="G3023" s="18">
        <v>78.461538461538467</v>
      </c>
      <c r="H3023" s="17"/>
      <c r="I3023" s="19"/>
      <c r="J3023" s="18">
        <v>0</v>
      </c>
      <c r="K3023" s="17"/>
      <c r="L3023" s="19"/>
      <c r="M3023" s="19"/>
      <c r="N3023" s="18">
        <v>0</v>
      </c>
      <c r="O3023" s="19"/>
      <c r="P3023" s="19"/>
      <c r="Q3023" s="19"/>
      <c r="R3023" s="19"/>
      <c r="S3023" s="18">
        <v>0</v>
      </c>
      <c r="T3023" s="20"/>
      <c r="U3023" s="17"/>
      <c r="V3023" s="17"/>
      <c r="W3023" s="17"/>
      <c r="X3023" s="17"/>
      <c r="Y3023" s="17"/>
      <c r="Z3023" s="18">
        <v>0</v>
      </c>
      <c r="AA3023" s="17"/>
      <c r="AB3023" s="17"/>
      <c r="AC3023" s="41">
        <v>78.461538461538467</v>
      </c>
    </row>
    <row r="3024" spans="1:29" x14ac:dyDescent="0.25">
      <c r="A3024" s="224">
        <v>3020</v>
      </c>
      <c r="B3024" s="99" t="s">
        <v>1691</v>
      </c>
      <c r="C3024" s="8" t="s">
        <v>1369</v>
      </c>
      <c r="D3024" s="18">
        <v>0.78454000000000002</v>
      </c>
      <c r="E3024" s="122"/>
      <c r="F3024" s="17"/>
      <c r="G3024" s="18">
        <f>SUM(D3024*100,E3024:F3024)</f>
        <v>78.454000000000008</v>
      </c>
      <c r="H3024" s="17"/>
      <c r="I3024" s="19"/>
      <c r="J3024" s="18">
        <f>SUM(H3024:I3024)</f>
        <v>0</v>
      </c>
      <c r="K3024" s="17"/>
      <c r="L3024" s="19"/>
      <c r="M3024" s="19"/>
      <c r="N3024" s="18">
        <f>SUM(K3024:M3024)</f>
        <v>0</v>
      </c>
      <c r="O3024" s="19"/>
      <c r="P3024" s="19"/>
      <c r="Q3024" s="19"/>
      <c r="R3024" s="19"/>
      <c r="S3024" s="18">
        <f>SUM(O3024:R3024)</f>
        <v>0</v>
      </c>
      <c r="T3024" s="20"/>
      <c r="U3024" s="17"/>
      <c r="V3024" s="17"/>
      <c r="W3024" s="17"/>
      <c r="X3024" s="17"/>
      <c r="Y3024" s="17"/>
      <c r="Z3024" s="18">
        <f>SUM(T3024:Y3024)</f>
        <v>0</v>
      </c>
      <c r="AA3024" s="17"/>
      <c r="AB3024" s="17"/>
      <c r="AC3024" s="41">
        <f>G3024+J3024+N3024+S3024+Z3024+AA3024-AB3024</f>
        <v>78.454000000000008</v>
      </c>
    </row>
    <row r="3025" spans="1:29" x14ac:dyDescent="0.25">
      <c r="A3025" s="224">
        <v>3021</v>
      </c>
      <c r="B3025" s="58" t="s">
        <v>832</v>
      </c>
      <c r="C3025" s="8" t="s">
        <v>5456</v>
      </c>
      <c r="D3025" s="43">
        <v>0.78452</v>
      </c>
      <c r="E3025" s="121"/>
      <c r="F3025" s="5"/>
      <c r="G3025" s="6">
        <f>SUM(D3025*100,E3025:F3025)</f>
        <v>78.451999999999998</v>
      </c>
      <c r="H3025" s="5"/>
      <c r="I3025" s="4"/>
      <c r="J3025" s="6">
        <f>SUM(H3025:I3025)</f>
        <v>0</v>
      </c>
      <c r="K3025" s="5"/>
      <c r="L3025" s="4"/>
      <c r="M3025" s="4"/>
      <c r="N3025" s="6">
        <f>SUM(K3025:M3025)</f>
        <v>0</v>
      </c>
      <c r="O3025" s="4"/>
      <c r="P3025" s="4"/>
      <c r="Q3025" s="4"/>
      <c r="R3025" s="4"/>
      <c r="S3025" s="6">
        <f>SUM(O3025:R3025)</f>
        <v>0</v>
      </c>
      <c r="T3025" s="7"/>
      <c r="U3025" s="5"/>
      <c r="V3025" s="5"/>
      <c r="W3025" s="5"/>
      <c r="X3025" s="5"/>
      <c r="Y3025" s="5"/>
      <c r="Z3025" s="6">
        <f>SUM(T3025:Y3025)</f>
        <v>0</v>
      </c>
      <c r="AA3025" s="5"/>
      <c r="AB3025" s="5"/>
      <c r="AC3025" s="40">
        <f>G3025+J3025+N3025+S3025+Z3025+AA3025-AB3025</f>
        <v>78.451999999999998</v>
      </c>
    </row>
    <row r="3026" spans="1:29" x14ac:dyDescent="0.25">
      <c r="A3026" s="224">
        <v>3022</v>
      </c>
      <c r="B3026" s="62" t="s">
        <v>4603</v>
      </c>
      <c r="C3026" s="50" t="s">
        <v>4042</v>
      </c>
      <c r="D3026" s="18">
        <v>0.78451612903225809</v>
      </c>
      <c r="E3026" s="124"/>
      <c r="F3026" s="17"/>
      <c r="G3026" s="18">
        <f>SUM(D3026*100,E3026:F3026)</f>
        <v>78.451612903225808</v>
      </c>
      <c r="H3026" s="17"/>
      <c r="I3026" s="19"/>
      <c r="J3026" s="18">
        <f>SUM(H3026:I3026)</f>
        <v>0</v>
      </c>
      <c r="K3026" s="17"/>
      <c r="L3026" s="19"/>
      <c r="M3026" s="19"/>
      <c r="N3026" s="18">
        <f>SUM(K3026:M3026)</f>
        <v>0</v>
      </c>
      <c r="O3026" s="19"/>
      <c r="P3026" s="19"/>
      <c r="Q3026" s="19"/>
      <c r="R3026" s="19"/>
      <c r="S3026" s="18">
        <f>SUM(O3026:R3026)</f>
        <v>0</v>
      </c>
      <c r="T3026" s="20"/>
      <c r="U3026" s="17"/>
      <c r="V3026" s="17"/>
      <c r="W3026" s="17"/>
      <c r="X3026" s="17"/>
      <c r="Y3026" s="17"/>
      <c r="Z3026" s="18">
        <f>SUM(T3026:Y3026)</f>
        <v>0</v>
      </c>
      <c r="AA3026" s="17"/>
      <c r="AB3026" s="17"/>
      <c r="AC3026" s="41">
        <f>G3026+J3026+N3026+S3026+Z3026+AA3026-AB3026</f>
        <v>78.451612903225808</v>
      </c>
    </row>
    <row r="3027" spans="1:29" x14ac:dyDescent="0.25">
      <c r="A3027" s="225">
        <v>3023</v>
      </c>
      <c r="B3027" s="58" t="s">
        <v>833</v>
      </c>
      <c r="C3027" s="8" t="s">
        <v>5456</v>
      </c>
      <c r="D3027" s="6">
        <v>0.77933333333333332</v>
      </c>
      <c r="E3027" s="121"/>
      <c r="F3027" s="5"/>
      <c r="G3027" s="6">
        <f>SUM(D3027*100,E3027:F3027)</f>
        <v>77.933333333333337</v>
      </c>
      <c r="H3027" s="5"/>
      <c r="I3027" s="4"/>
      <c r="J3027" s="6">
        <f>SUM(H3027:I3027)</f>
        <v>0</v>
      </c>
      <c r="K3027" s="5"/>
      <c r="L3027" s="4"/>
      <c r="M3027" s="4"/>
      <c r="N3027" s="6">
        <f>SUM(K3027:M3027)</f>
        <v>0</v>
      </c>
      <c r="O3027" s="4"/>
      <c r="P3027" s="4"/>
      <c r="Q3027" s="4"/>
      <c r="R3027" s="4"/>
      <c r="S3027" s="6">
        <f>SUM(O3027:R3027)</f>
        <v>0</v>
      </c>
      <c r="T3027" s="7">
        <v>0.5</v>
      </c>
      <c r="U3027" s="5"/>
      <c r="V3027" s="5"/>
      <c r="W3027" s="5"/>
      <c r="X3027" s="5"/>
      <c r="Y3027" s="5"/>
      <c r="Z3027" s="6">
        <f>SUM(T3027:Y3027)</f>
        <v>0.5</v>
      </c>
      <c r="AA3027" s="5"/>
      <c r="AB3027" s="5"/>
      <c r="AC3027" s="40">
        <f>G3027+J3027+N3027+S3027+Z3027+AA3027-AB3027</f>
        <v>78.433333333333337</v>
      </c>
    </row>
    <row r="3028" spans="1:29" x14ac:dyDescent="0.25">
      <c r="A3028" s="224">
        <v>3024</v>
      </c>
      <c r="B3028" s="62" t="s">
        <v>4672</v>
      </c>
      <c r="C3028" s="8" t="s">
        <v>4042</v>
      </c>
      <c r="D3028" s="18">
        <v>0.78433333333333333</v>
      </c>
      <c r="E3028" s="124"/>
      <c r="F3028" s="17"/>
      <c r="G3028" s="18">
        <f>SUM(D3028*100,E3028:F3028)</f>
        <v>78.433333333333337</v>
      </c>
      <c r="H3028" s="17"/>
      <c r="I3028" s="19"/>
      <c r="J3028" s="18">
        <f>SUM(H3028:I3028)</f>
        <v>0</v>
      </c>
      <c r="K3028" s="17"/>
      <c r="L3028" s="19"/>
      <c r="M3028" s="19"/>
      <c r="N3028" s="18">
        <f>SUM(K3028:M3028)</f>
        <v>0</v>
      </c>
      <c r="O3028" s="19"/>
      <c r="P3028" s="19"/>
      <c r="Q3028" s="19"/>
      <c r="R3028" s="19"/>
      <c r="S3028" s="18">
        <f>SUM(O3028:R3028)</f>
        <v>0</v>
      </c>
      <c r="T3028" s="20"/>
      <c r="U3028" s="17"/>
      <c r="V3028" s="17"/>
      <c r="W3028" s="17"/>
      <c r="X3028" s="17"/>
      <c r="Y3028" s="17"/>
      <c r="Z3028" s="18">
        <f>SUM(T3028:Y3028)</f>
        <v>0</v>
      </c>
      <c r="AA3028" s="17"/>
      <c r="AB3028" s="17"/>
      <c r="AC3028" s="41">
        <f>G3028+J3028+N3028+S3028+Z3028+AA3028-AB3028</f>
        <v>78.433333333333337</v>
      </c>
    </row>
    <row r="3029" spans="1:29" x14ac:dyDescent="0.25">
      <c r="A3029" s="224">
        <v>3025</v>
      </c>
      <c r="B3029" s="99" t="s">
        <v>1692</v>
      </c>
      <c r="C3029" s="8" t="s">
        <v>1369</v>
      </c>
      <c r="D3029" s="18">
        <v>0.78417999999999999</v>
      </c>
      <c r="E3029" s="122"/>
      <c r="F3029" s="17"/>
      <c r="G3029" s="18">
        <f>SUM(D3029*100,E3029:F3029)</f>
        <v>78.417999999999992</v>
      </c>
      <c r="H3029" s="17"/>
      <c r="I3029" s="19"/>
      <c r="J3029" s="18">
        <f>SUM(H3029:I3029)</f>
        <v>0</v>
      </c>
      <c r="K3029" s="17"/>
      <c r="L3029" s="19"/>
      <c r="M3029" s="19"/>
      <c r="N3029" s="18">
        <f>SUM(K3029:M3029)</f>
        <v>0</v>
      </c>
      <c r="O3029" s="19"/>
      <c r="P3029" s="19"/>
      <c r="Q3029" s="19"/>
      <c r="R3029" s="19"/>
      <c r="S3029" s="18">
        <f>SUM(O3029:R3029)</f>
        <v>0</v>
      </c>
      <c r="T3029" s="20"/>
      <c r="U3029" s="17"/>
      <c r="V3029" s="17"/>
      <c r="W3029" s="17"/>
      <c r="X3029" s="17"/>
      <c r="Y3029" s="17"/>
      <c r="Z3029" s="18">
        <f>SUM(T3029:Y3029)</f>
        <v>0</v>
      </c>
      <c r="AA3029" s="17"/>
      <c r="AB3029" s="17"/>
      <c r="AC3029" s="41">
        <f>G3029+J3029+N3029+S3029+Z3029+AA3029-AB3029</f>
        <v>78.417999999999992</v>
      </c>
    </row>
    <row r="3030" spans="1:29" x14ac:dyDescent="0.25">
      <c r="A3030" s="224">
        <v>3026</v>
      </c>
      <c r="B3030" s="62" t="s">
        <v>2957</v>
      </c>
      <c r="C3030" s="13" t="s">
        <v>2360</v>
      </c>
      <c r="D3030" s="18">
        <v>0.78416666666666668</v>
      </c>
      <c r="E3030" s="122"/>
      <c r="F3030" s="17"/>
      <c r="G3030" s="18">
        <v>78.416666666666671</v>
      </c>
      <c r="H3030" s="17"/>
      <c r="I3030" s="19"/>
      <c r="J3030" s="18">
        <v>0</v>
      </c>
      <c r="K3030" s="17"/>
      <c r="L3030" s="19"/>
      <c r="M3030" s="19"/>
      <c r="N3030" s="18">
        <v>0</v>
      </c>
      <c r="O3030" s="19"/>
      <c r="P3030" s="19"/>
      <c r="Q3030" s="19"/>
      <c r="R3030" s="19"/>
      <c r="S3030" s="18">
        <v>0</v>
      </c>
      <c r="T3030" s="20"/>
      <c r="U3030" s="17"/>
      <c r="V3030" s="17"/>
      <c r="W3030" s="17"/>
      <c r="X3030" s="17"/>
      <c r="Y3030" s="17"/>
      <c r="Z3030" s="18">
        <v>0</v>
      </c>
      <c r="AA3030" s="17"/>
      <c r="AB3030" s="17"/>
      <c r="AC3030" s="41">
        <v>78.416666666666671</v>
      </c>
    </row>
    <row r="3031" spans="1:29" x14ac:dyDescent="0.25">
      <c r="A3031" s="225">
        <v>3027</v>
      </c>
      <c r="B3031" s="62" t="s">
        <v>2958</v>
      </c>
      <c r="C3031" s="13" t="s">
        <v>2360</v>
      </c>
      <c r="D3031" s="18">
        <v>0.77416666666666667</v>
      </c>
      <c r="E3031" s="122"/>
      <c r="F3031" s="17"/>
      <c r="G3031" s="18">
        <v>77.416666666666671</v>
      </c>
      <c r="H3031" s="17"/>
      <c r="I3031" s="19"/>
      <c r="J3031" s="18">
        <v>0</v>
      </c>
      <c r="K3031" s="17"/>
      <c r="L3031" s="19"/>
      <c r="M3031" s="19"/>
      <c r="N3031" s="18">
        <v>0</v>
      </c>
      <c r="O3031" s="19"/>
      <c r="P3031" s="19"/>
      <c r="Q3031" s="19"/>
      <c r="R3031" s="19"/>
      <c r="S3031" s="18">
        <v>0</v>
      </c>
      <c r="T3031" s="20">
        <v>1</v>
      </c>
      <c r="U3031" s="17"/>
      <c r="V3031" s="17"/>
      <c r="W3031" s="17"/>
      <c r="X3031" s="17"/>
      <c r="Y3031" s="17"/>
      <c r="Z3031" s="18">
        <v>1</v>
      </c>
      <c r="AA3031" s="17"/>
      <c r="AB3031" s="17"/>
      <c r="AC3031" s="41">
        <v>78.416666666666671</v>
      </c>
    </row>
    <row r="3032" spans="1:29" x14ac:dyDescent="0.25">
      <c r="A3032" s="224">
        <v>3028</v>
      </c>
      <c r="B3032" s="109">
        <v>184009</v>
      </c>
      <c r="C3032" s="36" t="s">
        <v>5457</v>
      </c>
      <c r="D3032" s="39">
        <v>0.78416666666666668</v>
      </c>
      <c r="E3032" s="123"/>
      <c r="F3032" s="33"/>
      <c r="G3032" s="34">
        <v>78.416666666666671</v>
      </c>
      <c r="H3032" s="33"/>
      <c r="I3032" s="32"/>
      <c r="J3032" s="34">
        <v>0</v>
      </c>
      <c r="K3032" s="33"/>
      <c r="L3032" s="32"/>
      <c r="M3032" s="32"/>
      <c r="N3032" s="34">
        <v>0</v>
      </c>
      <c r="O3032" s="32"/>
      <c r="P3032" s="32"/>
      <c r="Q3032" s="32"/>
      <c r="R3032" s="32"/>
      <c r="S3032" s="34">
        <v>0</v>
      </c>
      <c r="T3032" s="35"/>
      <c r="U3032" s="33"/>
      <c r="V3032" s="33"/>
      <c r="W3032" s="33"/>
      <c r="X3032" s="33"/>
      <c r="Y3032" s="33"/>
      <c r="Z3032" s="34">
        <v>0</v>
      </c>
      <c r="AA3032" s="33"/>
      <c r="AB3032" s="33"/>
      <c r="AC3032" s="42">
        <v>78.416666666666671</v>
      </c>
    </row>
    <row r="3033" spans="1:29" x14ac:dyDescent="0.25">
      <c r="A3033" s="224">
        <v>3029</v>
      </c>
      <c r="B3033" s="58" t="s">
        <v>834</v>
      </c>
      <c r="C3033" s="8" t="s">
        <v>5456</v>
      </c>
      <c r="D3033" s="6">
        <v>0.7841379310344827</v>
      </c>
      <c r="E3033" s="121"/>
      <c r="F3033" s="5"/>
      <c r="G3033" s="6">
        <f>SUM(D3033*100,E3033:F3033)</f>
        <v>78.41379310344827</v>
      </c>
      <c r="H3033" s="5"/>
      <c r="I3033" s="4"/>
      <c r="J3033" s="6">
        <f>SUM(H3033:I3033)</f>
        <v>0</v>
      </c>
      <c r="K3033" s="5"/>
      <c r="L3033" s="4"/>
      <c r="M3033" s="4"/>
      <c r="N3033" s="6">
        <f>SUM(K3033:M3033)</f>
        <v>0</v>
      </c>
      <c r="O3033" s="4"/>
      <c r="P3033" s="4"/>
      <c r="Q3033" s="4"/>
      <c r="R3033" s="4"/>
      <c r="S3033" s="6">
        <f>SUM(O3033:R3033)</f>
        <v>0</v>
      </c>
      <c r="T3033" s="7"/>
      <c r="U3033" s="5"/>
      <c r="V3033" s="5"/>
      <c r="W3033" s="5"/>
      <c r="X3033" s="5"/>
      <c r="Y3033" s="5"/>
      <c r="Z3033" s="6">
        <f>SUM(T3033:Y3033)</f>
        <v>0</v>
      </c>
      <c r="AA3033" s="5"/>
      <c r="AB3033" s="5"/>
      <c r="AC3033" s="40">
        <f>G3033+J3033+N3033+S3033+Z3033+AA3033-AB3033</f>
        <v>78.41379310344827</v>
      </c>
    </row>
    <row r="3034" spans="1:29" x14ac:dyDescent="0.25">
      <c r="A3034" s="224">
        <v>3030</v>
      </c>
      <c r="B3034" s="62" t="s">
        <v>4897</v>
      </c>
      <c r="C3034" s="8" t="s">
        <v>4042</v>
      </c>
      <c r="D3034" s="18">
        <v>0.77108108108108109</v>
      </c>
      <c r="E3034" s="124"/>
      <c r="F3034" s="17"/>
      <c r="G3034" s="18">
        <f>SUM(D3034*100,E3034:F3034)</f>
        <v>77.108108108108112</v>
      </c>
      <c r="H3034" s="17"/>
      <c r="I3034" s="19"/>
      <c r="J3034" s="18">
        <f>SUM(H3034:I3034)</f>
        <v>0</v>
      </c>
      <c r="K3034" s="17"/>
      <c r="L3034" s="19"/>
      <c r="M3034" s="19"/>
      <c r="N3034" s="18">
        <f>SUM(K3034:M3034)</f>
        <v>0</v>
      </c>
      <c r="O3034" s="19"/>
      <c r="P3034" s="19"/>
      <c r="Q3034" s="19"/>
      <c r="R3034" s="19"/>
      <c r="S3034" s="18">
        <f>SUM(O3034:R3034)</f>
        <v>0</v>
      </c>
      <c r="T3034" s="20"/>
      <c r="U3034" s="17">
        <v>1.3</v>
      </c>
      <c r="V3034" s="17"/>
      <c r="W3034" s="17"/>
      <c r="X3034" s="17"/>
      <c r="Y3034" s="17"/>
      <c r="Z3034" s="18">
        <f>SUM(T3034:Y3034)</f>
        <v>1.3</v>
      </c>
      <c r="AA3034" s="17"/>
      <c r="AB3034" s="17"/>
      <c r="AC3034" s="41">
        <f>G3034+J3034+N3034+S3034+Z3034+AA3034-AB3034</f>
        <v>78.408108108108109</v>
      </c>
    </row>
    <row r="3035" spans="1:29" x14ac:dyDescent="0.25">
      <c r="A3035" s="225">
        <v>3031</v>
      </c>
      <c r="B3035" s="62" t="s">
        <v>3644</v>
      </c>
      <c r="C3035" s="13" t="s">
        <v>3340</v>
      </c>
      <c r="D3035" s="18">
        <v>0.75593750000000004</v>
      </c>
      <c r="E3035" s="122">
        <v>1</v>
      </c>
      <c r="F3035" s="17"/>
      <c r="G3035" s="18">
        <v>76.59375</v>
      </c>
      <c r="H3035" s="17"/>
      <c r="I3035" s="19"/>
      <c r="J3035" s="18">
        <v>0</v>
      </c>
      <c r="K3035" s="17"/>
      <c r="L3035" s="19"/>
      <c r="M3035" s="19"/>
      <c r="N3035" s="18">
        <v>0</v>
      </c>
      <c r="O3035" s="19"/>
      <c r="P3035" s="19"/>
      <c r="Q3035" s="19"/>
      <c r="R3035" s="19"/>
      <c r="S3035" s="18">
        <v>0</v>
      </c>
      <c r="T3035" s="20"/>
      <c r="U3035" s="17">
        <v>0.5</v>
      </c>
      <c r="V3035" s="17">
        <v>0.8</v>
      </c>
      <c r="W3035" s="17">
        <v>0.5</v>
      </c>
      <c r="X3035" s="17"/>
      <c r="Y3035" s="17"/>
      <c r="Z3035" s="18">
        <v>1.8</v>
      </c>
      <c r="AA3035" s="17"/>
      <c r="AB3035" s="17"/>
      <c r="AC3035" s="41">
        <v>78.393749999999997</v>
      </c>
    </row>
    <row r="3036" spans="1:29" x14ac:dyDescent="0.25">
      <c r="A3036" s="224">
        <v>3032</v>
      </c>
      <c r="B3036" s="85" t="s">
        <v>1693</v>
      </c>
      <c r="C3036" s="8" t="s">
        <v>1369</v>
      </c>
      <c r="D3036" s="18">
        <v>0.76688666666666661</v>
      </c>
      <c r="E3036" s="122"/>
      <c r="F3036" s="17"/>
      <c r="G3036" s="18">
        <f>SUM(D3036*100,E3036:F3036)</f>
        <v>76.688666666666663</v>
      </c>
      <c r="H3036" s="17"/>
      <c r="I3036" s="19"/>
      <c r="J3036" s="18">
        <f>SUM(H3036:I3036)</f>
        <v>0</v>
      </c>
      <c r="K3036" s="17"/>
      <c r="L3036" s="19"/>
      <c r="M3036" s="19"/>
      <c r="N3036" s="18">
        <f>SUM(K3036:M3036)</f>
        <v>0</v>
      </c>
      <c r="O3036" s="19"/>
      <c r="P3036" s="19"/>
      <c r="Q3036" s="19"/>
      <c r="R3036" s="19"/>
      <c r="S3036" s="18">
        <f>SUM(O3036:R3036)</f>
        <v>0</v>
      </c>
      <c r="T3036" s="20"/>
      <c r="U3036" s="17">
        <v>0.5</v>
      </c>
      <c r="V3036" s="17"/>
      <c r="W3036" s="17">
        <f>1+0.2</f>
        <v>1.2</v>
      </c>
      <c r="X3036" s="17"/>
      <c r="Y3036" s="17"/>
      <c r="Z3036" s="18">
        <f>SUM(T3036:Y3036)</f>
        <v>1.7</v>
      </c>
      <c r="AA3036" s="17"/>
      <c r="AB3036" s="17"/>
      <c r="AC3036" s="41">
        <f>G3036+J3036+N3036+S3036+Z3036+AA3036-AB3036</f>
        <v>78.388666666666666</v>
      </c>
    </row>
    <row r="3037" spans="1:29" x14ac:dyDescent="0.25">
      <c r="A3037" s="224">
        <v>3033</v>
      </c>
      <c r="B3037" s="62" t="s">
        <v>2959</v>
      </c>
      <c r="C3037" s="13" t="s">
        <v>2360</v>
      </c>
      <c r="D3037" s="18">
        <v>0.78384615384615386</v>
      </c>
      <c r="E3037" s="122"/>
      <c r="F3037" s="17"/>
      <c r="G3037" s="18">
        <v>78.384615384615387</v>
      </c>
      <c r="H3037" s="17"/>
      <c r="I3037" s="19"/>
      <c r="J3037" s="18">
        <v>0</v>
      </c>
      <c r="K3037" s="17"/>
      <c r="L3037" s="19"/>
      <c r="M3037" s="19"/>
      <c r="N3037" s="18">
        <v>0</v>
      </c>
      <c r="O3037" s="19"/>
      <c r="P3037" s="19"/>
      <c r="Q3037" s="19"/>
      <c r="R3037" s="19"/>
      <c r="S3037" s="18">
        <v>0</v>
      </c>
      <c r="T3037" s="20"/>
      <c r="U3037" s="17"/>
      <c r="V3037" s="17"/>
      <c r="W3037" s="17"/>
      <c r="X3037" s="17"/>
      <c r="Y3037" s="17"/>
      <c r="Z3037" s="18">
        <v>0</v>
      </c>
      <c r="AA3037" s="17"/>
      <c r="AB3037" s="17"/>
      <c r="AC3037" s="41">
        <v>78.384615384615387</v>
      </c>
    </row>
    <row r="3038" spans="1:29" x14ac:dyDescent="0.25">
      <c r="A3038" s="224">
        <v>3034</v>
      </c>
      <c r="B3038" s="111" t="s">
        <v>4228</v>
      </c>
      <c r="C3038" s="8" t="s">
        <v>4042</v>
      </c>
      <c r="D3038" s="18">
        <v>0.78374999999999995</v>
      </c>
      <c r="E3038" s="124"/>
      <c r="F3038" s="17"/>
      <c r="G3038" s="18">
        <f>SUM(D3038*100,E3038:F3038)</f>
        <v>78.375</v>
      </c>
      <c r="H3038" s="17"/>
      <c r="I3038" s="19"/>
      <c r="J3038" s="18">
        <f>SUM(H3038:I3038)</f>
        <v>0</v>
      </c>
      <c r="K3038" s="17"/>
      <c r="L3038" s="19"/>
      <c r="M3038" s="19"/>
      <c r="N3038" s="18">
        <f>SUM(K3038:M3038)</f>
        <v>0</v>
      </c>
      <c r="O3038" s="19"/>
      <c r="P3038" s="19"/>
      <c r="Q3038" s="19"/>
      <c r="R3038" s="19"/>
      <c r="S3038" s="18">
        <f>SUM(O3038:R3038)</f>
        <v>0</v>
      </c>
      <c r="T3038" s="20"/>
      <c r="U3038" s="17"/>
      <c r="V3038" s="17"/>
      <c r="W3038" s="17"/>
      <c r="X3038" s="17"/>
      <c r="Y3038" s="17"/>
      <c r="Z3038" s="18">
        <f>SUM(T3038:Y3038)</f>
        <v>0</v>
      </c>
      <c r="AA3038" s="17"/>
      <c r="AB3038" s="17"/>
      <c r="AC3038" s="41">
        <f>G3038+J3038+N3038+S3038+Z3038+AA3038-AB3038</f>
        <v>78.375</v>
      </c>
    </row>
    <row r="3039" spans="1:29" x14ac:dyDescent="0.25">
      <c r="A3039" s="225">
        <v>3035</v>
      </c>
      <c r="B3039" s="58" t="s">
        <v>835</v>
      </c>
      <c r="C3039" s="8" t="s">
        <v>5456</v>
      </c>
      <c r="D3039" s="43">
        <v>0.77869999999999995</v>
      </c>
      <c r="E3039" s="121"/>
      <c r="F3039" s="5"/>
      <c r="G3039" s="6">
        <f>SUM(D3039*100,E3039:F3039)</f>
        <v>77.86999999999999</v>
      </c>
      <c r="H3039" s="5"/>
      <c r="I3039" s="4"/>
      <c r="J3039" s="6">
        <f>SUM(H3039:I3039)</f>
        <v>0</v>
      </c>
      <c r="K3039" s="5"/>
      <c r="L3039" s="4"/>
      <c r="M3039" s="4"/>
      <c r="N3039" s="6">
        <f>SUM(K3039:M3039)</f>
        <v>0</v>
      </c>
      <c r="O3039" s="4"/>
      <c r="P3039" s="4"/>
      <c r="Q3039" s="4"/>
      <c r="R3039" s="4"/>
      <c r="S3039" s="6">
        <f>SUM(O3039:R3039)</f>
        <v>0</v>
      </c>
      <c r="T3039" s="7"/>
      <c r="U3039" s="5">
        <v>0.5</v>
      </c>
      <c r="V3039" s="5"/>
      <c r="W3039" s="5"/>
      <c r="X3039" s="5"/>
      <c r="Y3039" s="5"/>
      <c r="Z3039" s="6">
        <f>SUM(T3039:Y3039)</f>
        <v>0.5</v>
      </c>
      <c r="AA3039" s="5"/>
      <c r="AB3039" s="5"/>
      <c r="AC3039" s="40">
        <f>G3039+J3039+N3039+S3039+Z3039+AA3039-AB3039</f>
        <v>78.36999999999999</v>
      </c>
    </row>
    <row r="3040" spans="1:29" x14ac:dyDescent="0.25">
      <c r="A3040" s="224">
        <v>3036</v>
      </c>
      <c r="B3040" s="62" t="s">
        <v>3645</v>
      </c>
      <c r="C3040" s="13" t="s">
        <v>3340</v>
      </c>
      <c r="D3040" s="18">
        <v>0.78368421052631576</v>
      </c>
      <c r="E3040" s="122"/>
      <c r="F3040" s="17"/>
      <c r="G3040" s="18">
        <v>78.368421052631575</v>
      </c>
      <c r="H3040" s="17"/>
      <c r="I3040" s="19"/>
      <c r="J3040" s="18">
        <v>0</v>
      </c>
      <c r="K3040" s="17"/>
      <c r="L3040" s="19"/>
      <c r="M3040" s="19"/>
      <c r="N3040" s="18">
        <v>0</v>
      </c>
      <c r="O3040" s="19"/>
      <c r="P3040" s="19"/>
      <c r="Q3040" s="19"/>
      <c r="R3040" s="19"/>
      <c r="S3040" s="18">
        <v>0</v>
      </c>
      <c r="T3040" s="20"/>
      <c r="U3040" s="17"/>
      <c r="V3040" s="17"/>
      <c r="W3040" s="17"/>
      <c r="X3040" s="17"/>
      <c r="Y3040" s="17"/>
      <c r="Z3040" s="18">
        <v>0</v>
      </c>
      <c r="AA3040" s="17"/>
      <c r="AB3040" s="17"/>
      <c r="AC3040" s="41">
        <v>78.368421052631575</v>
      </c>
    </row>
    <row r="3041" spans="1:29" x14ac:dyDescent="0.25">
      <c r="A3041" s="224">
        <v>3037</v>
      </c>
      <c r="B3041" s="58" t="s">
        <v>836</v>
      </c>
      <c r="C3041" s="8" t="s">
        <v>5456</v>
      </c>
      <c r="D3041" s="43">
        <v>0.76851999999999998</v>
      </c>
      <c r="E3041" s="121"/>
      <c r="F3041" s="5"/>
      <c r="G3041" s="6">
        <f>SUM(D3041*100,E3041:F3041)</f>
        <v>76.852000000000004</v>
      </c>
      <c r="H3041" s="5"/>
      <c r="I3041" s="4"/>
      <c r="J3041" s="6">
        <f>SUM(H3041:I3041)</f>
        <v>0</v>
      </c>
      <c r="K3041" s="5"/>
      <c r="L3041" s="4"/>
      <c r="M3041" s="4"/>
      <c r="N3041" s="6">
        <f>SUM(K3041:M3041)</f>
        <v>0</v>
      </c>
      <c r="O3041" s="4"/>
      <c r="P3041" s="4"/>
      <c r="Q3041" s="4"/>
      <c r="R3041" s="4"/>
      <c r="S3041" s="6">
        <f>SUM(O3041:R3041)</f>
        <v>0</v>
      </c>
      <c r="T3041" s="7"/>
      <c r="U3041" s="5"/>
      <c r="V3041" s="5"/>
      <c r="W3041" s="5">
        <v>1.5</v>
      </c>
      <c r="X3041" s="5"/>
      <c r="Y3041" s="5"/>
      <c r="Z3041" s="6">
        <f>SUM(T3041:Y3041)</f>
        <v>1.5</v>
      </c>
      <c r="AA3041" s="5"/>
      <c r="AB3041" s="5"/>
      <c r="AC3041" s="40">
        <f>G3041+J3041+N3041+S3041+Z3041+AA3041-AB3041</f>
        <v>78.352000000000004</v>
      </c>
    </row>
    <row r="3042" spans="1:29" x14ac:dyDescent="0.25">
      <c r="A3042" s="224">
        <v>3038</v>
      </c>
      <c r="B3042" s="62" t="s">
        <v>2960</v>
      </c>
      <c r="C3042" s="13" t="s">
        <v>2360</v>
      </c>
      <c r="D3042" s="18">
        <v>0.77833333333333332</v>
      </c>
      <c r="E3042" s="122"/>
      <c r="F3042" s="17"/>
      <c r="G3042" s="18">
        <v>77.833333333333329</v>
      </c>
      <c r="H3042" s="17"/>
      <c r="I3042" s="19"/>
      <c r="J3042" s="18">
        <v>0</v>
      </c>
      <c r="K3042" s="17"/>
      <c r="L3042" s="19"/>
      <c r="M3042" s="19"/>
      <c r="N3042" s="18">
        <v>0</v>
      </c>
      <c r="O3042" s="19"/>
      <c r="P3042" s="19"/>
      <c r="Q3042" s="19"/>
      <c r="R3042" s="19"/>
      <c r="S3042" s="18">
        <v>0</v>
      </c>
      <c r="T3042" s="20"/>
      <c r="U3042" s="17"/>
      <c r="V3042" s="17"/>
      <c r="W3042" s="17">
        <v>0.5</v>
      </c>
      <c r="X3042" s="17"/>
      <c r="Y3042" s="17"/>
      <c r="Z3042" s="18">
        <v>0.5</v>
      </c>
      <c r="AA3042" s="17"/>
      <c r="AB3042" s="17"/>
      <c r="AC3042" s="41">
        <v>78.333333333333329</v>
      </c>
    </row>
    <row r="3043" spans="1:29" x14ac:dyDescent="0.25">
      <c r="A3043" s="225">
        <v>3039</v>
      </c>
      <c r="B3043" s="61" t="s">
        <v>837</v>
      </c>
      <c r="C3043" s="8" t="s">
        <v>5456</v>
      </c>
      <c r="D3043" s="6">
        <v>0.7782575442247659</v>
      </c>
      <c r="E3043" s="121"/>
      <c r="F3043" s="5"/>
      <c r="G3043" s="6">
        <f>SUM(D3043*100,E3043:F3043)</f>
        <v>77.825754422476592</v>
      </c>
      <c r="H3043" s="5"/>
      <c r="I3043" s="4"/>
      <c r="J3043" s="6">
        <f>SUM(H3043:I3043)</f>
        <v>0</v>
      </c>
      <c r="K3043" s="5"/>
      <c r="L3043" s="4"/>
      <c r="M3043" s="4"/>
      <c r="N3043" s="6">
        <f>SUM(K3043:M3043)</f>
        <v>0</v>
      </c>
      <c r="O3043" s="4"/>
      <c r="P3043" s="4"/>
      <c r="Q3043" s="4"/>
      <c r="R3043" s="4"/>
      <c r="S3043" s="6">
        <f>SUM(O3043:R3043)</f>
        <v>0</v>
      </c>
      <c r="T3043" s="7">
        <v>0.5</v>
      </c>
      <c r="U3043" s="5"/>
      <c r="V3043" s="5"/>
      <c r="W3043" s="5"/>
      <c r="X3043" s="5"/>
      <c r="Y3043" s="5"/>
      <c r="Z3043" s="6">
        <f>SUM(T3043:Y3043)</f>
        <v>0.5</v>
      </c>
      <c r="AA3043" s="5"/>
      <c r="AB3043" s="5"/>
      <c r="AC3043" s="40">
        <f>G3043+J3043+N3043+S3043+Z3043+AA3043-AB3043</f>
        <v>78.325754422476592</v>
      </c>
    </row>
    <row r="3044" spans="1:29" x14ac:dyDescent="0.25">
      <c r="A3044" s="224">
        <v>3040</v>
      </c>
      <c r="B3044" s="58" t="s">
        <v>838</v>
      </c>
      <c r="C3044" s="8" t="s">
        <v>5456</v>
      </c>
      <c r="D3044" s="6">
        <v>0.78322580645161288</v>
      </c>
      <c r="E3044" s="121"/>
      <c r="F3044" s="5"/>
      <c r="G3044" s="6">
        <f>SUM(D3044*100,E3044:F3044)</f>
        <v>78.322580645161281</v>
      </c>
      <c r="H3044" s="5"/>
      <c r="I3044" s="4"/>
      <c r="J3044" s="6">
        <f>SUM(H3044:I3044)</f>
        <v>0</v>
      </c>
      <c r="K3044" s="5"/>
      <c r="L3044" s="4"/>
      <c r="M3044" s="4"/>
      <c r="N3044" s="6">
        <f>SUM(K3044:M3044)</f>
        <v>0</v>
      </c>
      <c r="O3044" s="4"/>
      <c r="P3044" s="4"/>
      <c r="Q3044" s="4"/>
      <c r="R3044" s="4"/>
      <c r="S3044" s="6">
        <f>SUM(O3044:R3044)</f>
        <v>0</v>
      </c>
      <c r="T3044" s="7"/>
      <c r="U3044" s="5"/>
      <c r="V3044" s="5"/>
      <c r="W3044" s="5"/>
      <c r="X3044" s="5"/>
      <c r="Y3044" s="5"/>
      <c r="Z3044" s="6">
        <f>SUM(T3044:Y3044)</f>
        <v>0</v>
      </c>
      <c r="AA3044" s="5"/>
      <c r="AB3044" s="5"/>
      <c r="AC3044" s="40">
        <f>G3044+J3044+N3044+S3044+Z3044+AA3044-AB3044</f>
        <v>78.322580645161281</v>
      </c>
    </row>
    <row r="3045" spans="1:29" x14ac:dyDescent="0.25">
      <c r="A3045" s="224">
        <v>3041</v>
      </c>
      <c r="B3045" s="62" t="s">
        <v>5078</v>
      </c>
      <c r="C3045" s="24" t="s">
        <v>4042</v>
      </c>
      <c r="D3045" s="18">
        <v>0.78322580645161288</v>
      </c>
      <c r="E3045" s="124"/>
      <c r="F3045" s="17"/>
      <c r="G3045" s="18">
        <f>SUM(D3045*100,E3045:F3045)</f>
        <v>78.322580645161281</v>
      </c>
      <c r="H3045" s="17"/>
      <c r="I3045" s="19"/>
      <c r="J3045" s="18">
        <f>SUM(H3045:I3045)</f>
        <v>0</v>
      </c>
      <c r="K3045" s="17"/>
      <c r="L3045" s="19"/>
      <c r="M3045" s="19"/>
      <c r="N3045" s="18">
        <f>SUM(K3045:M3045)</f>
        <v>0</v>
      </c>
      <c r="O3045" s="19"/>
      <c r="P3045" s="19"/>
      <c r="Q3045" s="19"/>
      <c r="R3045" s="19"/>
      <c r="S3045" s="18">
        <f>SUM(O3045:R3045)</f>
        <v>0</v>
      </c>
      <c r="T3045" s="20"/>
      <c r="U3045" s="17"/>
      <c r="V3045" s="17"/>
      <c r="W3045" s="17"/>
      <c r="X3045" s="17"/>
      <c r="Y3045" s="17"/>
      <c r="Z3045" s="18">
        <f>SUM(T3045:Y3045)</f>
        <v>0</v>
      </c>
      <c r="AA3045" s="17"/>
      <c r="AB3045" s="17"/>
      <c r="AC3045" s="41">
        <f>G3045+J3045+N3045+S3045+Z3045+AA3045-AB3045</f>
        <v>78.322580645161281</v>
      </c>
    </row>
    <row r="3046" spans="1:29" x14ac:dyDescent="0.25">
      <c r="A3046" s="224">
        <v>3042</v>
      </c>
      <c r="B3046" s="109">
        <v>204223</v>
      </c>
      <c r="C3046" s="36" t="s">
        <v>5457</v>
      </c>
      <c r="D3046" s="38">
        <v>0.78312499999999996</v>
      </c>
      <c r="E3046" s="123"/>
      <c r="F3046" s="33"/>
      <c r="G3046" s="34">
        <v>78.3125</v>
      </c>
      <c r="H3046" s="33"/>
      <c r="I3046" s="32"/>
      <c r="J3046" s="34">
        <v>0</v>
      </c>
      <c r="K3046" s="33"/>
      <c r="L3046" s="32"/>
      <c r="M3046" s="32"/>
      <c r="N3046" s="34">
        <v>0</v>
      </c>
      <c r="O3046" s="32"/>
      <c r="P3046" s="32"/>
      <c r="Q3046" s="32"/>
      <c r="R3046" s="32"/>
      <c r="S3046" s="34">
        <v>0</v>
      </c>
      <c r="T3046" s="35"/>
      <c r="U3046" s="33"/>
      <c r="V3046" s="33"/>
      <c r="W3046" s="33"/>
      <c r="X3046" s="33"/>
      <c r="Y3046" s="33"/>
      <c r="Z3046" s="34">
        <v>0</v>
      </c>
      <c r="AA3046" s="33"/>
      <c r="AB3046" s="33"/>
      <c r="AC3046" s="42">
        <v>78.3125</v>
      </c>
    </row>
    <row r="3047" spans="1:29" x14ac:dyDescent="0.25">
      <c r="A3047" s="225">
        <v>3043</v>
      </c>
      <c r="B3047" s="58" t="s">
        <v>839</v>
      </c>
      <c r="C3047" s="8" t="s">
        <v>5456</v>
      </c>
      <c r="D3047" s="6">
        <v>0.78310344827586209</v>
      </c>
      <c r="E3047" s="121"/>
      <c r="F3047" s="5"/>
      <c r="G3047" s="6">
        <f>SUM(D3047*100,E3047:F3047)</f>
        <v>78.310344827586206</v>
      </c>
      <c r="H3047" s="5"/>
      <c r="I3047" s="4"/>
      <c r="J3047" s="6">
        <f>SUM(H3047:I3047)</f>
        <v>0</v>
      </c>
      <c r="K3047" s="5"/>
      <c r="L3047" s="4"/>
      <c r="M3047" s="4"/>
      <c r="N3047" s="6">
        <f>SUM(K3047:M3047)</f>
        <v>0</v>
      </c>
      <c r="O3047" s="4"/>
      <c r="P3047" s="4"/>
      <c r="Q3047" s="4"/>
      <c r="R3047" s="4"/>
      <c r="S3047" s="6">
        <f>SUM(O3047:R3047)</f>
        <v>0</v>
      </c>
      <c r="T3047" s="7"/>
      <c r="U3047" s="5"/>
      <c r="V3047" s="5"/>
      <c r="W3047" s="5"/>
      <c r="X3047" s="5"/>
      <c r="Y3047" s="5"/>
      <c r="Z3047" s="6">
        <f>SUM(T3047:Y3047)</f>
        <v>0</v>
      </c>
      <c r="AA3047" s="5"/>
      <c r="AB3047" s="5"/>
      <c r="AC3047" s="40">
        <f>G3047+J3047+N3047+S3047+Z3047+AA3047-AB3047</f>
        <v>78.310344827586206</v>
      </c>
    </row>
    <row r="3048" spans="1:29" x14ac:dyDescent="0.25">
      <c r="A3048" s="224">
        <v>3044</v>
      </c>
      <c r="B3048" s="62" t="s">
        <v>2961</v>
      </c>
      <c r="C3048" s="13" t="s">
        <v>2360</v>
      </c>
      <c r="D3048" s="18">
        <v>0.77692307692307694</v>
      </c>
      <c r="E3048" s="122"/>
      <c r="F3048" s="17"/>
      <c r="G3048" s="18">
        <v>77.692307692307693</v>
      </c>
      <c r="H3048" s="17"/>
      <c r="I3048" s="19"/>
      <c r="J3048" s="18">
        <v>0</v>
      </c>
      <c r="K3048" s="17"/>
      <c r="L3048" s="19"/>
      <c r="M3048" s="19"/>
      <c r="N3048" s="18">
        <v>0</v>
      </c>
      <c r="O3048" s="19"/>
      <c r="P3048" s="19"/>
      <c r="Q3048" s="19"/>
      <c r="R3048" s="19"/>
      <c r="S3048" s="18">
        <v>0</v>
      </c>
      <c r="T3048" s="20"/>
      <c r="U3048" s="17"/>
      <c r="V3048" s="17"/>
      <c r="W3048" s="17">
        <v>0.6</v>
      </c>
      <c r="X3048" s="17"/>
      <c r="Y3048" s="17"/>
      <c r="Z3048" s="18">
        <v>0.6</v>
      </c>
      <c r="AA3048" s="17"/>
      <c r="AB3048" s="17"/>
      <c r="AC3048" s="41">
        <v>78.292307692307688</v>
      </c>
    </row>
    <row r="3049" spans="1:29" x14ac:dyDescent="0.25">
      <c r="A3049" s="224">
        <v>3045</v>
      </c>
      <c r="B3049" s="62" t="s">
        <v>3646</v>
      </c>
      <c r="C3049" s="13" t="s">
        <v>3340</v>
      </c>
      <c r="D3049" s="18">
        <v>0.78289473684210531</v>
      </c>
      <c r="E3049" s="122"/>
      <c r="F3049" s="17"/>
      <c r="G3049" s="18">
        <v>78.289473684210535</v>
      </c>
      <c r="H3049" s="17"/>
      <c r="I3049" s="19"/>
      <c r="J3049" s="18">
        <v>0</v>
      </c>
      <c r="K3049" s="17"/>
      <c r="L3049" s="19"/>
      <c r="M3049" s="19"/>
      <c r="N3049" s="18">
        <v>0</v>
      </c>
      <c r="O3049" s="19"/>
      <c r="P3049" s="19"/>
      <c r="Q3049" s="19"/>
      <c r="R3049" s="19"/>
      <c r="S3049" s="18">
        <v>0</v>
      </c>
      <c r="T3049" s="20"/>
      <c r="U3049" s="17"/>
      <c r="V3049" s="17"/>
      <c r="W3049" s="17"/>
      <c r="X3049" s="17"/>
      <c r="Y3049" s="17"/>
      <c r="Z3049" s="18">
        <v>0</v>
      </c>
      <c r="AA3049" s="17"/>
      <c r="AB3049" s="17"/>
      <c r="AC3049" s="41">
        <v>78.289473684210535</v>
      </c>
    </row>
    <row r="3050" spans="1:29" x14ac:dyDescent="0.25">
      <c r="A3050" s="224">
        <v>3046</v>
      </c>
      <c r="B3050" s="81" t="s">
        <v>4175</v>
      </c>
      <c r="C3050" s="8" t="s">
        <v>4042</v>
      </c>
      <c r="D3050" s="18">
        <v>0.78281250000000002</v>
      </c>
      <c r="E3050" s="124"/>
      <c r="F3050" s="17"/>
      <c r="G3050" s="18">
        <f>SUM(D3050*100,E3050:F3050)</f>
        <v>78.28125</v>
      </c>
      <c r="H3050" s="17"/>
      <c r="I3050" s="19"/>
      <c r="J3050" s="18">
        <f>SUM(H3050:I3050)</f>
        <v>0</v>
      </c>
      <c r="K3050" s="17"/>
      <c r="L3050" s="19"/>
      <c r="M3050" s="19"/>
      <c r="N3050" s="18">
        <f>SUM(K3050:M3050)</f>
        <v>0</v>
      </c>
      <c r="O3050" s="19"/>
      <c r="P3050" s="19"/>
      <c r="Q3050" s="19"/>
      <c r="R3050" s="19"/>
      <c r="S3050" s="18">
        <f>SUM(O3050:R3050)</f>
        <v>0</v>
      </c>
      <c r="T3050" s="20"/>
      <c r="U3050" s="17"/>
      <c r="V3050" s="17"/>
      <c r="W3050" s="17"/>
      <c r="X3050" s="17"/>
      <c r="Y3050" s="17"/>
      <c r="Z3050" s="18">
        <f>SUM(T3050:Y3050)</f>
        <v>0</v>
      </c>
      <c r="AA3050" s="17"/>
      <c r="AB3050" s="17"/>
      <c r="AC3050" s="41">
        <f>G3050+J3050+N3050+S3050+Z3050+AA3050-AB3050</f>
        <v>78.28125</v>
      </c>
    </row>
    <row r="3051" spans="1:29" x14ac:dyDescent="0.25">
      <c r="A3051" s="225">
        <v>3047</v>
      </c>
      <c r="B3051" s="62" t="s">
        <v>3647</v>
      </c>
      <c r="C3051" s="13" t="s">
        <v>3340</v>
      </c>
      <c r="D3051" s="18">
        <v>0.77272727272727271</v>
      </c>
      <c r="E3051" s="122">
        <v>1</v>
      </c>
      <c r="F3051" s="17"/>
      <c r="G3051" s="18">
        <v>78.272727272727266</v>
      </c>
      <c r="H3051" s="17"/>
      <c r="I3051" s="19"/>
      <c r="J3051" s="18">
        <v>0</v>
      </c>
      <c r="K3051" s="17"/>
      <c r="L3051" s="19"/>
      <c r="M3051" s="19"/>
      <c r="N3051" s="18">
        <v>0</v>
      </c>
      <c r="O3051" s="19"/>
      <c r="P3051" s="19"/>
      <c r="Q3051" s="19"/>
      <c r="R3051" s="19"/>
      <c r="S3051" s="18">
        <v>0</v>
      </c>
      <c r="T3051" s="20"/>
      <c r="U3051" s="17"/>
      <c r="V3051" s="17"/>
      <c r="W3051" s="17"/>
      <c r="X3051" s="17"/>
      <c r="Y3051" s="17"/>
      <c r="Z3051" s="18">
        <v>0</v>
      </c>
      <c r="AA3051" s="17"/>
      <c r="AB3051" s="17"/>
      <c r="AC3051" s="41">
        <v>78.272727272727266</v>
      </c>
    </row>
    <row r="3052" spans="1:29" x14ac:dyDescent="0.25">
      <c r="A3052" s="224">
        <v>3048</v>
      </c>
      <c r="B3052" s="62" t="s">
        <v>3648</v>
      </c>
      <c r="C3052" s="13" t="s">
        <v>3340</v>
      </c>
      <c r="D3052" s="18">
        <v>0.77272727272727271</v>
      </c>
      <c r="E3052" s="122">
        <v>1</v>
      </c>
      <c r="F3052" s="17"/>
      <c r="G3052" s="18">
        <v>78.272727272727266</v>
      </c>
      <c r="H3052" s="17"/>
      <c r="I3052" s="19"/>
      <c r="J3052" s="18">
        <v>0</v>
      </c>
      <c r="K3052" s="17"/>
      <c r="L3052" s="19"/>
      <c r="M3052" s="19"/>
      <c r="N3052" s="18">
        <v>0</v>
      </c>
      <c r="O3052" s="19"/>
      <c r="P3052" s="19"/>
      <c r="Q3052" s="19"/>
      <c r="R3052" s="19"/>
      <c r="S3052" s="18">
        <v>0</v>
      </c>
      <c r="T3052" s="20"/>
      <c r="U3052" s="17"/>
      <c r="V3052" s="17"/>
      <c r="W3052" s="17"/>
      <c r="X3052" s="17"/>
      <c r="Y3052" s="17"/>
      <c r="Z3052" s="18">
        <v>0</v>
      </c>
      <c r="AA3052" s="17"/>
      <c r="AB3052" s="17"/>
      <c r="AC3052" s="41">
        <v>78.272727272727266</v>
      </c>
    </row>
    <row r="3053" spans="1:29" x14ac:dyDescent="0.25">
      <c r="A3053" s="224">
        <v>3049</v>
      </c>
      <c r="B3053" s="109">
        <v>194180</v>
      </c>
      <c r="C3053" s="36" t="s">
        <v>5457</v>
      </c>
      <c r="D3053" s="39">
        <v>0.75766666666666671</v>
      </c>
      <c r="E3053" s="123"/>
      <c r="F3053" s="33"/>
      <c r="G3053" s="34">
        <v>75.766666666666666</v>
      </c>
      <c r="H3053" s="33"/>
      <c r="I3053" s="32"/>
      <c r="J3053" s="34">
        <v>0</v>
      </c>
      <c r="K3053" s="33"/>
      <c r="L3053" s="32"/>
      <c r="M3053" s="32"/>
      <c r="N3053" s="34">
        <v>0</v>
      </c>
      <c r="O3053" s="32">
        <v>2.5</v>
      </c>
      <c r="P3053" s="32"/>
      <c r="Q3053" s="32"/>
      <c r="R3053" s="32"/>
      <c r="S3053" s="34">
        <v>2.5</v>
      </c>
      <c r="T3053" s="35"/>
      <c r="U3053" s="33"/>
      <c r="V3053" s="33"/>
      <c r="W3053" s="33"/>
      <c r="X3053" s="33"/>
      <c r="Y3053" s="33"/>
      <c r="Z3053" s="34">
        <v>0</v>
      </c>
      <c r="AA3053" s="33"/>
      <c r="AB3053" s="33"/>
      <c r="AC3053" s="42">
        <v>78.266666666666666</v>
      </c>
    </row>
    <row r="3054" spans="1:29" x14ac:dyDescent="0.25">
      <c r="A3054" s="224">
        <v>3050</v>
      </c>
      <c r="B3054" s="62" t="s">
        <v>4697</v>
      </c>
      <c r="C3054" s="8" t="s">
        <v>4042</v>
      </c>
      <c r="D3054" s="18">
        <v>0.78266666666666662</v>
      </c>
      <c r="E3054" s="124"/>
      <c r="F3054" s="17"/>
      <c r="G3054" s="18">
        <f>SUM(D3054*100,E3054:F3054)</f>
        <v>78.266666666666666</v>
      </c>
      <c r="H3054" s="17"/>
      <c r="I3054" s="19"/>
      <c r="J3054" s="18">
        <f>SUM(H3054:I3054)</f>
        <v>0</v>
      </c>
      <c r="K3054" s="17"/>
      <c r="L3054" s="19"/>
      <c r="M3054" s="19"/>
      <c r="N3054" s="18">
        <f>SUM(K3054:M3054)</f>
        <v>0</v>
      </c>
      <c r="O3054" s="19"/>
      <c r="P3054" s="19"/>
      <c r="Q3054" s="19"/>
      <c r="R3054" s="19"/>
      <c r="S3054" s="18">
        <f>SUM(O3054:R3054)</f>
        <v>0</v>
      </c>
      <c r="T3054" s="20"/>
      <c r="U3054" s="17"/>
      <c r="V3054" s="17"/>
      <c r="W3054" s="17"/>
      <c r="X3054" s="17"/>
      <c r="Y3054" s="17"/>
      <c r="Z3054" s="18">
        <f>SUM(T3054:Y3054)</f>
        <v>0</v>
      </c>
      <c r="AA3054" s="17"/>
      <c r="AB3054" s="17"/>
      <c r="AC3054" s="41">
        <f>G3054+J3054+N3054+S3054+Z3054+AA3054-AB3054</f>
        <v>78.266666666666666</v>
      </c>
    </row>
    <row r="3055" spans="1:29" x14ac:dyDescent="0.25">
      <c r="A3055" s="225">
        <v>3051</v>
      </c>
      <c r="B3055" s="58" t="s">
        <v>840</v>
      </c>
      <c r="C3055" s="8" t="s">
        <v>5456</v>
      </c>
      <c r="D3055" s="43">
        <v>0.78262666666666669</v>
      </c>
      <c r="E3055" s="121"/>
      <c r="F3055" s="5"/>
      <c r="G3055" s="6">
        <f>SUM(D3055*100,E3055:F3055)</f>
        <v>78.262666666666675</v>
      </c>
      <c r="H3055" s="5"/>
      <c r="I3055" s="4"/>
      <c r="J3055" s="6">
        <f>SUM(H3055:I3055)</f>
        <v>0</v>
      </c>
      <c r="K3055" s="5"/>
      <c r="L3055" s="4"/>
      <c r="M3055" s="4"/>
      <c r="N3055" s="6">
        <f>SUM(K3055:M3055)</f>
        <v>0</v>
      </c>
      <c r="O3055" s="4"/>
      <c r="P3055" s="4"/>
      <c r="Q3055" s="4"/>
      <c r="R3055" s="4"/>
      <c r="S3055" s="6">
        <f>SUM(O3055:R3055)</f>
        <v>0</v>
      </c>
      <c r="T3055" s="7"/>
      <c r="U3055" s="5"/>
      <c r="V3055" s="5"/>
      <c r="W3055" s="5"/>
      <c r="X3055" s="5"/>
      <c r="Y3055" s="5"/>
      <c r="Z3055" s="6">
        <f>SUM(T3055:Y3055)</f>
        <v>0</v>
      </c>
      <c r="AA3055" s="5"/>
      <c r="AB3055" s="5"/>
      <c r="AC3055" s="40">
        <f>G3055+J3055+N3055+S3055+Z3055+AA3055-AB3055</f>
        <v>78.262666666666675</v>
      </c>
    </row>
    <row r="3056" spans="1:29" x14ac:dyDescent="0.25">
      <c r="A3056" s="224">
        <v>3052</v>
      </c>
      <c r="B3056" s="62" t="s">
        <v>841</v>
      </c>
      <c r="C3056" s="8" t="s">
        <v>5456</v>
      </c>
      <c r="D3056" s="43">
        <v>0.78258064516129033</v>
      </c>
      <c r="E3056" s="121"/>
      <c r="F3056" s="5"/>
      <c r="G3056" s="6">
        <f>SUM(D3056*100,E3056:F3056)</f>
        <v>78.258064516129039</v>
      </c>
      <c r="H3056" s="5"/>
      <c r="I3056" s="4"/>
      <c r="J3056" s="6">
        <f>SUM(H3056:I3056)</f>
        <v>0</v>
      </c>
      <c r="K3056" s="5"/>
      <c r="L3056" s="4"/>
      <c r="M3056" s="4"/>
      <c r="N3056" s="6">
        <f>SUM(K3056:M3056)</f>
        <v>0</v>
      </c>
      <c r="O3056" s="4"/>
      <c r="P3056" s="4"/>
      <c r="Q3056" s="4"/>
      <c r="R3056" s="4"/>
      <c r="S3056" s="6">
        <f>SUM(O3056:R3056)</f>
        <v>0</v>
      </c>
      <c r="T3056" s="7"/>
      <c r="U3056" s="5"/>
      <c r="V3056" s="5"/>
      <c r="W3056" s="5"/>
      <c r="X3056" s="5"/>
      <c r="Y3056" s="5"/>
      <c r="Z3056" s="6">
        <f>SUM(T3056:Y3056)</f>
        <v>0</v>
      </c>
      <c r="AA3056" s="5"/>
      <c r="AB3056" s="5"/>
      <c r="AC3056" s="40">
        <f>G3056+J3056+N3056+S3056+Z3056+AA3056-AB3056</f>
        <v>78.258064516129039</v>
      </c>
    </row>
    <row r="3057" spans="1:29" x14ac:dyDescent="0.25">
      <c r="A3057" s="224">
        <v>3053</v>
      </c>
      <c r="B3057" s="81" t="s">
        <v>4487</v>
      </c>
      <c r="C3057" s="8" t="s">
        <v>4042</v>
      </c>
      <c r="D3057" s="18">
        <v>0.78258064516129033</v>
      </c>
      <c r="E3057" s="124"/>
      <c r="F3057" s="17"/>
      <c r="G3057" s="18">
        <f>SUM(D3057*100,E3057:F3057)</f>
        <v>78.258064516129039</v>
      </c>
      <c r="H3057" s="17"/>
      <c r="I3057" s="19"/>
      <c r="J3057" s="18">
        <f>SUM(H3057:I3057)</f>
        <v>0</v>
      </c>
      <c r="K3057" s="17"/>
      <c r="L3057" s="19"/>
      <c r="M3057" s="19"/>
      <c r="N3057" s="18">
        <f>SUM(K3057:M3057)</f>
        <v>0</v>
      </c>
      <c r="O3057" s="19"/>
      <c r="P3057" s="19"/>
      <c r="Q3057" s="19"/>
      <c r="R3057" s="19"/>
      <c r="S3057" s="18">
        <f>SUM(O3057:R3057)</f>
        <v>0</v>
      </c>
      <c r="T3057" s="20"/>
      <c r="U3057" s="17"/>
      <c r="V3057" s="17"/>
      <c r="W3057" s="17"/>
      <c r="X3057" s="17"/>
      <c r="Y3057" s="17"/>
      <c r="Z3057" s="18">
        <f>SUM(T3057:Y3057)</f>
        <v>0</v>
      </c>
      <c r="AA3057" s="17"/>
      <c r="AB3057" s="17"/>
      <c r="AC3057" s="41">
        <f>G3057+J3057+N3057+S3057+Z3057+AA3057-AB3057</f>
        <v>78.258064516129039</v>
      </c>
    </row>
    <row r="3058" spans="1:29" x14ac:dyDescent="0.25">
      <c r="A3058" s="224">
        <v>3054</v>
      </c>
      <c r="B3058" s="62" t="s">
        <v>5134</v>
      </c>
      <c r="C3058" s="24" t="s">
        <v>4042</v>
      </c>
      <c r="D3058" s="18">
        <v>0.78258064516129033</v>
      </c>
      <c r="E3058" s="124"/>
      <c r="F3058" s="17"/>
      <c r="G3058" s="18">
        <f>SUM(D3058*100,E3058:F3058)</f>
        <v>78.258064516129039</v>
      </c>
      <c r="H3058" s="17"/>
      <c r="I3058" s="19"/>
      <c r="J3058" s="18">
        <f>SUM(H3058:I3058)</f>
        <v>0</v>
      </c>
      <c r="K3058" s="17"/>
      <c r="L3058" s="19"/>
      <c r="M3058" s="19"/>
      <c r="N3058" s="18">
        <f>SUM(K3058:M3058)</f>
        <v>0</v>
      </c>
      <c r="O3058" s="19"/>
      <c r="P3058" s="19"/>
      <c r="Q3058" s="19"/>
      <c r="R3058" s="19"/>
      <c r="S3058" s="18">
        <f>SUM(O3058:R3058)</f>
        <v>0</v>
      </c>
      <c r="T3058" s="20"/>
      <c r="U3058" s="17"/>
      <c r="V3058" s="17"/>
      <c r="W3058" s="17"/>
      <c r="X3058" s="17"/>
      <c r="Y3058" s="17"/>
      <c r="Z3058" s="18">
        <f>SUM(T3058:Y3058)</f>
        <v>0</v>
      </c>
      <c r="AA3058" s="17"/>
      <c r="AB3058" s="17"/>
      <c r="AC3058" s="41">
        <f>G3058+J3058+N3058+S3058+Z3058+AA3058-AB3058</f>
        <v>78.258064516129039</v>
      </c>
    </row>
    <row r="3059" spans="1:29" x14ac:dyDescent="0.25">
      <c r="A3059" s="225">
        <v>3055</v>
      </c>
      <c r="B3059" s="62" t="s">
        <v>4893</v>
      </c>
      <c r="C3059" s="8" t="s">
        <v>4042</v>
      </c>
      <c r="D3059" s="18">
        <v>0.75054054054054054</v>
      </c>
      <c r="E3059" s="124"/>
      <c r="F3059" s="17"/>
      <c r="G3059" s="18">
        <f>SUM(D3059*100,E3059:F3059)</f>
        <v>75.054054054054049</v>
      </c>
      <c r="H3059" s="17"/>
      <c r="I3059" s="19"/>
      <c r="J3059" s="18">
        <f>SUM(H3059:I3059)</f>
        <v>0</v>
      </c>
      <c r="K3059" s="17"/>
      <c r="L3059" s="19"/>
      <c r="M3059" s="19"/>
      <c r="N3059" s="18">
        <f>SUM(K3059:M3059)</f>
        <v>0</v>
      </c>
      <c r="O3059" s="19"/>
      <c r="P3059" s="19"/>
      <c r="Q3059" s="19"/>
      <c r="R3059" s="19"/>
      <c r="S3059" s="18">
        <f>SUM(O3059:R3059)</f>
        <v>0</v>
      </c>
      <c r="T3059" s="20">
        <v>1</v>
      </c>
      <c r="U3059" s="17">
        <v>0.2</v>
      </c>
      <c r="V3059" s="17"/>
      <c r="W3059" s="17">
        <v>2</v>
      </c>
      <c r="X3059" s="17"/>
      <c r="Y3059" s="17"/>
      <c r="Z3059" s="18">
        <f>SUM(T3059:Y3059)</f>
        <v>3.2</v>
      </c>
      <c r="AA3059" s="17"/>
      <c r="AB3059" s="17"/>
      <c r="AC3059" s="41">
        <f>G3059+J3059+N3059+S3059+Z3059+AA3059-AB3059</f>
        <v>78.254054054054052</v>
      </c>
    </row>
    <row r="3060" spans="1:29" x14ac:dyDescent="0.25">
      <c r="A3060" s="224">
        <v>3056</v>
      </c>
      <c r="B3060" s="109">
        <v>214023</v>
      </c>
      <c r="C3060" s="36" t="s">
        <v>5457</v>
      </c>
      <c r="D3060" s="39">
        <v>0.66148148148148145</v>
      </c>
      <c r="E3060" s="123"/>
      <c r="F3060" s="33"/>
      <c r="G3060" s="34">
        <v>66.148148148148138</v>
      </c>
      <c r="H3060" s="33"/>
      <c r="I3060" s="32"/>
      <c r="J3060" s="34">
        <v>0</v>
      </c>
      <c r="K3060" s="33"/>
      <c r="L3060" s="32"/>
      <c r="M3060" s="32"/>
      <c r="N3060" s="34">
        <v>0</v>
      </c>
      <c r="O3060" s="32">
        <v>2.5</v>
      </c>
      <c r="P3060" s="32"/>
      <c r="Q3060" s="32">
        <v>9.6</v>
      </c>
      <c r="R3060" s="32"/>
      <c r="S3060" s="34">
        <v>12.1</v>
      </c>
      <c r="T3060" s="35"/>
      <c r="U3060" s="33"/>
      <c r="V3060" s="33"/>
      <c r="W3060" s="33"/>
      <c r="X3060" s="33"/>
      <c r="Y3060" s="33"/>
      <c r="Z3060" s="34">
        <v>0</v>
      </c>
      <c r="AA3060" s="33"/>
      <c r="AB3060" s="33"/>
      <c r="AC3060" s="42">
        <v>78.248148148148132</v>
      </c>
    </row>
    <row r="3061" spans="1:29" x14ac:dyDescent="0.25">
      <c r="A3061" s="224">
        <v>3057</v>
      </c>
      <c r="B3061" s="62" t="s">
        <v>842</v>
      </c>
      <c r="C3061" s="8" t="s">
        <v>5456</v>
      </c>
      <c r="D3061" s="6">
        <v>0.77241379310344827</v>
      </c>
      <c r="E3061" s="121"/>
      <c r="F3061" s="5"/>
      <c r="G3061" s="6">
        <f>SUM(D3061*100,E3061:F3061)</f>
        <v>77.241379310344826</v>
      </c>
      <c r="H3061" s="5"/>
      <c r="I3061" s="4"/>
      <c r="J3061" s="6">
        <f>SUM(H3061:I3061)</f>
        <v>0</v>
      </c>
      <c r="K3061" s="5"/>
      <c r="L3061" s="4"/>
      <c r="M3061" s="4"/>
      <c r="N3061" s="6">
        <f>SUM(K3061:M3061)</f>
        <v>0</v>
      </c>
      <c r="O3061" s="4"/>
      <c r="P3061" s="4"/>
      <c r="Q3061" s="4"/>
      <c r="R3061" s="4"/>
      <c r="S3061" s="6">
        <f>SUM(O3061:R3061)</f>
        <v>0</v>
      </c>
      <c r="T3061" s="7">
        <v>1</v>
      </c>
      <c r="U3061" s="5"/>
      <c r="V3061" s="5"/>
      <c r="W3061" s="5"/>
      <c r="X3061" s="5"/>
      <c r="Y3061" s="5"/>
      <c r="Z3061" s="6">
        <f>SUM(T3061:Y3061)</f>
        <v>1</v>
      </c>
      <c r="AA3061" s="5"/>
      <c r="AB3061" s="5"/>
      <c r="AC3061" s="40">
        <f>G3061+J3061+N3061+S3061+Z3061+AA3061-AB3061</f>
        <v>78.241379310344826</v>
      </c>
    </row>
    <row r="3062" spans="1:29" x14ac:dyDescent="0.25">
      <c r="A3062" s="224">
        <v>3058</v>
      </c>
      <c r="B3062" s="81" t="s">
        <v>4186</v>
      </c>
      <c r="C3062" s="8" t="s">
        <v>4042</v>
      </c>
      <c r="D3062" s="18">
        <v>0.74937500000000001</v>
      </c>
      <c r="E3062" s="124"/>
      <c r="F3062" s="17"/>
      <c r="G3062" s="18">
        <f>SUM(D3062*100,E3062:F3062)</f>
        <v>74.9375</v>
      </c>
      <c r="H3062" s="17"/>
      <c r="I3062" s="19"/>
      <c r="J3062" s="18">
        <f>SUM(H3062:I3062)</f>
        <v>0</v>
      </c>
      <c r="K3062" s="17"/>
      <c r="L3062" s="19"/>
      <c r="M3062" s="19"/>
      <c r="N3062" s="18">
        <f>SUM(K3062:M3062)</f>
        <v>0</v>
      </c>
      <c r="O3062" s="19">
        <v>2.5</v>
      </c>
      <c r="P3062" s="19"/>
      <c r="Q3062" s="19"/>
      <c r="R3062" s="19"/>
      <c r="S3062" s="18">
        <f>SUM(O3062:R3062)</f>
        <v>2.5</v>
      </c>
      <c r="T3062" s="20"/>
      <c r="U3062" s="17">
        <v>0.8</v>
      </c>
      <c r="V3062" s="17"/>
      <c r="W3062" s="17"/>
      <c r="X3062" s="17"/>
      <c r="Y3062" s="17"/>
      <c r="Z3062" s="18">
        <f>SUM(T3062:Y3062)</f>
        <v>0.8</v>
      </c>
      <c r="AA3062" s="17"/>
      <c r="AB3062" s="17"/>
      <c r="AC3062" s="41">
        <f>G3062+J3062+N3062+S3062+Z3062+AA3062-AB3062</f>
        <v>78.237499999999997</v>
      </c>
    </row>
    <row r="3063" spans="1:29" x14ac:dyDescent="0.25">
      <c r="A3063" s="225">
        <v>3059</v>
      </c>
      <c r="B3063" s="99" t="s">
        <v>1694</v>
      </c>
      <c r="C3063" s="8" t="s">
        <v>1369</v>
      </c>
      <c r="D3063" s="18">
        <v>0.78233666666666679</v>
      </c>
      <c r="E3063" s="122"/>
      <c r="F3063" s="17"/>
      <c r="G3063" s="18">
        <f>SUM(D3063*100,E3063:F3063)</f>
        <v>78.233666666666679</v>
      </c>
      <c r="H3063" s="17"/>
      <c r="I3063" s="19"/>
      <c r="J3063" s="18">
        <f>SUM(H3063:I3063)</f>
        <v>0</v>
      </c>
      <c r="K3063" s="17"/>
      <c r="L3063" s="19"/>
      <c r="M3063" s="19"/>
      <c r="N3063" s="18">
        <f>SUM(K3063:M3063)</f>
        <v>0</v>
      </c>
      <c r="O3063" s="19"/>
      <c r="P3063" s="19"/>
      <c r="Q3063" s="19"/>
      <c r="R3063" s="19"/>
      <c r="S3063" s="18">
        <f>SUM(O3063:R3063)</f>
        <v>0</v>
      </c>
      <c r="T3063" s="20"/>
      <c r="U3063" s="17"/>
      <c r="V3063" s="17"/>
      <c r="W3063" s="17"/>
      <c r="X3063" s="17"/>
      <c r="Y3063" s="17"/>
      <c r="Z3063" s="18">
        <f>SUM(T3063:Y3063)</f>
        <v>0</v>
      </c>
      <c r="AA3063" s="17"/>
      <c r="AB3063" s="17"/>
      <c r="AC3063" s="41">
        <f>G3063+J3063+N3063+S3063+Z3063+AA3063-AB3063</f>
        <v>78.233666666666679</v>
      </c>
    </row>
    <row r="3064" spans="1:29" x14ac:dyDescent="0.25">
      <c r="A3064" s="224">
        <v>3060</v>
      </c>
      <c r="B3064" s="62" t="s">
        <v>2962</v>
      </c>
      <c r="C3064" s="13" t="s">
        <v>2360</v>
      </c>
      <c r="D3064" s="18">
        <v>0.78230769230769226</v>
      </c>
      <c r="E3064" s="122"/>
      <c r="F3064" s="17"/>
      <c r="G3064" s="18">
        <v>78.230769230769226</v>
      </c>
      <c r="H3064" s="17"/>
      <c r="I3064" s="19"/>
      <c r="J3064" s="18">
        <v>0</v>
      </c>
      <c r="K3064" s="17"/>
      <c r="L3064" s="19"/>
      <c r="M3064" s="19"/>
      <c r="N3064" s="18">
        <v>0</v>
      </c>
      <c r="O3064" s="19"/>
      <c r="P3064" s="19"/>
      <c r="Q3064" s="19"/>
      <c r="R3064" s="19"/>
      <c r="S3064" s="18">
        <v>0</v>
      </c>
      <c r="T3064" s="20"/>
      <c r="U3064" s="17"/>
      <c r="V3064" s="17"/>
      <c r="W3064" s="17"/>
      <c r="X3064" s="17"/>
      <c r="Y3064" s="17"/>
      <c r="Z3064" s="18">
        <v>0</v>
      </c>
      <c r="AA3064" s="17"/>
      <c r="AB3064" s="17"/>
      <c r="AC3064" s="41">
        <v>78.230769230769226</v>
      </c>
    </row>
    <row r="3065" spans="1:29" x14ac:dyDescent="0.25">
      <c r="A3065" s="224">
        <v>3061</v>
      </c>
      <c r="B3065" s="109">
        <v>204224</v>
      </c>
      <c r="C3065" s="36" t="s">
        <v>5457</v>
      </c>
      <c r="D3065" s="38">
        <v>0.78218750000000004</v>
      </c>
      <c r="E3065" s="123"/>
      <c r="F3065" s="33"/>
      <c r="G3065" s="34">
        <v>78.21875</v>
      </c>
      <c r="H3065" s="33"/>
      <c r="I3065" s="32"/>
      <c r="J3065" s="34">
        <v>0</v>
      </c>
      <c r="K3065" s="33"/>
      <c r="L3065" s="32"/>
      <c r="M3065" s="32"/>
      <c r="N3065" s="34">
        <v>0</v>
      </c>
      <c r="O3065" s="32"/>
      <c r="P3065" s="32"/>
      <c r="Q3065" s="32"/>
      <c r="R3065" s="32"/>
      <c r="S3065" s="34">
        <v>0</v>
      </c>
      <c r="T3065" s="35"/>
      <c r="U3065" s="33"/>
      <c r="V3065" s="33"/>
      <c r="W3065" s="33"/>
      <c r="X3065" s="33"/>
      <c r="Y3065" s="33"/>
      <c r="Z3065" s="34">
        <v>0</v>
      </c>
      <c r="AA3065" s="33"/>
      <c r="AB3065" s="33"/>
      <c r="AC3065" s="42">
        <v>78.21875</v>
      </c>
    </row>
    <row r="3066" spans="1:29" x14ac:dyDescent="0.25">
      <c r="A3066" s="224">
        <v>3062</v>
      </c>
      <c r="B3066" s="81" t="s">
        <v>4171</v>
      </c>
      <c r="C3066" s="8" t="s">
        <v>4042</v>
      </c>
      <c r="D3066" s="18">
        <v>0.7421875</v>
      </c>
      <c r="E3066" s="124"/>
      <c r="F3066" s="17"/>
      <c r="G3066" s="18">
        <f>SUM(D3066*100,E3066:F3066)</f>
        <v>74.21875</v>
      </c>
      <c r="H3066" s="17"/>
      <c r="I3066" s="19"/>
      <c r="J3066" s="18">
        <f>SUM(H3066:I3066)</f>
        <v>0</v>
      </c>
      <c r="K3066" s="17"/>
      <c r="L3066" s="19"/>
      <c r="M3066" s="19"/>
      <c r="N3066" s="18">
        <f>SUM(K3066:M3066)</f>
        <v>0</v>
      </c>
      <c r="O3066" s="19"/>
      <c r="P3066" s="19"/>
      <c r="Q3066" s="19"/>
      <c r="R3066" s="19"/>
      <c r="S3066" s="18">
        <f>SUM(O3066:R3066)</f>
        <v>0</v>
      </c>
      <c r="T3066" s="20">
        <v>2</v>
      </c>
      <c r="U3066" s="17">
        <v>0.4</v>
      </c>
      <c r="V3066" s="17">
        <v>1.6</v>
      </c>
      <c r="W3066" s="17"/>
      <c r="X3066" s="17"/>
      <c r="Y3066" s="17"/>
      <c r="Z3066" s="18">
        <f>SUM(T3066:Y3066)</f>
        <v>4</v>
      </c>
      <c r="AA3066" s="17"/>
      <c r="AB3066" s="17"/>
      <c r="AC3066" s="41">
        <f>G3066+J3066+N3066+S3066+Z3066+AA3066-AB3066</f>
        <v>78.21875</v>
      </c>
    </row>
    <row r="3067" spans="1:29" x14ac:dyDescent="0.25">
      <c r="A3067" s="225">
        <v>3063</v>
      </c>
      <c r="B3067" s="62" t="s">
        <v>5075</v>
      </c>
      <c r="C3067" s="24" t="s">
        <v>4042</v>
      </c>
      <c r="D3067" s="18">
        <v>0.78193548387096778</v>
      </c>
      <c r="E3067" s="124"/>
      <c r="F3067" s="17"/>
      <c r="G3067" s="18">
        <f>SUM(D3067*100,E3067:F3067)</f>
        <v>78.193548387096783</v>
      </c>
      <c r="H3067" s="17"/>
      <c r="I3067" s="19"/>
      <c r="J3067" s="18">
        <f>SUM(H3067:I3067)</f>
        <v>0</v>
      </c>
      <c r="K3067" s="17"/>
      <c r="L3067" s="19"/>
      <c r="M3067" s="19"/>
      <c r="N3067" s="18">
        <f>SUM(K3067:M3067)</f>
        <v>0</v>
      </c>
      <c r="O3067" s="19"/>
      <c r="P3067" s="19"/>
      <c r="Q3067" s="19"/>
      <c r="R3067" s="19"/>
      <c r="S3067" s="18">
        <f>SUM(O3067:R3067)</f>
        <v>0</v>
      </c>
      <c r="T3067" s="20"/>
      <c r="U3067" s="17"/>
      <c r="V3067" s="17"/>
      <c r="W3067" s="17"/>
      <c r="X3067" s="17"/>
      <c r="Y3067" s="17"/>
      <c r="Z3067" s="18">
        <f>SUM(T3067:Y3067)</f>
        <v>0</v>
      </c>
      <c r="AA3067" s="17"/>
      <c r="AB3067" s="17"/>
      <c r="AC3067" s="41">
        <f>G3067+J3067+N3067+S3067+Z3067+AA3067-AB3067</f>
        <v>78.193548387096783</v>
      </c>
    </row>
    <row r="3068" spans="1:29" x14ac:dyDescent="0.25">
      <c r="A3068" s="224">
        <v>3064</v>
      </c>
      <c r="B3068" s="111" t="s">
        <v>4072</v>
      </c>
      <c r="C3068" s="8" t="s">
        <v>4042</v>
      </c>
      <c r="D3068" s="18">
        <v>0.78187499999999999</v>
      </c>
      <c r="E3068" s="124"/>
      <c r="F3068" s="17"/>
      <c r="G3068" s="18">
        <f>SUM(D3068*100,E3068:F3068)</f>
        <v>78.1875</v>
      </c>
      <c r="H3068" s="17"/>
      <c r="I3068" s="19"/>
      <c r="J3068" s="18">
        <f>SUM(H3068:I3068)</f>
        <v>0</v>
      </c>
      <c r="K3068" s="17"/>
      <c r="L3068" s="19"/>
      <c r="M3068" s="19"/>
      <c r="N3068" s="18">
        <f>SUM(K3068:M3068)</f>
        <v>0</v>
      </c>
      <c r="O3068" s="19"/>
      <c r="P3068" s="19"/>
      <c r="Q3068" s="19"/>
      <c r="R3068" s="19"/>
      <c r="S3068" s="18">
        <f>SUM(O3068:R3068)</f>
        <v>0</v>
      </c>
      <c r="T3068" s="20"/>
      <c r="U3068" s="17"/>
      <c r="V3068" s="17"/>
      <c r="W3068" s="17"/>
      <c r="X3068" s="17"/>
      <c r="Y3068" s="17"/>
      <c r="Z3068" s="18">
        <f>SUM(T3068:Y3068)</f>
        <v>0</v>
      </c>
      <c r="AA3068" s="17"/>
      <c r="AB3068" s="17"/>
      <c r="AC3068" s="41">
        <f>G3068+J3068+N3068+S3068+Z3068+AA3068-AB3068</f>
        <v>78.1875</v>
      </c>
    </row>
    <row r="3069" spans="1:29" x14ac:dyDescent="0.25">
      <c r="A3069" s="224">
        <v>3065</v>
      </c>
      <c r="B3069" s="62" t="s">
        <v>3649</v>
      </c>
      <c r="C3069" s="13" t="s">
        <v>3340</v>
      </c>
      <c r="D3069" s="18">
        <v>0.77181818181818185</v>
      </c>
      <c r="E3069" s="122">
        <v>1</v>
      </c>
      <c r="F3069" s="17"/>
      <c r="G3069" s="18">
        <v>78.181818181818187</v>
      </c>
      <c r="H3069" s="17"/>
      <c r="I3069" s="19"/>
      <c r="J3069" s="18">
        <v>0</v>
      </c>
      <c r="K3069" s="17"/>
      <c r="L3069" s="19"/>
      <c r="M3069" s="19"/>
      <c r="N3069" s="18">
        <v>0</v>
      </c>
      <c r="O3069" s="19"/>
      <c r="P3069" s="19"/>
      <c r="Q3069" s="19"/>
      <c r="R3069" s="19"/>
      <c r="S3069" s="18">
        <v>0</v>
      </c>
      <c r="T3069" s="20"/>
      <c r="U3069" s="17"/>
      <c r="V3069" s="17"/>
      <c r="W3069" s="17"/>
      <c r="X3069" s="17"/>
      <c r="Y3069" s="17"/>
      <c r="Z3069" s="18">
        <v>0</v>
      </c>
      <c r="AA3069" s="17"/>
      <c r="AB3069" s="17"/>
      <c r="AC3069" s="41">
        <v>78.181818181818187</v>
      </c>
    </row>
    <row r="3070" spans="1:29" x14ac:dyDescent="0.25">
      <c r="A3070" s="224">
        <v>3066</v>
      </c>
      <c r="B3070" s="62" t="s">
        <v>2964</v>
      </c>
      <c r="C3070" s="13" t="s">
        <v>2360</v>
      </c>
      <c r="D3070" s="18">
        <v>0.78166666666666673</v>
      </c>
      <c r="E3070" s="122"/>
      <c r="F3070" s="17"/>
      <c r="G3070" s="18">
        <v>78.166666666666671</v>
      </c>
      <c r="H3070" s="17"/>
      <c r="I3070" s="19"/>
      <c r="J3070" s="18">
        <v>0</v>
      </c>
      <c r="K3070" s="17"/>
      <c r="L3070" s="19"/>
      <c r="M3070" s="19"/>
      <c r="N3070" s="18">
        <v>0</v>
      </c>
      <c r="O3070" s="19"/>
      <c r="P3070" s="19"/>
      <c r="Q3070" s="19"/>
      <c r="R3070" s="19"/>
      <c r="S3070" s="18">
        <v>0</v>
      </c>
      <c r="T3070" s="20"/>
      <c r="U3070" s="17"/>
      <c r="V3070" s="17"/>
      <c r="W3070" s="17"/>
      <c r="X3070" s="17"/>
      <c r="Y3070" s="17"/>
      <c r="Z3070" s="18">
        <v>0</v>
      </c>
      <c r="AA3070" s="17"/>
      <c r="AB3070" s="17"/>
      <c r="AC3070" s="41">
        <v>78.166666666666671</v>
      </c>
    </row>
    <row r="3071" spans="1:29" x14ac:dyDescent="0.25">
      <c r="A3071" s="225">
        <v>3067</v>
      </c>
      <c r="B3071" s="62" t="s">
        <v>3650</v>
      </c>
      <c r="C3071" s="13" t="s">
        <v>3340</v>
      </c>
      <c r="D3071" s="18">
        <v>0.76666666666666672</v>
      </c>
      <c r="E3071" s="122">
        <v>1</v>
      </c>
      <c r="F3071" s="17"/>
      <c r="G3071" s="18">
        <v>77.666666666666671</v>
      </c>
      <c r="H3071" s="17"/>
      <c r="I3071" s="19"/>
      <c r="J3071" s="18">
        <v>0</v>
      </c>
      <c r="K3071" s="17"/>
      <c r="L3071" s="19"/>
      <c r="M3071" s="19"/>
      <c r="N3071" s="18">
        <v>0</v>
      </c>
      <c r="O3071" s="19"/>
      <c r="P3071" s="19"/>
      <c r="Q3071" s="19"/>
      <c r="R3071" s="19"/>
      <c r="S3071" s="18">
        <v>0</v>
      </c>
      <c r="T3071" s="20"/>
      <c r="U3071" s="17">
        <v>0.5</v>
      </c>
      <c r="V3071" s="17"/>
      <c r="W3071" s="17"/>
      <c r="X3071" s="17"/>
      <c r="Y3071" s="17"/>
      <c r="Z3071" s="18">
        <v>0.5</v>
      </c>
      <c r="AA3071" s="17"/>
      <c r="AB3071" s="17"/>
      <c r="AC3071" s="41">
        <v>78.166666666666671</v>
      </c>
    </row>
    <row r="3072" spans="1:29" x14ac:dyDescent="0.25">
      <c r="A3072" s="224">
        <v>3068</v>
      </c>
      <c r="B3072" s="58" t="s">
        <v>843</v>
      </c>
      <c r="C3072" s="8" t="s">
        <v>5456</v>
      </c>
      <c r="D3072" s="43">
        <v>0.78162000000000009</v>
      </c>
      <c r="E3072" s="121"/>
      <c r="F3072" s="5"/>
      <c r="G3072" s="6">
        <f>SUM(D3072*100,E3072:F3072)</f>
        <v>78.162000000000006</v>
      </c>
      <c r="H3072" s="5"/>
      <c r="I3072" s="4"/>
      <c r="J3072" s="6">
        <f>SUM(H3072:I3072)</f>
        <v>0</v>
      </c>
      <c r="K3072" s="5"/>
      <c r="L3072" s="4"/>
      <c r="M3072" s="4"/>
      <c r="N3072" s="6">
        <f>SUM(K3072:M3072)</f>
        <v>0</v>
      </c>
      <c r="O3072" s="4"/>
      <c r="P3072" s="4"/>
      <c r="Q3072" s="4"/>
      <c r="R3072" s="4"/>
      <c r="S3072" s="6">
        <f>SUM(O3072:R3072)</f>
        <v>0</v>
      </c>
      <c r="T3072" s="7"/>
      <c r="U3072" s="5"/>
      <c r="V3072" s="5"/>
      <c r="W3072" s="5"/>
      <c r="X3072" s="5"/>
      <c r="Y3072" s="5"/>
      <c r="Z3072" s="6">
        <f>SUM(T3072:Y3072)</f>
        <v>0</v>
      </c>
      <c r="AA3072" s="5"/>
      <c r="AB3072" s="5"/>
      <c r="AC3072" s="40">
        <f>G3072+J3072+N3072+S3072+Z3072+AA3072-AB3072</f>
        <v>78.162000000000006</v>
      </c>
    </row>
    <row r="3073" spans="1:29" x14ac:dyDescent="0.25">
      <c r="A3073" s="224">
        <v>3069</v>
      </c>
      <c r="B3073" s="62" t="s">
        <v>3651</v>
      </c>
      <c r="C3073" s="13" t="s">
        <v>3340</v>
      </c>
      <c r="D3073" s="18">
        <v>0.78161290322580645</v>
      </c>
      <c r="E3073" s="122"/>
      <c r="F3073" s="17"/>
      <c r="G3073" s="18">
        <v>78.161290322580641</v>
      </c>
      <c r="H3073" s="17"/>
      <c r="I3073" s="19"/>
      <c r="J3073" s="18">
        <v>0</v>
      </c>
      <c r="K3073" s="17"/>
      <c r="L3073" s="19"/>
      <c r="M3073" s="19"/>
      <c r="N3073" s="18">
        <v>0</v>
      </c>
      <c r="O3073" s="19"/>
      <c r="P3073" s="19"/>
      <c r="Q3073" s="19"/>
      <c r="R3073" s="19"/>
      <c r="S3073" s="18">
        <v>0</v>
      </c>
      <c r="T3073" s="20"/>
      <c r="U3073" s="17"/>
      <c r="V3073" s="17"/>
      <c r="W3073" s="17"/>
      <c r="X3073" s="17"/>
      <c r="Y3073" s="17"/>
      <c r="Z3073" s="18">
        <v>0</v>
      </c>
      <c r="AA3073" s="17"/>
      <c r="AB3073" s="17"/>
      <c r="AC3073" s="41">
        <v>78.161290322580641</v>
      </c>
    </row>
    <row r="3074" spans="1:29" x14ac:dyDescent="0.25">
      <c r="A3074" s="224">
        <v>3070</v>
      </c>
      <c r="B3074" s="62" t="s">
        <v>3652</v>
      </c>
      <c r="C3074" s="13" t="s">
        <v>3340</v>
      </c>
      <c r="D3074" s="18">
        <v>0.78159999999999996</v>
      </c>
      <c r="E3074" s="122"/>
      <c r="F3074" s="17"/>
      <c r="G3074" s="18">
        <v>78.16</v>
      </c>
      <c r="H3074" s="17"/>
      <c r="I3074" s="19"/>
      <c r="J3074" s="18">
        <v>0</v>
      </c>
      <c r="K3074" s="17"/>
      <c r="L3074" s="19"/>
      <c r="M3074" s="19"/>
      <c r="N3074" s="18">
        <v>0</v>
      </c>
      <c r="O3074" s="19"/>
      <c r="P3074" s="19"/>
      <c r="Q3074" s="19"/>
      <c r="R3074" s="19"/>
      <c r="S3074" s="18">
        <v>0</v>
      </c>
      <c r="T3074" s="20"/>
      <c r="U3074" s="17"/>
      <c r="V3074" s="17"/>
      <c r="W3074" s="17"/>
      <c r="X3074" s="17"/>
      <c r="Y3074" s="17"/>
      <c r="Z3074" s="18">
        <v>0</v>
      </c>
      <c r="AA3074" s="17"/>
      <c r="AB3074" s="17"/>
      <c r="AC3074" s="41">
        <v>78.16</v>
      </c>
    </row>
    <row r="3075" spans="1:29" x14ac:dyDescent="0.25">
      <c r="A3075" s="225">
        <v>3071</v>
      </c>
      <c r="B3075" s="58" t="s">
        <v>844</v>
      </c>
      <c r="C3075" s="8" t="s">
        <v>5456</v>
      </c>
      <c r="D3075" s="43">
        <v>0.78147333333333335</v>
      </c>
      <c r="E3075" s="121"/>
      <c r="F3075" s="5"/>
      <c r="G3075" s="6">
        <f>SUM(D3075*100,E3075:F3075)</f>
        <v>78.147333333333336</v>
      </c>
      <c r="H3075" s="5"/>
      <c r="I3075" s="4"/>
      <c r="J3075" s="6">
        <f>SUM(H3075:I3075)</f>
        <v>0</v>
      </c>
      <c r="K3075" s="5"/>
      <c r="L3075" s="4"/>
      <c r="M3075" s="4"/>
      <c r="N3075" s="6">
        <f>SUM(K3075:M3075)</f>
        <v>0</v>
      </c>
      <c r="O3075" s="4"/>
      <c r="P3075" s="4"/>
      <c r="Q3075" s="4"/>
      <c r="R3075" s="4"/>
      <c r="S3075" s="6">
        <f>SUM(O3075:R3075)</f>
        <v>0</v>
      </c>
      <c r="T3075" s="7"/>
      <c r="U3075" s="5"/>
      <c r="V3075" s="5"/>
      <c r="W3075" s="5"/>
      <c r="X3075" s="5"/>
      <c r="Y3075" s="5"/>
      <c r="Z3075" s="6">
        <f>SUM(T3075:Y3075)</f>
        <v>0</v>
      </c>
      <c r="AA3075" s="5"/>
      <c r="AB3075" s="5"/>
      <c r="AC3075" s="40">
        <f>G3075+J3075+N3075+S3075+Z3075+AA3075-AB3075</f>
        <v>78.147333333333336</v>
      </c>
    </row>
    <row r="3076" spans="1:29" x14ac:dyDescent="0.25">
      <c r="A3076" s="224">
        <v>3072</v>
      </c>
      <c r="B3076" s="58" t="s">
        <v>845</v>
      </c>
      <c r="C3076" s="8" t="s">
        <v>5456</v>
      </c>
      <c r="D3076" s="6">
        <v>0.77645161290322584</v>
      </c>
      <c r="E3076" s="121"/>
      <c r="F3076" s="5"/>
      <c r="G3076" s="6">
        <f>SUM(D3076*100,E3076:F3076)</f>
        <v>77.645161290322591</v>
      </c>
      <c r="H3076" s="5"/>
      <c r="I3076" s="4"/>
      <c r="J3076" s="6">
        <f>SUM(H3076:I3076)</f>
        <v>0</v>
      </c>
      <c r="K3076" s="5"/>
      <c r="L3076" s="4"/>
      <c r="M3076" s="4"/>
      <c r="N3076" s="6">
        <f>SUM(K3076:M3076)</f>
        <v>0</v>
      </c>
      <c r="O3076" s="4"/>
      <c r="P3076" s="4"/>
      <c r="Q3076" s="4"/>
      <c r="R3076" s="4"/>
      <c r="S3076" s="6">
        <f>SUM(O3076:R3076)</f>
        <v>0</v>
      </c>
      <c r="T3076" s="7"/>
      <c r="U3076" s="5">
        <v>0.5</v>
      </c>
      <c r="V3076" s="5"/>
      <c r="W3076" s="5"/>
      <c r="X3076" s="5"/>
      <c r="Y3076" s="5"/>
      <c r="Z3076" s="6">
        <f>SUM(T3076:Y3076)</f>
        <v>0.5</v>
      </c>
      <c r="AA3076" s="5"/>
      <c r="AB3076" s="5"/>
      <c r="AC3076" s="40">
        <f>G3076+J3076+N3076+S3076+Z3076+AA3076-AB3076</f>
        <v>78.145161290322591</v>
      </c>
    </row>
    <row r="3077" spans="1:29" x14ac:dyDescent="0.25">
      <c r="A3077" s="224">
        <v>3073</v>
      </c>
      <c r="B3077" s="61" t="s">
        <v>846</v>
      </c>
      <c r="C3077" s="8" t="s">
        <v>5456</v>
      </c>
      <c r="D3077" s="6">
        <v>0.78133333333333332</v>
      </c>
      <c r="E3077" s="121"/>
      <c r="F3077" s="5"/>
      <c r="G3077" s="6">
        <f>SUM(D3077*100,E3077:F3077)</f>
        <v>78.133333333333326</v>
      </c>
      <c r="H3077" s="5"/>
      <c r="I3077" s="4"/>
      <c r="J3077" s="6">
        <f>SUM(H3077:I3077)</f>
        <v>0</v>
      </c>
      <c r="K3077" s="5"/>
      <c r="L3077" s="4"/>
      <c r="M3077" s="4"/>
      <c r="N3077" s="6">
        <f>SUM(K3077:M3077)</f>
        <v>0</v>
      </c>
      <c r="O3077" s="4"/>
      <c r="P3077" s="4"/>
      <c r="Q3077" s="4"/>
      <c r="R3077" s="4"/>
      <c r="S3077" s="6">
        <f>SUM(O3077:R3077)</f>
        <v>0</v>
      </c>
      <c r="T3077" s="7"/>
      <c r="U3077" s="5"/>
      <c r="V3077" s="5"/>
      <c r="W3077" s="5"/>
      <c r="X3077" s="5"/>
      <c r="Y3077" s="5"/>
      <c r="Z3077" s="6">
        <f>SUM(T3077:Y3077)</f>
        <v>0</v>
      </c>
      <c r="AA3077" s="5"/>
      <c r="AB3077" s="5"/>
      <c r="AC3077" s="40">
        <f>G3077+J3077+N3077+S3077+Z3077+AA3077-AB3077</f>
        <v>78.133333333333326</v>
      </c>
    </row>
    <row r="3078" spans="1:29" x14ac:dyDescent="0.25">
      <c r="A3078" s="224">
        <v>3074</v>
      </c>
      <c r="B3078" s="58" t="s">
        <v>847</v>
      </c>
      <c r="C3078" s="8" t="s">
        <v>5456</v>
      </c>
      <c r="D3078" s="43">
        <v>0.78132666666666672</v>
      </c>
      <c r="E3078" s="121"/>
      <c r="F3078" s="5"/>
      <c r="G3078" s="6">
        <f>SUM(D3078*100,E3078:F3078)</f>
        <v>78.132666666666665</v>
      </c>
      <c r="H3078" s="5"/>
      <c r="I3078" s="4"/>
      <c r="J3078" s="6">
        <f>SUM(H3078:I3078)</f>
        <v>0</v>
      </c>
      <c r="K3078" s="5"/>
      <c r="L3078" s="4"/>
      <c r="M3078" s="4"/>
      <c r="N3078" s="6">
        <f>SUM(K3078:M3078)</f>
        <v>0</v>
      </c>
      <c r="O3078" s="4"/>
      <c r="P3078" s="4"/>
      <c r="Q3078" s="4"/>
      <c r="R3078" s="4"/>
      <c r="S3078" s="6">
        <f>SUM(O3078:R3078)</f>
        <v>0</v>
      </c>
      <c r="T3078" s="7"/>
      <c r="U3078" s="5"/>
      <c r="V3078" s="5"/>
      <c r="W3078" s="5"/>
      <c r="X3078" s="5"/>
      <c r="Y3078" s="5"/>
      <c r="Z3078" s="6">
        <f>SUM(T3078:Y3078)</f>
        <v>0</v>
      </c>
      <c r="AA3078" s="5"/>
      <c r="AB3078" s="5"/>
      <c r="AC3078" s="40">
        <f>G3078+J3078+N3078+S3078+Z3078+AA3078-AB3078</f>
        <v>78.132666666666665</v>
      </c>
    </row>
    <row r="3079" spans="1:29" x14ac:dyDescent="0.25">
      <c r="A3079" s="225">
        <v>3075</v>
      </c>
      <c r="B3079" s="62" t="s">
        <v>3653</v>
      </c>
      <c r="C3079" s="13" t="s">
        <v>3340</v>
      </c>
      <c r="D3079" s="18">
        <v>0.78131578947368419</v>
      </c>
      <c r="E3079" s="122"/>
      <c r="F3079" s="17"/>
      <c r="G3079" s="18">
        <v>78.131578947368425</v>
      </c>
      <c r="H3079" s="17"/>
      <c r="I3079" s="19"/>
      <c r="J3079" s="18">
        <v>0</v>
      </c>
      <c r="K3079" s="17"/>
      <c r="L3079" s="19"/>
      <c r="M3079" s="19"/>
      <c r="N3079" s="18">
        <v>0</v>
      </c>
      <c r="O3079" s="19"/>
      <c r="P3079" s="19"/>
      <c r="Q3079" s="19"/>
      <c r="R3079" s="19"/>
      <c r="S3079" s="18">
        <v>0</v>
      </c>
      <c r="T3079" s="20"/>
      <c r="U3079" s="17"/>
      <c r="V3079" s="17"/>
      <c r="W3079" s="17"/>
      <c r="X3079" s="17"/>
      <c r="Y3079" s="17"/>
      <c r="Z3079" s="18">
        <v>0</v>
      </c>
      <c r="AA3079" s="17"/>
      <c r="AB3079" s="17"/>
      <c r="AC3079" s="41">
        <v>78.131578947368425</v>
      </c>
    </row>
    <row r="3080" spans="1:29" x14ac:dyDescent="0.25">
      <c r="A3080" s="224">
        <v>3076</v>
      </c>
      <c r="B3080" s="62" t="s">
        <v>3654</v>
      </c>
      <c r="C3080" s="13" t="s">
        <v>3340</v>
      </c>
      <c r="D3080" s="18">
        <v>0.77121212121212124</v>
      </c>
      <c r="E3080" s="122">
        <v>1</v>
      </c>
      <c r="F3080" s="17"/>
      <c r="G3080" s="18">
        <v>78.121212121212125</v>
      </c>
      <c r="H3080" s="17"/>
      <c r="I3080" s="19"/>
      <c r="J3080" s="18">
        <v>0</v>
      </c>
      <c r="K3080" s="17"/>
      <c r="L3080" s="19"/>
      <c r="M3080" s="19"/>
      <c r="N3080" s="18">
        <v>0</v>
      </c>
      <c r="O3080" s="19"/>
      <c r="P3080" s="19"/>
      <c r="Q3080" s="19"/>
      <c r="R3080" s="19"/>
      <c r="S3080" s="18">
        <v>0</v>
      </c>
      <c r="T3080" s="20"/>
      <c r="U3080" s="17"/>
      <c r="V3080" s="17"/>
      <c r="W3080" s="17"/>
      <c r="X3080" s="17"/>
      <c r="Y3080" s="17"/>
      <c r="Z3080" s="18">
        <v>0</v>
      </c>
      <c r="AA3080" s="17"/>
      <c r="AB3080" s="17"/>
      <c r="AC3080" s="41">
        <v>78.121212121212125</v>
      </c>
    </row>
    <row r="3081" spans="1:29" x14ac:dyDescent="0.25">
      <c r="A3081" s="224">
        <v>3077</v>
      </c>
      <c r="B3081" s="109">
        <v>214191</v>
      </c>
      <c r="C3081" s="36" t="s">
        <v>5457</v>
      </c>
      <c r="D3081" s="39">
        <v>0.67520740740740737</v>
      </c>
      <c r="E3081" s="123"/>
      <c r="F3081" s="33"/>
      <c r="G3081" s="34">
        <v>67.520740740740735</v>
      </c>
      <c r="H3081" s="33"/>
      <c r="I3081" s="32"/>
      <c r="J3081" s="34">
        <v>0</v>
      </c>
      <c r="K3081" s="33"/>
      <c r="L3081" s="32"/>
      <c r="M3081" s="32"/>
      <c r="N3081" s="34">
        <v>0</v>
      </c>
      <c r="O3081" s="32"/>
      <c r="P3081" s="32"/>
      <c r="Q3081" s="32"/>
      <c r="R3081" s="32"/>
      <c r="S3081" s="34">
        <v>0</v>
      </c>
      <c r="T3081" s="35"/>
      <c r="U3081" s="33">
        <v>10.6</v>
      </c>
      <c r="V3081" s="33"/>
      <c r="W3081" s="33"/>
      <c r="X3081" s="33"/>
      <c r="Y3081" s="33"/>
      <c r="Z3081" s="34">
        <v>10.6</v>
      </c>
      <c r="AA3081" s="33"/>
      <c r="AB3081" s="33"/>
      <c r="AC3081" s="42">
        <v>78.120740740740729</v>
      </c>
    </row>
    <row r="3082" spans="1:29" x14ac:dyDescent="0.25">
      <c r="A3082" s="224">
        <v>3078</v>
      </c>
      <c r="B3082" s="61" t="s">
        <v>848</v>
      </c>
      <c r="C3082" s="8" t="s">
        <v>5456</v>
      </c>
      <c r="D3082" s="6">
        <v>0.7811635796045785</v>
      </c>
      <c r="E3082" s="121"/>
      <c r="F3082" s="5"/>
      <c r="G3082" s="6">
        <f>SUM(D3082*100,E3082:F3082)</f>
        <v>78.116357960457847</v>
      </c>
      <c r="H3082" s="5"/>
      <c r="I3082" s="4"/>
      <c r="J3082" s="6">
        <f>SUM(H3082:I3082)</f>
        <v>0</v>
      </c>
      <c r="K3082" s="5"/>
      <c r="L3082" s="4"/>
      <c r="M3082" s="4"/>
      <c r="N3082" s="6">
        <f>SUM(K3082:M3082)</f>
        <v>0</v>
      </c>
      <c r="O3082" s="4"/>
      <c r="P3082" s="4"/>
      <c r="Q3082" s="4"/>
      <c r="R3082" s="4"/>
      <c r="S3082" s="6">
        <f>SUM(O3082:R3082)</f>
        <v>0</v>
      </c>
      <c r="T3082" s="7"/>
      <c r="U3082" s="5"/>
      <c r="V3082" s="5"/>
      <c r="W3082" s="5"/>
      <c r="X3082" s="5"/>
      <c r="Y3082" s="5"/>
      <c r="Z3082" s="6">
        <f>SUM(T3082:Y3082)</f>
        <v>0</v>
      </c>
      <c r="AA3082" s="5"/>
      <c r="AB3082" s="5"/>
      <c r="AC3082" s="40">
        <f>G3082+J3082+N3082+S3082+Z3082+AA3082-AB3082</f>
        <v>78.116357960457847</v>
      </c>
    </row>
    <row r="3083" spans="1:29" x14ac:dyDescent="0.25">
      <c r="A3083" s="225">
        <v>3079</v>
      </c>
      <c r="B3083" s="58" t="s">
        <v>849</v>
      </c>
      <c r="C3083" s="8" t="s">
        <v>5456</v>
      </c>
      <c r="D3083" s="6">
        <v>0.78103448275862064</v>
      </c>
      <c r="E3083" s="121"/>
      <c r="F3083" s="5"/>
      <c r="G3083" s="6">
        <f>SUM(D3083*100,E3083:F3083)</f>
        <v>78.103448275862064</v>
      </c>
      <c r="H3083" s="5"/>
      <c r="I3083" s="4"/>
      <c r="J3083" s="6">
        <f>SUM(H3083:I3083)</f>
        <v>0</v>
      </c>
      <c r="K3083" s="5"/>
      <c r="L3083" s="4"/>
      <c r="M3083" s="4"/>
      <c r="N3083" s="6">
        <f>SUM(K3083:M3083)</f>
        <v>0</v>
      </c>
      <c r="O3083" s="4"/>
      <c r="P3083" s="4"/>
      <c r="Q3083" s="4"/>
      <c r="R3083" s="4"/>
      <c r="S3083" s="6">
        <f>SUM(O3083:R3083)</f>
        <v>0</v>
      </c>
      <c r="T3083" s="7"/>
      <c r="U3083" s="5"/>
      <c r="V3083" s="5"/>
      <c r="W3083" s="5"/>
      <c r="X3083" s="5"/>
      <c r="Y3083" s="5"/>
      <c r="Z3083" s="6">
        <f>SUM(T3083:Y3083)</f>
        <v>0</v>
      </c>
      <c r="AA3083" s="5"/>
      <c r="AB3083" s="5"/>
      <c r="AC3083" s="40">
        <f>G3083+J3083+N3083+S3083+Z3083+AA3083-AB3083</f>
        <v>78.103448275862064</v>
      </c>
    </row>
    <row r="3084" spans="1:29" x14ac:dyDescent="0.25">
      <c r="A3084" s="224">
        <v>3080</v>
      </c>
      <c r="B3084" s="62" t="s">
        <v>5397</v>
      </c>
      <c r="C3084" s="9" t="s">
        <v>4042</v>
      </c>
      <c r="D3084" s="18">
        <v>0.7789636363636363</v>
      </c>
      <c r="E3084" s="124"/>
      <c r="F3084" s="17"/>
      <c r="G3084" s="18">
        <f>SUM(D3084*100,E3084:F3084)</f>
        <v>77.896363636363631</v>
      </c>
      <c r="H3084" s="17"/>
      <c r="I3084" s="19"/>
      <c r="J3084" s="18">
        <f>SUM(H3084:I3084)</f>
        <v>0</v>
      </c>
      <c r="K3084" s="17"/>
      <c r="L3084" s="19"/>
      <c r="M3084" s="19"/>
      <c r="N3084" s="18">
        <f>SUM(K3084:M3084)</f>
        <v>0</v>
      </c>
      <c r="O3084" s="19"/>
      <c r="P3084" s="19"/>
      <c r="Q3084" s="19"/>
      <c r="R3084" s="19"/>
      <c r="S3084" s="18">
        <f>SUM(O3084:R3084)</f>
        <v>0</v>
      </c>
      <c r="T3084" s="20"/>
      <c r="U3084" s="17">
        <v>0.2</v>
      </c>
      <c r="V3084" s="17"/>
      <c r="W3084" s="17"/>
      <c r="X3084" s="17"/>
      <c r="Y3084" s="17"/>
      <c r="Z3084" s="18">
        <f>SUM(T3084:Y3084)</f>
        <v>0.2</v>
      </c>
      <c r="AA3084" s="17"/>
      <c r="AB3084" s="17"/>
      <c r="AC3084" s="41">
        <f>G3084+J3084+N3084+S3084+Z3084+AA3084-AB3084</f>
        <v>78.096363636363634</v>
      </c>
    </row>
    <row r="3085" spans="1:29" x14ac:dyDescent="0.25">
      <c r="A3085" s="224">
        <v>3081</v>
      </c>
      <c r="B3085" s="62" t="s">
        <v>5380</v>
      </c>
      <c r="C3085" s="9" t="s">
        <v>4042</v>
      </c>
      <c r="D3085" s="18">
        <v>0.78092727272727269</v>
      </c>
      <c r="E3085" s="124"/>
      <c r="F3085" s="17"/>
      <c r="G3085" s="18">
        <f>SUM(D3085*100,E3085:F3085)</f>
        <v>78.092727272727274</v>
      </c>
      <c r="H3085" s="17"/>
      <c r="I3085" s="19"/>
      <c r="J3085" s="18">
        <f>SUM(H3085:I3085)</f>
        <v>0</v>
      </c>
      <c r="K3085" s="17"/>
      <c r="L3085" s="19"/>
      <c r="M3085" s="19"/>
      <c r="N3085" s="18">
        <f>SUM(K3085:M3085)</f>
        <v>0</v>
      </c>
      <c r="O3085" s="19"/>
      <c r="P3085" s="19"/>
      <c r="Q3085" s="19"/>
      <c r="R3085" s="19"/>
      <c r="S3085" s="18">
        <f>SUM(O3085:R3085)</f>
        <v>0</v>
      </c>
      <c r="T3085" s="20"/>
      <c r="U3085" s="17"/>
      <c r="V3085" s="17"/>
      <c r="W3085" s="17"/>
      <c r="X3085" s="17"/>
      <c r="Y3085" s="17"/>
      <c r="Z3085" s="18">
        <f>SUM(T3085:Y3085)</f>
        <v>0</v>
      </c>
      <c r="AA3085" s="17"/>
      <c r="AB3085" s="17"/>
      <c r="AC3085" s="41">
        <f>G3085+J3085+N3085+S3085+Z3085+AA3085-AB3085</f>
        <v>78.092727272727274</v>
      </c>
    </row>
    <row r="3086" spans="1:29" x14ac:dyDescent="0.25">
      <c r="A3086" s="224">
        <v>3082</v>
      </c>
      <c r="B3086" s="62" t="s">
        <v>850</v>
      </c>
      <c r="C3086" s="8" t="s">
        <v>5456</v>
      </c>
      <c r="D3086" s="6">
        <v>0.76586206896551723</v>
      </c>
      <c r="E3086" s="121"/>
      <c r="F3086" s="5"/>
      <c r="G3086" s="6">
        <f>SUM(D3086*100,E3086:F3086)</f>
        <v>76.58620689655173</v>
      </c>
      <c r="H3086" s="5"/>
      <c r="I3086" s="4"/>
      <c r="J3086" s="6">
        <f>SUM(H3086:I3086)</f>
        <v>0</v>
      </c>
      <c r="K3086" s="5"/>
      <c r="L3086" s="4"/>
      <c r="M3086" s="4"/>
      <c r="N3086" s="6">
        <f>SUM(K3086:M3086)</f>
        <v>0</v>
      </c>
      <c r="O3086" s="4"/>
      <c r="P3086" s="4"/>
      <c r="Q3086" s="4"/>
      <c r="R3086" s="4"/>
      <c r="S3086" s="6">
        <f>SUM(O3086:R3086)</f>
        <v>0</v>
      </c>
      <c r="T3086" s="7"/>
      <c r="U3086" s="5"/>
      <c r="V3086" s="5"/>
      <c r="W3086" s="5">
        <v>1.5</v>
      </c>
      <c r="X3086" s="5"/>
      <c r="Y3086" s="5"/>
      <c r="Z3086" s="6">
        <f>SUM(T3086:Y3086)</f>
        <v>1.5</v>
      </c>
      <c r="AA3086" s="5"/>
      <c r="AB3086" s="5"/>
      <c r="AC3086" s="40">
        <f>G3086+J3086+N3086+S3086+Z3086+AA3086-AB3086</f>
        <v>78.08620689655173</v>
      </c>
    </row>
    <row r="3087" spans="1:29" x14ac:dyDescent="0.25">
      <c r="A3087" s="225">
        <v>3083</v>
      </c>
      <c r="B3087" s="62" t="s">
        <v>2965</v>
      </c>
      <c r="C3087" s="13" t="s">
        <v>2360</v>
      </c>
      <c r="D3087" s="18">
        <v>0.77083333333333326</v>
      </c>
      <c r="E3087" s="122"/>
      <c r="F3087" s="17"/>
      <c r="G3087" s="18">
        <v>77.083333333333329</v>
      </c>
      <c r="H3087" s="17">
        <v>1</v>
      </c>
      <c r="I3087" s="19"/>
      <c r="J3087" s="18">
        <v>1</v>
      </c>
      <c r="K3087" s="17"/>
      <c r="L3087" s="19"/>
      <c r="M3087" s="19"/>
      <c r="N3087" s="18">
        <v>0</v>
      </c>
      <c r="O3087" s="19"/>
      <c r="P3087" s="19"/>
      <c r="Q3087" s="19"/>
      <c r="R3087" s="19"/>
      <c r="S3087" s="18">
        <v>0</v>
      </c>
      <c r="T3087" s="20"/>
      <c r="U3087" s="17"/>
      <c r="V3087" s="17"/>
      <c r="W3087" s="17"/>
      <c r="X3087" s="17"/>
      <c r="Y3087" s="17"/>
      <c r="Z3087" s="18">
        <v>0</v>
      </c>
      <c r="AA3087" s="17"/>
      <c r="AB3087" s="17"/>
      <c r="AC3087" s="41">
        <v>78.083333333333329</v>
      </c>
    </row>
    <row r="3088" spans="1:29" x14ac:dyDescent="0.25">
      <c r="A3088" s="224">
        <v>3084</v>
      </c>
      <c r="B3088" s="62" t="s">
        <v>2966</v>
      </c>
      <c r="C3088" s="13" t="s">
        <v>2360</v>
      </c>
      <c r="D3088" s="18">
        <v>0.78076923076923077</v>
      </c>
      <c r="E3088" s="122"/>
      <c r="F3088" s="17"/>
      <c r="G3088" s="18">
        <v>78.07692307692308</v>
      </c>
      <c r="H3088" s="17"/>
      <c r="I3088" s="19"/>
      <c r="J3088" s="18">
        <v>0</v>
      </c>
      <c r="K3088" s="17"/>
      <c r="L3088" s="19"/>
      <c r="M3088" s="19"/>
      <c r="N3088" s="18">
        <v>0</v>
      </c>
      <c r="O3088" s="19"/>
      <c r="P3088" s="19"/>
      <c r="Q3088" s="19"/>
      <c r="R3088" s="19"/>
      <c r="S3088" s="18">
        <v>0</v>
      </c>
      <c r="T3088" s="20"/>
      <c r="U3088" s="17"/>
      <c r="V3088" s="17"/>
      <c r="W3088" s="17"/>
      <c r="X3088" s="17"/>
      <c r="Y3088" s="17"/>
      <c r="Z3088" s="18">
        <v>0</v>
      </c>
      <c r="AA3088" s="17"/>
      <c r="AB3088" s="17"/>
      <c r="AC3088" s="41">
        <v>78.07692307692308</v>
      </c>
    </row>
    <row r="3089" spans="1:29" x14ac:dyDescent="0.25">
      <c r="A3089" s="224">
        <v>3085</v>
      </c>
      <c r="B3089" s="62" t="s">
        <v>5003</v>
      </c>
      <c r="C3089" s="8" t="s">
        <v>4042</v>
      </c>
      <c r="D3089" s="18">
        <v>0.78066433566433568</v>
      </c>
      <c r="E3089" s="124"/>
      <c r="F3089" s="17"/>
      <c r="G3089" s="18">
        <f>SUM(D3089*100,E3089:F3089)</f>
        <v>78.066433566433574</v>
      </c>
      <c r="H3089" s="17"/>
      <c r="I3089" s="19"/>
      <c r="J3089" s="18">
        <f>SUM(H3089:I3089)</f>
        <v>0</v>
      </c>
      <c r="K3089" s="17"/>
      <c r="L3089" s="19"/>
      <c r="M3089" s="19"/>
      <c r="N3089" s="18">
        <f>SUM(K3089:M3089)</f>
        <v>0</v>
      </c>
      <c r="O3089" s="19"/>
      <c r="P3089" s="19"/>
      <c r="Q3089" s="19"/>
      <c r="R3089" s="19"/>
      <c r="S3089" s="18">
        <f>SUM(O3089:R3089)</f>
        <v>0</v>
      </c>
      <c r="T3089" s="20"/>
      <c r="U3089" s="17"/>
      <c r="V3089" s="17"/>
      <c r="W3089" s="17"/>
      <c r="X3089" s="17"/>
      <c r="Y3089" s="17"/>
      <c r="Z3089" s="18">
        <f>SUM(T3089:Y3089)</f>
        <v>0</v>
      </c>
      <c r="AA3089" s="17"/>
      <c r="AB3089" s="17"/>
      <c r="AC3089" s="41">
        <f>G3089+J3089+N3089+S3089+Z3089+AA3089-AB3089</f>
        <v>78.066433566433574</v>
      </c>
    </row>
    <row r="3090" spans="1:29" x14ac:dyDescent="0.25">
      <c r="A3090" s="224">
        <v>3086</v>
      </c>
      <c r="B3090" s="62" t="s">
        <v>851</v>
      </c>
      <c r="C3090" s="8" t="s">
        <v>5456</v>
      </c>
      <c r="D3090" s="43">
        <v>0.78064516129032258</v>
      </c>
      <c r="E3090" s="121"/>
      <c r="F3090" s="5"/>
      <c r="G3090" s="6">
        <f>SUM(D3090*100,E3090:F3090)</f>
        <v>78.064516129032256</v>
      </c>
      <c r="H3090" s="5"/>
      <c r="I3090" s="4"/>
      <c r="J3090" s="6">
        <f>SUM(H3090:I3090)</f>
        <v>0</v>
      </c>
      <c r="K3090" s="5"/>
      <c r="L3090" s="4"/>
      <c r="M3090" s="4"/>
      <c r="N3090" s="6">
        <f>SUM(K3090:M3090)</f>
        <v>0</v>
      </c>
      <c r="O3090" s="4"/>
      <c r="P3090" s="4"/>
      <c r="Q3090" s="4"/>
      <c r="R3090" s="4"/>
      <c r="S3090" s="6">
        <f>SUM(O3090:R3090)</f>
        <v>0</v>
      </c>
      <c r="T3090" s="7"/>
      <c r="U3090" s="5"/>
      <c r="V3090" s="5"/>
      <c r="W3090" s="5"/>
      <c r="X3090" s="5"/>
      <c r="Y3090" s="5"/>
      <c r="Z3090" s="6">
        <f>SUM(T3090:Y3090)</f>
        <v>0</v>
      </c>
      <c r="AA3090" s="5"/>
      <c r="AB3090" s="5"/>
      <c r="AC3090" s="40">
        <f>G3090+J3090+N3090+S3090+Z3090+AA3090-AB3090</f>
        <v>78.064516129032256</v>
      </c>
    </row>
    <row r="3091" spans="1:29" x14ac:dyDescent="0.25">
      <c r="A3091" s="225">
        <v>3087</v>
      </c>
      <c r="B3091" s="62" t="s">
        <v>4954</v>
      </c>
      <c r="C3091" s="8" t="s">
        <v>4042</v>
      </c>
      <c r="D3091" s="18">
        <v>0.78059210526315792</v>
      </c>
      <c r="E3091" s="124"/>
      <c r="F3091" s="17"/>
      <c r="G3091" s="18">
        <f>SUM(D3091*100,E3091:F3091)</f>
        <v>78.059210526315795</v>
      </c>
      <c r="H3091" s="17"/>
      <c r="I3091" s="19"/>
      <c r="J3091" s="18">
        <f>SUM(H3091:I3091)</f>
        <v>0</v>
      </c>
      <c r="K3091" s="17"/>
      <c r="L3091" s="19"/>
      <c r="M3091" s="19"/>
      <c r="N3091" s="18">
        <f>SUM(K3091:M3091)</f>
        <v>0</v>
      </c>
      <c r="O3091" s="19"/>
      <c r="P3091" s="19"/>
      <c r="Q3091" s="19"/>
      <c r="R3091" s="19"/>
      <c r="S3091" s="18">
        <f>SUM(O3091:R3091)</f>
        <v>0</v>
      </c>
      <c r="T3091" s="20"/>
      <c r="U3091" s="17"/>
      <c r="V3091" s="17"/>
      <c r="W3091" s="17"/>
      <c r="X3091" s="17"/>
      <c r="Y3091" s="17"/>
      <c r="Z3091" s="18">
        <f>SUM(T3091:Y3091)</f>
        <v>0</v>
      </c>
      <c r="AA3091" s="17"/>
      <c r="AB3091" s="17"/>
      <c r="AC3091" s="41">
        <f>G3091+J3091+N3091+S3091+Z3091+AA3091-AB3091</f>
        <v>78.059210526315795</v>
      </c>
    </row>
    <row r="3092" spans="1:29" x14ac:dyDescent="0.25">
      <c r="A3092" s="224">
        <v>3088</v>
      </c>
      <c r="B3092" s="109">
        <v>214087</v>
      </c>
      <c r="C3092" s="36" t="s">
        <v>5457</v>
      </c>
      <c r="D3092" s="39">
        <v>0.74656296296296298</v>
      </c>
      <c r="E3092" s="123"/>
      <c r="F3092" s="33"/>
      <c r="G3092" s="34">
        <v>74.656296296296304</v>
      </c>
      <c r="H3092" s="33"/>
      <c r="I3092" s="32"/>
      <c r="J3092" s="34">
        <v>0</v>
      </c>
      <c r="K3092" s="33"/>
      <c r="L3092" s="32"/>
      <c r="M3092" s="32"/>
      <c r="N3092" s="34">
        <v>0</v>
      </c>
      <c r="O3092" s="32"/>
      <c r="P3092" s="32"/>
      <c r="Q3092" s="32"/>
      <c r="R3092" s="32"/>
      <c r="S3092" s="34">
        <v>0</v>
      </c>
      <c r="T3092" s="35"/>
      <c r="U3092" s="33">
        <v>3.4</v>
      </c>
      <c r="V3092" s="33"/>
      <c r="W3092" s="33"/>
      <c r="X3092" s="33"/>
      <c r="Y3092" s="33"/>
      <c r="Z3092" s="34">
        <v>3.4</v>
      </c>
      <c r="AA3092" s="33"/>
      <c r="AB3092" s="33"/>
      <c r="AC3092" s="42">
        <v>78.05629629629631</v>
      </c>
    </row>
    <row r="3093" spans="1:29" x14ac:dyDescent="0.25">
      <c r="A3093" s="224">
        <v>3089</v>
      </c>
      <c r="B3093" s="58" t="s">
        <v>852</v>
      </c>
      <c r="C3093" s="8" t="s">
        <v>5456</v>
      </c>
      <c r="D3093" s="6">
        <v>0.78033333333333332</v>
      </c>
      <c r="E3093" s="121"/>
      <c r="F3093" s="5"/>
      <c r="G3093" s="6">
        <f>SUM(D3093*100,E3093:F3093)</f>
        <v>78.033333333333331</v>
      </c>
      <c r="H3093" s="5"/>
      <c r="I3093" s="4"/>
      <c r="J3093" s="6">
        <f>SUM(H3093:I3093)</f>
        <v>0</v>
      </c>
      <c r="K3093" s="5"/>
      <c r="L3093" s="4"/>
      <c r="M3093" s="4"/>
      <c r="N3093" s="6">
        <f>SUM(K3093:M3093)</f>
        <v>0</v>
      </c>
      <c r="O3093" s="4"/>
      <c r="P3093" s="4"/>
      <c r="Q3093" s="4"/>
      <c r="R3093" s="4"/>
      <c r="S3093" s="6">
        <f>SUM(O3093:R3093)</f>
        <v>0</v>
      </c>
      <c r="T3093" s="7"/>
      <c r="U3093" s="5"/>
      <c r="V3093" s="5"/>
      <c r="W3093" s="5"/>
      <c r="X3093" s="5"/>
      <c r="Y3093" s="5"/>
      <c r="Z3093" s="6">
        <f>SUM(T3093:Y3093)</f>
        <v>0</v>
      </c>
      <c r="AA3093" s="5"/>
      <c r="AB3093" s="5"/>
      <c r="AC3093" s="40">
        <f>G3093+J3093+N3093+S3093+Z3093+AA3093-AB3093</f>
        <v>78.033333333333331</v>
      </c>
    </row>
    <row r="3094" spans="1:29" x14ac:dyDescent="0.25">
      <c r="A3094" s="224">
        <v>3090</v>
      </c>
      <c r="B3094" s="62" t="s">
        <v>3655</v>
      </c>
      <c r="C3094" s="13" t="s">
        <v>3340</v>
      </c>
      <c r="D3094" s="18">
        <v>0.76333333333333331</v>
      </c>
      <c r="E3094" s="122"/>
      <c r="F3094" s="17"/>
      <c r="G3094" s="18">
        <v>76.333333333333329</v>
      </c>
      <c r="H3094" s="17"/>
      <c r="I3094" s="19"/>
      <c r="J3094" s="18">
        <v>0</v>
      </c>
      <c r="K3094" s="17"/>
      <c r="L3094" s="19"/>
      <c r="M3094" s="19"/>
      <c r="N3094" s="18">
        <v>0</v>
      </c>
      <c r="O3094" s="19"/>
      <c r="P3094" s="19"/>
      <c r="Q3094" s="19"/>
      <c r="R3094" s="19"/>
      <c r="S3094" s="18">
        <v>0</v>
      </c>
      <c r="T3094" s="20">
        <v>1</v>
      </c>
      <c r="U3094" s="17"/>
      <c r="V3094" s="17"/>
      <c r="W3094" s="17">
        <v>0.7</v>
      </c>
      <c r="X3094" s="17"/>
      <c r="Y3094" s="17"/>
      <c r="Z3094" s="18">
        <v>1.7</v>
      </c>
      <c r="AA3094" s="17"/>
      <c r="AB3094" s="17"/>
      <c r="AC3094" s="41">
        <v>78.033333333333331</v>
      </c>
    </row>
    <row r="3095" spans="1:29" x14ac:dyDescent="0.25">
      <c r="A3095" s="225">
        <v>3091</v>
      </c>
      <c r="B3095" s="109">
        <v>194247</v>
      </c>
      <c r="C3095" s="36" t="s">
        <v>5457</v>
      </c>
      <c r="D3095" s="39">
        <v>0.78033333333333332</v>
      </c>
      <c r="E3095" s="123"/>
      <c r="F3095" s="33"/>
      <c r="G3095" s="34">
        <v>78.033333333333331</v>
      </c>
      <c r="H3095" s="33"/>
      <c r="I3095" s="32"/>
      <c r="J3095" s="34">
        <v>0</v>
      </c>
      <c r="K3095" s="33"/>
      <c r="L3095" s="32"/>
      <c r="M3095" s="32"/>
      <c r="N3095" s="34">
        <v>0</v>
      </c>
      <c r="O3095" s="32"/>
      <c r="P3095" s="32"/>
      <c r="Q3095" s="32"/>
      <c r="R3095" s="32"/>
      <c r="S3095" s="34">
        <v>0</v>
      </c>
      <c r="T3095" s="35"/>
      <c r="U3095" s="33"/>
      <c r="V3095" s="33"/>
      <c r="W3095" s="33"/>
      <c r="X3095" s="33"/>
      <c r="Y3095" s="33"/>
      <c r="Z3095" s="34">
        <v>0</v>
      </c>
      <c r="AA3095" s="33"/>
      <c r="AB3095" s="33"/>
      <c r="AC3095" s="42">
        <v>78.033333333333331</v>
      </c>
    </row>
    <row r="3096" spans="1:29" x14ac:dyDescent="0.25">
      <c r="A3096" s="224">
        <v>3092</v>
      </c>
      <c r="B3096" s="111" t="s">
        <v>4207</v>
      </c>
      <c r="C3096" s="8" t="s">
        <v>4042</v>
      </c>
      <c r="D3096" s="18">
        <v>0.6903125</v>
      </c>
      <c r="E3096" s="124"/>
      <c r="F3096" s="17"/>
      <c r="G3096" s="18">
        <f>SUM(D3096*100,E3096:F3096)</f>
        <v>69.03125</v>
      </c>
      <c r="H3096" s="17"/>
      <c r="I3096" s="19"/>
      <c r="J3096" s="18">
        <f>SUM(H3096:I3096)</f>
        <v>0</v>
      </c>
      <c r="K3096" s="17"/>
      <c r="L3096" s="19"/>
      <c r="M3096" s="19"/>
      <c r="N3096" s="18">
        <f>SUM(K3096:M3096)</f>
        <v>0</v>
      </c>
      <c r="O3096" s="19"/>
      <c r="P3096" s="19">
        <v>9</v>
      </c>
      <c r="Q3096" s="19"/>
      <c r="R3096" s="19"/>
      <c r="S3096" s="18">
        <f>SUM(O3096:R3096)</f>
        <v>9</v>
      </c>
      <c r="T3096" s="20"/>
      <c r="U3096" s="17"/>
      <c r="V3096" s="17"/>
      <c r="W3096" s="17"/>
      <c r="X3096" s="17"/>
      <c r="Y3096" s="17"/>
      <c r="Z3096" s="18">
        <f>SUM(T3096:Y3096)</f>
        <v>0</v>
      </c>
      <c r="AA3096" s="17"/>
      <c r="AB3096" s="17"/>
      <c r="AC3096" s="41">
        <f>G3096+J3096+N3096+S3096+Z3096+AA3096-AB3096</f>
        <v>78.03125</v>
      </c>
    </row>
    <row r="3097" spans="1:29" x14ac:dyDescent="0.25">
      <c r="A3097" s="224">
        <v>3093</v>
      </c>
      <c r="B3097" s="62" t="s">
        <v>2967</v>
      </c>
      <c r="C3097" s="13" t="s">
        <v>2360</v>
      </c>
      <c r="D3097" s="18">
        <v>0.76615384615384619</v>
      </c>
      <c r="E3097" s="122"/>
      <c r="F3097" s="17"/>
      <c r="G3097" s="18">
        <v>76.615384615384613</v>
      </c>
      <c r="H3097" s="17"/>
      <c r="I3097" s="19"/>
      <c r="J3097" s="18">
        <v>0</v>
      </c>
      <c r="K3097" s="17"/>
      <c r="L3097" s="19"/>
      <c r="M3097" s="19"/>
      <c r="N3097" s="18">
        <v>0</v>
      </c>
      <c r="O3097" s="19"/>
      <c r="P3097" s="19"/>
      <c r="Q3097" s="19"/>
      <c r="R3097" s="19"/>
      <c r="S3097" s="18">
        <v>0</v>
      </c>
      <c r="T3097" s="20"/>
      <c r="U3097" s="17">
        <v>0.9</v>
      </c>
      <c r="V3097" s="17">
        <v>0.5</v>
      </c>
      <c r="W3097" s="17"/>
      <c r="X3097" s="17"/>
      <c r="Y3097" s="17"/>
      <c r="Z3097" s="18">
        <v>1.4</v>
      </c>
      <c r="AA3097" s="17"/>
      <c r="AB3097" s="17"/>
      <c r="AC3097" s="41">
        <v>78.015384615384619</v>
      </c>
    </row>
    <row r="3098" spans="1:29" x14ac:dyDescent="0.25">
      <c r="A3098" s="224">
        <v>3094</v>
      </c>
      <c r="B3098" s="59" t="s">
        <v>853</v>
      </c>
      <c r="C3098" s="8" t="s">
        <v>5456</v>
      </c>
      <c r="D3098" s="43">
        <v>0.78012000000000004</v>
      </c>
      <c r="E3098" s="121"/>
      <c r="F3098" s="5"/>
      <c r="G3098" s="6">
        <f>SUM(D3098*100,E3098:F3098)</f>
        <v>78.012</v>
      </c>
      <c r="H3098" s="5"/>
      <c r="I3098" s="4"/>
      <c r="J3098" s="6">
        <f>SUM(H3098:I3098)</f>
        <v>0</v>
      </c>
      <c r="K3098" s="5"/>
      <c r="L3098" s="4"/>
      <c r="M3098" s="4"/>
      <c r="N3098" s="6">
        <f>SUM(K3098:M3098)</f>
        <v>0</v>
      </c>
      <c r="O3098" s="4"/>
      <c r="P3098" s="4"/>
      <c r="Q3098" s="4"/>
      <c r="R3098" s="4"/>
      <c r="S3098" s="6">
        <f>SUM(O3098:R3098)</f>
        <v>0</v>
      </c>
      <c r="T3098" s="7"/>
      <c r="U3098" s="5"/>
      <c r="V3098" s="5"/>
      <c r="W3098" s="5"/>
      <c r="X3098" s="5"/>
      <c r="Y3098" s="5"/>
      <c r="Z3098" s="6">
        <f>SUM(T3098:Y3098)</f>
        <v>0</v>
      </c>
      <c r="AA3098" s="5"/>
      <c r="AB3098" s="5"/>
      <c r="AC3098" s="40">
        <f>G3098+J3098+N3098+S3098+Z3098+AA3098-AB3098</f>
        <v>78.012</v>
      </c>
    </row>
    <row r="3099" spans="1:29" x14ac:dyDescent="0.25">
      <c r="A3099" s="225">
        <v>3095</v>
      </c>
      <c r="B3099" s="62" t="s">
        <v>2968</v>
      </c>
      <c r="C3099" s="13" t="s">
        <v>2360</v>
      </c>
      <c r="D3099" s="18">
        <v>0.78003636363636364</v>
      </c>
      <c r="E3099" s="122"/>
      <c r="F3099" s="17"/>
      <c r="G3099" s="18">
        <v>78.00363636363636</v>
      </c>
      <c r="H3099" s="17"/>
      <c r="I3099" s="19"/>
      <c r="J3099" s="18">
        <v>0</v>
      </c>
      <c r="K3099" s="17"/>
      <c r="L3099" s="19"/>
      <c r="M3099" s="19"/>
      <c r="N3099" s="18">
        <v>0</v>
      </c>
      <c r="O3099" s="19"/>
      <c r="P3099" s="19"/>
      <c r="Q3099" s="19"/>
      <c r="R3099" s="19"/>
      <c r="S3099" s="18">
        <v>0</v>
      </c>
      <c r="T3099" s="20"/>
      <c r="U3099" s="17"/>
      <c r="V3099" s="17"/>
      <c r="W3099" s="17"/>
      <c r="X3099" s="17"/>
      <c r="Y3099" s="17"/>
      <c r="Z3099" s="18">
        <v>0</v>
      </c>
      <c r="AA3099" s="17"/>
      <c r="AB3099" s="17"/>
      <c r="AC3099" s="41">
        <v>78.00363636363636</v>
      </c>
    </row>
    <row r="3100" spans="1:29" x14ac:dyDescent="0.25">
      <c r="A3100" s="224">
        <v>3096</v>
      </c>
      <c r="B3100" s="62" t="s">
        <v>4709</v>
      </c>
      <c r="C3100" s="8" t="s">
        <v>4042</v>
      </c>
      <c r="D3100" s="18">
        <v>0.78</v>
      </c>
      <c r="E3100" s="124"/>
      <c r="F3100" s="17"/>
      <c r="G3100" s="18">
        <f>SUM(D3100*100,E3100:F3100)</f>
        <v>78</v>
      </c>
      <c r="H3100" s="17"/>
      <c r="I3100" s="19"/>
      <c r="J3100" s="18">
        <f>SUM(H3100:I3100)</f>
        <v>0</v>
      </c>
      <c r="K3100" s="17"/>
      <c r="L3100" s="19"/>
      <c r="M3100" s="19"/>
      <c r="N3100" s="18">
        <f>SUM(K3100:M3100)</f>
        <v>0</v>
      </c>
      <c r="O3100" s="19"/>
      <c r="P3100" s="19"/>
      <c r="Q3100" s="19"/>
      <c r="R3100" s="19"/>
      <c r="S3100" s="18">
        <f>SUM(O3100:R3100)</f>
        <v>0</v>
      </c>
      <c r="T3100" s="20"/>
      <c r="U3100" s="17"/>
      <c r="V3100" s="17"/>
      <c r="W3100" s="17"/>
      <c r="X3100" s="17"/>
      <c r="Y3100" s="17"/>
      <c r="Z3100" s="18">
        <f>SUM(T3100:Y3100)</f>
        <v>0</v>
      </c>
      <c r="AA3100" s="17"/>
      <c r="AB3100" s="17"/>
      <c r="AC3100" s="41">
        <f>G3100+J3100+N3100+S3100+Z3100+AA3100-AB3100</f>
        <v>78</v>
      </c>
    </row>
    <row r="3101" spans="1:29" x14ac:dyDescent="0.25">
      <c r="A3101" s="224">
        <v>3097</v>
      </c>
      <c r="B3101" s="62" t="s">
        <v>4926</v>
      </c>
      <c r="C3101" s="8" t="s">
        <v>4042</v>
      </c>
      <c r="D3101" s="18">
        <v>0.77993421052631584</v>
      </c>
      <c r="E3101" s="124"/>
      <c r="F3101" s="17"/>
      <c r="G3101" s="18">
        <f>SUM(D3101*100,E3101:F3101)</f>
        <v>77.993421052631589</v>
      </c>
      <c r="H3101" s="17"/>
      <c r="I3101" s="19"/>
      <c r="J3101" s="18">
        <f>SUM(H3101:I3101)</f>
        <v>0</v>
      </c>
      <c r="K3101" s="17"/>
      <c r="L3101" s="19"/>
      <c r="M3101" s="19"/>
      <c r="N3101" s="18">
        <f>SUM(K3101:M3101)</f>
        <v>0</v>
      </c>
      <c r="O3101" s="19"/>
      <c r="P3101" s="19"/>
      <c r="Q3101" s="19"/>
      <c r="R3101" s="19"/>
      <c r="S3101" s="18">
        <f>SUM(O3101:R3101)</f>
        <v>0</v>
      </c>
      <c r="T3101" s="20"/>
      <c r="U3101" s="17"/>
      <c r="V3101" s="17"/>
      <c r="W3101" s="17"/>
      <c r="X3101" s="17"/>
      <c r="Y3101" s="17"/>
      <c r="Z3101" s="18">
        <f>SUM(T3101:Y3101)</f>
        <v>0</v>
      </c>
      <c r="AA3101" s="17"/>
      <c r="AB3101" s="17"/>
      <c r="AC3101" s="41">
        <f>G3101+J3101+N3101+S3101+Z3101+AA3101-AB3101</f>
        <v>77.993421052631589</v>
      </c>
    </row>
    <row r="3102" spans="1:29" x14ac:dyDescent="0.25">
      <c r="A3102" s="224">
        <v>3098</v>
      </c>
      <c r="B3102" s="81" t="s">
        <v>1695</v>
      </c>
      <c r="C3102" s="8" t="s">
        <v>1369</v>
      </c>
      <c r="D3102" s="18">
        <v>0.77970037453183527</v>
      </c>
      <c r="E3102" s="122"/>
      <c r="F3102" s="17"/>
      <c r="G3102" s="18">
        <f>SUM(D3102*100,E3102:F3102)</f>
        <v>77.970037453183522</v>
      </c>
      <c r="H3102" s="17"/>
      <c r="I3102" s="19"/>
      <c r="J3102" s="18">
        <f>SUM(H3102:I3102)</f>
        <v>0</v>
      </c>
      <c r="K3102" s="17"/>
      <c r="L3102" s="19"/>
      <c r="M3102" s="19"/>
      <c r="N3102" s="18">
        <f>SUM(K3102:M3102)</f>
        <v>0</v>
      </c>
      <c r="O3102" s="19"/>
      <c r="P3102" s="19"/>
      <c r="Q3102" s="19"/>
      <c r="R3102" s="19"/>
      <c r="S3102" s="18">
        <f>SUM(O3102:R3102)</f>
        <v>0</v>
      </c>
      <c r="T3102" s="20"/>
      <c r="U3102" s="17"/>
      <c r="V3102" s="17"/>
      <c r="W3102" s="17"/>
      <c r="X3102" s="17"/>
      <c r="Y3102" s="17"/>
      <c r="Z3102" s="18">
        <f>SUM(T3102:Y3102)</f>
        <v>0</v>
      </c>
      <c r="AA3102" s="17"/>
      <c r="AB3102" s="17"/>
      <c r="AC3102" s="41">
        <f>G3102+J3102+N3102+S3102+Z3102+AA3102-AB3102</f>
        <v>77.970037453183522</v>
      </c>
    </row>
    <row r="3103" spans="1:29" x14ac:dyDescent="0.25">
      <c r="A3103" s="225">
        <v>3099</v>
      </c>
      <c r="B3103" s="62" t="s">
        <v>5291</v>
      </c>
      <c r="C3103" s="9" t="s">
        <v>4042</v>
      </c>
      <c r="D3103" s="18">
        <v>0.77069696969696977</v>
      </c>
      <c r="E3103" s="124"/>
      <c r="F3103" s="17"/>
      <c r="G3103" s="18">
        <f>SUM(D3103*100,E3103:F3103)</f>
        <v>77.069696969696977</v>
      </c>
      <c r="H3103" s="17"/>
      <c r="I3103" s="19"/>
      <c r="J3103" s="18">
        <f>SUM(H3103:I3103)</f>
        <v>0</v>
      </c>
      <c r="K3103" s="17"/>
      <c r="L3103" s="19"/>
      <c r="M3103" s="19"/>
      <c r="N3103" s="18">
        <f>SUM(K3103:M3103)</f>
        <v>0</v>
      </c>
      <c r="O3103" s="19"/>
      <c r="P3103" s="19"/>
      <c r="Q3103" s="19"/>
      <c r="R3103" s="19"/>
      <c r="S3103" s="18">
        <f>SUM(O3103:R3103)</f>
        <v>0</v>
      </c>
      <c r="T3103" s="20"/>
      <c r="U3103" s="17">
        <v>0.9</v>
      </c>
      <c r="V3103" s="17"/>
      <c r="W3103" s="17"/>
      <c r="X3103" s="17"/>
      <c r="Y3103" s="17"/>
      <c r="Z3103" s="18">
        <f>SUM(T3103:Y3103)</f>
        <v>0.9</v>
      </c>
      <c r="AA3103" s="17"/>
      <c r="AB3103" s="17"/>
      <c r="AC3103" s="41">
        <f>G3103+J3103+N3103+S3103+Z3103+AA3103-AB3103</f>
        <v>77.969696969696983</v>
      </c>
    </row>
    <row r="3104" spans="1:29" ht="25.5" x14ac:dyDescent="0.25">
      <c r="A3104" s="224">
        <v>3100</v>
      </c>
      <c r="B3104" s="81" t="s">
        <v>1696</v>
      </c>
      <c r="C3104" s="13" t="s">
        <v>1369</v>
      </c>
      <c r="D3104" s="18">
        <v>0.77257142857142846</v>
      </c>
      <c r="E3104" s="122"/>
      <c r="F3104" s="17"/>
      <c r="G3104" s="18">
        <f>SUM(D3104*100,E3104:F3104)</f>
        <v>77.257142857142853</v>
      </c>
      <c r="H3104" s="17"/>
      <c r="I3104" s="19"/>
      <c r="J3104" s="18">
        <f>SUM(H3104:I3104)</f>
        <v>0</v>
      </c>
      <c r="K3104" s="17"/>
      <c r="L3104" s="19"/>
      <c r="M3104" s="19"/>
      <c r="N3104" s="18">
        <f>SUM(K3104:M3104)</f>
        <v>0</v>
      </c>
      <c r="O3104" s="19"/>
      <c r="P3104" s="19"/>
      <c r="Q3104" s="19"/>
      <c r="R3104" s="19"/>
      <c r="S3104" s="18">
        <f>SUM(O3104:R3104)</f>
        <v>0</v>
      </c>
      <c r="T3104" s="20" t="s">
        <v>1697</v>
      </c>
      <c r="U3104" s="17">
        <v>0.5</v>
      </c>
      <c r="V3104" s="17"/>
      <c r="W3104" s="17"/>
      <c r="X3104" s="17"/>
      <c r="Y3104" s="17">
        <v>0.2</v>
      </c>
      <c r="Z3104" s="18">
        <f>SUM(T3104:Y3104)</f>
        <v>0.7</v>
      </c>
      <c r="AA3104" s="17"/>
      <c r="AB3104" s="17"/>
      <c r="AC3104" s="41">
        <f>G3104+J3104+N3104+S3104+Z3104+AA3104-AB3104</f>
        <v>77.957142857142856</v>
      </c>
    </row>
    <row r="3105" spans="1:29" x14ac:dyDescent="0.25">
      <c r="A3105" s="224">
        <v>3101</v>
      </c>
      <c r="B3105" s="109">
        <v>204288</v>
      </c>
      <c r="C3105" s="36" t="s">
        <v>5457</v>
      </c>
      <c r="D3105" s="38">
        <v>0.77156250000000004</v>
      </c>
      <c r="E3105" s="123"/>
      <c r="F3105" s="33"/>
      <c r="G3105" s="34">
        <v>77.15625</v>
      </c>
      <c r="H3105" s="33"/>
      <c r="I3105" s="32"/>
      <c r="J3105" s="34">
        <v>0</v>
      </c>
      <c r="K3105" s="33"/>
      <c r="L3105" s="32"/>
      <c r="M3105" s="32"/>
      <c r="N3105" s="34">
        <v>0</v>
      </c>
      <c r="O3105" s="32"/>
      <c r="P3105" s="32"/>
      <c r="Q3105" s="32"/>
      <c r="R3105" s="32"/>
      <c r="S3105" s="34">
        <v>0</v>
      </c>
      <c r="T3105" s="35"/>
      <c r="U3105" s="33"/>
      <c r="V3105" s="33"/>
      <c r="W3105" s="33"/>
      <c r="X3105" s="33">
        <v>0.8</v>
      </c>
      <c r="Y3105" s="33"/>
      <c r="Z3105" s="34">
        <v>0.8</v>
      </c>
      <c r="AA3105" s="33"/>
      <c r="AB3105" s="33"/>
      <c r="AC3105" s="42">
        <v>77.956249999999997</v>
      </c>
    </row>
    <row r="3106" spans="1:29" ht="25.5" x14ac:dyDescent="0.25">
      <c r="A3106" s="224">
        <v>3102</v>
      </c>
      <c r="B3106" s="81" t="s">
        <v>1698</v>
      </c>
      <c r="C3106" s="13" t="s">
        <v>1369</v>
      </c>
      <c r="D3106" s="18">
        <v>0.77255714285714283</v>
      </c>
      <c r="E3106" s="122"/>
      <c r="F3106" s="17"/>
      <c r="G3106" s="18">
        <f>SUM(D3106*100,E3106:F3106)</f>
        <v>77.255714285714276</v>
      </c>
      <c r="H3106" s="17"/>
      <c r="I3106" s="19"/>
      <c r="J3106" s="18">
        <f>SUM(H3106:I3106)</f>
        <v>0</v>
      </c>
      <c r="K3106" s="17"/>
      <c r="L3106" s="19"/>
      <c r="M3106" s="19"/>
      <c r="N3106" s="18">
        <f>SUM(K3106:M3106)</f>
        <v>0</v>
      </c>
      <c r="O3106" s="19"/>
      <c r="P3106" s="19"/>
      <c r="Q3106" s="19"/>
      <c r="R3106" s="19"/>
      <c r="S3106" s="18">
        <f>SUM(O3106:R3106)</f>
        <v>0</v>
      </c>
      <c r="T3106" s="20"/>
      <c r="U3106" s="17">
        <v>0.5</v>
      </c>
      <c r="V3106" s="17"/>
      <c r="W3106" s="17">
        <v>0.2</v>
      </c>
      <c r="X3106" s="17"/>
      <c r="Y3106" s="17"/>
      <c r="Z3106" s="18">
        <f>SUM(T3106:Y3106)</f>
        <v>0.7</v>
      </c>
      <c r="AA3106" s="17"/>
      <c r="AB3106" s="17"/>
      <c r="AC3106" s="41">
        <f>G3106+J3106+N3106+S3106+Z3106+AA3106-AB3106</f>
        <v>77.955714285714279</v>
      </c>
    </row>
    <row r="3107" spans="1:29" x14ac:dyDescent="0.25">
      <c r="A3107" s="225">
        <v>3103</v>
      </c>
      <c r="B3107" s="101" t="s">
        <v>1699</v>
      </c>
      <c r="C3107" s="8" t="s">
        <v>1369</v>
      </c>
      <c r="D3107" s="18">
        <v>0.77955333333333332</v>
      </c>
      <c r="E3107" s="122"/>
      <c r="F3107" s="17"/>
      <c r="G3107" s="18">
        <f>SUM(D3107*100,E3107:F3107)</f>
        <v>77.955333333333328</v>
      </c>
      <c r="H3107" s="17"/>
      <c r="I3107" s="19"/>
      <c r="J3107" s="18">
        <f>SUM(H3107:I3107)</f>
        <v>0</v>
      </c>
      <c r="K3107" s="17"/>
      <c r="L3107" s="19"/>
      <c r="M3107" s="19"/>
      <c r="N3107" s="18">
        <f>SUM(K3107:M3107)</f>
        <v>0</v>
      </c>
      <c r="O3107" s="19"/>
      <c r="P3107" s="19"/>
      <c r="Q3107" s="19"/>
      <c r="R3107" s="19"/>
      <c r="S3107" s="18">
        <f>SUM(O3107:R3107)</f>
        <v>0</v>
      </c>
      <c r="T3107" s="20"/>
      <c r="U3107" s="17"/>
      <c r="V3107" s="17"/>
      <c r="W3107" s="17"/>
      <c r="X3107" s="17"/>
      <c r="Y3107" s="17"/>
      <c r="Z3107" s="18">
        <f>SUM(T3107:Y3107)</f>
        <v>0</v>
      </c>
      <c r="AA3107" s="17"/>
      <c r="AB3107" s="17"/>
      <c r="AC3107" s="41">
        <f>G3107+J3107+N3107+S3107+Z3107+AA3107-AB3107</f>
        <v>77.955333333333328</v>
      </c>
    </row>
    <row r="3108" spans="1:29" x14ac:dyDescent="0.25">
      <c r="A3108" s="224">
        <v>3104</v>
      </c>
      <c r="B3108" s="58" t="s">
        <v>854</v>
      </c>
      <c r="C3108" s="8" t="s">
        <v>5456</v>
      </c>
      <c r="D3108" s="43">
        <v>0.77251333333333327</v>
      </c>
      <c r="E3108" s="121"/>
      <c r="F3108" s="5"/>
      <c r="G3108" s="6">
        <f>SUM(D3108*100,E3108:F3108)</f>
        <v>77.251333333333321</v>
      </c>
      <c r="H3108" s="5"/>
      <c r="I3108" s="4"/>
      <c r="J3108" s="6">
        <f>SUM(H3108:I3108)</f>
        <v>0</v>
      </c>
      <c r="K3108" s="5"/>
      <c r="L3108" s="4"/>
      <c r="M3108" s="4"/>
      <c r="N3108" s="6">
        <f>SUM(K3108:M3108)</f>
        <v>0</v>
      </c>
      <c r="O3108" s="4"/>
      <c r="P3108" s="4"/>
      <c r="Q3108" s="4"/>
      <c r="R3108" s="4"/>
      <c r="S3108" s="6">
        <f>SUM(O3108:R3108)</f>
        <v>0</v>
      </c>
      <c r="T3108" s="7"/>
      <c r="U3108" s="5">
        <v>0.7</v>
      </c>
      <c r="V3108" s="5"/>
      <c r="W3108" s="5"/>
      <c r="X3108" s="5"/>
      <c r="Y3108" s="5"/>
      <c r="Z3108" s="6">
        <f>SUM(T3108:Y3108)</f>
        <v>0.7</v>
      </c>
      <c r="AA3108" s="5"/>
      <c r="AB3108" s="5"/>
      <c r="AC3108" s="40">
        <f>G3108+J3108+N3108+S3108+Z3108+AA3108-AB3108</f>
        <v>77.951333333333324</v>
      </c>
    </row>
    <row r="3109" spans="1:29" x14ac:dyDescent="0.25">
      <c r="A3109" s="224">
        <v>3105</v>
      </c>
      <c r="B3109" s="81" t="s">
        <v>4570</v>
      </c>
      <c r="C3109" s="8" t="s">
        <v>4042</v>
      </c>
      <c r="D3109" s="18">
        <v>0.77939393939393942</v>
      </c>
      <c r="E3109" s="124"/>
      <c r="F3109" s="17"/>
      <c r="G3109" s="18">
        <f>SUM(D3109*100,E3109:F3109)</f>
        <v>77.939393939393938</v>
      </c>
      <c r="H3109" s="17"/>
      <c r="I3109" s="19"/>
      <c r="J3109" s="18">
        <f>SUM(H3109:I3109)</f>
        <v>0</v>
      </c>
      <c r="K3109" s="17"/>
      <c r="L3109" s="19"/>
      <c r="M3109" s="19"/>
      <c r="N3109" s="18">
        <f>SUM(K3109:M3109)</f>
        <v>0</v>
      </c>
      <c r="O3109" s="19"/>
      <c r="P3109" s="19"/>
      <c r="Q3109" s="19"/>
      <c r="R3109" s="19"/>
      <c r="S3109" s="18">
        <f>SUM(O3109:R3109)</f>
        <v>0</v>
      </c>
      <c r="T3109" s="20"/>
      <c r="U3109" s="17"/>
      <c r="V3109" s="17"/>
      <c r="W3109" s="17"/>
      <c r="X3109" s="17"/>
      <c r="Y3109" s="17"/>
      <c r="Z3109" s="18">
        <f>SUM(T3109:Y3109)</f>
        <v>0</v>
      </c>
      <c r="AA3109" s="17"/>
      <c r="AB3109" s="17"/>
      <c r="AC3109" s="41">
        <f>G3109+J3109+N3109+S3109+Z3109+AA3109-AB3109</f>
        <v>77.939393939393938</v>
      </c>
    </row>
    <row r="3110" spans="1:29" x14ac:dyDescent="0.25">
      <c r="A3110" s="224">
        <v>3106</v>
      </c>
      <c r="B3110" s="58" t="s">
        <v>855</v>
      </c>
      <c r="C3110" s="8" t="s">
        <v>5456</v>
      </c>
      <c r="D3110" s="43">
        <v>0.77939333333333338</v>
      </c>
      <c r="E3110" s="121"/>
      <c r="F3110" s="5"/>
      <c r="G3110" s="6">
        <f>SUM(D3110*100,E3110:F3110)</f>
        <v>77.939333333333337</v>
      </c>
      <c r="H3110" s="5"/>
      <c r="I3110" s="4"/>
      <c r="J3110" s="6">
        <f>SUM(H3110:I3110)</f>
        <v>0</v>
      </c>
      <c r="K3110" s="5"/>
      <c r="L3110" s="4"/>
      <c r="M3110" s="4"/>
      <c r="N3110" s="6">
        <f>SUM(K3110:M3110)</f>
        <v>0</v>
      </c>
      <c r="O3110" s="4"/>
      <c r="P3110" s="4"/>
      <c r="Q3110" s="4"/>
      <c r="R3110" s="4"/>
      <c r="S3110" s="6">
        <f>SUM(O3110:R3110)</f>
        <v>0</v>
      </c>
      <c r="T3110" s="7"/>
      <c r="U3110" s="5"/>
      <c r="V3110" s="5"/>
      <c r="W3110" s="5"/>
      <c r="X3110" s="5"/>
      <c r="Y3110" s="5"/>
      <c r="Z3110" s="6">
        <f>SUM(T3110:Y3110)</f>
        <v>0</v>
      </c>
      <c r="AA3110" s="5"/>
      <c r="AB3110" s="5"/>
      <c r="AC3110" s="40">
        <f>G3110+J3110+N3110+S3110+Z3110+AA3110-AB3110</f>
        <v>77.939333333333337</v>
      </c>
    </row>
    <row r="3111" spans="1:29" x14ac:dyDescent="0.25">
      <c r="A3111" s="225">
        <v>3107</v>
      </c>
      <c r="B3111" s="103" t="s">
        <v>1700</v>
      </c>
      <c r="C3111" s="8" t="s">
        <v>1369</v>
      </c>
      <c r="D3111" s="18">
        <v>0.74533333333333329</v>
      </c>
      <c r="E3111" s="122"/>
      <c r="F3111" s="17"/>
      <c r="G3111" s="18">
        <f>SUM(D3111*100,E3111:F3111)</f>
        <v>74.533333333333331</v>
      </c>
      <c r="H3111" s="17"/>
      <c r="I3111" s="19"/>
      <c r="J3111" s="18">
        <f>SUM(H3111:I3111)</f>
        <v>0</v>
      </c>
      <c r="K3111" s="17"/>
      <c r="L3111" s="19"/>
      <c r="M3111" s="19"/>
      <c r="N3111" s="18">
        <f>SUM(K3111:M3111)</f>
        <v>0</v>
      </c>
      <c r="O3111" s="19"/>
      <c r="P3111" s="19"/>
      <c r="Q3111" s="19"/>
      <c r="R3111" s="19"/>
      <c r="S3111" s="18">
        <f>SUM(O3111:R3111)</f>
        <v>0</v>
      </c>
      <c r="T3111" s="20"/>
      <c r="U3111" s="17">
        <v>1</v>
      </c>
      <c r="V3111" s="17"/>
      <c r="W3111" s="17">
        <f>0.2+2.2</f>
        <v>2.4000000000000004</v>
      </c>
      <c r="X3111" s="17"/>
      <c r="Y3111" s="17"/>
      <c r="Z3111" s="18">
        <f>SUM(T3111:Y3111)</f>
        <v>3.4000000000000004</v>
      </c>
      <c r="AA3111" s="17"/>
      <c r="AB3111" s="17"/>
      <c r="AC3111" s="41">
        <f>G3111+J3111+N3111+S3111+Z3111+AA3111-AB3111</f>
        <v>77.933333333333337</v>
      </c>
    </row>
    <row r="3112" spans="1:29" x14ac:dyDescent="0.25">
      <c r="A3112" s="224">
        <v>3108</v>
      </c>
      <c r="B3112" s="61" t="s">
        <v>856</v>
      </c>
      <c r="C3112" s="8" t="s">
        <v>5456</v>
      </c>
      <c r="D3112" s="6">
        <v>0.77927398543184179</v>
      </c>
      <c r="E3112" s="121"/>
      <c r="F3112" s="5"/>
      <c r="G3112" s="6">
        <f>SUM(D3112*100,E3112:F3112)</f>
        <v>77.927398543184182</v>
      </c>
      <c r="H3112" s="5"/>
      <c r="I3112" s="4"/>
      <c r="J3112" s="6">
        <f>SUM(H3112:I3112)</f>
        <v>0</v>
      </c>
      <c r="K3112" s="5"/>
      <c r="L3112" s="4"/>
      <c r="M3112" s="4"/>
      <c r="N3112" s="6">
        <f>SUM(K3112:M3112)</f>
        <v>0</v>
      </c>
      <c r="O3112" s="4"/>
      <c r="P3112" s="4"/>
      <c r="Q3112" s="4"/>
      <c r="R3112" s="4"/>
      <c r="S3112" s="6">
        <f>SUM(O3112:R3112)</f>
        <v>0</v>
      </c>
      <c r="T3112" s="7"/>
      <c r="U3112" s="5"/>
      <c r="V3112" s="5"/>
      <c r="W3112" s="5"/>
      <c r="X3112" s="5"/>
      <c r="Y3112" s="5"/>
      <c r="Z3112" s="6">
        <f>SUM(T3112:Y3112)</f>
        <v>0</v>
      </c>
      <c r="AA3112" s="5"/>
      <c r="AB3112" s="5"/>
      <c r="AC3112" s="40">
        <f>G3112+J3112+N3112+S3112+Z3112+AA3112-AB3112</f>
        <v>77.927398543184182</v>
      </c>
    </row>
    <row r="3113" spans="1:29" x14ac:dyDescent="0.25">
      <c r="A3113" s="224">
        <v>3109</v>
      </c>
      <c r="B3113" s="62" t="s">
        <v>2969</v>
      </c>
      <c r="C3113" s="13" t="s">
        <v>2360</v>
      </c>
      <c r="D3113" s="18">
        <v>0.77923076923076917</v>
      </c>
      <c r="E3113" s="122"/>
      <c r="F3113" s="17"/>
      <c r="G3113" s="18">
        <v>77.92307692307692</v>
      </c>
      <c r="H3113" s="17"/>
      <c r="I3113" s="19"/>
      <c r="J3113" s="18">
        <v>0</v>
      </c>
      <c r="K3113" s="17"/>
      <c r="L3113" s="19"/>
      <c r="M3113" s="19"/>
      <c r="N3113" s="18">
        <v>0</v>
      </c>
      <c r="O3113" s="19"/>
      <c r="P3113" s="19"/>
      <c r="Q3113" s="19"/>
      <c r="R3113" s="19"/>
      <c r="S3113" s="18">
        <v>0</v>
      </c>
      <c r="T3113" s="20"/>
      <c r="U3113" s="17"/>
      <c r="V3113" s="17"/>
      <c r="W3113" s="17"/>
      <c r="X3113" s="17"/>
      <c r="Y3113" s="17"/>
      <c r="Z3113" s="18">
        <v>0</v>
      </c>
      <c r="AA3113" s="17"/>
      <c r="AB3113" s="17"/>
      <c r="AC3113" s="41">
        <v>77.92307692307692</v>
      </c>
    </row>
    <row r="3114" spans="1:29" x14ac:dyDescent="0.25">
      <c r="A3114" s="224">
        <v>3110</v>
      </c>
      <c r="B3114" s="111" t="s">
        <v>4125</v>
      </c>
      <c r="C3114" s="8" t="s">
        <v>4042</v>
      </c>
      <c r="D3114" s="18">
        <v>0.77718750000000003</v>
      </c>
      <c r="E3114" s="124"/>
      <c r="F3114" s="17"/>
      <c r="G3114" s="18">
        <f>SUM(D3114*100,E3114:F3114)</f>
        <v>77.71875</v>
      </c>
      <c r="H3114" s="17"/>
      <c r="I3114" s="19"/>
      <c r="J3114" s="18">
        <f>SUM(H3114:I3114)</f>
        <v>0</v>
      </c>
      <c r="K3114" s="17"/>
      <c r="L3114" s="19"/>
      <c r="M3114" s="19"/>
      <c r="N3114" s="18">
        <f>SUM(K3114:M3114)</f>
        <v>0</v>
      </c>
      <c r="O3114" s="19"/>
      <c r="P3114" s="19"/>
      <c r="Q3114" s="19"/>
      <c r="R3114" s="19"/>
      <c r="S3114" s="18">
        <f>SUM(O3114:R3114)</f>
        <v>0</v>
      </c>
      <c r="T3114" s="20"/>
      <c r="U3114" s="17"/>
      <c r="V3114" s="17"/>
      <c r="W3114" s="17">
        <v>0.2</v>
      </c>
      <c r="X3114" s="17"/>
      <c r="Y3114" s="17"/>
      <c r="Z3114" s="18">
        <f>SUM(T3114:Y3114)</f>
        <v>0.2</v>
      </c>
      <c r="AA3114" s="17"/>
      <c r="AB3114" s="17"/>
      <c r="AC3114" s="41">
        <f>G3114+J3114+N3114+S3114+Z3114+AA3114-AB3114</f>
        <v>77.918750000000003</v>
      </c>
    </row>
    <row r="3115" spans="1:29" x14ac:dyDescent="0.25">
      <c r="A3115" s="225">
        <v>3111</v>
      </c>
      <c r="B3115" s="62" t="s">
        <v>3656</v>
      </c>
      <c r="C3115" s="13" t="s">
        <v>3340</v>
      </c>
      <c r="D3115" s="18">
        <v>0.74212121212121207</v>
      </c>
      <c r="E3115" s="122">
        <v>1</v>
      </c>
      <c r="F3115" s="17"/>
      <c r="G3115" s="18">
        <v>75.212121212121204</v>
      </c>
      <c r="H3115" s="17"/>
      <c r="I3115" s="19"/>
      <c r="J3115" s="18">
        <v>0</v>
      </c>
      <c r="K3115" s="17"/>
      <c r="L3115" s="19"/>
      <c r="M3115" s="19"/>
      <c r="N3115" s="18">
        <v>0</v>
      </c>
      <c r="O3115" s="19"/>
      <c r="P3115" s="19"/>
      <c r="Q3115" s="19"/>
      <c r="R3115" s="19"/>
      <c r="S3115" s="18">
        <v>0</v>
      </c>
      <c r="T3115" s="20">
        <v>2</v>
      </c>
      <c r="U3115" s="17"/>
      <c r="V3115" s="17"/>
      <c r="W3115" s="17">
        <v>0.7</v>
      </c>
      <c r="X3115" s="17"/>
      <c r="Y3115" s="17"/>
      <c r="Z3115" s="18">
        <v>2.7</v>
      </c>
      <c r="AA3115" s="17"/>
      <c r="AB3115" s="17"/>
      <c r="AC3115" s="41">
        <v>77.912121212121207</v>
      </c>
    </row>
    <row r="3116" spans="1:29" x14ac:dyDescent="0.25">
      <c r="A3116" s="224">
        <v>3112</v>
      </c>
      <c r="B3116" s="58" t="s">
        <v>857</v>
      </c>
      <c r="C3116" s="8" t="s">
        <v>5456</v>
      </c>
      <c r="D3116" s="43">
        <v>0.77903333333333336</v>
      </c>
      <c r="E3116" s="121"/>
      <c r="F3116" s="5"/>
      <c r="G3116" s="6">
        <f>SUM(D3116*100,E3116:F3116)</f>
        <v>77.903333333333336</v>
      </c>
      <c r="H3116" s="5"/>
      <c r="I3116" s="4"/>
      <c r="J3116" s="6">
        <f>SUM(H3116:I3116)</f>
        <v>0</v>
      </c>
      <c r="K3116" s="5"/>
      <c r="L3116" s="4"/>
      <c r="M3116" s="4"/>
      <c r="N3116" s="6">
        <f>SUM(K3116:M3116)</f>
        <v>0</v>
      </c>
      <c r="O3116" s="4"/>
      <c r="P3116" s="4"/>
      <c r="Q3116" s="4"/>
      <c r="R3116" s="4"/>
      <c r="S3116" s="6">
        <f>SUM(O3116:R3116)</f>
        <v>0</v>
      </c>
      <c r="T3116" s="7"/>
      <c r="U3116" s="5"/>
      <c r="V3116" s="5"/>
      <c r="W3116" s="5"/>
      <c r="X3116" s="5"/>
      <c r="Y3116" s="5"/>
      <c r="Z3116" s="6">
        <f>SUM(T3116:Y3116)</f>
        <v>0</v>
      </c>
      <c r="AA3116" s="5"/>
      <c r="AB3116" s="5"/>
      <c r="AC3116" s="40">
        <f>G3116+J3116+N3116+S3116+Z3116+AA3116-AB3116</f>
        <v>77.903333333333336</v>
      </c>
    </row>
    <row r="3117" spans="1:29" x14ac:dyDescent="0.25">
      <c r="A3117" s="224">
        <v>3113</v>
      </c>
      <c r="B3117" s="62" t="s">
        <v>858</v>
      </c>
      <c r="C3117" s="8" t="s">
        <v>5456</v>
      </c>
      <c r="D3117" s="6">
        <v>0.77900000000000003</v>
      </c>
      <c r="E3117" s="121"/>
      <c r="F3117" s="5"/>
      <c r="G3117" s="6">
        <f>SUM(D3117*100,E3117:F3117)</f>
        <v>77.900000000000006</v>
      </c>
      <c r="H3117" s="5"/>
      <c r="I3117" s="4"/>
      <c r="J3117" s="6">
        <f>SUM(H3117:I3117)</f>
        <v>0</v>
      </c>
      <c r="K3117" s="5"/>
      <c r="L3117" s="4"/>
      <c r="M3117" s="4"/>
      <c r="N3117" s="6">
        <f>SUM(K3117:M3117)</f>
        <v>0</v>
      </c>
      <c r="O3117" s="4"/>
      <c r="P3117" s="4"/>
      <c r="Q3117" s="4"/>
      <c r="R3117" s="4"/>
      <c r="S3117" s="6">
        <f>SUM(O3117:R3117)</f>
        <v>0</v>
      </c>
      <c r="T3117" s="7"/>
      <c r="U3117" s="5"/>
      <c r="V3117" s="5"/>
      <c r="W3117" s="5"/>
      <c r="X3117" s="5"/>
      <c r="Y3117" s="5"/>
      <c r="Z3117" s="6">
        <f>SUM(T3117:Y3117)</f>
        <v>0</v>
      </c>
      <c r="AA3117" s="5"/>
      <c r="AB3117" s="5"/>
      <c r="AC3117" s="40">
        <f>G3117+J3117+N3117+S3117+Z3117+AA3117-AB3117</f>
        <v>77.900000000000006</v>
      </c>
    </row>
    <row r="3118" spans="1:29" x14ac:dyDescent="0.25">
      <c r="A3118" s="224">
        <v>3114</v>
      </c>
      <c r="B3118" s="62" t="s">
        <v>3657</v>
      </c>
      <c r="C3118" s="13" t="s">
        <v>3340</v>
      </c>
      <c r="D3118" s="18">
        <v>0.75</v>
      </c>
      <c r="E3118" s="122">
        <v>1</v>
      </c>
      <c r="F3118" s="17"/>
      <c r="G3118" s="18">
        <v>76</v>
      </c>
      <c r="H3118" s="17"/>
      <c r="I3118" s="19"/>
      <c r="J3118" s="18">
        <v>0</v>
      </c>
      <c r="K3118" s="17"/>
      <c r="L3118" s="19"/>
      <c r="M3118" s="19"/>
      <c r="N3118" s="18">
        <v>0</v>
      </c>
      <c r="O3118" s="19"/>
      <c r="P3118" s="19"/>
      <c r="Q3118" s="19"/>
      <c r="R3118" s="19"/>
      <c r="S3118" s="18">
        <v>0</v>
      </c>
      <c r="T3118" s="20">
        <v>1</v>
      </c>
      <c r="U3118" s="17"/>
      <c r="V3118" s="17"/>
      <c r="W3118" s="17">
        <v>0.9</v>
      </c>
      <c r="X3118" s="17"/>
      <c r="Y3118" s="17"/>
      <c r="Z3118" s="18">
        <v>1.9</v>
      </c>
      <c r="AA3118" s="17"/>
      <c r="AB3118" s="17"/>
      <c r="AC3118" s="41">
        <v>77.900000000000006</v>
      </c>
    </row>
    <row r="3119" spans="1:29" x14ac:dyDescent="0.25">
      <c r="A3119" s="225">
        <v>3115</v>
      </c>
      <c r="B3119" s="61" t="s">
        <v>859</v>
      </c>
      <c r="C3119" s="8" t="s">
        <v>5456</v>
      </c>
      <c r="D3119" s="6">
        <v>0.778919562955255</v>
      </c>
      <c r="E3119" s="121"/>
      <c r="F3119" s="5"/>
      <c r="G3119" s="6">
        <f>SUM(D3119*100,E3119:F3119)</f>
        <v>77.891956295525503</v>
      </c>
      <c r="H3119" s="5"/>
      <c r="I3119" s="4"/>
      <c r="J3119" s="6">
        <f>SUM(H3119:I3119)</f>
        <v>0</v>
      </c>
      <c r="K3119" s="5"/>
      <c r="L3119" s="4"/>
      <c r="M3119" s="4"/>
      <c r="N3119" s="6">
        <f>SUM(K3119:M3119)</f>
        <v>0</v>
      </c>
      <c r="O3119" s="4"/>
      <c r="P3119" s="4"/>
      <c r="Q3119" s="4"/>
      <c r="R3119" s="4"/>
      <c r="S3119" s="6">
        <f>SUM(O3119:R3119)</f>
        <v>0</v>
      </c>
      <c r="T3119" s="7"/>
      <c r="U3119" s="5"/>
      <c r="V3119" s="5"/>
      <c r="W3119" s="5"/>
      <c r="X3119" s="5"/>
      <c r="Y3119" s="5"/>
      <c r="Z3119" s="6">
        <f>SUM(T3119:Y3119)</f>
        <v>0</v>
      </c>
      <c r="AA3119" s="5"/>
      <c r="AB3119" s="5"/>
      <c r="AC3119" s="40">
        <f>G3119+J3119+N3119+S3119+Z3119+AA3119-AB3119</f>
        <v>77.891956295525503</v>
      </c>
    </row>
    <row r="3120" spans="1:29" x14ac:dyDescent="0.25">
      <c r="A3120" s="224">
        <v>3116</v>
      </c>
      <c r="B3120" s="75" t="s">
        <v>1701</v>
      </c>
      <c r="C3120" s="8" t="s">
        <v>1369</v>
      </c>
      <c r="D3120" s="18">
        <v>0.7789166666666667</v>
      </c>
      <c r="E3120" s="122"/>
      <c r="F3120" s="17"/>
      <c r="G3120" s="18">
        <f>SUM(D3120*100,E3120:F3120)</f>
        <v>77.891666666666666</v>
      </c>
      <c r="H3120" s="17"/>
      <c r="I3120" s="19"/>
      <c r="J3120" s="18">
        <f>SUM(H3120:I3120)</f>
        <v>0</v>
      </c>
      <c r="K3120" s="17"/>
      <c r="L3120" s="19"/>
      <c r="M3120" s="19"/>
      <c r="N3120" s="18">
        <f>SUM(K3120:M3120)</f>
        <v>0</v>
      </c>
      <c r="O3120" s="19"/>
      <c r="P3120" s="19"/>
      <c r="Q3120" s="19"/>
      <c r="R3120" s="19"/>
      <c r="S3120" s="18">
        <f>SUM(O3120:R3120)</f>
        <v>0</v>
      </c>
      <c r="T3120" s="20"/>
      <c r="U3120" s="17"/>
      <c r="V3120" s="17"/>
      <c r="W3120" s="17"/>
      <c r="X3120" s="17"/>
      <c r="Y3120" s="17"/>
      <c r="Z3120" s="18">
        <f>SUM(T3120:Y3120)</f>
        <v>0</v>
      </c>
      <c r="AA3120" s="17"/>
      <c r="AB3120" s="17"/>
      <c r="AC3120" s="41">
        <f>G3120+J3120+N3120+S3120+Z3120+AA3120-AB3120</f>
        <v>77.891666666666666</v>
      </c>
    </row>
    <row r="3121" spans="1:29" x14ac:dyDescent="0.25">
      <c r="A3121" s="224">
        <v>3117</v>
      </c>
      <c r="B3121" s="109">
        <v>214175</v>
      </c>
      <c r="C3121" s="36" t="s">
        <v>5457</v>
      </c>
      <c r="D3121" s="39">
        <v>0.71680740740740745</v>
      </c>
      <c r="E3121" s="123"/>
      <c r="F3121" s="33"/>
      <c r="G3121" s="34">
        <v>71.680740740740745</v>
      </c>
      <c r="H3121" s="33"/>
      <c r="I3121" s="32"/>
      <c r="J3121" s="34">
        <v>0</v>
      </c>
      <c r="K3121" s="33"/>
      <c r="L3121" s="32"/>
      <c r="M3121" s="32"/>
      <c r="N3121" s="34">
        <v>0</v>
      </c>
      <c r="O3121" s="32"/>
      <c r="P3121" s="32"/>
      <c r="Q3121" s="32"/>
      <c r="R3121" s="32"/>
      <c r="S3121" s="34">
        <v>0</v>
      </c>
      <c r="T3121" s="35"/>
      <c r="U3121" s="33">
        <v>6.2</v>
      </c>
      <c r="V3121" s="33"/>
      <c r="W3121" s="33"/>
      <c r="X3121" s="33"/>
      <c r="Y3121" s="33"/>
      <c r="Z3121" s="34">
        <v>6.2</v>
      </c>
      <c r="AA3121" s="33"/>
      <c r="AB3121" s="33"/>
      <c r="AC3121" s="42">
        <v>77.880740740740748</v>
      </c>
    </row>
    <row r="3122" spans="1:29" x14ac:dyDescent="0.25">
      <c r="A3122" s="224">
        <v>3118</v>
      </c>
      <c r="B3122" s="81" t="s">
        <v>4513</v>
      </c>
      <c r="C3122" s="8" t="s">
        <v>4042</v>
      </c>
      <c r="D3122" s="18">
        <v>0.77870967741935482</v>
      </c>
      <c r="E3122" s="124"/>
      <c r="F3122" s="17"/>
      <c r="G3122" s="18">
        <f>SUM(D3122*100,E3122:F3122)</f>
        <v>77.870967741935488</v>
      </c>
      <c r="H3122" s="17"/>
      <c r="I3122" s="19"/>
      <c r="J3122" s="18">
        <f>SUM(H3122:I3122)</f>
        <v>0</v>
      </c>
      <c r="K3122" s="17"/>
      <c r="L3122" s="19"/>
      <c r="M3122" s="19"/>
      <c r="N3122" s="18">
        <f>SUM(K3122:M3122)</f>
        <v>0</v>
      </c>
      <c r="O3122" s="19"/>
      <c r="P3122" s="19"/>
      <c r="Q3122" s="19"/>
      <c r="R3122" s="19"/>
      <c r="S3122" s="18">
        <f>SUM(O3122:R3122)</f>
        <v>0</v>
      </c>
      <c r="T3122" s="20"/>
      <c r="U3122" s="17"/>
      <c r="V3122" s="17"/>
      <c r="W3122" s="17"/>
      <c r="X3122" s="17"/>
      <c r="Y3122" s="17"/>
      <c r="Z3122" s="18">
        <f>SUM(T3122:Y3122)</f>
        <v>0</v>
      </c>
      <c r="AA3122" s="17"/>
      <c r="AB3122" s="17"/>
      <c r="AC3122" s="41">
        <f>G3122+J3122+N3122+S3122+Z3122+AA3122-AB3122</f>
        <v>77.870967741935488</v>
      </c>
    </row>
    <row r="3123" spans="1:29" x14ac:dyDescent="0.25">
      <c r="A3123" s="225">
        <v>3119</v>
      </c>
      <c r="B3123" s="61" t="s">
        <v>860</v>
      </c>
      <c r="C3123" s="8" t="s">
        <v>5456</v>
      </c>
      <c r="D3123" s="6">
        <v>0.77866666666666662</v>
      </c>
      <c r="E3123" s="121"/>
      <c r="F3123" s="5"/>
      <c r="G3123" s="6">
        <f>SUM(D3123*100,E3123:F3123)</f>
        <v>77.86666666666666</v>
      </c>
      <c r="H3123" s="5"/>
      <c r="I3123" s="4"/>
      <c r="J3123" s="6">
        <f>SUM(H3123:I3123)</f>
        <v>0</v>
      </c>
      <c r="K3123" s="5"/>
      <c r="L3123" s="4"/>
      <c r="M3123" s="4"/>
      <c r="N3123" s="6">
        <f>SUM(K3123:M3123)</f>
        <v>0</v>
      </c>
      <c r="O3123" s="4"/>
      <c r="P3123" s="4"/>
      <c r="Q3123" s="4"/>
      <c r="R3123" s="4"/>
      <c r="S3123" s="6">
        <f>SUM(O3123:R3123)</f>
        <v>0</v>
      </c>
      <c r="T3123" s="7"/>
      <c r="U3123" s="5"/>
      <c r="V3123" s="5"/>
      <c r="W3123" s="5"/>
      <c r="X3123" s="5"/>
      <c r="Y3123" s="5"/>
      <c r="Z3123" s="6">
        <f>SUM(T3123:Y3123)</f>
        <v>0</v>
      </c>
      <c r="AA3123" s="5"/>
      <c r="AB3123" s="5"/>
      <c r="AC3123" s="40">
        <f>G3123+J3123+N3123+S3123+Z3123+AA3123-AB3123</f>
        <v>77.86666666666666</v>
      </c>
    </row>
    <row r="3124" spans="1:29" x14ac:dyDescent="0.25">
      <c r="A3124" s="224">
        <v>3120</v>
      </c>
      <c r="B3124" s="109">
        <v>194004</v>
      </c>
      <c r="C3124" s="36" t="s">
        <v>5457</v>
      </c>
      <c r="D3124" s="39">
        <v>0.77866666666666662</v>
      </c>
      <c r="E3124" s="123"/>
      <c r="F3124" s="33"/>
      <c r="G3124" s="34">
        <v>77.86666666666666</v>
      </c>
      <c r="H3124" s="33"/>
      <c r="I3124" s="32"/>
      <c r="J3124" s="34">
        <v>0</v>
      </c>
      <c r="K3124" s="33"/>
      <c r="L3124" s="32"/>
      <c r="M3124" s="32"/>
      <c r="N3124" s="34">
        <v>0</v>
      </c>
      <c r="O3124" s="32"/>
      <c r="P3124" s="32"/>
      <c r="Q3124" s="32"/>
      <c r="R3124" s="32"/>
      <c r="S3124" s="34">
        <v>0</v>
      </c>
      <c r="T3124" s="35"/>
      <c r="U3124" s="33"/>
      <c r="V3124" s="33"/>
      <c r="W3124" s="33"/>
      <c r="X3124" s="33"/>
      <c r="Y3124" s="33"/>
      <c r="Z3124" s="34">
        <v>0</v>
      </c>
      <c r="AA3124" s="33"/>
      <c r="AB3124" s="33"/>
      <c r="AC3124" s="42">
        <v>77.86666666666666</v>
      </c>
    </row>
    <row r="3125" spans="1:29" x14ac:dyDescent="0.25">
      <c r="A3125" s="224">
        <v>3121</v>
      </c>
      <c r="B3125" s="62" t="s">
        <v>2970</v>
      </c>
      <c r="C3125" s="13" t="s">
        <v>2360</v>
      </c>
      <c r="D3125" s="18">
        <v>0.77846153846153843</v>
      </c>
      <c r="E3125" s="122"/>
      <c r="F3125" s="17"/>
      <c r="G3125" s="18">
        <v>77.84615384615384</v>
      </c>
      <c r="H3125" s="17"/>
      <c r="I3125" s="19"/>
      <c r="J3125" s="18">
        <v>0</v>
      </c>
      <c r="K3125" s="17"/>
      <c r="L3125" s="19"/>
      <c r="M3125" s="19"/>
      <c r="N3125" s="18">
        <v>0</v>
      </c>
      <c r="O3125" s="19"/>
      <c r="P3125" s="19"/>
      <c r="Q3125" s="19"/>
      <c r="R3125" s="19"/>
      <c r="S3125" s="18">
        <v>0</v>
      </c>
      <c r="T3125" s="20"/>
      <c r="U3125" s="17"/>
      <c r="V3125" s="17"/>
      <c r="W3125" s="17"/>
      <c r="X3125" s="17"/>
      <c r="Y3125" s="17"/>
      <c r="Z3125" s="18">
        <v>0</v>
      </c>
      <c r="AA3125" s="17"/>
      <c r="AB3125" s="17"/>
      <c r="AC3125" s="41">
        <v>77.84615384615384</v>
      </c>
    </row>
    <row r="3126" spans="1:29" x14ac:dyDescent="0.25">
      <c r="A3126" s="224">
        <v>3122</v>
      </c>
      <c r="B3126" s="62" t="s">
        <v>861</v>
      </c>
      <c r="C3126" s="8" t="s">
        <v>5456</v>
      </c>
      <c r="D3126" s="6">
        <v>0.76344827586206898</v>
      </c>
      <c r="E3126" s="121"/>
      <c r="F3126" s="5"/>
      <c r="G3126" s="6">
        <f>SUM(D3126*100,E3126:F3126)</f>
        <v>76.344827586206904</v>
      </c>
      <c r="H3126" s="5"/>
      <c r="I3126" s="4"/>
      <c r="J3126" s="6">
        <f>SUM(H3126:I3126)</f>
        <v>0</v>
      </c>
      <c r="K3126" s="5"/>
      <c r="L3126" s="4"/>
      <c r="M3126" s="4"/>
      <c r="N3126" s="6">
        <f>SUM(K3126:M3126)</f>
        <v>0</v>
      </c>
      <c r="O3126" s="4"/>
      <c r="P3126" s="4"/>
      <c r="Q3126" s="4"/>
      <c r="R3126" s="4"/>
      <c r="S3126" s="6">
        <f>SUM(O3126:R3126)</f>
        <v>0</v>
      </c>
      <c r="T3126" s="7"/>
      <c r="U3126" s="5"/>
      <c r="V3126" s="5"/>
      <c r="W3126" s="5">
        <v>1.5</v>
      </c>
      <c r="X3126" s="5"/>
      <c r="Y3126" s="5"/>
      <c r="Z3126" s="6">
        <f>SUM(T3126:Y3126)</f>
        <v>1.5</v>
      </c>
      <c r="AA3126" s="5"/>
      <c r="AB3126" s="5"/>
      <c r="AC3126" s="40">
        <f>G3126+J3126+N3126+S3126+Z3126+AA3126-AB3126</f>
        <v>77.844827586206904</v>
      </c>
    </row>
    <row r="3127" spans="1:29" x14ac:dyDescent="0.25">
      <c r="A3127" s="225">
        <v>3123</v>
      </c>
      <c r="B3127" s="62" t="s">
        <v>862</v>
      </c>
      <c r="C3127" s="8" t="s">
        <v>5456</v>
      </c>
      <c r="D3127" s="6">
        <v>0.77833333333333332</v>
      </c>
      <c r="E3127" s="121"/>
      <c r="F3127" s="5"/>
      <c r="G3127" s="6">
        <f>SUM(D3127*100,E3127:F3127)</f>
        <v>77.833333333333329</v>
      </c>
      <c r="H3127" s="5"/>
      <c r="I3127" s="4"/>
      <c r="J3127" s="6">
        <f>SUM(H3127:I3127)</f>
        <v>0</v>
      </c>
      <c r="K3127" s="5"/>
      <c r="L3127" s="4"/>
      <c r="M3127" s="4"/>
      <c r="N3127" s="6">
        <f>SUM(K3127:M3127)</f>
        <v>0</v>
      </c>
      <c r="O3127" s="4"/>
      <c r="P3127" s="4"/>
      <c r="Q3127" s="4"/>
      <c r="R3127" s="4"/>
      <c r="S3127" s="6">
        <f>SUM(O3127:R3127)</f>
        <v>0</v>
      </c>
      <c r="T3127" s="7"/>
      <c r="U3127" s="5"/>
      <c r="V3127" s="5"/>
      <c r="W3127" s="5"/>
      <c r="X3127" s="5"/>
      <c r="Y3127" s="5"/>
      <c r="Z3127" s="6">
        <f>SUM(T3127:Y3127)</f>
        <v>0</v>
      </c>
      <c r="AA3127" s="5"/>
      <c r="AB3127" s="5"/>
      <c r="AC3127" s="40">
        <f>G3127+J3127+N3127+S3127+Z3127+AA3127-AB3127</f>
        <v>77.833333333333329</v>
      </c>
    </row>
    <row r="3128" spans="1:29" x14ac:dyDescent="0.25">
      <c r="A3128" s="224">
        <v>3124</v>
      </c>
      <c r="B3128" s="62" t="s">
        <v>2971</v>
      </c>
      <c r="C3128" s="13" t="s">
        <v>2360</v>
      </c>
      <c r="D3128" s="18">
        <v>0.77833333333333332</v>
      </c>
      <c r="E3128" s="122"/>
      <c r="F3128" s="17"/>
      <c r="G3128" s="18">
        <v>77.833333333333329</v>
      </c>
      <c r="H3128" s="17"/>
      <c r="I3128" s="19"/>
      <c r="J3128" s="18">
        <v>0</v>
      </c>
      <c r="K3128" s="17"/>
      <c r="L3128" s="19"/>
      <c r="M3128" s="19"/>
      <c r="N3128" s="18">
        <v>0</v>
      </c>
      <c r="O3128" s="19"/>
      <c r="P3128" s="19"/>
      <c r="Q3128" s="19"/>
      <c r="R3128" s="19"/>
      <c r="S3128" s="18">
        <v>0</v>
      </c>
      <c r="T3128" s="20"/>
      <c r="U3128" s="17"/>
      <c r="V3128" s="17"/>
      <c r="W3128" s="17"/>
      <c r="X3128" s="17"/>
      <c r="Y3128" s="17"/>
      <c r="Z3128" s="18">
        <v>0</v>
      </c>
      <c r="AA3128" s="17"/>
      <c r="AB3128" s="17"/>
      <c r="AC3128" s="41">
        <v>77.833333333333329</v>
      </c>
    </row>
    <row r="3129" spans="1:29" x14ac:dyDescent="0.25">
      <c r="A3129" s="224">
        <v>3125</v>
      </c>
      <c r="B3129" s="109">
        <v>194171</v>
      </c>
      <c r="C3129" s="36" t="s">
        <v>5457</v>
      </c>
      <c r="D3129" s="39">
        <v>0.77833333333333332</v>
      </c>
      <c r="E3129" s="123"/>
      <c r="F3129" s="33"/>
      <c r="G3129" s="34">
        <v>77.833333333333329</v>
      </c>
      <c r="H3129" s="33"/>
      <c r="I3129" s="32"/>
      <c r="J3129" s="34">
        <v>0</v>
      </c>
      <c r="K3129" s="33"/>
      <c r="L3129" s="32"/>
      <c r="M3129" s="32"/>
      <c r="N3129" s="34">
        <v>0</v>
      </c>
      <c r="O3129" s="32"/>
      <c r="P3129" s="32"/>
      <c r="Q3129" s="32"/>
      <c r="R3129" s="32"/>
      <c r="S3129" s="34">
        <v>0</v>
      </c>
      <c r="T3129" s="35"/>
      <c r="U3129" s="33"/>
      <c r="V3129" s="33"/>
      <c r="W3129" s="33"/>
      <c r="X3129" s="33"/>
      <c r="Y3129" s="33"/>
      <c r="Z3129" s="34">
        <v>0</v>
      </c>
      <c r="AA3129" s="33"/>
      <c r="AB3129" s="33"/>
      <c r="AC3129" s="42">
        <v>77.833333333333329</v>
      </c>
    </row>
    <row r="3130" spans="1:29" x14ac:dyDescent="0.25">
      <c r="A3130" s="224">
        <v>3126</v>
      </c>
      <c r="B3130" s="81" t="s">
        <v>4559</v>
      </c>
      <c r="C3130" s="8" t="s">
        <v>4042</v>
      </c>
      <c r="D3130" s="18">
        <v>0.7781818181818182</v>
      </c>
      <c r="E3130" s="124"/>
      <c r="F3130" s="17"/>
      <c r="G3130" s="18">
        <f>SUM(D3130*100,E3130:F3130)</f>
        <v>77.818181818181813</v>
      </c>
      <c r="H3130" s="17"/>
      <c r="I3130" s="19"/>
      <c r="J3130" s="18">
        <f>SUM(H3130:I3130)</f>
        <v>0</v>
      </c>
      <c r="K3130" s="17"/>
      <c r="L3130" s="19"/>
      <c r="M3130" s="19"/>
      <c r="N3130" s="18">
        <f>SUM(K3130:M3130)</f>
        <v>0</v>
      </c>
      <c r="O3130" s="19"/>
      <c r="P3130" s="19"/>
      <c r="Q3130" s="19"/>
      <c r="R3130" s="19"/>
      <c r="S3130" s="18">
        <f>SUM(O3130:R3130)</f>
        <v>0</v>
      </c>
      <c r="T3130" s="20"/>
      <c r="U3130" s="17"/>
      <c r="V3130" s="17"/>
      <c r="W3130" s="17"/>
      <c r="X3130" s="17"/>
      <c r="Y3130" s="17"/>
      <c r="Z3130" s="18">
        <f>SUM(T3130:Y3130)</f>
        <v>0</v>
      </c>
      <c r="AA3130" s="17"/>
      <c r="AB3130" s="17"/>
      <c r="AC3130" s="41">
        <f>G3130+J3130+N3130+S3130+Z3130+AA3130-AB3130</f>
        <v>77.818181818181813</v>
      </c>
    </row>
    <row r="3131" spans="1:29" x14ac:dyDescent="0.25">
      <c r="A3131" s="225">
        <v>3127</v>
      </c>
      <c r="B3131" s="62" t="s">
        <v>4645</v>
      </c>
      <c r="C3131" s="50" t="s">
        <v>4042</v>
      </c>
      <c r="D3131" s="18">
        <v>0.77806451612903227</v>
      </c>
      <c r="E3131" s="124"/>
      <c r="F3131" s="17"/>
      <c r="G3131" s="18">
        <f>SUM(D3131*100,E3131:F3131)</f>
        <v>77.806451612903231</v>
      </c>
      <c r="H3131" s="17"/>
      <c r="I3131" s="19"/>
      <c r="J3131" s="18">
        <f>SUM(H3131:I3131)</f>
        <v>0</v>
      </c>
      <c r="K3131" s="17"/>
      <c r="L3131" s="19"/>
      <c r="M3131" s="19"/>
      <c r="N3131" s="18">
        <f>SUM(K3131:M3131)</f>
        <v>0</v>
      </c>
      <c r="O3131" s="19"/>
      <c r="P3131" s="19"/>
      <c r="Q3131" s="19"/>
      <c r="R3131" s="19"/>
      <c r="S3131" s="18">
        <f>SUM(O3131:R3131)</f>
        <v>0</v>
      </c>
      <c r="T3131" s="20"/>
      <c r="U3131" s="17"/>
      <c r="V3131" s="17"/>
      <c r="W3131" s="17"/>
      <c r="X3131" s="17"/>
      <c r="Y3131" s="17"/>
      <c r="Z3131" s="18">
        <f>SUM(T3131:Y3131)</f>
        <v>0</v>
      </c>
      <c r="AA3131" s="17"/>
      <c r="AB3131" s="17"/>
      <c r="AC3131" s="41">
        <f>G3131+J3131+N3131+S3131+Z3131+AA3131-AB3131</f>
        <v>77.806451612903231</v>
      </c>
    </row>
    <row r="3132" spans="1:29" x14ac:dyDescent="0.25">
      <c r="A3132" s="224">
        <v>3128</v>
      </c>
      <c r="B3132" s="62" t="s">
        <v>3658</v>
      </c>
      <c r="C3132" s="13" t="s">
        <v>3340</v>
      </c>
      <c r="D3132" s="18">
        <v>0.77800000000000002</v>
      </c>
      <c r="E3132" s="122"/>
      <c r="F3132" s="17"/>
      <c r="G3132" s="18">
        <v>77.8</v>
      </c>
      <c r="H3132" s="17"/>
      <c r="I3132" s="19"/>
      <c r="J3132" s="18">
        <v>0</v>
      </c>
      <c r="K3132" s="17"/>
      <c r="L3132" s="19"/>
      <c r="M3132" s="19"/>
      <c r="N3132" s="18">
        <v>0</v>
      </c>
      <c r="O3132" s="19"/>
      <c r="P3132" s="19"/>
      <c r="Q3132" s="19"/>
      <c r="R3132" s="19"/>
      <c r="S3132" s="18">
        <v>0</v>
      </c>
      <c r="T3132" s="20"/>
      <c r="U3132" s="17"/>
      <c r="V3132" s="17"/>
      <c r="W3132" s="17"/>
      <c r="X3132" s="17"/>
      <c r="Y3132" s="17"/>
      <c r="Z3132" s="18">
        <v>0</v>
      </c>
      <c r="AA3132" s="17"/>
      <c r="AB3132" s="17"/>
      <c r="AC3132" s="41">
        <v>77.8</v>
      </c>
    </row>
    <row r="3133" spans="1:29" x14ac:dyDescent="0.25">
      <c r="A3133" s="224">
        <v>3129</v>
      </c>
      <c r="B3133" s="96" t="s">
        <v>1702</v>
      </c>
      <c r="C3133" s="8" t="s">
        <v>1369</v>
      </c>
      <c r="D3133" s="18">
        <v>0.7779661016949152</v>
      </c>
      <c r="E3133" s="122"/>
      <c r="F3133" s="17"/>
      <c r="G3133" s="18">
        <f>SUM(D3133*100,E3133:F3133)</f>
        <v>77.796610169491515</v>
      </c>
      <c r="H3133" s="17"/>
      <c r="I3133" s="19"/>
      <c r="J3133" s="18">
        <f>SUM(H3133:I3133)</f>
        <v>0</v>
      </c>
      <c r="K3133" s="17"/>
      <c r="L3133" s="19"/>
      <c r="M3133" s="19"/>
      <c r="N3133" s="18">
        <f>SUM(K3133:M3133)</f>
        <v>0</v>
      </c>
      <c r="O3133" s="19"/>
      <c r="P3133" s="19"/>
      <c r="Q3133" s="19"/>
      <c r="R3133" s="19"/>
      <c r="S3133" s="18">
        <f>SUM(O3133:R3133)</f>
        <v>0</v>
      </c>
      <c r="T3133" s="20"/>
      <c r="U3133" s="17"/>
      <c r="V3133" s="17"/>
      <c r="W3133" s="17"/>
      <c r="X3133" s="17"/>
      <c r="Y3133" s="17"/>
      <c r="Z3133" s="18">
        <f>SUM(T3133:Y3133)</f>
        <v>0</v>
      </c>
      <c r="AA3133" s="17"/>
      <c r="AB3133" s="17"/>
      <c r="AC3133" s="41">
        <f>G3133+J3133+N3133+S3133+Z3133+AA3133-AB3133</f>
        <v>77.796610169491515</v>
      </c>
    </row>
    <row r="3134" spans="1:29" x14ac:dyDescent="0.25">
      <c r="A3134" s="224">
        <v>3130</v>
      </c>
      <c r="B3134" s="61" t="s">
        <v>863</v>
      </c>
      <c r="C3134" s="8" t="s">
        <v>5456</v>
      </c>
      <c r="D3134" s="6">
        <v>0.77789968782518215</v>
      </c>
      <c r="E3134" s="121"/>
      <c r="F3134" s="5"/>
      <c r="G3134" s="6">
        <f>SUM(D3134*100,E3134:F3134)</f>
        <v>77.789968782518216</v>
      </c>
      <c r="H3134" s="5"/>
      <c r="I3134" s="4"/>
      <c r="J3134" s="6">
        <f>SUM(H3134:I3134)</f>
        <v>0</v>
      </c>
      <c r="K3134" s="5"/>
      <c r="L3134" s="4"/>
      <c r="M3134" s="4"/>
      <c r="N3134" s="6">
        <f>SUM(K3134:M3134)</f>
        <v>0</v>
      </c>
      <c r="O3134" s="4"/>
      <c r="P3134" s="4"/>
      <c r="Q3134" s="4"/>
      <c r="R3134" s="4"/>
      <c r="S3134" s="6">
        <f>SUM(O3134:R3134)</f>
        <v>0</v>
      </c>
      <c r="T3134" s="7"/>
      <c r="U3134" s="5"/>
      <c r="V3134" s="5"/>
      <c r="W3134" s="5"/>
      <c r="X3134" s="5"/>
      <c r="Y3134" s="5"/>
      <c r="Z3134" s="6">
        <f>SUM(T3134:Y3134)</f>
        <v>0</v>
      </c>
      <c r="AA3134" s="5"/>
      <c r="AB3134" s="5"/>
      <c r="AC3134" s="40">
        <f>G3134+J3134+N3134+S3134+Z3134+AA3134-AB3134</f>
        <v>77.789968782518216</v>
      </c>
    </row>
    <row r="3135" spans="1:29" x14ac:dyDescent="0.25">
      <c r="A3135" s="225">
        <v>3131</v>
      </c>
      <c r="B3135" s="58" t="s">
        <v>5014</v>
      </c>
      <c r="C3135" s="8" t="s">
        <v>4042</v>
      </c>
      <c r="D3135" s="18">
        <v>0.77587412587412585</v>
      </c>
      <c r="E3135" s="124"/>
      <c r="F3135" s="17"/>
      <c r="G3135" s="18">
        <f>SUM(D3135*100,E3135:F3135)</f>
        <v>77.587412587412587</v>
      </c>
      <c r="H3135" s="17"/>
      <c r="I3135" s="19"/>
      <c r="J3135" s="18">
        <f>SUM(H3135:I3135)</f>
        <v>0</v>
      </c>
      <c r="K3135" s="17"/>
      <c r="L3135" s="19"/>
      <c r="M3135" s="19"/>
      <c r="N3135" s="18">
        <f>SUM(K3135:M3135)</f>
        <v>0</v>
      </c>
      <c r="O3135" s="19"/>
      <c r="P3135" s="19"/>
      <c r="Q3135" s="19"/>
      <c r="R3135" s="19"/>
      <c r="S3135" s="18">
        <f>SUM(O3135:R3135)</f>
        <v>0</v>
      </c>
      <c r="T3135" s="20"/>
      <c r="U3135" s="17"/>
      <c r="V3135" s="17"/>
      <c r="W3135" s="17">
        <v>0.2</v>
      </c>
      <c r="X3135" s="17"/>
      <c r="Y3135" s="17"/>
      <c r="Z3135" s="18">
        <f>SUM(T3135:Y3135)</f>
        <v>0.2</v>
      </c>
      <c r="AA3135" s="17"/>
      <c r="AB3135" s="17"/>
      <c r="AC3135" s="41">
        <f>G3135+J3135+N3135+S3135+Z3135+AA3135-AB3135</f>
        <v>77.787412587412589</v>
      </c>
    </row>
    <row r="3136" spans="1:29" x14ac:dyDescent="0.25">
      <c r="A3136" s="224">
        <v>3132</v>
      </c>
      <c r="B3136" s="93" t="s">
        <v>1703</v>
      </c>
      <c r="C3136" s="8" t="s">
        <v>1369</v>
      </c>
      <c r="D3136" s="18">
        <v>0.77780000000000005</v>
      </c>
      <c r="E3136" s="122"/>
      <c r="F3136" s="17"/>
      <c r="G3136" s="18">
        <f>SUM(D3136*100,E3136:F3136)</f>
        <v>77.78</v>
      </c>
      <c r="H3136" s="17"/>
      <c r="I3136" s="19"/>
      <c r="J3136" s="18">
        <f>SUM(H3136:I3136)</f>
        <v>0</v>
      </c>
      <c r="K3136" s="17"/>
      <c r="L3136" s="19"/>
      <c r="M3136" s="19"/>
      <c r="N3136" s="18">
        <f>SUM(K3136:M3136)</f>
        <v>0</v>
      </c>
      <c r="O3136" s="19"/>
      <c r="P3136" s="19"/>
      <c r="Q3136" s="19"/>
      <c r="R3136" s="19"/>
      <c r="S3136" s="18">
        <f>SUM(O3136:R3136)</f>
        <v>0</v>
      </c>
      <c r="T3136" s="20"/>
      <c r="U3136" s="17"/>
      <c r="V3136" s="17"/>
      <c r="W3136" s="17"/>
      <c r="X3136" s="17"/>
      <c r="Y3136" s="17"/>
      <c r="Z3136" s="18">
        <f>SUM(T3136:Y3136)</f>
        <v>0</v>
      </c>
      <c r="AA3136" s="17"/>
      <c r="AB3136" s="17"/>
      <c r="AC3136" s="41">
        <f>G3136+J3136+N3136+S3136+Z3136+AA3136-AB3136</f>
        <v>77.78</v>
      </c>
    </row>
    <row r="3137" spans="1:29" x14ac:dyDescent="0.25">
      <c r="A3137" s="224">
        <v>3133</v>
      </c>
      <c r="B3137" s="109">
        <v>184025</v>
      </c>
      <c r="C3137" s="36" t="s">
        <v>5457</v>
      </c>
      <c r="D3137" s="39">
        <v>0.77777777777777779</v>
      </c>
      <c r="E3137" s="123"/>
      <c r="F3137" s="33"/>
      <c r="G3137" s="34">
        <v>77.777777777777786</v>
      </c>
      <c r="H3137" s="33"/>
      <c r="I3137" s="32"/>
      <c r="J3137" s="34">
        <v>0</v>
      </c>
      <c r="K3137" s="33"/>
      <c r="L3137" s="32"/>
      <c r="M3137" s="32"/>
      <c r="N3137" s="34">
        <v>0</v>
      </c>
      <c r="O3137" s="32"/>
      <c r="P3137" s="32"/>
      <c r="Q3137" s="32"/>
      <c r="R3137" s="32"/>
      <c r="S3137" s="34">
        <v>0</v>
      </c>
      <c r="T3137" s="35"/>
      <c r="U3137" s="33"/>
      <c r="V3137" s="33"/>
      <c r="W3137" s="33"/>
      <c r="X3137" s="33"/>
      <c r="Y3137" s="33"/>
      <c r="Z3137" s="34">
        <v>0</v>
      </c>
      <c r="AA3137" s="33"/>
      <c r="AB3137" s="33"/>
      <c r="AC3137" s="42">
        <v>77.777777777777786</v>
      </c>
    </row>
    <row r="3138" spans="1:29" x14ac:dyDescent="0.25">
      <c r="A3138" s="224">
        <v>3134</v>
      </c>
      <c r="B3138" s="62" t="s">
        <v>3659</v>
      </c>
      <c r="C3138" s="13" t="s">
        <v>3340</v>
      </c>
      <c r="D3138" s="18">
        <v>0.77769230769230768</v>
      </c>
      <c r="E3138" s="122"/>
      <c r="F3138" s="17"/>
      <c r="G3138" s="18">
        <v>77.769230769230774</v>
      </c>
      <c r="H3138" s="17"/>
      <c r="I3138" s="19"/>
      <c r="J3138" s="18">
        <v>0</v>
      </c>
      <c r="K3138" s="17"/>
      <c r="L3138" s="19"/>
      <c r="M3138" s="19"/>
      <c r="N3138" s="18">
        <v>0</v>
      </c>
      <c r="O3138" s="19"/>
      <c r="P3138" s="19"/>
      <c r="Q3138" s="19"/>
      <c r="R3138" s="19"/>
      <c r="S3138" s="18">
        <v>0</v>
      </c>
      <c r="T3138" s="20"/>
      <c r="U3138" s="17"/>
      <c r="V3138" s="17"/>
      <c r="W3138" s="17"/>
      <c r="X3138" s="17"/>
      <c r="Y3138" s="17"/>
      <c r="Z3138" s="18">
        <v>0</v>
      </c>
      <c r="AA3138" s="17"/>
      <c r="AB3138" s="17"/>
      <c r="AC3138" s="41">
        <v>77.769230769230774</v>
      </c>
    </row>
    <row r="3139" spans="1:29" x14ac:dyDescent="0.25">
      <c r="A3139" s="225">
        <v>3135</v>
      </c>
      <c r="B3139" s="81" t="s">
        <v>4256</v>
      </c>
      <c r="C3139" s="8" t="s">
        <v>4042</v>
      </c>
      <c r="D3139" s="18">
        <v>0.77266666666666661</v>
      </c>
      <c r="E3139" s="124"/>
      <c r="F3139" s="17"/>
      <c r="G3139" s="18">
        <f>SUM(D3139*100,E3139:F3139)</f>
        <v>77.266666666666666</v>
      </c>
      <c r="H3139" s="17"/>
      <c r="I3139" s="19"/>
      <c r="J3139" s="18">
        <f>SUM(H3139:I3139)</f>
        <v>0</v>
      </c>
      <c r="K3139" s="17"/>
      <c r="L3139" s="19"/>
      <c r="M3139" s="19"/>
      <c r="N3139" s="18">
        <f>SUM(K3139:M3139)</f>
        <v>0</v>
      </c>
      <c r="O3139" s="19"/>
      <c r="P3139" s="19"/>
      <c r="Q3139" s="19"/>
      <c r="R3139" s="19"/>
      <c r="S3139" s="18">
        <f>SUM(O3139:R3139)</f>
        <v>0</v>
      </c>
      <c r="T3139" s="20"/>
      <c r="U3139" s="17"/>
      <c r="V3139" s="17">
        <v>0.5</v>
      </c>
      <c r="W3139" s="17"/>
      <c r="X3139" s="17"/>
      <c r="Y3139" s="17"/>
      <c r="Z3139" s="18">
        <f>SUM(T3139:Y3139)</f>
        <v>0.5</v>
      </c>
      <c r="AA3139" s="17"/>
      <c r="AB3139" s="17"/>
      <c r="AC3139" s="41">
        <f>G3139+J3139+N3139+S3139+Z3139+AA3139-AB3139</f>
        <v>77.766666666666666</v>
      </c>
    </row>
    <row r="3140" spans="1:29" x14ac:dyDescent="0.25">
      <c r="A3140" s="224">
        <v>3136</v>
      </c>
      <c r="B3140" s="62" t="s">
        <v>3660</v>
      </c>
      <c r="C3140" s="13" t="s">
        <v>3340</v>
      </c>
      <c r="D3140" s="18">
        <v>0.76757575757575758</v>
      </c>
      <c r="E3140" s="122">
        <v>1</v>
      </c>
      <c r="F3140" s="17"/>
      <c r="G3140" s="18">
        <v>77.757575757575751</v>
      </c>
      <c r="H3140" s="17"/>
      <c r="I3140" s="19"/>
      <c r="J3140" s="18">
        <v>0</v>
      </c>
      <c r="K3140" s="17"/>
      <c r="L3140" s="19"/>
      <c r="M3140" s="19"/>
      <c r="N3140" s="18">
        <v>0</v>
      </c>
      <c r="O3140" s="19"/>
      <c r="P3140" s="19"/>
      <c r="Q3140" s="19"/>
      <c r="R3140" s="19"/>
      <c r="S3140" s="18">
        <v>0</v>
      </c>
      <c r="T3140" s="20"/>
      <c r="U3140" s="17"/>
      <c r="V3140" s="17"/>
      <c r="W3140" s="17"/>
      <c r="X3140" s="17"/>
      <c r="Y3140" s="17"/>
      <c r="Z3140" s="18">
        <v>0</v>
      </c>
      <c r="AA3140" s="17"/>
      <c r="AB3140" s="17"/>
      <c r="AC3140" s="41">
        <v>77.757575757575751</v>
      </c>
    </row>
    <row r="3141" spans="1:29" x14ac:dyDescent="0.25">
      <c r="A3141" s="224">
        <v>3137</v>
      </c>
      <c r="B3141" s="109">
        <v>214122</v>
      </c>
      <c r="C3141" s="36" t="s">
        <v>5457</v>
      </c>
      <c r="D3141" s="39">
        <v>0.71457037037037041</v>
      </c>
      <c r="E3141" s="123"/>
      <c r="F3141" s="33"/>
      <c r="G3141" s="34">
        <v>71.45703703703704</v>
      </c>
      <c r="H3141" s="33">
        <v>0.6</v>
      </c>
      <c r="I3141" s="32"/>
      <c r="J3141" s="34">
        <v>0.6</v>
      </c>
      <c r="K3141" s="33"/>
      <c r="L3141" s="32"/>
      <c r="M3141" s="32"/>
      <c r="N3141" s="34">
        <v>0</v>
      </c>
      <c r="O3141" s="32"/>
      <c r="P3141" s="32"/>
      <c r="Q3141" s="32"/>
      <c r="R3141" s="32"/>
      <c r="S3141" s="34">
        <v>0</v>
      </c>
      <c r="T3141" s="35"/>
      <c r="U3141" s="33">
        <v>5.7</v>
      </c>
      <c r="V3141" s="33"/>
      <c r="W3141" s="33"/>
      <c r="X3141" s="33"/>
      <c r="Y3141" s="33"/>
      <c r="Z3141" s="34">
        <v>5.7</v>
      </c>
      <c r="AA3141" s="33"/>
      <c r="AB3141" s="33"/>
      <c r="AC3141" s="42">
        <v>77.757037037037037</v>
      </c>
    </row>
    <row r="3142" spans="1:29" x14ac:dyDescent="0.25">
      <c r="A3142" s="224">
        <v>3138</v>
      </c>
      <c r="B3142" s="62" t="s">
        <v>3661</v>
      </c>
      <c r="C3142" s="13" t="s">
        <v>3340</v>
      </c>
      <c r="D3142" s="18">
        <v>0.77743589743589747</v>
      </c>
      <c r="E3142" s="122"/>
      <c r="F3142" s="17"/>
      <c r="G3142" s="18">
        <v>77.743589743589752</v>
      </c>
      <c r="H3142" s="17"/>
      <c r="I3142" s="19"/>
      <c r="J3142" s="18">
        <v>0</v>
      </c>
      <c r="K3142" s="17"/>
      <c r="L3142" s="19"/>
      <c r="M3142" s="19"/>
      <c r="N3142" s="18">
        <v>0</v>
      </c>
      <c r="O3142" s="19"/>
      <c r="P3142" s="19"/>
      <c r="Q3142" s="19"/>
      <c r="R3142" s="19"/>
      <c r="S3142" s="18">
        <v>0</v>
      </c>
      <c r="T3142" s="20"/>
      <c r="U3142" s="17"/>
      <c r="V3142" s="17"/>
      <c r="W3142" s="17"/>
      <c r="X3142" s="17"/>
      <c r="Y3142" s="17"/>
      <c r="Z3142" s="18">
        <v>0</v>
      </c>
      <c r="AA3142" s="17"/>
      <c r="AB3142" s="17"/>
      <c r="AC3142" s="41">
        <v>77.743589743589752</v>
      </c>
    </row>
    <row r="3143" spans="1:29" x14ac:dyDescent="0.25">
      <c r="A3143" s="225">
        <v>3139</v>
      </c>
      <c r="B3143" s="80" t="s">
        <v>1704</v>
      </c>
      <c r="C3143" s="22" t="s">
        <v>1369</v>
      </c>
      <c r="D3143" s="18">
        <v>0.49733333333333335</v>
      </c>
      <c r="E3143" s="122"/>
      <c r="F3143" s="17"/>
      <c r="G3143" s="18">
        <f>SUM(D3143*100,E3143:F3143)</f>
        <v>49.733333333333334</v>
      </c>
      <c r="H3143" s="17"/>
      <c r="I3143" s="19"/>
      <c r="J3143" s="18">
        <f>SUM(H3143:I3143)</f>
        <v>0</v>
      </c>
      <c r="K3143" s="17">
        <v>2</v>
      </c>
      <c r="L3143" s="19">
        <v>1.8</v>
      </c>
      <c r="M3143" s="19">
        <v>23</v>
      </c>
      <c r="N3143" s="18">
        <f>SUM(K3143:M3143)</f>
        <v>26.8</v>
      </c>
      <c r="O3143" s="19"/>
      <c r="P3143" s="19"/>
      <c r="Q3143" s="19"/>
      <c r="R3143" s="19"/>
      <c r="S3143" s="18">
        <f>SUM(O3143:R3143)</f>
        <v>0</v>
      </c>
      <c r="T3143" s="20">
        <v>1</v>
      </c>
      <c r="U3143" s="17"/>
      <c r="V3143" s="17"/>
      <c r="W3143" s="17">
        <v>0.2</v>
      </c>
      <c r="X3143" s="17"/>
      <c r="Y3143" s="17"/>
      <c r="Z3143" s="18">
        <f>SUM(T3143:Y3143)</f>
        <v>1.2</v>
      </c>
      <c r="AA3143" s="17"/>
      <c r="AB3143" s="17"/>
      <c r="AC3143" s="41">
        <f>G3143+J3143+N3143+S3143+Z3143+AA3143-AB3143</f>
        <v>77.733333333333334</v>
      </c>
    </row>
    <row r="3144" spans="1:29" x14ac:dyDescent="0.25">
      <c r="A3144" s="224">
        <v>3140</v>
      </c>
      <c r="B3144" s="62" t="s">
        <v>2972</v>
      </c>
      <c r="C3144" s="13" t="s">
        <v>2360</v>
      </c>
      <c r="D3144" s="18">
        <v>0.75230769230769223</v>
      </c>
      <c r="E3144" s="122"/>
      <c r="F3144" s="17"/>
      <c r="G3144" s="18">
        <v>75.230769230769226</v>
      </c>
      <c r="H3144" s="17"/>
      <c r="I3144" s="19"/>
      <c r="J3144" s="18">
        <v>0</v>
      </c>
      <c r="K3144" s="17"/>
      <c r="L3144" s="19"/>
      <c r="M3144" s="19"/>
      <c r="N3144" s="18">
        <v>0</v>
      </c>
      <c r="O3144" s="19">
        <v>2.5</v>
      </c>
      <c r="P3144" s="19"/>
      <c r="Q3144" s="19"/>
      <c r="R3144" s="19"/>
      <c r="S3144" s="18">
        <v>2.5</v>
      </c>
      <c r="T3144" s="20"/>
      <c r="U3144" s="17"/>
      <c r="V3144" s="17"/>
      <c r="W3144" s="17"/>
      <c r="X3144" s="17"/>
      <c r="Y3144" s="17"/>
      <c r="Z3144" s="18">
        <v>0</v>
      </c>
      <c r="AA3144" s="17"/>
      <c r="AB3144" s="17"/>
      <c r="AC3144" s="41">
        <v>77.730769230769226</v>
      </c>
    </row>
    <row r="3145" spans="1:29" x14ac:dyDescent="0.25">
      <c r="A3145" s="224">
        <v>3141</v>
      </c>
      <c r="B3145" s="109">
        <v>184086</v>
      </c>
      <c r="C3145" s="36" t="s">
        <v>5457</v>
      </c>
      <c r="D3145" s="39">
        <v>0.77722222222222226</v>
      </c>
      <c r="E3145" s="123"/>
      <c r="F3145" s="33"/>
      <c r="G3145" s="34">
        <v>77.722222222222229</v>
      </c>
      <c r="H3145" s="33"/>
      <c r="I3145" s="32"/>
      <c r="J3145" s="34">
        <v>0</v>
      </c>
      <c r="K3145" s="33"/>
      <c r="L3145" s="32"/>
      <c r="M3145" s="32"/>
      <c r="N3145" s="34">
        <v>0</v>
      </c>
      <c r="O3145" s="32"/>
      <c r="P3145" s="32"/>
      <c r="Q3145" s="32"/>
      <c r="R3145" s="32"/>
      <c r="S3145" s="34">
        <v>0</v>
      </c>
      <c r="T3145" s="35"/>
      <c r="U3145" s="33"/>
      <c r="V3145" s="33"/>
      <c r="W3145" s="33"/>
      <c r="X3145" s="33"/>
      <c r="Y3145" s="33"/>
      <c r="Z3145" s="34">
        <v>0</v>
      </c>
      <c r="AA3145" s="33"/>
      <c r="AB3145" s="33"/>
      <c r="AC3145" s="42">
        <v>77.722222222222229</v>
      </c>
    </row>
    <row r="3146" spans="1:29" x14ac:dyDescent="0.25">
      <c r="A3146" s="224">
        <v>3142</v>
      </c>
      <c r="B3146" s="62" t="s">
        <v>3662</v>
      </c>
      <c r="C3146" s="13" t="s">
        <v>3340</v>
      </c>
      <c r="D3146" s="18">
        <v>0.77717948717948715</v>
      </c>
      <c r="E3146" s="122"/>
      <c r="F3146" s="17"/>
      <c r="G3146" s="18">
        <v>77.717948717948715</v>
      </c>
      <c r="H3146" s="17"/>
      <c r="I3146" s="19"/>
      <c r="J3146" s="18">
        <v>0</v>
      </c>
      <c r="K3146" s="17"/>
      <c r="L3146" s="19"/>
      <c r="M3146" s="19"/>
      <c r="N3146" s="18">
        <v>0</v>
      </c>
      <c r="O3146" s="19"/>
      <c r="P3146" s="19"/>
      <c r="Q3146" s="19"/>
      <c r="R3146" s="19"/>
      <c r="S3146" s="18">
        <v>0</v>
      </c>
      <c r="T3146" s="20"/>
      <c r="U3146" s="17"/>
      <c r="V3146" s="17"/>
      <c r="W3146" s="17"/>
      <c r="X3146" s="17"/>
      <c r="Y3146" s="17"/>
      <c r="Z3146" s="18">
        <v>0</v>
      </c>
      <c r="AA3146" s="17"/>
      <c r="AB3146" s="17"/>
      <c r="AC3146" s="41">
        <v>77.717948717948715</v>
      </c>
    </row>
    <row r="3147" spans="1:29" x14ac:dyDescent="0.25">
      <c r="A3147" s="225">
        <v>3143</v>
      </c>
      <c r="B3147" s="110" t="s">
        <v>4582</v>
      </c>
      <c r="C3147" s="50" t="s">
        <v>4042</v>
      </c>
      <c r="D3147" s="18">
        <v>0.77709677419354839</v>
      </c>
      <c r="E3147" s="124"/>
      <c r="F3147" s="17"/>
      <c r="G3147" s="18">
        <f>SUM(D3147*100,E3147:F3147)</f>
        <v>77.709677419354833</v>
      </c>
      <c r="H3147" s="17"/>
      <c r="I3147" s="19"/>
      <c r="J3147" s="18">
        <f>SUM(H3147:I3147)</f>
        <v>0</v>
      </c>
      <c r="K3147" s="17"/>
      <c r="L3147" s="19"/>
      <c r="M3147" s="19"/>
      <c r="N3147" s="18">
        <f>SUM(K3147:M3147)</f>
        <v>0</v>
      </c>
      <c r="O3147" s="19"/>
      <c r="P3147" s="19"/>
      <c r="Q3147" s="19"/>
      <c r="R3147" s="19"/>
      <c r="S3147" s="18">
        <f>SUM(O3147:R3147)</f>
        <v>0</v>
      </c>
      <c r="T3147" s="20"/>
      <c r="U3147" s="17"/>
      <c r="V3147" s="17"/>
      <c r="W3147" s="17"/>
      <c r="X3147" s="17"/>
      <c r="Y3147" s="17"/>
      <c r="Z3147" s="18">
        <f>SUM(T3147:Y3147)</f>
        <v>0</v>
      </c>
      <c r="AA3147" s="17"/>
      <c r="AB3147" s="17"/>
      <c r="AC3147" s="41">
        <f>G3147+J3147+N3147+S3147+Z3147+AA3147-AB3147</f>
        <v>77.709677419354833</v>
      </c>
    </row>
    <row r="3148" spans="1:29" x14ac:dyDescent="0.25">
      <c r="A3148" s="224">
        <v>3144</v>
      </c>
      <c r="B3148" s="62" t="s">
        <v>4727</v>
      </c>
      <c r="C3148" s="8" t="s">
        <v>4042</v>
      </c>
      <c r="D3148" s="18">
        <v>0.77700000000000002</v>
      </c>
      <c r="E3148" s="124"/>
      <c r="F3148" s="17"/>
      <c r="G3148" s="18">
        <f>SUM(D3148*100,E3148:F3148)</f>
        <v>77.7</v>
      </c>
      <c r="H3148" s="17"/>
      <c r="I3148" s="19"/>
      <c r="J3148" s="18">
        <f>SUM(H3148:I3148)</f>
        <v>0</v>
      </c>
      <c r="K3148" s="17"/>
      <c r="L3148" s="19"/>
      <c r="M3148" s="19"/>
      <c r="N3148" s="18">
        <f>SUM(K3148:M3148)</f>
        <v>0</v>
      </c>
      <c r="O3148" s="19"/>
      <c r="P3148" s="19"/>
      <c r="Q3148" s="19"/>
      <c r="R3148" s="19"/>
      <c r="S3148" s="18">
        <f>SUM(O3148:R3148)</f>
        <v>0</v>
      </c>
      <c r="T3148" s="20"/>
      <c r="U3148" s="17"/>
      <c r="V3148" s="17"/>
      <c r="W3148" s="17"/>
      <c r="X3148" s="17"/>
      <c r="Y3148" s="17"/>
      <c r="Z3148" s="18">
        <f>SUM(T3148:Y3148)</f>
        <v>0</v>
      </c>
      <c r="AA3148" s="17"/>
      <c r="AB3148" s="17"/>
      <c r="AC3148" s="41">
        <f>G3148+J3148+N3148+S3148+Z3148+AA3148-AB3148</f>
        <v>77.7</v>
      </c>
    </row>
    <row r="3149" spans="1:29" x14ac:dyDescent="0.25">
      <c r="A3149" s="224">
        <v>3145</v>
      </c>
      <c r="B3149" s="79" t="s">
        <v>1705</v>
      </c>
      <c r="C3149" s="8" t="s">
        <v>1369</v>
      </c>
      <c r="D3149" s="18">
        <v>0.77692666666666677</v>
      </c>
      <c r="E3149" s="122"/>
      <c r="F3149" s="17"/>
      <c r="G3149" s="18">
        <f>SUM(D3149*100,E3149:F3149)</f>
        <v>77.692666666666682</v>
      </c>
      <c r="H3149" s="17"/>
      <c r="I3149" s="19"/>
      <c r="J3149" s="18">
        <f>SUM(H3149:I3149)</f>
        <v>0</v>
      </c>
      <c r="K3149" s="17"/>
      <c r="L3149" s="19"/>
      <c r="M3149" s="19"/>
      <c r="N3149" s="18">
        <f>SUM(K3149:M3149)</f>
        <v>0</v>
      </c>
      <c r="O3149" s="19"/>
      <c r="P3149" s="19"/>
      <c r="Q3149" s="19"/>
      <c r="R3149" s="19"/>
      <c r="S3149" s="18">
        <f>SUM(O3149:R3149)</f>
        <v>0</v>
      </c>
      <c r="T3149" s="20"/>
      <c r="U3149" s="17"/>
      <c r="V3149" s="17"/>
      <c r="W3149" s="17"/>
      <c r="X3149" s="17"/>
      <c r="Y3149" s="17"/>
      <c r="Z3149" s="18">
        <f>SUM(T3149:Y3149)</f>
        <v>0</v>
      </c>
      <c r="AA3149" s="17"/>
      <c r="AB3149" s="17"/>
      <c r="AC3149" s="41">
        <f>G3149+J3149+N3149+S3149+Z3149+AA3149-AB3149</f>
        <v>77.692666666666682</v>
      </c>
    </row>
    <row r="3150" spans="1:29" x14ac:dyDescent="0.25">
      <c r="A3150" s="224">
        <v>3146</v>
      </c>
      <c r="B3150" s="62" t="s">
        <v>2973</v>
      </c>
      <c r="C3150" s="13" t="s">
        <v>2360</v>
      </c>
      <c r="D3150" s="18">
        <v>0.77692307692307694</v>
      </c>
      <c r="E3150" s="122"/>
      <c r="F3150" s="17"/>
      <c r="G3150" s="18">
        <v>77.692307692307693</v>
      </c>
      <c r="H3150" s="17"/>
      <c r="I3150" s="19"/>
      <c r="J3150" s="18">
        <v>0</v>
      </c>
      <c r="K3150" s="17"/>
      <c r="L3150" s="19"/>
      <c r="M3150" s="19"/>
      <c r="N3150" s="18">
        <v>0</v>
      </c>
      <c r="O3150" s="19"/>
      <c r="P3150" s="19"/>
      <c r="Q3150" s="19"/>
      <c r="R3150" s="19"/>
      <c r="S3150" s="18">
        <v>0</v>
      </c>
      <c r="T3150" s="20"/>
      <c r="U3150" s="17"/>
      <c r="V3150" s="17"/>
      <c r="W3150" s="17"/>
      <c r="X3150" s="17"/>
      <c r="Y3150" s="17"/>
      <c r="Z3150" s="18">
        <v>0</v>
      </c>
      <c r="AA3150" s="17"/>
      <c r="AB3150" s="17"/>
      <c r="AC3150" s="41">
        <v>77.692307692307693</v>
      </c>
    </row>
    <row r="3151" spans="1:29" x14ac:dyDescent="0.25">
      <c r="A3151" s="225">
        <v>3147</v>
      </c>
      <c r="B3151" s="62" t="s">
        <v>2974</v>
      </c>
      <c r="C3151" s="13" t="s">
        <v>2360</v>
      </c>
      <c r="D3151" s="18">
        <v>0.77692307692307694</v>
      </c>
      <c r="E3151" s="122"/>
      <c r="F3151" s="17"/>
      <c r="G3151" s="18">
        <v>77.692307692307693</v>
      </c>
      <c r="H3151" s="17"/>
      <c r="I3151" s="19"/>
      <c r="J3151" s="18">
        <v>0</v>
      </c>
      <c r="K3151" s="17"/>
      <c r="L3151" s="19"/>
      <c r="M3151" s="19"/>
      <c r="N3151" s="18">
        <v>0</v>
      </c>
      <c r="O3151" s="19"/>
      <c r="P3151" s="19"/>
      <c r="Q3151" s="19"/>
      <c r="R3151" s="19"/>
      <c r="S3151" s="18">
        <v>0</v>
      </c>
      <c r="T3151" s="20"/>
      <c r="U3151" s="17"/>
      <c r="V3151" s="17"/>
      <c r="W3151" s="17"/>
      <c r="X3151" s="17"/>
      <c r="Y3151" s="17"/>
      <c r="Z3151" s="18">
        <v>0</v>
      </c>
      <c r="AA3151" s="17"/>
      <c r="AB3151" s="17"/>
      <c r="AC3151" s="41">
        <v>77.692307692307693</v>
      </c>
    </row>
    <row r="3152" spans="1:29" x14ac:dyDescent="0.25">
      <c r="A3152" s="224">
        <v>3148</v>
      </c>
      <c r="B3152" s="62" t="s">
        <v>864</v>
      </c>
      <c r="C3152" s="8" t="s">
        <v>5456</v>
      </c>
      <c r="D3152" s="6">
        <v>0.77689655172413796</v>
      </c>
      <c r="E3152" s="121"/>
      <c r="F3152" s="5"/>
      <c r="G3152" s="6">
        <f>SUM(D3152*100,E3152:F3152)</f>
        <v>77.689655172413794</v>
      </c>
      <c r="H3152" s="5"/>
      <c r="I3152" s="4"/>
      <c r="J3152" s="6">
        <f>SUM(H3152:I3152)</f>
        <v>0</v>
      </c>
      <c r="K3152" s="5"/>
      <c r="L3152" s="4"/>
      <c r="M3152" s="4"/>
      <c r="N3152" s="6">
        <f>SUM(K3152:M3152)</f>
        <v>0</v>
      </c>
      <c r="O3152" s="4"/>
      <c r="P3152" s="4"/>
      <c r="Q3152" s="4"/>
      <c r="R3152" s="4"/>
      <c r="S3152" s="6">
        <f>SUM(O3152:R3152)</f>
        <v>0</v>
      </c>
      <c r="T3152" s="7"/>
      <c r="U3152" s="5"/>
      <c r="V3152" s="5"/>
      <c r="W3152" s="5"/>
      <c r="X3152" s="5"/>
      <c r="Y3152" s="5"/>
      <c r="Z3152" s="6">
        <f>SUM(T3152:Y3152)</f>
        <v>0</v>
      </c>
      <c r="AA3152" s="5"/>
      <c r="AB3152" s="5"/>
      <c r="AC3152" s="40">
        <f>G3152+J3152+N3152+S3152+Z3152+AA3152-AB3152</f>
        <v>77.689655172413794</v>
      </c>
    </row>
    <row r="3153" spans="1:29" x14ac:dyDescent="0.25">
      <c r="A3153" s="224">
        <v>3149</v>
      </c>
      <c r="B3153" s="81" t="s">
        <v>4173</v>
      </c>
      <c r="C3153" s="8" t="s">
        <v>4042</v>
      </c>
      <c r="D3153" s="18">
        <v>0.77687499999999998</v>
      </c>
      <c r="E3153" s="124"/>
      <c r="F3153" s="17"/>
      <c r="G3153" s="18">
        <f>SUM(D3153*100,E3153:F3153)</f>
        <v>77.6875</v>
      </c>
      <c r="H3153" s="17"/>
      <c r="I3153" s="19"/>
      <c r="J3153" s="18">
        <f>SUM(H3153:I3153)</f>
        <v>0</v>
      </c>
      <c r="K3153" s="17"/>
      <c r="L3153" s="19"/>
      <c r="M3153" s="19"/>
      <c r="N3153" s="18">
        <f>SUM(K3153:M3153)</f>
        <v>0</v>
      </c>
      <c r="O3153" s="19"/>
      <c r="P3153" s="19"/>
      <c r="Q3153" s="19"/>
      <c r="R3153" s="19"/>
      <c r="S3153" s="18">
        <f>SUM(O3153:R3153)</f>
        <v>0</v>
      </c>
      <c r="T3153" s="20"/>
      <c r="U3153" s="17"/>
      <c r="V3153" s="17"/>
      <c r="W3153" s="17"/>
      <c r="X3153" s="17"/>
      <c r="Y3153" s="17"/>
      <c r="Z3153" s="18">
        <f>SUM(T3153:Y3153)</f>
        <v>0</v>
      </c>
      <c r="AA3153" s="17"/>
      <c r="AB3153" s="17"/>
      <c r="AC3153" s="41">
        <f>G3153+J3153+N3153+S3153+Z3153+AA3153-AB3153</f>
        <v>77.6875</v>
      </c>
    </row>
    <row r="3154" spans="1:29" ht="25.5" x14ac:dyDescent="0.25">
      <c r="A3154" s="224">
        <v>3150</v>
      </c>
      <c r="B3154" s="81" t="s">
        <v>1706</v>
      </c>
      <c r="C3154" s="13" t="s">
        <v>1369</v>
      </c>
      <c r="D3154" s="18">
        <v>0.76184999999999992</v>
      </c>
      <c r="E3154" s="122"/>
      <c r="F3154" s="17"/>
      <c r="G3154" s="18">
        <f>SUM(D3154*100,E3154:F3154)</f>
        <v>76.184999999999988</v>
      </c>
      <c r="H3154" s="17"/>
      <c r="I3154" s="19"/>
      <c r="J3154" s="18">
        <f>SUM(H3154:I3154)</f>
        <v>0</v>
      </c>
      <c r="K3154" s="17"/>
      <c r="L3154" s="19"/>
      <c r="M3154" s="19"/>
      <c r="N3154" s="18">
        <f>SUM(K3154:M3154)</f>
        <v>0</v>
      </c>
      <c r="O3154" s="19"/>
      <c r="P3154" s="19"/>
      <c r="Q3154" s="19"/>
      <c r="R3154" s="19"/>
      <c r="S3154" s="18">
        <f>SUM(O3154:R3154)</f>
        <v>0</v>
      </c>
      <c r="T3154" s="20">
        <v>1</v>
      </c>
      <c r="U3154" s="17"/>
      <c r="V3154" s="17"/>
      <c r="W3154" s="17">
        <v>0.5</v>
      </c>
      <c r="X3154" s="17"/>
      <c r="Y3154" s="17"/>
      <c r="Z3154" s="18">
        <f>SUM(T3154:Y3154)</f>
        <v>1.5</v>
      </c>
      <c r="AA3154" s="17"/>
      <c r="AB3154" s="17"/>
      <c r="AC3154" s="41">
        <f>G3154+J3154+N3154+S3154+Z3154+AA3154-AB3154</f>
        <v>77.684999999999988</v>
      </c>
    </row>
    <row r="3155" spans="1:29" x14ac:dyDescent="0.25">
      <c r="A3155" s="225">
        <v>3151</v>
      </c>
      <c r="B3155" s="62" t="s">
        <v>3663</v>
      </c>
      <c r="C3155" s="13" t="s">
        <v>3340</v>
      </c>
      <c r="D3155" s="18">
        <v>0.70968750000000003</v>
      </c>
      <c r="E3155" s="122">
        <v>1</v>
      </c>
      <c r="F3155" s="17"/>
      <c r="G3155" s="18">
        <v>71.96875</v>
      </c>
      <c r="H3155" s="17"/>
      <c r="I3155" s="19"/>
      <c r="J3155" s="18">
        <v>0</v>
      </c>
      <c r="K3155" s="17"/>
      <c r="L3155" s="19"/>
      <c r="M3155" s="19"/>
      <c r="N3155" s="18">
        <v>0</v>
      </c>
      <c r="O3155" s="19"/>
      <c r="P3155" s="19"/>
      <c r="Q3155" s="19"/>
      <c r="R3155" s="19"/>
      <c r="S3155" s="18">
        <v>0</v>
      </c>
      <c r="T3155" s="20">
        <v>1</v>
      </c>
      <c r="U3155" s="17"/>
      <c r="V3155" s="17"/>
      <c r="W3155" s="17">
        <v>4.5</v>
      </c>
      <c r="X3155" s="17">
        <v>0.2</v>
      </c>
      <c r="Y3155" s="17"/>
      <c r="Z3155" s="18">
        <v>5.7</v>
      </c>
      <c r="AA3155" s="17"/>
      <c r="AB3155" s="17"/>
      <c r="AC3155" s="41">
        <v>77.668750000000003</v>
      </c>
    </row>
    <row r="3156" spans="1:29" x14ac:dyDescent="0.25">
      <c r="A3156" s="224">
        <v>3152</v>
      </c>
      <c r="B3156" s="62" t="s">
        <v>2975</v>
      </c>
      <c r="C3156" s="13" t="s">
        <v>2360</v>
      </c>
      <c r="D3156" s="18">
        <v>0.77666666666666673</v>
      </c>
      <c r="E3156" s="122"/>
      <c r="F3156" s="17"/>
      <c r="G3156" s="18">
        <v>77.666666666666671</v>
      </c>
      <c r="H3156" s="17"/>
      <c r="I3156" s="19"/>
      <c r="J3156" s="18">
        <v>0</v>
      </c>
      <c r="K3156" s="17"/>
      <c r="L3156" s="19"/>
      <c r="M3156" s="19"/>
      <c r="N3156" s="18">
        <v>0</v>
      </c>
      <c r="O3156" s="19"/>
      <c r="P3156" s="19"/>
      <c r="Q3156" s="19"/>
      <c r="R3156" s="19"/>
      <c r="S3156" s="18">
        <v>0</v>
      </c>
      <c r="T3156" s="20"/>
      <c r="U3156" s="17"/>
      <c r="V3156" s="17"/>
      <c r="W3156" s="17"/>
      <c r="X3156" s="17"/>
      <c r="Y3156" s="17"/>
      <c r="Z3156" s="18">
        <v>0</v>
      </c>
      <c r="AA3156" s="17"/>
      <c r="AB3156" s="17"/>
      <c r="AC3156" s="41">
        <v>77.666666666666671</v>
      </c>
    </row>
    <row r="3157" spans="1:29" x14ac:dyDescent="0.25">
      <c r="A3157" s="224">
        <v>3153</v>
      </c>
      <c r="B3157" s="62" t="s">
        <v>865</v>
      </c>
      <c r="C3157" s="8" t="s">
        <v>5456</v>
      </c>
      <c r="D3157" s="6">
        <v>0.77666666666666662</v>
      </c>
      <c r="E3157" s="121"/>
      <c r="F3157" s="5"/>
      <c r="G3157" s="6">
        <f>SUM(D3157*100,E3157:F3157)</f>
        <v>77.666666666666657</v>
      </c>
      <c r="H3157" s="5"/>
      <c r="I3157" s="4"/>
      <c r="J3157" s="6">
        <f>SUM(H3157:I3157)</f>
        <v>0</v>
      </c>
      <c r="K3157" s="5"/>
      <c r="L3157" s="4"/>
      <c r="M3157" s="4"/>
      <c r="N3157" s="6">
        <f>SUM(K3157:M3157)</f>
        <v>0</v>
      </c>
      <c r="O3157" s="4"/>
      <c r="P3157" s="4"/>
      <c r="Q3157" s="4"/>
      <c r="R3157" s="4"/>
      <c r="S3157" s="6">
        <f>SUM(O3157:R3157)</f>
        <v>0</v>
      </c>
      <c r="T3157" s="7"/>
      <c r="U3157" s="5"/>
      <c r="V3157" s="5"/>
      <c r="W3157" s="5"/>
      <c r="X3157" s="5"/>
      <c r="Y3157" s="5"/>
      <c r="Z3157" s="6">
        <f>SUM(T3157:Y3157)</f>
        <v>0</v>
      </c>
      <c r="AA3157" s="5"/>
      <c r="AB3157" s="5"/>
      <c r="AC3157" s="40">
        <f>G3157+J3157+N3157+S3157+Z3157+AA3157-AB3157</f>
        <v>77.666666666666657</v>
      </c>
    </row>
    <row r="3158" spans="1:29" x14ac:dyDescent="0.25">
      <c r="A3158" s="224">
        <v>3154</v>
      </c>
      <c r="B3158" s="109">
        <v>214134</v>
      </c>
      <c r="C3158" s="36" t="s">
        <v>5457</v>
      </c>
      <c r="D3158" s="39">
        <v>0.73457037037037043</v>
      </c>
      <c r="E3158" s="123"/>
      <c r="F3158" s="33"/>
      <c r="G3158" s="34">
        <v>73.45703703703704</v>
      </c>
      <c r="H3158" s="33"/>
      <c r="I3158" s="32"/>
      <c r="J3158" s="34">
        <v>0</v>
      </c>
      <c r="K3158" s="33"/>
      <c r="L3158" s="32"/>
      <c r="M3158" s="32"/>
      <c r="N3158" s="34">
        <v>0</v>
      </c>
      <c r="O3158" s="32"/>
      <c r="P3158" s="32"/>
      <c r="Q3158" s="32"/>
      <c r="R3158" s="32"/>
      <c r="S3158" s="34">
        <v>0</v>
      </c>
      <c r="T3158" s="35"/>
      <c r="U3158" s="33">
        <v>4.2</v>
      </c>
      <c r="V3158" s="33"/>
      <c r="W3158" s="33"/>
      <c r="X3158" s="33"/>
      <c r="Y3158" s="33"/>
      <c r="Z3158" s="34">
        <v>4.2</v>
      </c>
      <c r="AA3158" s="33"/>
      <c r="AB3158" s="33"/>
      <c r="AC3158" s="42">
        <v>77.657037037037043</v>
      </c>
    </row>
    <row r="3159" spans="1:29" x14ac:dyDescent="0.25">
      <c r="A3159" s="225">
        <v>3155</v>
      </c>
      <c r="B3159" s="111" t="s">
        <v>4235</v>
      </c>
      <c r="C3159" s="8" t="s">
        <v>4042</v>
      </c>
      <c r="D3159" s="18">
        <v>0.77656250000000004</v>
      </c>
      <c r="E3159" s="124"/>
      <c r="F3159" s="17"/>
      <c r="G3159" s="18">
        <f>SUM(D3159*100,E3159:F3159)</f>
        <v>77.65625</v>
      </c>
      <c r="H3159" s="17"/>
      <c r="I3159" s="19"/>
      <c r="J3159" s="18">
        <f>SUM(H3159:I3159)</f>
        <v>0</v>
      </c>
      <c r="K3159" s="17"/>
      <c r="L3159" s="19"/>
      <c r="M3159" s="19"/>
      <c r="N3159" s="18">
        <f>SUM(K3159:M3159)</f>
        <v>0</v>
      </c>
      <c r="O3159" s="19"/>
      <c r="P3159" s="19"/>
      <c r="Q3159" s="19"/>
      <c r="R3159" s="19"/>
      <c r="S3159" s="18">
        <f>SUM(O3159:R3159)</f>
        <v>0</v>
      </c>
      <c r="T3159" s="20"/>
      <c r="U3159" s="17"/>
      <c r="V3159" s="17"/>
      <c r="W3159" s="17"/>
      <c r="X3159" s="17"/>
      <c r="Y3159" s="17"/>
      <c r="Z3159" s="18">
        <f>SUM(T3159:Y3159)</f>
        <v>0</v>
      </c>
      <c r="AA3159" s="17"/>
      <c r="AB3159" s="17"/>
      <c r="AC3159" s="41">
        <f>G3159+J3159+N3159+S3159+Z3159+AA3159-AB3159</f>
        <v>77.65625</v>
      </c>
    </row>
    <row r="3160" spans="1:29" x14ac:dyDescent="0.25">
      <c r="A3160" s="224">
        <v>3156</v>
      </c>
      <c r="B3160" s="59" t="s">
        <v>866</v>
      </c>
      <c r="C3160" s="8" t="s">
        <v>5456</v>
      </c>
      <c r="D3160" s="6">
        <v>0.77655172413793105</v>
      </c>
      <c r="E3160" s="121"/>
      <c r="F3160" s="5"/>
      <c r="G3160" s="6">
        <f>SUM(D3160*100,E3160:F3160)</f>
        <v>77.65517241379311</v>
      </c>
      <c r="H3160" s="5"/>
      <c r="I3160" s="4"/>
      <c r="J3160" s="6">
        <f>SUM(H3160:I3160)</f>
        <v>0</v>
      </c>
      <c r="K3160" s="5"/>
      <c r="L3160" s="4"/>
      <c r="M3160" s="4"/>
      <c r="N3160" s="6">
        <f>SUM(K3160:M3160)</f>
        <v>0</v>
      </c>
      <c r="O3160" s="4"/>
      <c r="P3160" s="4"/>
      <c r="Q3160" s="4"/>
      <c r="R3160" s="4"/>
      <c r="S3160" s="6">
        <f>SUM(O3160:R3160)</f>
        <v>0</v>
      </c>
      <c r="T3160" s="7"/>
      <c r="U3160" s="5"/>
      <c r="V3160" s="5"/>
      <c r="W3160" s="5"/>
      <c r="X3160" s="5"/>
      <c r="Y3160" s="5"/>
      <c r="Z3160" s="6">
        <f>SUM(T3160:Y3160)</f>
        <v>0</v>
      </c>
      <c r="AA3160" s="5"/>
      <c r="AB3160" s="5"/>
      <c r="AC3160" s="40">
        <f>G3160+J3160+N3160+S3160+Z3160+AA3160-AB3160</f>
        <v>77.65517241379311</v>
      </c>
    </row>
    <row r="3161" spans="1:29" x14ac:dyDescent="0.25">
      <c r="A3161" s="224">
        <v>3157</v>
      </c>
      <c r="B3161" s="62" t="s">
        <v>3664</v>
      </c>
      <c r="C3161" s="13" t="s">
        <v>3340</v>
      </c>
      <c r="D3161" s="18">
        <v>0.77633333333333332</v>
      </c>
      <c r="E3161" s="122"/>
      <c r="F3161" s="17"/>
      <c r="G3161" s="18">
        <v>77.633333333333326</v>
      </c>
      <c r="H3161" s="17"/>
      <c r="I3161" s="19"/>
      <c r="J3161" s="18">
        <v>0</v>
      </c>
      <c r="K3161" s="17"/>
      <c r="L3161" s="19"/>
      <c r="M3161" s="19"/>
      <c r="N3161" s="18">
        <v>0</v>
      </c>
      <c r="O3161" s="19"/>
      <c r="P3161" s="19"/>
      <c r="Q3161" s="19"/>
      <c r="R3161" s="19"/>
      <c r="S3161" s="18">
        <v>0</v>
      </c>
      <c r="T3161" s="20"/>
      <c r="U3161" s="17"/>
      <c r="V3161" s="17"/>
      <c r="W3161" s="17"/>
      <c r="X3161" s="17"/>
      <c r="Y3161" s="17"/>
      <c r="Z3161" s="18">
        <v>0</v>
      </c>
      <c r="AA3161" s="17"/>
      <c r="AB3161" s="17"/>
      <c r="AC3161" s="41">
        <v>77.633333333333326</v>
      </c>
    </row>
    <row r="3162" spans="1:29" x14ac:dyDescent="0.25">
      <c r="A3162" s="224">
        <v>3158</v>
      </c>
      <c r="B3162" s="109">
        <v>204556</v>
      </c>
      <c r="C3162" s="36" t="s">
        <v>5457</v>
      </c>
      <c r="D3162" s="39">
        <v>0.77633333333333332</v>
      </c>
      <c r="E3162" s="123"/>
      <c r="F3162" s="33"/>
      <c r="G3162" s="34">
        <v>77.633333333333326</v>
      </c>
      <c r="H3162" s="33"/>
      <c r="I3162" s="32"/>
      <c r="J3162" s="34">
        <v>0</v>
      </c>
      <c r="K3162" s="33"/>
      <c r="L3162" s="32"/>
      <c r="M3162" s="32"/>
      <c r="N3162" s="34">
        <v>0</v>
      </c>
      <c r="O3162" s="32"/>
      <c r="P3162" s="32"/>
      <c r="Q3162" s="32"/>
      <c r="R3162" s="32"/>
      <c r="S3162" s="34">
        <v>0</v>
      </c>
      <c r="T3162" s="35"/>
      <c r="U3162" s="33"/>
      <c r="V3162" s="33"/>
      <c r="W3162" s="33"/>
      <c r="X3162" s="33"/>
      <c r="Y3162" s="33"/>
      <c r="Z3162" s="34">
        <v>0</v>
      </c>
      <c r="AA3162" s="33"/>
      <c r="AB3162" s="33"/>
      <c r="AC3162" s="42">
        <v>77.633333333333326</v>
      </c>
    </row>
    <row r="3163" spans="1:29" x14ac:dyDescent="0.25">
      <c r="A3163" s="225">
        <v>3159</v>
      </c>
      <c r="B3163" s="62" t="s">
        <v>3665</v>
      </c>
      <c r="C3163" s="13" t="s">
        <v>3340</v>
      </c>
      <c r="D3163" s="18">
        <v>0.76624999999999999</v>
      </c>
      <c r="E3163" s="122">
        <v>1</v>
      </c>
      <c r="F3163" s="17"/>
      <c r="G3163" s="18">
        <v>77.625</v>
      </c>
      <c r="H3163" s="17"/>
      <c r="I3163" s="19"/>
      <c r="J3163" s="18">
        <v>0</v>
      </c>
      <c r="K3163" s="17"/>
      <c r="L3163" s="19"/>
      <c r="M3163" s="19"/>
      <c r="N3163" s="18">
        <v>0</v>
      </c>
      <c r="O3163" s="19"/>
      <c r="P3163" s="19"/>
      <c r="Q3163" s="19"/>
      <c r="R3163" s="19"/>
      <c r="S3163" s="18">
        <v>0</v>
      </c>
      <c r="T3163" s="20"/>
      <c r="U3163" s="17"/>
      <c r="V3163" s="17"/>
      <c r="W3163" s="17"/>
      <c r="X3163" s="17"/>
      <c r="Y3163" s="17"/>
      <c r="Z3163" s="18">
        <v>0</v>
      </c>
      <c r="AA3163" s="17"/>
      <c r="AB3163" s="17"/>
      <c r="AC3163" s="41">
        <v>77.625</v>
      </c>
    </row>
    <row r="3164" spans="1:29" x14ac:dyDescent="0.25">
      <c r="A3164" s="224">
        <v>3160</v>
      </c>
      <c r="B3164" s="62" t="s">
        <v>867</v>
      </c>
      <c r="C3164" s="8" t="s">
        <v>5456</v>
      </c>
      <c r="D3164" s="6">
        <v>0.76620689655172414</v>
      </c>
      <c r="E3164" s="121"/>
      <c r="F3164" s="5"/>
      <c r="G3164" s="6">
        <f>SUM(D3164*100,E3164:F3164)</f>
        <v>76.620689655172413</v>
      </c>
      <c r="H3164" s="5"/>
      <c r="I3164" s="4"/>
      <c r="J3164" s="6">
        <f>SUM(H3164:I3164)</f>
        <v>0</v>
      </c>
      <c r="K3164" s="5"/>
      <c r="L3164" s="4"/>
      <c r="M3164" s="4"/>
      <c r="N3164" s="6">
        <f>SUM(K3164:M3164)</f>
        <v>0</v>
      </c>
      <c r="O3164" s="4"/>
      <c r="P3164" s="4"/>
      <c r="Q3164" s="4"/>
      <c r="R3164" s="4"/>
      <c r="S3164" s="6">
        <f>SUM(O3164:R3164)</f>
        <v>0</v>
      </c>
      <c r="T3164" s="7">
        <v>1</v>
      </c>
      <c r="U3164" s="5"/>
      <c r="V3164" s="5"/>
      <c r="W3164" s="5"/>
      <c r="X3164" s="5"/>
      <c r="Y3164" s="5"/>
      <c r="Z3164" s="6">
        <f>SUM(T3164:Y3164)</f>
        <v>1</v>
      </c>
      <c r="AA3164" s="5"/>
      <c r="AB3164" s="5"/>
      <c r="AC3164" s="40">
        <f>G3164+J3164+N3164+S3164+Z3164+AA3164-AB3164</f>
        <v>77.620689655172413</v>
      </c>
    </row>
    <row r="3165" spans="1:29" x14ac:dyDescent="0.25">
      <c r="A3165" s="224">
        <v>3161</v>
      </c>
      <c r="B3165" s="58" t="s">
        <v>868</v>
      </c>
      <c r="C3165" s="8" t="s">
        <v>5456</v>
      </c>
      <c r="D3165" s="43">
        <v>0.77612903225806451</v>
      </c>
      <c r="E3165" s="121"/>
      <c r="F3165" s="5"/>
      <c r="G3165" s="6">
        <f>SUM(D3165*100,E3165:F3165)</f>
        <v>77.612903225806448</v>
      </c>
      <c r="H3165" s="5"/>
      <c r="I3165" s="4"/>
      <c r="J3165" s="6">
        <f>SUM(H3165:I3165)</f>
        <v>0</v>
      </c>
      <c r="K3165" s="5"/>
      <c r="L3165" s="4"/>
      <c r="M3165" s="4"/>
      <c r="N3165" s="6">
        <f>SUM(K3165:M3165)</f>
        <v>0</v>
      </c>
      <c r="O3165" s="4"/>
      <c r="P3165" s="4"/>
      <c r="Q3165" s="4"/>
      <c r="R3165" s="4"/>
      <c r="S3165" s="6">
        <f>SUM(O3165:R3165)</f>
        <v>0</v>
      </c>
      <c r="T3165" s="7"/>
      <c r="U3165" s="5"/>
      <c r="V3165" s="5"/>
      <c r="W3165" s="5"/>
      <c r="X3165" s="5"/>
      <c r="Y3165" s="5"/>
      <c r="Z3165" s="6">
        <f>SUM(T3165:Y3165)</f>
        <v>0</v>
      </c>
      <c r="AA3165" s="5"/>
      <c r="AB3165" s="5"/>
      <c r="AC3165" s="40">
        <f>G3165+J3165+N3165+S3165+Z3165+AA3165-AB3165</f>
        <v>77.612903225806448</v>
      </c>
    </row>
    <row r="3166" spans="1:29" x14ac:dyDescent="0.25">
      <c r="A3166" s="224">
        <v>3162</v>
      </c>
      <c r="B3166" s="58" t="s">
        <v>869</v>
      </c>
      <c r="C3166" s="8" t="s">
        <v>5456</v>
      </c>
      <c r="D3166" s="43">
        <v>0.70507333333333344</v>
      </c>
      <c r="E3166" s="121"/>
      <c r="F3166" s="5"/>
      <c r="G3166" s="6">
        <f>SUM(D3166*100,E3166:F3166)</f>
        <v>70.507333333333349</v>
      </c>
      <c r="H3166" s="5"/>
      <c r="I3166" s="4"/>
      <c r="J3166" s="6">
        <f>SUM(H3166:I3166)</f>
        <v>0</v>
      </c>
      <c r="K3166" s="5"/>
      <c r="L3166" s="4"/>
      <c r="M3166" s="4"/>
      <c r="N3166" s="6">
        <f>SUM(K3166:M3166)</f>
        <v>0</v>
      </c>
      <c r="O3166" s="4">
        <v>2.5</v>
      </c>
      <c r="P3166" s="4">
        <v>3</v>
      </c>
      <c r="Q3166" s="4"/>
      <c r="R3166" s="4"/>
      <c r="S3166" s="6">
        <f>SUM(O3166:R3166)</f>
        <v>5.5</v>
      </c>
      <c r="T3166" s="7"/>
      <c r="U3166" s="5"/>
      <c r="V3166" s="5">
        <v>1.6</v>
      </c>
      <c r="W3166" s="5"/>
      <c r="X3166" s="5"/>
      <c r="Y3166" s="5"/>
      <c r="Z3166" s="6">
        <f>SUM(T3166:Y3166)</f>
        <v>1.6</v>
      </c>
      <c r="AA3166" s="5"/>
      <c r="AB3166" s="5"/>
      <c r="AC3166" s="40">
        <f>G3166+J3166+N3166+S3166+Z3166+AA3166-AB3166</f>
        <v>77.607333333333344</v>
      </c>
    </row>
    <row r="3167" spans="1:29" x14ac:dyDescent="0.25">
      <c r="A3167" s="225">
        <v>3163</v>
      </c>
      <c r="B3167" s="62" t="s">
        <v>3666</v>
      </c>
      <c r="C3167" s="13" t="s">
        <v>3340</v>
      </c>
      <c r="D3167" s="18">
        <v>0.77605263157894733</v>
      </c>
      <c r="E3167" s="122"/>
      <c r="F3167" s="17"/>
      <c r="G3167" s="18">
        <v>77.60526315789474</v>
      </c>
      <c r="H3167" s="17"/>
      <c r="I3167" s="19"/>
      <c r="J3167" s="18">
        <v>0</v>
      </c>
      <c r="K3167" s="17"/>
      <c r="L3167" s="19"/>
      <c r="M3167" s="19"/>
      <c r="N3167" s="18">
        <v>0</v>
      </c>
      <c r="O3167" s="19"/>
      <c r="P3167" s="19"/>
      <c r="Q3167" s="19"/>
      <c r="R3167" s="19"/>
      <c r="S3167" s="18">
        <v>0</v>
      </c>
      <c r="T3167" s="20"/>
      <c r="U3167" s="17"/>
      <c r="V3167" s="17"/>
      <c r="W3167" s="17"/>
      <c r="X3167" s="17"/>
      <c r="Y3167" s="17"/>
      <c r="Z3167" s="18">
        <v>0</v>
      </c>
      <c r="AA3167" s="17"/>
      <c r="AB3167" s="17"/>
      <c r="AC3167" s="41">
        <v>77.60526315789474</v>
      </c>
    </row>
    <row r="3168" spans="1:29" x14ac:dyDescent="0.25">
      <c r="A3168" s="224">
        <v>3164</v>
      </c>
      <c r="B3168" s="101" t="s">
        <v>1707</v>
      </c>
      <c r="C3168" s="8" t="s">
        <v>1369</v>
      </c>
      <c r="D3168" s="18">
        <v>0.77600666666666662</v>
      </c>
      <c r="E3168" s="122"/>
      <c r="F3168" s="17"/>
      <c r="G3168" s="18">
        <f>SUM(D3168*100,E3168:F3168)</f>
        <v>77.600666666666669</v>
      </c>
      <c r="H3168" s="17"/>
      <c r="I3168" s="19"/>
      <c r="J3168" s="18">
        <f>SUM(H3168:I3168)</f>
        <v>0</v>
      </c>
      <c r="K3168" s="17"/>
      <c r="L3168" s="19"/>
      <c r="M3168" s="19"/>
      <c r="N3168" s="18">
        <f>SUM(K3168:M3168)</f>
        <v>0</v>
      </c>
      <c r="O3168" s="19"/>
      <c r="P3168" s="19"/>
      <c r="Q3168" s="19"/>
      <c r="R3168" s="19"/>
      <c r="S3168" s="18">
        <f>SUM(O3168:R3168)</f>
        <v>0</v>
      </c>
      <c r="T3168" s="20"/>
      <c r="U3168" s="17"/>
      <c r="V3168" s="17"/>
      <c r="W3168" s="17"/>
      <c r="X3168" s="17"/>
      <c r="Y3168" s="17"/>
      <c r="Z3168" s="18">
        <f>SUM(T3168:Y3168)</f>
        <v>0</v>
      </c>
      <c r="AA3168" s="17"/>
      <c r="AB3168" s="17"/>
      <c r="AC3168" s="41">
        <f>G3168+J3168+N3168+S3168+Z3168+AA3168-AB3168</f>
        <v>77.600666666666669</v>
      </c>
    </row>
    <row r="3169" spans="1:29" x14ac:dyDescent="0.25">
      <c r="A3169" s="224">
        <v>3165</v>
      </c>
      <c r="B3169" s="62" t="s">
        <v>3667</v>
      </c>
      <c r="C3169" s="13" t="s">
        <v>3340</v>
      </c>
      <c r="D3169" s="18">
        <v>0.77600000000000002</v>
      </c>
      <c r="E3169" s="122"/>
      <c r="F3169" s="17"/>
      <c r="G3169" s="18">
        <v>77.600000000000009</v>
      </c>
      <c r="H3169" s="17"/>
      <c r="I3169" s="19"/>
      <c r="J3169" s="18">
        <v>0</v>
      </c>
      <c r="K3169" s="17"/>
      <c r="L3169" s="19"/>
      <c r="M3169" s="19"/>
      <c r="N3169" s="18">
        <v>0</v>
      </c>
      <c r="O3169" s="19"/>
      <c r="P3169" s="19"/>
      <c r="Q3169" s="19"/>
      <c r="R3169" s="19"/>
      <c r="S3169" s="18">
        <v>0</v>
      </c>
      <c r="T3169" s="20"/>
      <c r="U3169" s="17"/>
      <c r="V3169" s="17"/>
      <c r="W3169" s="17"/>
      <c r="X3169" s="17"/>
      <c r="Y3169" s="17"/>
      <c r="Z3169" s="18">
        <v>0</v>
      </c>
      <c r="AA3169" s="17"/>
      <c r="AB3169" s="17"/>
      <c r="AC3169" s="41">
        <v>77.600000000000009</v>
      </c>
    </row>
    <row r="3170" spans="1:29" x14ac:dyDescent="0.25">
      <c r="A3170" s="224">
        <v>3166</v>
      </c>
      <c r="B3170" s="58" t="s">
        <v>870</v>
      </c>
      <c r="C3170" s="8" t="s">
        <v>5456</v>
      </c>
      <c r="D3170" s="6">
        <v>0.746</v>
      </c>
      <c r="E3170" s="121"/>
      <c r="F3170" s="5"/>
      <c r="G3170" s="6">
        <f>SUM(D3170*100,E3170:F3170)</f>
        <v>74.599999999999994</v>
      </c>
      <c r="H3170" s="5"/>
      <c r="I3170" s="4"/>
      <c r="J3170" s="6">
        <f>SUM(H3170:I3170)</f>
        <v>0</v>
      </c>
      <c r="K3170" s="5"/>
      <c r="L3170" s="4"/>
      <c r="M3170" s="4"/>
      <c r="N3170" s="6">
        <f>SUM(K3170:M3170)</f>
        <v>0</v>
      </c>
      <c r="O3170" s="4"/>
      <c r="P3170" s="4">
        <v>3</v>
      </c>
      <c r="Q3170" s="4"/>
      <c r="R3170" s="4"/>
      <c r="S3170" s="6">
        <f>SUM(O3170:R3170)</f>
        <v>3</v>
      </c>
      <c r="T3170" s="7"/>
      <c r="U3170" s="5"/>
      <c r="V3170" s="5"/>
      <c r="W3170" s="5"/>
      <c r="X3170" s="5"/>
      <c r="Y3170" s="5"/>
      <c r="Z3170" s="6">
        <f>SUM(T3170:Y3170)</f>
        <v>0</v>
      </c>
      <c r="AA3170" s="5"/>
      <c r="AB3170" s="5"/>
      <c r="AC3170" s="40">
        <f>G3170+J3170+N3170+S3170+Z3170+AA3170-AB3170</f>
        <v>77.599999999999994</v>
      </c>
    </row>
    <row r="3171" spans="1:29" x14ac:dyDescent="0.25">
      <c r="A3171" s="225">
        <v>3167</v>
      </c>
      <c r="B3171" s="85" t="s">
        <v>1708</v>
      </c>
      <c r="C3171" s="8" t="s">
        <v>1369</v>
      </c>
      <c r="D3171" s="18">
        <v>0.67790000000000006</v>
      </c>
      <c r="E3171" s="122"/>
      <c r="F3171" s="17"/>
      <c r="G3171" s="18">
        <f>SUM(D3171*100,E3171:F3171)</f>
        <v>67.790000000000006</v>
      </c>
      <c r="H3171" s="17"/>
      <c r="I3171" s="19"/>
      <c r="J3171" s="18">
        <f>SUM(H3171:I3171)</f>
        <v>0</v>
      </c>
      <c r="K3171" s="17"/>
      <c r="L3171" s="19"/>
      <c r="M3171" s="19"/>
      <c r="N3171" s="18">
        <f>SUM(K3171:M3171)</f>
        <v>0</v>
      </c>
      <c r="O3171" s="19"/>
      <c r="P3171" s="19"/>
      <c r="Q3171" s="19"/>
      <c r="R3171" s="19"/>
      <c r="S3171" s="18">
        <f>SUM(O3171:R3171)</f>
        <v>0</v>
      </c>
      <c r="T3171" s="20">
        <v>2</v>
      </c>
      <c r="U3171" s="17">
        <v>1</v>
      </c>
      <c r="V3171" s="17"/>
      <c r="W3171" s="17">
        <f>0.2+0.6</f>
        <v>0.8</v>
      </c>
      <c r="X3171" s="17"/>
      <c r="Y3171" s="17">
        <v>6</v>
      </c>
      <c r="Z3171" s="18">
        <f>SUM(T3171:Y3171)</f>
        <v>9.8000000000000007</v>
      </c>
      <c r="AA3171" s="17"/>
      <c r="AB3171" s="17"/>
      <c r="AC3171" s="41">
        <f>G3171+J3171+N3171+S3171+Z3171+AA3171-AB3171</f>
        <v>77.59</v>
      </c>
    </row>
    <row r="3172" spans="1:29" x14ac:dyDescent="0.25">
      <c r="A3172" s="224">
        <v>3168</v>
      </c>
      <c r="B3172" s="62" t="s">
        <v>4953</v>
      </c>
      <c r="C3172" s="8" t="s">
        <v>4042</v>
      </c>
      <c r="D3172" s="18">
        <v>0.76388157894736841</v>
      </c>
      <c r="E3172" s="124"/>
      <c r="F3172" s="17"/>
      <c r="G3172" s="18">
        <f>SUM(D3172*100,E3172:F3172)</f>
        <v>76.388157894736835</v>
      </c>
      <c r="H3172" s="17"/>
      <c r="I3172" s="19"/>
      <c r="J3172" s="18">
        <f>SUM(H3172:I3172)</f>
        <v>0</v>
      </c>
      <c r="K3172" s="17"/>
      <c r="L3172" s="19"/>
      <c r="M3172" s="19"/>
      <c r="N3172" s="18">
        <f>SUM(K3172:M3172)</f>
        <v>0</v>
      </c>
      <c r="O3172" s="19"/>
      <c r="P3172" s="19"/>
      <c r="Q3172" s="19"/>
      <c r="R3172" s="19"/>
      <c r="S3172" s="18">
        <f>SUM(O3172:R3172)</f>
        <v>0</v>
      </c>
      <c r="T3172" s="20">
        <v>1</v>
      </c>
      <c r="U3172" s="17"/>
      <c r="V3172" s="17"/>
      <c r="W3172" s="17"/>
      <c r="X3172" s="17">
        <v>0.2</v>
      </c>
      <c r="Y3172" s="17"/>
      <c r="Z3172" s="18">
        <f>SUM(T3172:Y3172)</f>
        <v>1.2</v>
      </c>
      <c r="AA3172" s="17"/>
      <c r="AB3172" s="17"/>
      <c r="AC3172" s="41">
        <f>G3172+J3172+N3172+S3172+Z3172+AA3172-AB3172</f>
        <v>77.588157894736838</v>
      </c>
    </row>
    <row r="3173" spans="1:29" x14ac:dyDescent="0.25">
      <c r="A3173" s="224">
        <v>3169</v>
      </c>
      <c r="B3173" s="58" t="s">
        <v>871</v>
      </c>
      <c r="C3173" s="8" t="s">
        <v>5456</v>
      </c>
      <c r="D3173" s="6">
        <v>0.77586206896551724</v>
      </c>
      <c r="E3173" s="121"/>
      <c r="F3173" s="5"/>
      <c r="G3173" s="6">
        <f>SUM(D3173*100,E3173:F3173)</f>
        <v>77.58620689655173</v>
      </c>
      <c r="H3173" s="5"/>
      <c r="I3173" s="4"/>
      <c r="J3173" s="6">
        <f>SUM(H3173:I3173)</f>
        <v>0</v>
      </c>
      <c r="K3173" s="5"/>
      <c r="L3173" s="4"/>
      <c r="M3173" s="4"/>
      <c r="N3173" s="6">
        <f>SUM(K3173:M3173)</f>
        <v>0</v>
      </c>
      <c r="O3173" s="4"/>
      <c r="P3173" s="4"/>
      <c r="Q3173" s="4"/>
      <c r="R3173" s="4"/>
      <c r="S3173" s="6">
        <f>SUM(O3173:R3173)</f>
        <v>0</v>
      </c>
      <c r="T3173" s="7"/>
      <c r="U3173" s="5"/>
      <c r="V3173" s="5"/>
      <c r="W3173" s="5"/>
      <c r="X3173" s="5"/>
      <c r="Y3173" s="5"/>
      <c r="Z3173" s="6">
        <f>SUM(T3173:Y3173)</f>
        <v>0</v>
      </c>
      <c r="AA3173" s="5"/>
      <c r="AB3173" s="5"/>
      <c r="AC3173" s="40">
        <f>G3173+J3173+N3173+S3173+Z3173+AA3173-AB3173</f>
        <v>77.58620689655173</v>
      </c>
    </row>
    <row r="3174" spans="1:29" x14ac:dyDescent="0.25">
      <c r="A3174" s="224">
        <v>3170</v>
      </c>
      <c r="B3174" s="81" t="s">
        <v>4407</v>
      </c>
      <c r="C3174" s="8" t="s">
        <v>4042</v>
      </c>
      <c r="D3174" s="18">
        <v>0.77586206896551724</v>
      </c>
      <c r="E3174" s="124"/>
      <c r="F3174" s="17"/>
      <c r="G3174" s="18">
        <f>SUM(D3174*100,E3174:F3174)</f>
        <v>77.58620689655173</v>
      </c>
      <c r="H3174" s="17"/>
      <c r="I3174" s="19"/>
      <c r="J3174" s="18">
        <f>SUM(H3174:I3174)</f>
        <v>0</v>
      </c>
      <c r="K3174" s="17"/>
      <c r="L3174" s="19"/>
      <c r="M3174" s="19"/>
      <c r="N3174" s="18">
        <f>SUM(K3174:M3174)</f>
        <v>0</v>
      </c>
      <c r="O3174" s="19"/>
      <c r="P3174" s="19"/>
      <c r="Q3174" s="19"/>
      <c r="R3174" s="19"/>
      <c r="S3174" s="18">
        <f>SUM(O3174:R3174)</f>
        <v>0</v>
      </c>
      <c r="T3174" s="20"/>
      <c r="U3174" s="17"/>
      <c r="V3174" s="17"/>
      <c r="W3174" s="17"/>
      <c r="X3174" s="17"/>
      <c r="Y3174" s="17"/>
      <c r="Z3174" s="18">
        <f>SUM(T3174:Y3174)</f>
        <v>0</v>
      </c>
      <c r="AA3174" s="17"/>
      <c r="AB3174" s="17"/>
      <c r="AC3174" s="41">
        <f>G3174+J3174+N3174+S3174+Z3174+AA3174-AB3174</f>
        <v>77.58620689655173</v>
      </c>
    </row>
    <row r="3175" spans="1:29" x14ac:dyDescent="0.25">
      <c r="A3175" s="225">
        <v>3171</v>
      </c>
      <c r="B3175" s="62" t="s">
        <v>2976</v>
      </c>
      <c r="C3175" s="13" t="s">
        <v>2360</v>
      </c>
      <c r="D3175" s="18">
        <v>0.77583333333333326</v>
      </c>
      <c r="E3175" s="122"/>
      <c r="F3175" s="17"/>
      <c r="G3175" s="18">
        <v>77.583333333333329</v>
      </c>
      <c r="H3175" s="17"/>
      <c r="I3175" s="19"/>
      <c r="J3175" s="18">
        <v>0</v>
      </c>
      <c r="K3175" s="17"/>
      <c r="L3175" s="19"/>
      <c r="M3175" s="19"/>
      <c r="N3175" s="18">
        <v>0</v>
      </c>
      <c r="O3175" s="19"/>
      <c r="P3175" s="19"/>
      <c r="Q3175" s="19"/>
      <c r="R3175" s="19"/>
      <c r="S3175" s="18">
        <v>0</v>
      </c>
      <c r="T3175" s="20"/>
      <c r="U3175" s="17"/>
      <c r="V3175" s="17"/>
      <c r="W3175" s="17"/>
      <c r="X3175" s="17"/>
      <c r="Y3175" s="17"/>
      <c r="Z3175" s="18">
        <v>0</v>
      </c>
      <c r="AA3175" s="17"/>
      <c r="AB3175" s="17"/>
      <c r="AC3175" s="41">
        <v>77.583333333333329</v>
      </c>
    </row>
    <row r="3176" spans="1:29" x14ac:dyDescent="0.25">
      <c r="A3176" s="224">
        <v>3172</v>
      </c>
      <c r="B3176" s="62" t="s">
        <v>4914</v>
      </c>
      <c r="C3176" s="8" t="s">
        <v>4042</v>
      </c>
      <c r="D3176" s="18">
        <v>0.77567567567567564</v>
      </c>
      <c r="E3176" s="124"/>
      <c r="F3176" s="17"/>
      <c r="G3176" s="18">
        <f>SUM(D3176*100,E3176:F3176)</f>
        <v>77.567567567567565</v>
      </c>
      <c r="H3176" s="17"/>
      <c r="I3176" s="19"/>
      <c r="J3176" s="18">
        <f>SUM(H3176:I3176)</f>
        <v>0</v>
      </c>
      <c r="K3176" s="17"/>
      <c r="L3176" s="19"/>
      <c r="M3176" s="19"/>
      <c r="N3176" s="18">
        <f>SUM(K3176:M3176)</f>
        <v>0</v>
      </c>
      <c r="O3176" s="19"/>
      <c r="P3176" s="19"/>
      <c r="Q3176" s="19"/>
      <c r="R3176" s="19"/>
      <c r="S3176" s="18">
        <f>SUM(O3176:R3176)</f>
        <v>0</v>
      </c>
      <c r="T3176" s="20"/>
      <c r="U3176" s="17"/>
      <c r="V3176" s="17"/>
      <c r="W3176" s="17"/>
      <c r="X3176" s="17"/>
      <c r="Y3176" s="17"/>
      <c r="Z3176" s="18">
        <f>SUM(T3176:Y3176)</f>
        <v>0</v>
      </c>
      <c r="AA3176" s="17"/>
      <c r="AB3176" s="17"/>
      <c r="AC3176" s="41">
        <f>G3176+J3176+N3176+S3176+Z3176+AA3176-AB3176</f>
        <v>77.567567567567565</v>
      </c>
    </row>
    <row r="3177" spans="1:29" x14ac:dyDescent="0.25">
      <c r="A3177" s="224">
        <v>3173</v>
      </c>
      <c r="B3177" s="62" t="s">
        <v>3668</v>
      </c>
      <c r="C3177" s="13" t="s">
        <v>3340</v>
      </c>
      <c r="D3177" s="18">
        <v>0.76363636363636367</v>
      </c>
      <c r="E3177" s="122">
        <v>1</v>
      </c>
      <c r="F3177" s="17"/>
      <c r="G3177" s="18">
        <v>77.363636363636374</v>
      </c>
      <c r="H3177" s="17"/>
      <c r="I3177" s="19"/>
      <c r="J3177" s="18">
        <v>0</v>
      </c>
      <c r="K3177" s="17"/>
      <c r="L3177" s="19"/>
      <c r="M3177" s="19"/>
      <c r="N3177" s="18">
        <v>0</v>
      </c>
      <c r="O3177" s="19"/>
      <c r="P3177" s="19"/>
      <c r="Q3177" s="19"/>
      <c r="R3177" s="19"/>
      <c r="S3177" s="18">
        <v>0</v>
      </c>
      <c r="T3177" s="20"/>
      <c r="U3177" s="17"/>
      <c r="V3177" s="17"/>
      <c r="W3177" s="17">
        <v>0.2</v>
      </c>
      <c r="X3177" s="17"/>
      <c r="Y3177" s="17"/>
      <c r="Z3177" s="18">
        <v>0.2</v>
      </c>
      <c r="AA3177" s="17"/>
      <c r="AB3177" s="17"/>
      <c r="AC3177" s="41">
        <v>77.563636363636377</v>
      </c>
    </row>
    <row r="3178" spans="1:29" x14ac:dyDescent="0.25">
      <c r="A3178" s="224">
        <v>3174</v>
      </c>
      <c r="B3178" s="92" t="s">
        <v>1709</v>
      </c>
      <c r="C3178" s="8" t="s">
        <v>1369</v>
      </c>
      <c r="D3178" s="18">
        <v>0.77559322033898304</v>
      </c>
      <c r="E3178" s="122"/>
      <c r="F3178" s="17"/>
      <c r="G3178" s="18">
        <f>SUM(D3178*100,E3178:F3178)</f>
        <v>77.559322033898297</v>
      </c>
      <c r="H3178" s="17"/>
      <c r="I3178" s="19"/>
      <c r="J3178" s="18">
        <f>SUM(H3178:I3178)</f>
        <v>0</v>
      </c>
      <c r="K3178" s="17"/>
      <c r="L3178" s="19"/>
      <c r="M3178" s="19"/>
      <c r="N3178" s="18">
        <f>SUM(K3178:M3178)</f>
        <v>0</v>
      </c>
      <c r="O3178" s="19"/>
      <c r="P3178" s="19"/>
      <c r="Q3178" s="19"/>
      <c r="R3178" s="19"/>
      <c r="S3178" s="18">
        <f>SUM(O3178:R3178)</f>
        <v>0</v>
      </c>
      <c r="T3178" s="20"/>
      <c r="U3178" s="17"/>
      <c r="V3178" s="17"/>
      <c r="W3178" s="17"/>
      <c r="X3178" s="17"/>
      <c r="Y3178" s="17"/>
      <c r="Z3178" s="18">
        <f>SUM(T3178:Y3178)</f>
        <v>0</v>
      </c>
      <c r="AA3178" s="17"/>
      <c r="AB3178" s="17"/>
      <c r="AC3178" s="41">
        <f>G3178+J3178+N3178+S3178+Z3178+AA3178-AB3178</f>
        <v>77.559322033898297</v>
      </c>
    </row>
    <row r="3179" spans="1:29" x14ac:dyDescent="0.25">
      <c r="A3179" s="225">
        <v>3175</v>
      </c>
      <c r="B3179" s="58" t="s">
        <v>872</v>
      </c>
      <c r="C3179" s="8" t="s">
        <v>5456</v>
      </c>
      <c r="D3179" s="6">
        <v>0.77551724137931033</v>
      </c>
      <c r="E3179" s="121"/>
      <c r="F3179" s="5"/>
      <c r="G3179" s="6">
        <f>SUM(D3179*100,E3179:F3179)</f>
        <v>77.551724137931032</v>
      </c>
      <c r="H3179" s="5"/>
      <c r="I3179" s="4"/>
      <c r="J3179" s="6">
        <f>SUM(H3179:I3179)</f>
        <v>0</v>
      </c>
      <c r="K3179" s="5"/>
      <c r="L3179" s="4"/>
      <c r="M3179" s="4"/>
      <c r="N3179" s="6">
        <f>SUM(K3179:M3179)</f>
        <v>0</v>
      </c>
      <c r="O3179" s="4"/>
      <c r="P3179" s="4"/>
      <c r="Q3179" s="4"/>
      <c r="R3179" s="4"/>
      <c r="S3179" s="6">
        <f>SUM(O3179:R3179)</f>
        <v>0</v>
      </c>
      <c r="T3179" s="7"/>
      <c r="U3179" s="5"/>
      <c r="V3179" s="5"/>
      <c r="W3179" s="5"/>
      <c r="X3179" s="5"/>
      <c r="Y3179" s="5"/>
      <c r="Z3179" s="6">
        <f>SUM(T3179:Y3179)</f>
        <v>0</v>
      </c>
      <c r="AA3179" s="5"/>
      <c r="AB3179" s="5"/>
      <c r="AC3179" s="40">
        <f>G3179+J3179+N3179+S3179+Z3179+AA3179-AB3179</f>
        <v>77.551724137931032</v>
      </c>
    </row>
    <row r="3180" spans="1:29" x14ac:dyDescent="0.25">
      <c r="A3180" s="224">
        <v>3176</v>
      </c>
      <c r="B3180" s="62" t="s">
        <v>5062</v>
      </c>
      <c r="C3180" s="24" t="s">
        <v>4042</v>
      </c>
      <c r="D3180" s="18">
        <v>0.77548387096774196</v>
      </c>
      <c r="E3180" s="124"/>
      <c r="F3180" s="17"/>
      <c r="G3180" s="18">
        <f>SUM(D3180*100,E3180:F3180)</f>
        <v>77.548387096774192</v>
      </c>
      <c r="H3180" s="17"/>
      <c r="I3180" s="19"/>
      <c r="J3180" s="18">
        <f>SUM(H3180:I3180)</f>
        <v>0</v>
      </c>
      <c r="K3180" s="17"/>
      <c r="L3180" s="19"/>
      <c r="M3180" s="19"/>
      <c r="N3180" s="18">
        <f>SUM(K3180:M3180)</f>
        <v>0</v>
      </c>
      <c r="O3180" s="19"/>
      <c r="P3180" s="19"/>
      <c r="Q3180" s="19"/>
      <c r="R3180" s="19"/>
      <c r="S3180" s="18">
        <f>SUM(O3180:R3180)</f>
        <v>0</v>
      </c>
      <c r="T3180" s="20"/>
      <c r="U3180" s="17"/>
      <c r="V3180" s="17"/>
      <c r="W3180" s="17"/>
      <c r="X3180" s="17"/>
      <c r="Y3180" s="17"/>
      <c r="Z3180" s="18">
        <f>SUM(T3180:Y3180)</f>
        <v>0</v>
      </c>
      <c r="AA3180" s="17"/>
      <c r="AB3180" s="17"/>
      <c r="AC3180" s="41">
        <f>G3180+J3180+N3180+S3180+Z3180+AA3180-AB3180</f>
        <v>77.548387096774192</v>
      </c>
    </row>
    <row r="3181" spans="1:29" x14ac:dyDescent="0.25">
      <c r="A3181" s="224">
        <v>3177</v>
      </c>
      <c r="B3181" s="62" t="s">
        <v>5120</v>
      </c>
      <c r="C3181" s="24" t="s">
        <v>4042</v>
      </c>
      <c r="D3181" s="18">
        <v>0.77548387096774196</v>
      </c>
      <c r="E3181" s="124"/>
      <c r="F3181" s="17"/>
      <c r="G3181" s="18">
        <f>SUM(D3181*100,E3181:F3181)</f>
        <v>77.548387096774192</v>
      </c>
      <c r="H3181" s="17"/>
      <c r="I3181" s="19"/>
      <c r="J3181" s="18">
        <f>SUM(H3181:I3181)</f>
        <v>0</v>
      </c>
      <c r="K3181" s="17"/>
      <c r="L3181" s="19"/>
      <c r="M3181" s="19"/>
      <c r="N3181" s="18">
        <f>SUM(K3181:M3181)</f>
        <v>0</v>
      </c>
      <c r="O3181" s="19"/>
      <c r="P3181" s="19"/>
      <c r="Q3181" s="19"/>
      <c r="R3181" s="19"/>
      <c r="S3181" s="18">
        <f>SUM(O3181:R3181)</f>
        <v>0</v>
      </c>
      <c r="T3181" s="20"/>
      <c r="U3181" s="17"/>
      <c r="V3181" s="17"/>
      <c r="W3181" s="17"/>
      <c r="X3181" s="17"/>
      <c r="Y3181" s="17"/>
      <c r="Z3181" s="18">
        <f>SUM(T3181:Y3181)</f>
        <v>0</v>
      </c>
      <c r="AA3181" s="17"/>
      <c r="AB3181" s="17"/>
      <c r="AC3181" s="41">
        <f>G3181+J3181+N3181+S3181+Z3181+AA3181-AB3181</f>
        <v>77.548387096774192</v>
      </c>
    </row>
    <row r="3182" spans="1:29" x14ac:dyDescent="0.25">
      <c r="A3182" s="224">
        <v>3178</v>
      </c>
      <c r="B3182" s="62" t="s">
        <v>2977</v>
      </c>
      <c r="C3182" s="13" t="s">
        <v>2360</v>
      </c>
      <c r="D3182" s="18">
        <v>0.77538461538461534</v>
      </c>
      <c r="E3182" s="122"/>
      <c r="F3182" s="17"/>
      <c r="G3182" s="18">
        <v>77.538461538461533</v>
      </c>
      <c r="H3182" s="17"/>
      <c r="I3182" s="19"/>
      <c r="J3182" s="18">
        <v>0</v>
      </c>
      <c r="K3182" s="17"/>
      <c r="L3182" s="19"/>
      <c r="M3182" s="19"/>
      <c r="N3182" s="18">
        <v>0</v>
      </c>
      <c r="O3182" s="19"/>
      <c r="P3182" s="19"/>
      <c r="Q3182" s="19"/>
      <c r="R3182" s="19"/>
      <c r="S3182" s="18">
        <v>0</v>
      </c>
      <c r="T3182" s="20"/>
      <c r="U3182" s="17"/>
      <c r="V3182" s="17"/>
      <c r="W3182" s="17"/>
      <c r="X3182" s="17"/>
      <c r="Y3182" s="17"/>
      <c r="Z3182" s="18">
        <v>0</v>
      </c>
      <c r="AA3182" s="17"/>
      <c r="AB3182" s="17"/>
      <c r="AC3182" s="41">
        <v>77.538461538461533</v>
      </c>
    </row>
    <row r="3183" spans="1:29" x14ac:dyDescent="0.25">
      <c r="A3183" s="225">
        <v>3179</v>
      </c>
      <c r="B3183" s="109">
        <v>214120</v>
      </c>
      <c r="C3183" s="36" t="s">
        <v>5457</v>
      </c>
      <c r="D3183" s="39">
        <v>0.7413777777777778</v>
      </c>
      <c r="E3183" s="123"/>
      <c r="F3183" s="33"/>
      <c r="G3183" s="34">
        <v>74.137777777777785</v>
      </c>
      <c r="H3183" s="33"/>
      <c r="I3183" s="32"/>
      <c r="J3183" s="34">
        <v>0</v>
      </c>
      <c r="K3183" s="33"/>
      <c r="L3183" s="32"/>
      <c r="M3183" s="32"/>
      <c r="N3183" s="34">
        <v>0</v>
      </c>
      <c r="O3183" s="32"/>
      <c r="P3183" s="32"/>
      <c r="Q3183" s="32"/>
      <c r="R3183" s="32"/>
      <c r="S3183" s="34">
        <v>0</v>
      </c>
      <c r="T3183" s="35"/>
      <c r="U3183" s="33">
        <v>3.4</v>
      </c>
      <c r="V3183" s="33"/>
      <c r="W3183" s="33"/>
      <c r="X3183" s="33"/>
      <c r="Y3183" s="33"/>
      <c r="Z3183" s="34">
        <v>3.4</v>
      </c>
      <c r="AA3183" s="33"/>
      <c r="AB3183" s="33"/>
      <c r="AC3183" s="42">
        <v>77.537777777777791</v>
      </c>
    </row>
    <row r="3184" spans="1:29" x14ac:dyDescent="0.25">
      <c r="A3184" s="224">
        <v>3180</v>
      </c>
      <c r="B3184" s="62" t="s">
        <v>873</v>
      </c>
      <c r="C3184" s="8" t="s">
        <v>5456</v>
      </c>
      <c r="D3184" s="6">
        <v>0.77533333333333332</v>
      </c>
      <c r="E3184" s="121"/>
      <c r="F3184" s="5"/>
      <c r="G3184" s="6">
        <f>SUM(D3184*100,E3184:F3184)</f>
        <v>77.533333333333331</v>
      </c>
      <c r="H3184" s="5"/>
      <c r="I3184" s="4"/>
      <c r="J3184" s="6">
        <f>SUM(H3184:I3184)</f>
        <v>0</v>
      </c>
      <c r="K3184" s="5"/>
      <c r="L3184" s="4"/>
      <c r="M3184" s="4"/>
      <c r="N3184" s="6">
        <f>SUM(K3184:M3184)</f>
        <v>0</v>
      </c>
      <c r="O3184" s="4"/>
      <c r="P3184" s="4"/>
      <c r="Q3184" s="4"/>
      <c r="R3184" s="4"/>
      <c r="S3184" s="6">
        <f>SUM(O3184:R3184)</f>
        <v>0</v>
      </c>
      <c r="T3184" s="7"/>
      <c r="U3184" s="5"/>
      <c r="V3184" s="5"/>
      <c r="W3184" s="5"/>
      <c r="X3184" s="5"/>
      <c r="Y3184" s="5"/>
      <c r="Z3184" s="6">
        <f>SUM(T3184:Y3184)</f>
        <v>0</v>
      </c>
      <c r="AA3184" s="5"/>
      <c r="AB3184" s="5"/>
      <c r="AC3184" s="40">
        <f>G3184+J3184+N3184+S3184+Z3184+AA3184-AB3184</f>
        <v>77.533333333333331</v>
      </c>
    </row>
    <row r="3185" spans="1:29" x14ac:dyDescent="0.25">
      <c r="A3185" s="224">
        <v>3181</v>
      </c>
      <c r="B3185" s="60" t="s">
        <v>874</v>
      </c>
      <c r="C3185" s="8" t="s">
        <v>5456</v>
      </c>
      <c r="D3185" s="6">
        <v>0.76515151515151514</v>
      </c>
      <c r="E3185" s="121"/>
      <c r="F3185" s="5"/>
      <c r="G3185" s="6">
        <f>SUM(D3185*100,E3185:F3185)</f>
        <v>76.515151515151516</v>
      </c>
      <c r="H3185" s="5"/>
      <c r="I3185" s="4"/>
      <c r="J3185" s="6">
        <f>SUM(H3185:I3185)</f>
        <v>0</v>
      </c>
      <c r="K3185" s="5"/>
      <c r="L3185" s="4"/>
      <c r="M3185" s="4"/>
      <c r="N3185" s="6">
        <f>SUM(K3185:M3185)</f>
        <v>0</v>
      </c>
      <c r="O3185" s="4"/>
      <c r="P3185" s="4"/>
      <c r="Q3185" s="4"/>
      <c r="R3185" s="4"/>
      <c r="S3185" s="6">
        <f>SUM(O3185:R3185)</f>
        <v>0</v>
      </c>
      <c r="T3185" s="7">
        <v>1</v>
      </c>
      <c r="U3185" s="5"/>
      <c r="V3185" s="5"/>
      <c r="W3185" s="5"/>
      <c r="X3185" s="5"/>
      <c r="Y3185" s="5"/>
      <c r="Z3185" s="6">
        <f>SUM(T3185:Y3185)</f>
        <v>1</v>
      </c>
      <c r="AA3185" s="5"/>
      <c r="AB3185" s="5"/>
      <c r="AC3185" s="40">
        <f>G3185+J3185+N3185+S3185+Z3185+AA3185-AB3185</f>
        <v>77.515151515151516</v>
      </c>
    </row>
    <row r="3186" spans="1:29" x14ac:dyDescent="0.25">
      <c r="A3186" s="224">
        <v>3182</v>
      </c>
      <c r="B3186" s="109">
        <v>214164</v>
      </c>
      <c r="C3186" s="36" t="s">
        <v>5457</v>
      </c>
      <c r="D3186" s="39">
        <v>0.77506666666666679</v>
      </c>
      <c r="E3186" s="123"/>
      <c r="F3186" s="33"/>
      <c r="G3186" s="34">
        <v>77.506666666666675</v>
      </c>
      <c r="H3186" s="33"/>
      <c r="I3186" s="32"/>
      <c r="J3186" s="34">
        <v>0</v>
      </c>
      <c r="K3186" s="33"/>
      <c r="L3186" s="32"/>
      <c r="M3186" s="32"/>
      <c r="N3186" s="34">
        <v>0</v>
      </c>
      <c r="O3186" s="32"/>
      <c r="P3186" s="32"/>
      <c r="Q3186" s="32"/>
      <c r="R3186" s="32"/>
      <c r="S3186" s="34">
        <v>0</v>
      </c>
      <c r="T3186" s="35"/>
      <c r="U3186" s="33"/>
      <c r="V3186" s="33"/>
      <c r="W3186" s="33"/>
      <c r="X3186" s="33"/>
      <c r="Y3186" s="33"/>
      <c r="Z3186" s="34">
        <v>0</v>
      </c>
      <c r="AA3186" s="33"/>
      <c r="AB3186" s="33"/>
      <c r="AC3186" s="42">
        <v>77.506666666666675</v>
      </c>
    </row>
    <row r="3187" spans="1:29" x14ac:dyDescent="0.25">
      <c r="A3187" s="225">
        <v>3183</v>
      </c>
      <c r="B3187" s="62" t="s">
        <v>875</v>
      </c>
      <c r="C3187" s="8" t="s">
        <v>5456</v>
      </c>
      <c r="D3187" s="6">
        <v>0.77500000000000002</v>
      </c>
      <c r="E3187" s="121"/>
      <c r="F3187" s="5"/>
      <c r="G3187" s="6">
        <f>SUM(D3187*100,E3187:F3187)</f>
        <v>77.5</v>
      </c>
      <c r="H3187" s="5"/>
      <c r="I3187" s="4"/>
      <c r="J3187" s="6">
        <f>SUM(H3187:I3187)</f>
        <v>0</v>
      </c>
      <c r="K3187" s="5"/>
      <c r="L3187" s="4"/>
      <c r="M3187" s="4"/>
      <c r="N3187" s="6">
        <f>SUM(K3187:M3187)</f>
        <v>0</v>
      </c>
      <c r="O3187" s="4"/>
      <c r="P3187" s="4"/>
      <c r="Q3187" s="4"/>
      <c r="R3187" s="4"/>
      <c r="S3187" s="6">
        <f>SUM(O3187:R3187)</f>
        <v>0</v>
      </c>
      <c r="T3187" s="7"/>
      <c r="U3187" s="5"/>
      <c r="V3187" s="5"/>
      <c r="W3187" s="5"/>
      <c r="X3187" s="5"/>
      <c r="Y3187" s="5"/>
      <c r="Z3187" s="6">
        <f>SUM(T3187:Y3187)</f>
        <v>0</v>
      </c>
      <c r="AA3187" s="5"/>
      <c r="AB3187" s="5"/>
      <c r="AC3187" s="40">
        <f>G3187+J3187+N3187+S3187+Z3187+AA3187-AB3187</f>
        <v>77.5</v>
      </c>
    </row>
    <row r="3188" spans="1:29" x14ac:dyDescent="0.25">
      <c r="A3188" s="224">
        <v>3184</v>
      </c>
      <c r="B3188" s="62" t="s">
        <v>876</v>
      </c>
      <c r="C3188" s="8" t="s">
        <v>5456</v>
      </c>
      <c r="D3188" s="6">
        <v>0.77500000000000002</v>
      </c>
      <c r="E3188" s="121"/>
      <c r="F3188" s="5"/>
      <c r="G3188" s="6">
        <f>SUM(D3188*100,E3188:F3188)</f>
        <v>77.5</v>
      </c>
      <c r="H3188" s="5"/>
      <c r="I3188" s="4"/>
      <c r="J3188" s="6">
        <f>SUM(H3188:I3188)</f>
        <v>0</v>
      </c>
      <c r="K3188" s="5"/>
      <c r="L3188" s="4"/>
      <c r="M3188" s="4"/>
      <c r="N3188" s="6">
        <f>SUM(K3188:M3188)</f>
        <v>0</v>
      </c>
      <c r="O3188" s="4"/>
      <c r="P3188" s="4"/>
      <c r="Q3188" s="4"/>
      <c r="R3188" s="4"/>
      <c r="S3188" s="6">
        <f>SUM(O3188:R3188)</f>
        <v>0</v>
      </c>
      <c r="T3188" s="7"/>
      <c r="U3188" s="5"/>
      <c r="V3188" s="5"/>
      <c r="W3188" s="5"/>
      <c r="X3188" s="5"/>
      <c r="Y3188" s="5"/>
      <c r="Z3188" s="6">
        <f>SUM(T3188:Y3188)</f>
        <v>0</v>
      </c>
      <c r="AA3188" s="5"/>
      <c r="AB3188" s="5"/>
      <c r="AC3188" s="40">
        <f>G3188+J3188+N3188+S3188+Z3188+AA3188-AB3188</f>
        <v>77.5</v>
      </c>
    </row>
    <row r="3189" spans="1:29" x14ac:dyDescent="0.25">
      <c r="A3189" s="224">
        <v>3185</v>
      </c>
      <c r="B3189" s="109">
        <v>204165</v>
      </c>
      <c r="C3189" s="36" t="s">
        <v>5457</v>
      </c>
      <c r="D3189" s="38">
        <v>0.77500000000000002</v>
      </c>
      <c r="E3189" s="123"/>
      <c r="F3189" s="33"/>
      <c r="G3189" s="34">
        <v>77.5</v>
      </c>
      <c r="H3189" s="33"/>
      <c r="I3189" s="32"/>
      <c r="J3189" s="34">
        <v>0</v>
      </c>
      <c r="K3189" s="33"/>
      <c r="L3189" s="32"/>
      <c r="M3189" s="32"/>
      <c r="N3189" s="34">
        <v>0</v>
      </c>
      <c r="O3189" s="32"/>
      <c r="P3189" s="32"/>
      <c r="Q3189" s="32"/>
      <c r="R3189" s="32"/>
      <c r="S3189" s="34">
        <v>0</v>
      </c>
      <c r="T3189" s="35"/>
      <c r="U3189" s="33"/>
      <c r="V3189" s="33"/>
      <c r="W3189" s="33"/>
      <c r="X3189" s="33"/>
      <c r="Y3189" s="33"/>
      <c r="Z3189" s="34">
        <v>0</v>
      </c>
      <c r="AA3189" s="33"/>
      <c r="AB3189" s="33"/>
      <c r="AC3189" s="42">
        <v>77.5</v>
      </c>
    </row>
    <row r="3190" spans="1:29" x14ac:dyDescent="0.25">
      <c r="A3190" s="224">
        <v>3186</v>
      </c>
      <c r="B3190" s="109">
        <v>194082</v>
      </c>
      <c r="C3190" s="36" t="s">
        <v>5457</v>
      </c>
      <c r="D3190" s="39">
        <v>0.74399999999999999</v>
      </c>
      <c r="E3190" s="123"/>
      <c r="F3190" s="33"/>
      <c r="G3190" s="34">
        <v>74.400000000000006</v>
      </c>
      <c r="H3190" s="33">
        <v>2</v>
      </c>
      <c r="I3190" s="32"/>
      <c r="J3190" s="34">
        <v>2</v>
      </c>
      <c r="K3190" s="33"/>
      <c r="L3190" s="32"/>
      <c r="M3190" s="32"/>
      <c r="N3190" s="34">
        <v>0</v>
      </c>
      <c r="O3190" s="32"/>
      <c r="P3190" s="32"/>
      <c r="Q3190" s="32"/>
      <c r="R3190" s="32"/>
      <c r="S3190" s="34">
        <v>0</v>
      </c>
      <c r="T3190" s="35"/>
      <c r="U3190" s="33">
        <v>1.1000000000000001</v>
      </c>
      <c r="V3190" s="33"/>
      <c r="W3190" s="33"/>
      <c r="X3190" s="33"/>
      <c r="Y3190" s="33"/>
      <c r="Z3190" s="34">
        <v>1.1000000000000001</v>
      </c>
      <c r="AA3190" s="33"/>
      <c r="AB3190" s="33"/>
      <c r="AC3190" s="42">
        <v>77.5</v>
      </c>
    </row>
    <row r="3191" spans="1:29" x14ac:dyDescent="0.25">
      <c r="A3191" s="225">
        <v>3187</v>
      </c>
      <c r="B3191" s="81" t="s">
        <v>4419</v>
      </c>
      <c r="C3191" s="8" t="s">
        <v>4042</v>
      </c>
      <c r="D3191" s="18">
        <v>0.7748387096774193</v>
      </c>
      <c r="E3191" s="124"/>
      <c r="F3191" s="17"/>
      <c r="G3191" s="18">
        <f>SUM(D3191*100,E3191:F3191)</f>
        <v>77.483870967741936</v>
      </c>
      <c r="H3191" s="17"/>
      <c r="I3191" s="19"/>
      <c r="J3191" s="18">
        <f>SUM(H3191:I3191)</f>
        <v>0</v>
      </c>
      <c r="K3191" s="17"/>
      <c r="L3191" s="19"/>
      <c r="M3191" s="19"/>
      <c r="N3191" s="18">
        <f>SUM(K3191:M3191)</f>
        <v>0</v>
      </c>
      <c r="O3191" s="19"/>
      <c r="P3191" s="19"/>
      <c r="Q3191" s="19"/>
      <c r="R3191" s="19"/>
      <c r="S3191" s="18">
        <f>SUM(O3191:R3191)</f>
        <v>0</v>
      </c>
      <c r="T3191" s="20"/>
      <c r="U3191" s="17"/>
      <c r="V3191" s="17"/>
      <c r="W3191" s="17"/>
      <c r="X3191" s="17"/>
      <c r="Y3191" s="17"/>
      <c r="Z3191" s="18">
        <f>SUM(T3191:Y3191)</f>
        <v>0</v>
      </c>
      <c r="AA3191" s="17"/>
      <c r="AB3191" s="17"/>
      <c r="AC3191" s="41">
        <f>G3191+J3191+N3191+S3191+Z3191+AA3191-AB3191</f>
        <v>77.483870967741936</v>
      </c>
    </row>
    <row r="3192" spans="1:29" x14ac:dyDescent="0.25">
      <c r="A3192" s="224">
        <v>3188</v>
      </c>
      <c r="B3192" s="62" t="s">
        <v>5153</v>
      </c>
      <c r="C3192" s="24" t="s">
        <v>4042</v>
      </c>
      <c r="D3192" s="18">
        <v>0.7748387096774193</v>
      </c>
      <c r="E3192" s="124"/>
      <c r="F3192" s="17"/>
      <c r="G3192" s="18">
        <f>SUM(D3192*100,E3192:F3192)</f>
        <v>77.483870967741936</v>
      </c>
      <c r="H3192" s="17"/>
      <c r="I3192" s="19"/>
      <c r="J3192" s="18">
        <f>SUM(H3192:I3192)</f>
        <v>0</v>
      </c>
      <c r="K3192" s="17"/>
      <c r="L3192" s="19"/>
      <c r="M3192" s="19"/>
      <c r="N3192" s="18">
        <f>SUM(K3192:M3192)</f>
        <v>0</v>
      </c>
      <c r="O3192" s="19"/>
      <c r="P3192" s="19"/>
      <c r="Q3192" s="19"/>
      <c r="R3192" s="19"/>
      <c r="S3192" s="18">
        <f>SUM(O3192:R3192)</f>
        <v>0</v>
      </c>
      <c r="T3192" s="20"/>
      <c r="U3192" s="17"/>
      <c r="V3192" s="17"/>
      <c r="W3192" s="17"/>
      <c r="X3192" s="17"/>
      <c r="Y3192" s="17"/>
      <c r="Z3192" s="18">
        <f>SUM(T3192:Y3192)</f>
        <v>0</v>
      </c>
      <c r="AA3192" s="17"/>
      <c r="AB3192" s="17"/>
      <c r="AC3192" s="41">
        <f>G3192+J3192+N3192+S3192+Z3192+AA3192-AB3192</f>
        <v>77.483870967741936</v>
      </c>
    </row>
    <row r="3193" spans="1:29" x14ac:dyDescent="0.25">
      <c r="A3193" s="224">
        <v>3189</v>
      </c>
      <c r="B3193" s="62" t="s">
        <v>877</v>
      </c>
      <c r="C3193" s="8" t="s">
        <v>5456</v>
      </c>
      <c r="D3193" s="6">
        <v>0.77482758620689651</v>
      </c>
      <c r="E3193" s="121"/>
      <c r="F3193" s="5"/>
      <c r="G3193" s="6">
        <f>SUM(D3193*100,E3193:F3193)</f>
        <v>77.482758620689651</v>
      </c>
      <c r="H3193" s="5"/>
      <c r="I3193" s="4"/>
      <c r="J3193" s="6">
        <f>SUM(H3193:I3193)</f>
        <v>0</v>
      </c>
      <c r="K3193" s="5"/>
      <c r="L3193" s="4"/>
      <c r="M3193" s="4"/>
      <c r="N3193" s="6">
        <f>SUM(K3193:M3193)</f>
        <v>0</v>
      </c>
      <c r="O3193" s="4"/>
      <c r="P3193" s="4"/>
      <c r="Q3193" s="4"/>
      <c r="R3193" s="4"/>
      <c r="S3193" s="6">
        <f>SUM(O3193:R3193)</f>
        <v>0</v>
      </c>
      <c r="T3193" s="7"/>
      <c r="U3193" s="5"/>
      <c r="V3193" s="5"/>
      <c r="W3193" s="5"/>
      <c r="X3193" s="5"/>
      <c r="Y3193" s="5"/>
      <c r="Z3193" s="6">
        <f>SUM(T3193:Y3193)</f>
        <v>0</v>
      </c>
      <c r="AA3193" s="5"/>
      <c r="AB3193" s="5"/>
      <c r="AC3193" s="40">
        <f>G3193+J3193+N3193+S3193+Z3193+AA3193-AB3193</f>
        <v>77.482758620689651</v>
      </c>
    </row>
    <row r="3194" spans="1:29" x14ac:dyDescent="0.25">
      <c r="A3194" s="224">
        <v>3190</v>
      </c>
      <c r="B3194" s="62" t="s">
        <v>3669</v>
      </c>
      <c r="C3194" s="13" t="s">
        <v>3340</v>
      </c>
      <c r="D3194" s="18">
        <v>0.76480000000000004</v>
      </c>
      <c r="E3194" s="122"/>
      <c r="F3194" s="17"/>
      <c r="G3194" s="18">
        <v>76.48</v>
      </c>
      <c r="H3194" s="17"/>
      <c r="I3194" s="19"/>
      <c r="J3194" s="18">
        <v>0</v>
      </c>
      <c r="K3194" s="17"/>
      <c r="L3194" s="19"/>
      <c r="M3194" s="19"/>
      <c r="N3194" s="18">
        <v>0</v>
      </c>
      <c r="O3194" s="19"/>
      <c r="P3194" s="19"/>
      <c r="Q3194" s="19"/>
      <c r="R3194" s="19"/>
      <c r="S3194" s="18">
        <v>0</v>
      </c>
      <c r="T3194" s="20">
        <v>1</v>
      </c>
      <c r="U3194" s="17"/>
      <c r="V3194" s="17"/>
      <c r="W3194" s="17"/>
      <c r="X3194" s="17"/>
      <c r="Y3194" s="17"/>
      <c r="Z3194" s="18">
        <v>1</v>
      </c>
      <c r="AA3194" s="17"/>
      <c r="AB3194" s="17"/>
      <c r="AC3194" s="41">
        <v>77.48</v>
      </c>
    </row>
    <row r="3195" spans="1:29" x14ac:dyDescent="0.25">
      <c r="A3195" s="225">
        <v>3191</v>
      </c>
      <c r="B3195" s="62" t="s">
        <v>878</v>
      </c>
      <c r="C3195" s="8" t="s">
        <v>5456</v>
      </c>
      <c r="D3195" s="6">
        <v>0.77466666666666661</v>
      </c>
      <c r="E3195" s="121"/>
      <c r="F3195" s="5"/>
      <c r="G3195" s="6">
        <f>SUM(D3195*100,E3195:F3195)</f>
        <v>77.466666666666669</v>
      </c>
      <c r="H3195" s="5"/>
      <c r="I3195" s="4"/>
      <c r="J3195" s="6">
        <f>SUM(H3195:I3195)</f>
        <v>0</v>
      </c>
      <c r="K3195" s="5"/>
      <c r="L3195" s="4"/>
      <c r="M3195" s="4"/>
      <c r="N3195" s="6">
        <f>SUM(K3195:M3195)</f>
        <v>0</v>
      </c>
      <c r="O3195" s="4"/>
      <c r="P3195" s="4"/>
      <c r="Q3195" s="4"/>
      <c r="R3195" s="4"/>
      <c r="S3195" s="6">
        <f>SUM(O3195:R3195)</f>
        <v>0</v>
      </c>
      <c r="T3195" s="7"/>
      <c r="U3195" s="5"/>
      <c r="V3195" s="5"/>
      <c r="W3195" s="5"/>
      <c r="X3195" s="5"/>
      <c r="Y3195" s="5"/>
      <c r="Z3195" s="6">
        <f>SUM(T3195:Y3195)</f>
        <v>0</v>
      </c>
      <c r="AA3195" s="5"/>
      <c r="AB3195" s="5"/>
      <c r="AC3195" s="40">
        <f>G3195+J3195+N3195+S3195+Z3195+AA3195-AB3195</f>
        <v>77.466666666666669</v>
      </c>
    </row>
    <row r="3196" spans="1:29" x14ac:dyDescent="0.25">
      <c r="A3196" s="224">
        <v>3192</v>
      </c>
      <c r="B3196" s="62" t="s">
        <v>879</v>
      </c>
      <c r="C3196" s="8" t="s">
        <v>5456</v>
      </c>
      <c r="D3196" s="6">
        <v>0.77466666666666661</v>
      </c>
      <c r="E3196" s="121"/>
      <c r="F3196" s="5"/>
      <c r="G3196" s="6">
        <f>SUM(D3196*100,E3196:F3196)</f>
        <v>77.466666666666669</v>
      </c>
      <c r="H3196" s="5"/>
      <c r="I3196" s="4"/>
      <c r="J3196" s="6">
        <f>SUM(H3196:I3196)</f>
        <v>0</v>
      </c>
      <c r="K3196" s="5"/>
      <c r="L3196" s="4"/>
      <c r="M3196" s="4"/>
      <c r="N3196" s="6">
        <f>SUM(K3196:M3196)</f>
        <v>0</v>
      </c>
      <c r="O3196" s="4"/>
      <c r="P3196" s="4"/>
      <c r="Q3196" s="4"/>
      <c r="R3196" s="4"/>
      <c r="S3196" s="6">
        <f>SUM(O3196:R3196)</f>
        <v>0</v>
      </c>
      <c r="T3196" s="7"/>
      <c r="U3196" s="5"/>
      <c r="V3196" s="5"/>
      <c r="W3196" s="5"/>
      <c r="X3196" s="5"/>
      <c r="Y3196" s="5"/>
      <c r="Z3196" s="6">
        <f>SUM(T3196:Y3196)</f>
        <v>0</v>
      </c>
      <c r="AA3196" s="5"/>
      <c r="AB3196" s="5"/>
      <c r="AC3196" s="40">
        <f>G3196+J3196+N3196+S3196+Z3196+AA3196-AB3196</f>
        <v>77.466666666666669</v>
      </c>
    </row>
    <row r="3197" spans="1:29" x14ac:dyDescent="0.25">
      <c r="A3197" s="224">
        <v>3193</v>
      </c>
      <c r="B3197" s="62" t="s">
        <v>2978</v>
      </c>
      <c r="C3197" s="13" t="s">
        <v>2360</v>
      </c>
      <c r="D3197" s="18">
        <v>0.7646153846153847</v>
      </c>
      <c r="E3197" s="122"/>
      <c r="F3197" s="17"/>
      <c r="G3197" s="18">
        <v>76.461538461538467</v>
      </c>
      <c r="H3197" s="17"/>
      <c r="I3197" s="19"/>
      <c r="J3197" s="18">
        <v>0</v>
      </c>
      <c r="K3197" s="17"/>
      <c r="L3197" s="19"/>
      <c r="M3197" s="19"/>
      <c r="N3197" s="18">
        <v>0</v>
      </c>
      <c r="O3197" s="19"/>
      <c r="P3197" s="19"/>
      <c r="Q3197" s="19"/>
      <c r="R3197" s="19"/>
      <c r="S3197" s="18">
        <v>0</v>
      </c>
      <c r="T3197" s="20">
        <v>1</v>
      </c>
      <c r="U3197" s="17"/>
      <c r="V3197" s="17"/>
      <c r="W3197" s="17"/>
      <c r="X3197" s="17"/>
      <c r="Y3197" s="17"/>
      <c r="Z3197" s="18">
        <v>1</v>
      </c>
      <c r="AA3197" s="17"/>
      <c r="AB3197" s="17"/>
      <c r="AC3197" s="41">
        <v>77.461538461538467</v>
      </c>
    </row>
    <row r="3198" spans="1:29" x14ac:dyDescent="0.25">
      <c r="A3198" s="224">
        <v>3194</v>
      </c>
      <c r="B3198" s="62" t="s">
        <v>2979</v>
      </c>
      <c r="C3198" s="13" t="s">
        <v>2360</v>
      </c>
      <c r="D3198" s="18">
        <v>0.77461538461538471</v>
      </c>
      <c r="E3198" s="122"/>
      <c r="F3198" s="17"/>
      <c r="G3198" s="18">
        <v>77.461538461538467</v>
      </c>
      <c r="H3198" s="17"/>
      <c r="I3198" s="19"/>
      <c r="J3198" s="18">
        <v>0</v>
      </c>
      <c r="K3198" s="17"/>
      <c r="L3198" s="19"/>
      <c r="M3198" s="19"/>
      <c r="N3198" s="18">
        <v>0</v>
      </c>
      <c r="O3198" s="19"/>
      <c r="P3198" s="19"/>
      <c r="Q3198" s="19"/>
      <c r="R3198" s="19"/>
      <c r="S3198" s="18">
        <v>0</v>
      </c>
      <c r="T3198" s="20"/>
      <c r="U3198" s="17"/>
      <c r="V3198" s="17"/>
      <c r="W3198" s="17"/>
      <c r="X3198" s="17"/>
      <c r="Y3198" s="17"/>
      <c r="Z3198" s="18">
        <v>0</v>
      </c>
      <c r="AA3198" s="17"/>
      <c r="AB3198" s="17"/>
      <c r="AC3198" s="41">
        <v>77.461538461538467</v>
      </c>
    </row>
    <row r="3199" spans="1:29" x14ac:dyDescent="0.25">
      <c r="A3199" s="225">
        <v>3195</v>
      </c>
      <c r="B3199" s="62" t="s">
        <v>880</v>
      </c>
      <c r="C3199" s="8" t="s">
        <v>5456</v>
      </c>
      <c r="D3199" s="6">
        <v>0.7744827586206896</v>
      </c>
      <c r="E3199" s="121"/>
      <c r="F3199" s="5"/>
      <c r="G3199" s="6">
        <f>SUM(D3199*100,E3199:F3199)</f>
        <v>77.448275862068954</v>
      </c>
      <c r="H3199" s="5"/>
      <c r="I3199" s="4"/>
      <c r="J3199" s="6">
        <f>SUM(H3199:I3199)</f>
        <v>0</v>
      </c>
      <c r="K3199" s="5"/>
      <c r="L3199" s="4"/>
      <c r="M3199" s="4"/>
      <c r="N3199" s="6">
        <f>SUM(K3199:M3199)</f>
        <v>0</v>
      </c>
      <c r="O3199" s="4"/>
      <c r="P3199" s="4"/>
      <c r="Q3199" s="4"/>
      <c r="R3199" s="4"/>
      <c r="S3199" s="6">
        <f>SUM(O3199:R3199)</f>
        <v>0</v>
      </c>
      <c r="T3199" s="7"/>
      <c r="U3199" s="5"/>
      <c r="V3199" s="5"/>
      <c r="W3199" s="5"/>
      <c r="X3199" s="5"/>
      <c r="Y3199" s="5"/>
      <c r="Z3199" s="6">
        <f>SUM(T3199:Y3199)</f>
        <v>0</v>
      </c>
      <c r="AA3199" s="5"/>
      <c r="AB3199" s="5"/>
      <c r="AC3199" s="40">
        <f>G3199+J3199+N3199+S3199+Z3199+AA3199-AB3199</f>
        <v>77.448275862068954</v>
      </c>
    </row>
    <row r="3200" spans="1:29" x14ac:dyDescent="0.25">
      <c r="A3200" s="224">
        <v>3196</v>
      </c>
      <c r="B3200" s="62" t="s">
        <v>5025</v>
      </c>
      <c r="C3200" s="8" t="s">
        <v>4042</v>
      </c>
      <c r="D3200" s="18">
        <v>0.74447552447552445</v>
      </c>
      <c r="E3200" s="124"/>
      <c r="F3200" s="17"/>
      <c r="G3200" s="18">
        <f>SUM(D3200*100,E3200:F3200)</f>
        <v>74.44755244755244</v>
      </c>
      <c r="H3200" s="17"/>
      <c r="I3200" s="19"/>
      <c r="J3200" s="18">
        <f>SUM(H3200:I3200)</f>
        <v>0</v>
      </c>
      <c r="K3200" s="17"/>
      <c r="L3200" s="19"/>
      <c r="M3200" s="19"/>
      <c r="N3200" s="18">
        <f>SUM(K3200:M3200)</f>
        <v>0</v>
      </c>
      <c r="O3200" s="19"/>
      <c r="P3200" s="19"/>
      <c r="Q3200" s="19"/>
      <c r="R3200" s="19"/>
      <c r="S3200" s="18">
        <f>SUM(O3200:R3200)</f>
        <v>0</v>
      </c>
      <c r="T3200" s="20"/>
      <c r="U3200" s="17"/>
      <c r="V3200" s="17"/>
      <c r="W3200" s="17">
        <v>3</v>
      </c>
      <c r="X3200" s="17"/>
      <c r="Y3200" s="17"/>
      <c r="Z3200" s="18">
        <f>SUM(T3200:Y3200)</f>
        <v>3</v>
      </c>
      <c r="AA3200" s="17"/>
      <c r="AB3200" s="17"/>
      <c r="AC3200" s="41">
        <f>G3200+J3200+N3200+S3200+Z3200+AA3200-AB3200</f>
        <v>77.44755244755244</v>
      </c>
    </row>
    <row r="3201" spans="1:29" x14ac:dyDescent="0.25">
      <c r="A3201" s="224">
        <v>3197</v>
      </c>
      <c r="B3201" s="62" t="s">
        <v>2980</v>
      </c>
      <c r="C3201" s="13" t="s">
        <v>2360</v>
      </c>
      <c r="D3201" s="18">
        <v>0.76846153846153842</v>
      </c>
      <c r="E3201" s="122"/>
      <c r="F3201" s="17"/>
      <c r="G3201" s="18">
        <v>76.84615384615384</v>
      </c>
      <c r="H3201" s="17"/>
      <c r="I3201" s="19"/>
      <c r="J3201" s="18">
        <v>0</v>
      </c>
      <c r="K3201" s="17"/>
      <c r="L3201" s="19"/>
      <c r="M3201" s="19"/>
      <c r="N3201" s="18">
        <v>0</v>
      </c>
      <c r="O3201" s="19"/>
      <c r="P3201" s="19"/>
      <c r="Q3201" s="19"/>
      <c r="R3201" s="19"/>
      <c r="S3201" s="18">
        <v>0</v>
      </c>
      <c r="T3201" s="20"/>
      <c r="U3201" s="17"/>
      <c r="V3201" s="17"/>
      <c r="W3201" s="17">
        <v>0.6</v>
      </c>
      <c r="X3201" s="17"/>
      <c r="Y3201" s="17"/>
      <c r="Z3201" s="18">
        <v>0.6</v>
      </c>
      <c r="AA3201" s="17"/>
      <c r="AB3201" s="17"/>
      <c r="AC3201" s="41">
        <v>77.446153846153834</v>
      </c>
    </row>
    <row r="3202" spans="1:29" x14ac:dyDescent="0.25">
      <c r="A3202" s="224">
        <v>3198</v>
      </c>
      <c r="B3202" s="97" t="s">
        <v>1710</v>
      </c>
      <c r="C3202" s="8" t="s">
        <v>1369</v>
      </c>
      <c r="D3202" s="18">
        <v>0.71433333333333338</v>
      </c>
      <c r="E3202" s="122"/>
      <c r="F3202" s="17"/>
      <c r="G3202" s="18">
        <f>SUM(D3202*100,E3202:F3202)</f>
        <v>71.433333333333337</v>
      </c>
      <c r="H3202" s="17"/>
      <c r="I3202" s="19"/>
      <c r="J3202" s="18">
        <f>SUM(H3202:I3202)</f>
        <v>0</v>
      </c>
      <c r="K3202" s="17"/>
      <c r="L3202" s="19"/>
      <c r="M3202" s="19"/>
      <c r="N3202" s="18">
        <f>SUM(K3202:M3202)</f>
        <v>0</v>
      </c>
      <c r="O3202" s="19">
        <v>2.5</v>
      </c>
      <c r="P3202" s="19"/>
      <c r="Q3202" s="19">
        <v>3.5</v>
      </c>
      <c r="R3202" s="19"/>
      <c r="S3202" s="18">
        <f>SUM(O3202:R3202)</f>
        <v>6</v>
      </c>
      <c r="T3202" s="20"/>
      <c r="U3202" s="17"/>
      <c r="V3202" s="17"/>
      <c r="W3202" s="17"/>
      <c r="X3202" s="17"/>
      <c r="Y3202" s="17"/>
      <c r="Z3202" s="18">
        <f>SUM(T3202:Y3202)</f>
        <v>0</v>
      </c>
      <c r="AA3202" s="17"/>
      <c r="AB3202" s="17"/>
      <c r="AC3202" s="41">
        <f>G3202+J3202+N3202+S3202+Z3202+AA3202-AB3202</f>
        <v>77.433333333333337</v>
      </c>
    </row>
    <row r="3203" spans="1:29" x14ac:dyDescent="0.25">
      <c r="A3203" s="225">
        <v>3199</v>
      </c>
      <c r="B3203" s="109">
        <v>194139</v>
      </c>
      <c r="C3203" s="36" t="s">
        <v>5457</v>
      </c>
      <c r="D3203" s="39">
        <v>0.77433333333333332</v>
      </c>
      <c r="E3203" s="123"/>
      <c r="F3203" s="33"/>
      <c r="G3203" s="34">
        <v>77.433333333333337</v>
      </c>
      <c r="H3203" s="33"/>
      <c r="I3203" s="32"/>
      <c r="J3203" s="34">
        <v>0</v>
      </c>
      <c r="K3203" s="33"/>
      <c r="L3203" s="32"/>
      <c r="M3203" s="32"/>
      <c r="N3203" s="34">
        <v>0</v>
      </c>
      <c r="O3203" s="32"/>
      <c r="P3203" s="32"/>
      <c r="Q3203" s="32"/>
      <c r="R3203" s="32"/>
      <c r="S3203" s="34">
        <v>0</v>
      </c>
      <c r="T3203" s="35"/>
      <c r="U3203" s="33"/>
      <c r="V3203" s="33"/>
      <c r="W3203" s="33"/>
      <c r="X3203" s="33"/>
      <c r="Y3203" s="33"/>
      <c r="Z3203" s="34">
        <v>0</v>
      </c>
      <c r="AA3203" s="33"/>
      <c r="AB3203" s="33"/>
      <c r="AC3203" s="42">
        <v>77.433333333333337</v>
      </c>
    </row>
    <row r="3204" spans="1:29" x14ac:dyDescent="0.25">
      <c r="A3204" s="224">
        <v>3200</v>
      </c>
      <c r="B3204" s="62" t="s">
        <v>3670</v>
      </c>
      <c r="C3204" s="13" t="s">
        <v>3340</v>
      </c>
      <c r="D3204" s="18">
        <v>0.77421052631578946</v>
      </c>
      <c r="E3204" s="122"/>
      <c r="F3204" s="17"/>
      <c r="G3204" s="18">
        <v>77.421052631578945</v>
      </c>
      <c r="H3204" s="17"/>
      <c r="I3204" s="19"/>
      <c r="J3204" s="18">
        <v>0</v>
      </c>
      <c r="K3204" s="17"/>
      <c r="L3204" s="19"/>
      <c r="M3204" s="19"/>
      <c r="N3204" s="18">
        <v>0</v>
      </c>
      <c r="O3204" s="19"/>
      <c r="P3204" s="19"/>
      <c r="Q3204" s="19"/>
      <c r="R3204" s="19"/>
      <c r="S3204" s="18">
        <v>0</v>
      </c>
      <c r="T3204" s="20"/>
      <c r="U3204" s="17"/>
      <c r="V3204" s="17"/>
      <c r="W3204" s="17"/>
      <c r="X3204" s="17"/>
      <c r="Y3204" s="17"/>
      <c r="Z3204" s="18">
        <v>0</v>
      </c>
      <c r="AA3204" s="17"/>
      <c r="AB3204" s="17"/>
      <c r="AC3204" s="41">
        <v>77.421052631578945</v>
      </c>
    </row>
    <row r="3205" spans="1:29" x14ac:dyDescent="0.25">
      <c r="A3205" s="224">
        <v>3201</v>
      </c>
      <c r="B3205" s="58" t="s">
        <v>881</v>
      </c>
      <c r="C3205" s="8" t="s">
        <v>5456</v>
      </c>
      <c r="D3205" s="6">
        <v>0.77419354838709675</v>
      </c>
      <c r="E3205" s="121"/>
      <c r="F3205" s="5"/>
      <c r="G3205" s="6">
        <f>SUM(D3205*100,E3205:F3205)</f>
        <v>77.41935483870968</v>
      </c>
      <c r="H3205" s="5"/>
      <c r="I3205" s="4"/>
      <c r="J3205" s="6">
        <f>SUM(H3205:I3205)</f>
        <v>0</v>
      </c>
      <c r="K3205" s="5"/>
      <c r="L3205" s="4"/>
      <c r="M3205" s="4"/>
      <c r="N3205" s="6">
        <f>SUM(K3205:M3205)</f>
        <v>0</v>
      </c>
      <c r="O3205" s="4"/>
      <c r="P3205" s="4"/>
      <c r="Q3205" s="4"/>
      <c r="R3205" s="4"/>
      <c r="S3205" s="6">
        <f>SUM(O3205:R3205)</f>
        <v>0</v>
      </c>
      <c r="T3205" s="7"/>
      <c r="U3205" s="5"/>
      <c r="V3205" s="5"/>
      <c r="W3205" s="5"/>
      <c r="X3205" s="5"/>
      <c r="Y3205" s="5"/>
      <c r="Z3205" s="6">
        <f>SUM(T3205:Y3205)</f>
        <v>0</v>
      </c>
      <c r="AA3205" s="5"/>
      <c r="AB3205" s="5"/>
      <c r="AC3205" s="40">
        <f>G3205+J3205+N3205+S3205+Z3205+AA3205-AB3205</f>
        <v>77.41935483870968</v>
      </c>
    </row>
    <row r="3206" spans="1:29" x14ac:dyDescent="0.25">
      <c r="A3206" s="224">
        <v>3202</v>
      </c>
      <c r="B3206" s="62" t="s">
        <v>2981</v>
      </c>
      <c r="C3206" s="13" t="s">
        <v>2360</v>
      </c>
      <c r="D3206" s="18">
        <v>0.77416666666666667</v>
      </c>
      <c r="E3206" s="122"/>
      <c r="F3206" s="17"/>
      <c r="G3206" s="18">
        <v>77.416666666666671</v>
      </c>
      <c r="H3206" s="17"/>
      <c r="I3206" s="19"/>
      <c r="J3206" s="18">
        <v>0</v>
      </c>
      <c r="K3206" s="17"/>
      <c r="L3206" s="19"/>
      <c r="M3206" s="19"/>
      <c r="N3206" s="18">
        <v>0</v>
      </c>
      <c r="O3206" s="19"/>
      <c r="P3206" s="19"/>
      <c r="Q3206" s="19"/>
      <c r="R3206" s="19"/>
      <c r="S3206" s="18">
        <v>0</v>
      </c>
      <c r="T3206" s="20"/>
      <c r="U3206" s="17"/>
      <c r="V3206" s="17"/>
      <c r="W3206" s="17"/>
      <c r="X3206" s="17"/>
      <c r="Y3206" s="17"/>
      <c r="Z3206" s="18">
        <v>0</v>
      </c>
      <c r="AA3206" s="17"/>
      <c r="AB3206" s="17"/>
      <c r="AC3206" s="41">
        <v>77.416666666666671</v>
      </c>
    </row>
    <row r="3207" spans="1:29" x14ac:dyDescent="0.25">
      <c r="A3207" s="225">
        <v>3203</v>
      </c>
      <c r="B3207" s="62" t="s">
        <v>5206</v>
      </c>
      <c r="C3207" s="9" t="s">
        <v>4042</v>
      </c>
      <c r="D3207" s="18">
        <v>0.74406666666666665</v>
      </c>
      <c r="E3207" s="124"/>
      <c r="F3207" s="17"/>
      <c r="G3207" s="18">
        <f>SUM(D3207*100,E3207:F3207)</f>
        <v>74.406666666666666</v>
      </c>
      <c r="H3207" s="17">
        <v>2</v>
      </c>
      <c r="I3207" s="19"/>
      <c r="J3207" s="18">
        <f>SUM(H3207:I3207)</f>
        <v>2</v>
      </c>
      <c r="K3207" s="17"/>
      <c r="L3207" s="19"/>
      <c r="M3207" s="19"/>
      <c r="N3207" s="18">
        <f>SUM(K3207:M3207)</f>
        <v>0</v>
      </c>
      <c r="O3207" s="19"/>
      <c r="P3207" s="19"/>
      <c r="Q3207" s="19"/>
      <c r="R3207" s="19"/>
      <c r="S3207" s="18">
        <f>SUM(O3207:R3207)</f>
        <v>0</v>
      </c>
      <c r="T3207" s="20"/>
      <c r="U3207" s="17">
        <v>0.4</v>
      </c>
      <c r="V3207" s="17"/>
      <c r="W3207" s="17">
        <v>0.2</v>
      </c>
      <c r="X3207" s="17">
        <f>0.2+0.2</f>
        <v>0.4</v>
      </c>
      <c r="Y3207" s="17"/>
      <c r="Z3207" s="18">
        <f>SUM(T3207:Y3207)</f>
        <v>1</v>
      </c>
      <c r="AA3207" s="17"/>
      <c r="AB3207" s="17"/>
      <c r="AC3207" s="41">
        <f>G3207+J3207+N3207+S3207+Z3207+AA3207-AB3207</f>
        <v>77.406666666666666</v>
      </c>
    </row>
    <row r="3208" spans="1:29" x14ac:dyDescent="0.25">
      <c r="A3208" s="224">
        <v>3204</v>
      </c>
      <c r="B3208" s="62" t="s">
        <v>3671</v>
      </c>
      <c r="C3208" s="13" t="s">
        <v>3340</v>
      </c>
      <c r="D3208" s="18">
        <v>0.75906249999999997</v>
      </c>
      <c r="E3208" s="122">
        <v>1</v>
      </c>
      <c r="F3208" s="17"/>
      <c r="G3208" s="18">
        <v>76.90625</v>
      </c>
      <c r="H3208" s="17"/>
      <c r="I3208" s="19"/>
      <c r="J3208" s="18">
        <v>0</v>
      </c>
      <c r="K3208" s="17"/>
      <c r="L3208" s="19"/>
      <c r="M3208" s="19"/>
      <c r="N3208" s="18">
        <v>0</v>
      </c>
      <c r="O3208" s="19"/>
      <c r="P3208" s="19"/>
      <c r="Q3208" s="19"/>
      <c r="R3208" s="19"/>
      <c r="S3208" s="18">
        <v>0</v>
      </c>
      <c r="T3208" s="20"/>
      <c r="U3208" s="17">
        <v>0.5</v>
      </c>
      <c r="V3208" s="17"/>
      <c r="W3208" s="17"/>
      <c r="X3208" s="17"/>
      <c r="Y3208" s="17"/>
      <c r="Z3208" s="18">
        <v>0.5</v>
      </c>
      <c r="AA3208" s="17"/>
      <c r="AB3208" s="17"/>
      <c r="AC3208" s="41">
        <v>77.40625</v>
      </c>
    </row>
    <row r="3209" spans="1:29" x14ac:dyDescent="0.25">
      <c r="A3209" s="224">
        <v>3205</v>
      </c>
      <c r="B3209" s="62" t="s">
        <v>882</v>
      </c>
      <c r="C3209" s="8" t="s">
        <v>5456</v>
      </c>
      <c r="D3209" s="6">
        <v>0.77400000000000002</v>
      </c>
      <c r="E3209" s="121"/>
      <c r="F3209" s="5"/>
      <c r="G3209" s="6">
        <f>SUM(D3209*100,E3209:F3209)</f>
        <v>77.400000000000006</v>
      </c>
      <c r="H3209" s="5"/>
      <c r="I3209" s="4"/>
      <c r="J3209" s="6">
        <f>SUM(H3209:I3209)</f>
        <v>0</v>
      </c>
      <c r="K3209" s="5"/>
      <c r="L3209" s="4"/>
      <c r="M3209" s="4"/>
      <c r="N3209" s="6">
        <f>SUM(K3209:M3209)</f>
        <v>0</v>
      </c>
      <c r="O3209" s="4"/>
      <c r="P3209" s="4"/>
      <c r="Q3209" s="4"/>
      <c r="R3209" s="4"/>
      <c r="S3209" s="6">
        <f>SUM(O3209:R3209)</f>
        <v>0</v>
      </c>
      <c r="T3209" s="7"/>
      <c r="U3209" s="5"/>
      <c r="V3209" s="5"/>
      <c r="W3209" s="5"/>
      <c r="X3209" s="5"/>
      <c r="Y3209" s="5"/>
      <c r="Z3209" s="6">
        <f>SUM(T3209:Y3209)</f>
        <v>0</v>
      </c>
      <c r="AA3209" s="5"/>
      <c r="AB3209" s="5"/>
      <c r="AC3209" s="40">
        <f>G3209+J3209+N3209+S3209+Z3209+AA3209-AB3209</f>
        <v>77.400000000000006</v>
      </c>
    </row>
    <row r="3210" spans="1:29" x14ac:dyDescent="0.25">
      <c r="A3210" s="224">
        <v>3206</v>
      </c>
      <c r="B3210" s="62" t="s">
        <v>3672</v>
      </c>
      <c r="C3210" s="13" t="s">
        <v>3340</v>
      </c>
      <c r="D3210" s="18">
        <v>0.77400000000000002</v>
      </c>
      <c r="E3210" s="122"/>
      <c r="F3210" s="17"/>
      <c r="G3210" s="18">
        <v>77.400000000000006</v>
      </c>
      <c r="H3210" s="17"/>
      <c r="I3210" s="19"/>
      <c r="J3210" s="18">
        <v>0</v>
      </c>
      <c r="K3210" s="17"/>
      <c r="L3210" s="19"/>
      <c r="M3210" s="19"/>
      <c r="N3210" s="18">
        <v>0</v>
      </c>
      <c r="O3210" s="19"/>
      <c r="P3210" s="19"/>
      <c r="Q3210" s="19"/>
      <c r="R3210" s="19"/>
      <c r="S3210" s="18">
        <v>0</v>
      </c>
      <c r="T3210" s="20"/>
      <c r="U3210" s="17"/>
      <c r="V3210" s="17"/>
      <c r="W3210" s="17"/>
      <c r="X3210" s="17"/>
      <c r="Y3210" s="17"/>
      <c r="Z3210" s="18">
        <v>0</v>
      </c>
      <c r="AA3210" s="17"/>
      <c r="AB3210" s="17"/>
      <c r="AC3210" s="41">
        <v>77.400000000000006</v>
      </c>
    </row>
    <row r="3211" spans="1:29" x14ac:dyDescent="0.25">
      <c r="A3211" s="225">
        <v>3207</v>
      </c>
      <c r="B3211" s="109">
        <v>214165</v>
      </c>
      <c r="C3211" s="36" t="s">
        <v>5457</v>
      </c>
      <c r="D3211" s="39">
        <v>0.71592592592592597</v>
      </c>
      <c r="E3211" s="123"/>
      <c r="F3211" s="33"/>
      <c r="G3211" s="34">
        <v>71.592592592592595</v>
      </c>
      <c r="H3211" s="33">
        <v>2.4</v>
      </c>
      <c r="I3211" s="32"/>
      <c r="J3211" s="34">
        <v>2.4</v>
      </c>
      <c r="K3211" s="33"/>
      <c r="L3211" s="32"/>
      <c r="M3211" s="32"/>
      <c r="N3211" s="34">
        <v>0</v>
      </c>
      <c r="O3211" s="32"/>
      <c r="P3211" s="32"/>
      <c r="Q3211" s="32"/>
      <c r="R3211" s="32"/>
      <c r="S3211" s="34">
        <v>0</v>
      </c>
      <c r="T3211" s="35"/>
      <c r="U3211" s="33">
        <v>3.4</v>
      </c>
      <c r="V3211" s="33"/>
      <c r="W3211" s="33"/>
      <c r="X3211" s="33"/>
      <c r="Y3211" s="33"/>
      <c r="Z3211" s="34">
        <v>3.4</v>
      </c>
      <c r="AA3211" s="33"/>
      <c r="AB3211" s="33"/>
      <c r="AC3211" s="42">
        <v>77.392592592592607</v>
      </c>
    </row>
    <row r="3212" spans="1:29" x14ac:dyDescent="0.25">
      <c r="A3212" s="224">
        <v>3208</v>
      </c>
      <c r="B3212" s="62" t="s">
        <v>2982</v>
      </c>
      <c r="C3212" s="13" t="s">
        <v>2360</v>
      </c>
      <c r="D3212" s="18">
        <v>0.77384615384615385</v>
      </c>
      <c r="E3212" s="122"/>
      <c r="F3212" s="17"/>
      <c r="G3212" s="18">
        <v>77.384615384615387</v>
      </c>
      <c r="H3212" s="17"/>
      <c r="I3212" s="19"/>
      <c r="J3212" s="18">
        <v>0</v>
      </c>
      <c r="K3212" s="17"/>
      <c r="L3212" s="19"/>
      <c r="M3212" s="19"/>
      <c r="N3212" s="18">
        <v>0</v>
      </c>
      <c r="O3212" s="19"/>
      <c r="P3212" s="19"/>
      <c r="Q3212" s="19"/>
      <c r="R3212" s="19"/>
      <c r="S3212" s="18">
        <v>0</v>
      </c>
      <c r="T3212" s="20"/>
      <c r="U3212" s="17"/>
      <c r="V3212" s="17"/>
      <c r="W3212" s="17"/>
      <c r="X3212" s="17"/>
      <c r="Y3212" s="17"/>
      <c r="Z3212" s="18">
        <v>0</v>
      </c>
      <c r="AA3212" s="17"/>
      <c r="AB3212" s="17"/>
      <c r="AC3212" s="41">
        <v>77.384615384615387</v>
      </c>
    </row>
    <row r="3213" spans="1:29" x14ac:dyDescent="0.25">
      <c r="A3213" s="224">
        <v>3209</v>
      </c>
      <c r="B3213" s="62" t="s">
        <v>2983</v>
      </c>
      <c r="C3213" s="13" t="s">
        <v>2360</v>
      </c>
      <c r="D3213" s="18">
        <v>0.77384615384615385</v>
      </c>
      <c r="E3213" s="122"/>
      <c r="F3213" s="17"/>
      <c r="G3213" s="18">
        <v>77.384615384615387</v>
      </c>
      <c r="H3213" s="17"/>
      <c r="I3213" s="19"/>
      <c r="J3213" s="18">
        <v>0</v>
      </c>
      <c r="K3213" s="17"/>
      <c r="L3213" s="19"/>
      <c r="M3213" s="19"/>
      <c r="N3213" s="18">
        <v>0</v>
      </c>
      <c r="O3213" s="19"/>
      <c r="P3213" s="19"/>
      <c r="Q3213" s="19"/>
      <c r="R3213" s="19"/>
      <c r="S3213" s="18">
        <v>0</v>
      </c>
      <c r="T3213" s="20"/>
      <c r="U3213" s="17"/>
      <c r="V3213" s="17"/>
      <c r="W3213" s="17"/>
      <c r="X3213" s="17"/>
      <c r="Y3213" s="17"/>
      <c r="Z3213" s="18">
        <v>0</v>
      </c>
      <c r="AA3213" s="17"/>
      <c r="AB3213" s="17"/>
      <c r="AC3213" s="41">
        <v>77.384615384615387</v>
      </c>
    </row>
    <row r="3214" spans="1:29" x14ac:dyDescent="0.25">
      <c r="A3214" s="224">
        <v>3210</v>
      </c>
      <c r="B3214" s="62" t="s">
        <v>2984</v>
      </c>
      <c r="C3214" s="13" t="s">
        <v>2360</v>
      </c>
      <c r="D3214" s="18">
        <v>0.77384615384615385</v>
      </c>
      <c r="E3214" s="122"/>
      <c r="F3214" s="17"/>
      <c r="G3214" s="18">
        <v>77.384615384615387</v>
      </c>
      <c r="H3214" s="17"/>
      <c r="I3214" s="19"/>
      <c r="J3214" s="18">
        <v>0</v>
      </c>
      <c r="K3214" s="17"/>
      <c r="L3214" s="19"/>
      <c r="M3214" s="19"/>
      <c r="N3214" s="18">
        <v>0</v>
      </c>
      <c r="O3214" s="19"/>
      <c r="P3214" s="19"/>
      <c r="Q3214" s="19"/>
      <c r="R3214" s="19"/>
      <c r="S3214" s="18">
        <v>0</v>
      </c>
      <c r="T3214" s="20"/>
      <c r="U3214" s="17"/>
      <c r="V3214" s="17"/>
      <c r="W3214" s="17"/>
      <c r="X3214" s="17"/>
      <c r="Y3214" s="17"/>
      <c r="Z3214" s="18">
        <v>0</v>
      </c>
      <c r="AA3214" s="17"/>
      <c r="AB3214" s="17"/>
      <c r="AC3214" s="41">
        <v>77.384615384615387</v>
      </c>
    </row>
    <row r="3215" spans="1:29" x14ac:dyDescent="0.25">
      <c r="A3215" s="225">
        <v>3211</v>
      </c>
      <c r="B3215" s="62" t="s">
        <v>3673</v>
      </c>
      <c r="C3215" s="13" t="s">
        <v>3340</v>
      </c>
      <c r="D3215" s="18">
        <v>0.74878787878787878</v>
      </c>
      <c r="E3215" s="122">
        <v>1</v>
      </c>
      <c r="F3215" s="17"/>
      <c r="G3215" s="18">
        <v>75.878787878787875</v>
      </c>
      <c r="H3215" s="17"/>
      <c r="I3215" s="19"/>
      <c r="J3215" s="18">
        <v>0</v>
      </c>
      <c r="K3215" s="17"/>
      <c r="L3215" s="19"/>
      <c r="M3215" s="19"/>
      <c r="N3215" s="18">
        <v>0</v>
      </c>
      <c r="O3215" s="19"/>
      <c r="P3215" s="19"/>
      <c r="Q3215" s="19"/>
      <c r="R3215" s="19"/>
      <c r="S3215" s="18">
        <v>0</v>
      </c>
      <c r="T3215" s="20">
        <v>1</v>
      </c>
      <c r="U3215" s="17"/>
      <c r="V3215" s="17">
        <v>0.5</v>
      </c>
      <c r="W3215" s="17"/>
      <c r="X3215" s="17"/>
      <c r="Y3215" s="17"/>
      <c r="Z3215" s="18">
        <v>1.5</v>
      </c>
      <c r="AA3215" s="17"/>
      <c r="AB3215" s="17"/>
      <c r="AC3215" s="41">
        <v>77.378787878787875</v>
      </c>
    </row>
    <row r="3216" spans="1:29" x14ac:dyDescent="0.25">
      <c r="A3216" s="224">
        <v>3212</v>
      </c>
      <c r="B3216" s="109">
        <v>204084</v>
      </c>
      <c r="C3216" s="36" t="s">
        <v>5457</v>
      </c>
      <c r="D3216" s="38">
        <v>0.77375000000000005</v>
      </c>
      <c r="E3216" s="123"/>
      <c r="F3216" s="33"/>
      <c r="G3216" s="34">
        <v>77.375</v>
      </c>
      <c r="H3216" s="33"/>
      <c r="I3216" s="32"/>
      <c r="J3216" s="34">
        <v>0</v>
      </c>
      <c r="K3216" s="33"/>
      <c r="L3216" s="32"/>
      <c r="M3216" s="32"/>
      <c r="N3216" s="34">
        <v>0</v>
      </c>
      <c r="O3216" s="32"/>
      <c r="P3216" s="32"/>
      <c r="Q3216" s="32"/>
      <c r="R3216" s="32"/>
      <c r="S3216" s="34">
        <v>0</v>
      </c>
      <c r="T3216" s="35"/>
      <c r="U3216" s="33"/>
      <c r="V3216" s="33"/>
      <c r="W3216" s="33"/>
      <c r="X3216" s="33"/>
      <c r="Y3216" s="33"/>
      <c r="Z3216" s="34">
        <v>0</v>
      </c>
      <c r="AA3216" s="33"/>
      <c r="AB3216" s="33"/>
      <c r="AC3216" s="42">
        <v>77.375</v>
      </c>
    </row>
    <row r="3217" spans="1:29" x14ac:dyDescent="0.25">
      <c r="A3217" s="224">
        <v>3213</v>
      </c>
      <c r="B3217" s="111" t="s">
        <v>4071</v>
      </c>
      <c r="C3217" s="8" t="s">
        <v>4042</v>
      </c>
      <c r="D3217" s="18">
        <v>0.74875000000000003</v>
      </c>
      <c r="E3217" s="124"/>
      <c r="F3217" s="17"/>
      <c r="G3217" s="18">
        <f>SUM(D3217*100,E3217:F3217)</f>
        <v>74.875</v>
      </c>
      <c r="H3217" s="17"/>
      <c r="I3217" s="19"/>
      <c r="J3217" s="18">
        <f>SUM(H3217:I3217)</f>
        <v>0</v>
      </c>
      <c r="K3217" s="17"/>
      <c r="L3217" s="19"/>
      <c r="M3217" s="19"/>
      <c r="N3217" s="18">
        <f>SUM(K3217:M3217)</f>
        <v>0</v>
      </c>
      <c r="O3217" s="19">
        <v>2.5</v>
      </c>
      <c r="P3217" s="19"/>
      <c r="Q3217" s="19"/>
      <c r="R3217" s="19"/>
      <c r="S3217" s="18">
        <f>SUM(O3217:R3217)</f>
        <v>2.5</v>
      </c>
      <c r="T3217" s="20"/>
      <c r="U3217" s="17"/>
      <c r="V3217" s="17"/>
      <c r="W3217" s="17"/>
      <c r="X3217" s="17"/>
      <c r="Y3217" s="17"/>
      <c r="Z3217" s="18">
        <f>SUM(T3217:Y3217)</f>
        <v>0</v>
      </c>
      <c r="AA3217" s="17"/>
      <c r="AB3217" s="17"/>
      <c r="AC3217" s="41">
        <f>G3217+J3217+N3217+S3217+Z3217+AA3217-AB3217</f>
        <v>77.375</v>
      </c>
    </row>
    <row r="3218" spans="1:29" x14ac:dyDescent="0.25">
      <c r="A3218" s="224">
        <v>3214</v>
      </c>
      <c r="B3218" s="111" t="s">
        <v>4216</v>
      </c>
      <c r="C3218" s="8" t="s">
        <v>4042</v>
      </c>
      <c r="D3218" s="18">
        <v>0.76375000000000004</v>
      </c>
      <c r="E3218" s="124"/>
      <c r="F3218" s="17"/>
      <c r="G3218" s="18">
        <f>SUM(D3218*100,E3218:F3218)</f>
        <v>76.375</v>
      </c>
      <c r="H3218" s="17"/>
      <c r="I3218" s="19"/>
      <c r="J3218" s="18">
        <f>SUM(H3218:I3218)</f>
        <v>0</v>
      </c>
      <c r="K3218" s="17"/>
      <c r="L3218" s="19"/>
      <c r="M3218" s="19"/>
      <c r="N3218" s="18">
        <f>SUM(K3218:M3218)</f>
        <v>0</v>
      </c>
      <c r="O3218" s="19"/>
      <c r="P3218" s="19"/>
      <c r="Q3218" s="19"/>
      <c r="R3218" s="19"/>
      <c r="S3218" s="18">
        <f>SUM(O3218:R3218)</f>
        <v>0</v>
      </c>
      <c r="T3218" s="20"/>
      <c r="U3218" s="17">
        <v>1</v>
      </c>
      <c r="V3218" s="17"/>
      <c r="W3218" s="17"/>
      <c r="X3218" s="17"/>
      <c r="Y3218" s="17"/>
      <c r="Z3218" s="18">
        <f>SUM(T3218:Y3218)</f>
        <v>1</v>
      </c>
      <c r="AA3218" s="17"/>
      <c r="AB3218" s="17"/>
      <c r="AC3218" s="41">
        <f>G3218+J3218+N3218+S3218+Z3218+AA3218-AB3218</f>
        <v>77.375</v>
      </c>
    </row>
    <row r="3219" spans="1:29" x14ac:dyDescent="0.25">
      <c r="A3219" s="225">
        <v>3215</v>
      </c>
      <c r="B3219" s="62" t="s">
        <v>3674</v>
      </c>
      <c r="C3219" s="13" t="s">
        <v>3340</v>
      </c>
      <c r="D3219" s="18">
        <v>0.7466666666666667</v>
      </c>
      <c r="E3219" s="122">
        <v>1</v>
      </c>
      <c r="F3219" s="17"/>
      <c r="G3219" s="18">
        <v>75.666666666666671</v>
      </c>
      <c r="H3219" s="17"/>
      <c r="I3219" s="19"/>
      <c r="J3219" s="18">
        <v>0</v>
      </c>
      <c r="K3219" s="17"/>
      <c r="L3219" s="19"/>
      <c r="M3219" s="19"/>
      <c r="N3219" s="18">
        <v>0</v>
      </c>
      <c r="O3219" s="19"/>
      <c r="P3219" s="19"/>
      <c r="Q3219" s="19"/>
      <c r="R3219" s="19"/>
      <c r="S3219" s="18">
        <v>0</v>
      </c>
      <c r="T3219" s="20">
        <v>1</v>
      </c>
      <c r="U3219" s="17"/>
      <c r="V3219" s="17"/>
      <c r="W3219" s="17">
        <v>0.7</v>
      </c>
      <c r="X3219" s="17"/>
      <c r="Y3219" s="17"/>
      <c r="Z3219" s="18">
        <v>1.7</v>
      </c>
      <c r="AA3219" s="17"/>
      <c r="AB3219" s="17"/>
      <c r="AC3219" s="41">
        <v>77.366666666666674</v>
      </c>
    </row>
    <row r="3220" spans="1:29" x14ac:dyDescent="0.25">
      <c r="A3220" s="224">
        <v>3216</v>
      </c>
      <c r="B3220" s="62" t="s">
        <v>2985</v>
      </c>
      <c r="C3220" s="13" t="s">
        <v>2360</v>
      </c>
      <c r="D3220" s="18">
        <v>0.77366666666666661</v>
      </c>
      <c r="E3220" s="122"/>
      <c r="F3220" s="17"/>
      <c r="G3220" s="18">
        <v>77.36666666666666</v>
      </c>
      <c r="H3220" s="17"/>
      <c r="I3220" s="19"/>
      <c r="J3220" s="18">
        <v>0</v>
      </c>
      <c r="K3220" s="17"/>
      <c r="L3220" s="19"/>
      <c r="M3220" s="19"/>
      <c r="N3220" s="18">
        <v>0</v>
      </c>
      <c r="O3220" s="19"/>
      <c r="P3220" s="19"/>
      <c r="Q3220" s="19"/>
      <c r="R3220" s="19"/>
      <c r="S3220" s="18">
        <v>0</v>
      </c>
      <c r="T3220" s="20"/>
      <c r="U3220" s="17"/>
      <c r="V3220" s="17"/>
      <c r="W3220" s="17"/>
      <c r="X3220" s="17"/>
      <c r="Y3220" s="17"/>
      <c r="Z3220" s="18">
        <v>0</v>
      </c>
      <c r="AA3220" s="17"/>
      <c r="AB3220" s="17"/>
      <c r="AC3220" s="41">
        <v>77.36666666666666</v>
      </c>
    </row>
    <row r="3221" spans="1:29" x14ac:dyDescent="0.25">
      <c r="A3221" s="224">
        <v>3217</v>
      </c>
      <c r="B3221" s="62" t="s">
        <v>3675</v>
      </c>
      <c r="C3221" s="13" t="s">
        <v>3340</v>
      </c>
      <c r="D3221" s="18">
        <v>0.77366666666666661</v>
      </c>
      <c r="E3221" s="122"/>
      <c r="F3221" s="17"/>
      <c r="G3221" s="18">
        <v>77.36666666666666</v>
      </c>
      <c r="H3221" s="17"/>
      <c r="I3221" s="19"/>
      <c r="J3221" s="18">
        <v>0</v>
      </c>
      <c r="K3221" s="17"/>
      <c r="L3221" s="19"/>
      <c r="M3221" s="19"/>
      <c r="N3221" s="18">
        <v>0</v>
      </c>
      <c r="O3221" s="19"/>
      <c r="P3221" s="19"/>
      <c r="Q3221" s="19"/>
      <c r="R3221" s="19"/>
      <c r="S3221" s="18">
        <v>0</v>
      </c>
      <c r="T3221" s="20"/>
      <c r="U3221" s="17"/>
      <c r="V3221" s="17"/>
      <c r="W3221" s="17"/>
      <c r="X3221" s="17"/>
      <c r="Y3221" s="17"/>
      <c r="Z3221" s="18">
        <v>0</v>
      </c>
      <c r="AA3221" s="17"/>
      <c r="AB3221" s="17"/>
      <c r="AC3221" s="41">
        <v>77.36666666666666</v>
      </c>
    </row>
    <row r="3222" spans="1:29" x14ac:dyDescent="0.25">
      <c r="A3222" s="224">
        <v>3218</v>
      </c>
      <c r="B3222" s="58" t="s">
        <v>883</v>
      </c>
      <c r="C3222" s="8" t="s">
        <v>5456</v>
      </c>
      <c r="D3222" s="6">
        <v>0.7735483870967742</v>
      </c>
      <c r="E3222" s="121"/>
      <c r="F3222" s="5"/>
      <c r="G3222" s="6">
        <f>SUM(D3222*100,E3222:F3222)</f>
        <v>77.354838709677423</v>
      </c>
      <c r="H3222" s="5"/>
      <c r="I3222" s="4"/>
      <c r="J3222" s="6">
        <f>SUM(H3222:I3222)</f>
        <v>0</v>
      </c>
      <c r="K3222" s="5"/>
      <c r="L3222" s="4"/>
      <c r="M3222" s="4"/>
      <c r="N3222" s="6">
        <f>SUM(K3222:M3222)</f>
        <v>0</v>
      </c>
      <c r="O3222" s="4"/>
      <c r="P3222" s="4"/>
      <c r="Q3222" s="4"/>
      <c r="R3222" s="4"/>
      <c r="S3222" s="6">
        <f>SUM(O3222:R3222)</f>
        <v>0</v>
      </c>
      <c r="T3222" s="7"/>
      <c r="U3222" s="5"/>
      <c r="V3222" s="5"/>
      <c r="W3222" s="5"/>
      <c r="X3222" s="5"/>
      <c r="Y3222" s="5"/>
      <c r="Z3222" s="6">
        <f>SUM(T3222:Y3222)</f>
        <v>0</v>
      </c>
      <c r="AA3222" s="5"/>
      <c r="AB3222" s="5"/>
      <c r="AC3222" s="40">
        <f>G3222+J3222+N3222+S3222+Z3222+AA3222-AB3222</f>
        <v>77.354838709677423</v>
      </c>
    </row>
    <row r="3223" spans="1:29" x14ac:dyDescent="0.25">
      <c r="A3223" s="225">
        <v>3219</v>
      </c>
      <c r="B3223" s="65" t="s">
        <v>884</v>
      </c>
      <c r="C3223" s="8" t="s">
        <v>5456</v>
      </c>
      <c r="D3223" s="6">
        <v>0.7735483870967742</v>
      </c>
      <c r="E3223" s="121"/>
      <c r="F3223" s="5"/>
      <c r="G3223" s="6">
        <f>SUM(D3223*100,E3223:F3223)</f>
        <v>77.354838709677423</v>
      </c>
      <c r="H3223" s="5"/>
      <c r="I3223" s="4"/>
      <c r="J3223" s="6">
        <f>SUM(H3223:I3223)</f>
        <v>0</v>
      </c>
      <c r="K3223" s="5"/>
      <c r="L3223" s="4"/>
      <c r="M3223" s="4"/>
      <c r="N3223" s="6">
        <f>SUM(K3223:M3223)</f>
        <v>0</v>
      </c>
      <c r="O3223" s="4"/>
      <c r="P3223" s="4"/>
      <c r="Q3223" s="4"/>
      <c r="R3223" s="4"/>
      <c r="S3223" s="6">
        <f>SUM(O3223:R3223)</f>
        <v>0</v>
      </c>
      <c r="T3223" s="7"/>
      <c r="U3223" s="5"/>
      <c r="V3223" s="5"/>
      <c r="W3223" s="5"/>
      <c r="X3223" s="5"/>
      <c r="Y3223" s="5"/>
      <c r="Z3223" s="6">
        <f>SUM(T3223:Y3223)</f>
        <v>0</v>
      </c>
      <c r="AA3223" s="5"/>
      <c r="AB3223" s="5"/>
      <c r="AC3223" s="40">
        <f>G3223+J3223+N3223+S3223+Z3223+AA3223-AB3223</f>
        <v>77.354838709677423</v>
      </c>
    </row>
    <row r="3224" spans="1:29" x14ac:dyDescent="0.25">
      <c r="A3224" s="224">
        <v>3220</v>
      </c>
      <c r="B3224" s="62" t="s">
        <v>885</v>
      </c>
      <c r="C3224" s="8" t="s">
        <v>5456</v>
      </c>
      <c r="D3224" s="6">
        <v>0.77341883454734661</v>
      </c>
      <c r="E3224" s="121"/>
      <c r="F3224" s="5"/>
      <c r="G3224" s="6">
        <f>SUM(D3224*100,E3224:F3224)</f>
        <v>77.341883454734656</v>
      </c>
      <c r="H3224" s="5"/>
      <c r="I3224" s="4"/>
      <c r="J3224" s="6">
        <f>SUM(H3224:I3224)</f>
        <v>0</v>
      </c>
      <c r="K3224" s="5"/>
      <c r="L3224" s="4"/>
      <c r="M3224" s="4"/>
      <c r="N3224" s="6">
        <f>SUM(K3224:M3224)</f>
        <v>0</v>
      </c>
      <c r="O3224" s="4"/>
      <c r="P3224" s="4"/>
      <c r="Q3224" s="4"/>
      <c r="R3224" s="4"/>
      <c r="S3224" s="6">
        <f>SUM(O3224:R3224)</f>
        <v>0</v>
      </c>
      <c r="T3224" s="7"/>
      <c r="U3224" s="5"/>
      <c r="V3224" s="5"/>
      <c r="W3224" s="5"/>
      <c r="X3224" s="5"/>
      <c r="Y3224" s="5"/>
      <c r="Z3224" s="6">
        <f>SUM(T3224:Y3224)</f>
        <v>0</v>
      </c>
      <c r="AA3224" s="5"/>
      <c r="AB3224" s="5"/>
      <c r="AC3224" s="40">
        <f>G3224+J3224+N3224+S3224+Z3224+AA3224-AB3224</f>
        <v>77.341883454734656</v>
      </c>
    </row>
    <row r="3225" spans="1:29" x14ac:dyDescent="0.25">
      <c r="A3225" s="224">
        <v>3221</v>
      </c>
      <c r="B3225" s="61" t="s">
        <v>886</v>
      </c>
      <c r="C3225" s="8" t="s">
        <v>5456</v>
      </c>
      <c r="D3225" s="6">
        <v>0.77341321540062435</v>
      </c>
      <c r="E3225" s="121"/>
      <c r="F3225" s="5"/>
      <c r="G3225" s="6">
        <f>SUM(D3225*100,E3225:F3225)</f>
        <v>77.341321540062438</v>
      </c>
      <c r="H3225" s="5"/>
      <c r="I3225" s="4"/>
      <c r="J3225" s="6">
        <f>SUM(H3225:I3225)</f>
        <v>0</v>
      </c>
      <c r="K3225" s="5"/>
      <c r="L3225" s="4"/>
      <c r="M3225" s="4"/>
      <c r="N3225" s="6">
        <f>SUM(K3225:M3225)</f>
        <v>0</v>
      </c>
      <c r="O3225" s="4"/>
      <c r="P3225" s="4"/>
      <c r="Q3225" s="4"/>
      <c r="R3225" s="4"/>
      <c r="S3225" s="6">
        <f>SUM(O3225:R3225)</f>
        <v>0</v>
      </c>
      <c r="T3225" s="7"/>
      <c r="U3225" s="5"/>
      <c r="V3225" s="5"/>
      <c r="W3225" s="5"/>
      <c r="X3225" s="5"/>
      <c r="Y3225" s="5"/>
      <c r="Z3225" s="6">
        <f>SUM(T3225:Y3225)</f>
        <v>0</v>
      </c>
      <c r="AA3225" s="5"/>
      <c r="AB3225" s="5"/>
      <c r="AC3225" s="40">
        <f>G3225+J3225+N3225+S3225+Z3225+AA3225-AB3225</f>
        <v>77.341321540062438</v>
      </c>
    </row>
    <row r="3226" spans="1:29" x14ac:dyDescent="0.25">
      <c r="A3226" s="224">
        <v>3222</v>
      </c>
      <c r="B3226" s="81" t="s">
        <v>4538</v>
      </c>
      <c r="C3226" s="8" t="s">
        <v>4042</v>
      </c>
      <c r="D3226" s="18">
        <v>0.77333333333333332</v>
      </c>
      <c r="E3226" s="124"/>
      <c r="F3226" s="17"/>
      <c r="G3226" s="18">
        <f>SUM(D3226*100,E3226:F3226)</f>
        <v>77.333333333333329</v>
      </c>
      <c r="H3226" s="17"/>
      <c r="I3226" s="19"/>
      <c r="J3226" s="18">
        <f>SUM(H3226:I3226)</f>
        <v>0</v>
      </c>
      <c r="K3226" s="17"/>
      <c r="L3226" s="19"/>
      <c r="M3226" s="19"/>
      <c r="N3226" s="18">
        <f>SUM(K3226:M3226)</f>
        <v>0</v>
      </c>
      <c r="O3226" s="19"/>
      <c r="P3226" s="19"/>
      <c r="Q3226" s="19"/>
      <c r="R3226" s="19"/>
      <c r="S3226" s="18">
        <f>SUM(O3226:R3226)</f>
        <v>0</v>
      </c>
      <c r="T3226" s="20"/>
      <c r="U3226" s="17"/>
      <c r="V3226" s="17"/>
      <c r="W3226" s="17"/>
      <c r="X3226" s="17"/>
      <c r="Y3226" s="17"/>
      <c r="Z3226" s="18">
        <f>SUM(T3226:Y3226)</f>
        <v>0</v>
      </c>
      <c r="AA3226" s="17"/>
      <c r="AB3226" s="17"/>
      <c r="AC3226" s="41">
        <f>G3226+J3226+N3226+S3226+Z3226+AA3226-AB3226</f>
        <v>77.333333333333329</v>
      </c>
    </row>
    <row r="3227" spans="1:29" x14ac:dyDescent="0.25">
      <c r="A3227" s="225">
        <v>3223</v>
      </c>
      <c r="B3227" s="58" t="s">
        <v>887</v>
      </c>
      <c r="C3227" s="8" t="s">
        <v>5456</v>
      </c>
      <c r="D3227" s="6">
        <v>0.77322580645161287</v>
      </c>
      <c r="E3227" s="121"/>
      <c r="F3227" s="5"/>
      <c r="G3227" s="6">
        <f>SUM(D3227*100,E3227:F3227)</f>
        <v>77.322580645161281</v>
      </c>
      <c r="H3227" s="5"/>
      <c r="I3227" s="4"/>
      <c r="J3227" s="6">
        <f>SUM(H3227:I3227)</f>
        <v>0</v>
      </c>
      <c r="K3227" s="5"/>
      <c r="L3227" s="4"/>
      <c r="M3227" s="4"/>
      <c r="N3227" s="6">
        <f>SUM(K3227:M3227)</f>
        <v>0</v>
      </c>
      <c r="O3227" s="4"/>
      <c r="P3227" s="4"/>
      <c r="Q3227" s="4"/>
      <c r="R3227" s="4"/>
      <c r="S3227" s="6">
        <f>SUM(O3227:R3227)</f>
        <v>0</v>
      </c>
      <c r="T3227" s="7"/>
      <c r="U3227" s="5"/>
      <c r="V3227" s="5"/>
      <c r="W3227" s="5"/>
      <c r="X3227" s="5"/>
      <c r="Y3227" s="5"/>
      <c r="Z3227" s="6">
        <f>SUM(T3227:Y3227)</f>
        <v>0</v>
      </c>
      <c r="AA3227" s="5"/>
      <c r="AB3227" s="5"/>
      <c r="AC3227" s="40">
        <f>G3227+J3227+N3227+S3227+Z3227+AA3227-AB3227</f>
        <v>77.322580645161281</v>
      </c>
    </row>
    <row r="3228" spans="1:29" x14ac:dyDescent="0.25">
      <c r="A3228" s="224">
        <v>3224</v>
      </c>
      <c r="B3228" s="62" t="s">
        <v>5261</v>
      </c>
      <c r="C3228" s="9" t="s">
        <v>4042</v>
      </c>
      <c r="D3228" s="18">
        <v>0.74813939393939399</v>
      </c>
      <c r="E3228" s="124"/>
      <c r="F3228" s="17"/>
      <c r="G3228" s="18">
        <f>SUM(D3228*100,E3228:F3228)</f>
        <v>74.813939393939393</v>
      </c>
      <c r="H3228" s="17"/>
      <c r="I3228" s="19"/>
      <c r="J3228" s="18">
        <f>SUM(H3228:I3228)</f>
        <v>0</v>
      </c>
      <c r="K3228" s="17"/>
      <c r="L3228" s="19"/>
      <c r="M3228" s="19"/>
      <c r="N3228" s="18">
        <f>SUM(K3228:M3228)</f>
        <v>0</v>
      </c>
      <c r="O3228" s="19">
        <v>2.5</v>
      </c>
      <c r="P3228" s="19"/>
      <c r="Q3228" s="19"/>
      <c r="R3228" s="19"/>
      <c r="S3228" s="18">
        <f>SUM(O3228:R3228)</f>
        <v>2.5</v>
      </c>
      <c r="T3228" s="20"/>
      <c r="U3228" s="17"/>
      <c r="V3228" s="17"/>
      <c r="W3228" s="17"/>
      <c r="X3228" s="17"/>
      <c r="Y3228" s="17"/>
      <c r="Z3228" s="18">
        <f>SUM(T3228:Y3228)</f>
        <v>0</v>
      </c>
      <c r="AA3228" s="17"/>
      <c r="AB3228" s="17"/>
      <c r="AC3228" s="41">
        <f>G3228+J3228+N3228+S3228+Z3228+AA3228-AB3228</f>
        <v>77.313939393939393</v>
      </c>
    </row>
    <row r="3229" spans="1:29" x14ac:dyDescent="0.25">
      <c r="A3229" s="224">
        <v>3225</v>
      </c>
      <c r="B3229" s="109">
        <v>204001</v>
      </c>
      <c r="C3229" s="36" t="s">
        <v>5457</v>
      </c>
      <c r="D3229" s="38">
        <v>0.77312499999999995</v>
      </c>
      <c r="E3229" s="123"/>
      <c r="F3229" s="33"/>
      <c r="G3229" s="34">
        <v>77.3125</v>
      </c>
      <c r="H3229" s="33"/>
      <c r="I3229" s="32"/>
      <c r="J3229" s="34">
        <v>0</v>
      </c>
      <c r="K3229" s="33"/>
      <c r="L3229" s="32"/>
      <c r="M3229" s="32"/>
      <c r="N3229" s="34">
        <v>0</v>
      </c>
      <c r="O3229" s="32"/>
      <c r="P3229" s="32"/>
      <c r="Q3229" s="32"/>
      <c r="R3229" s="32"/>
      <c r="S3229" s="34">
        <v>0</v>
      </c>
      <c r="T3229" s="35"/>
      <c r="U3229" s="33"/>
      <c r="V3229" s="33"/>
      <c r="W3229" s="33"/>
      <c r="X3229" s="33"/>
      <c r="Y3229" s="33"/>
      <c r="Z3229" s="34">
        <v>0</v>
      </c>
      <c r="AA3229" s="33"/>
      <c r="AB3229" s="33"/>
      <c r="AC3229" s="42">
        <v>77.3125</v>
      </c>
    </row>
    <row r="3230" spans="1:29" x14ac:dyDescent="0.25">
      <c r="A3230" s="224">
        <v>3226</v>
      </c>
      <c r="B3230" s="109">
        <v>204119</v>
      </c>
      <c r="C3230" s="36" t="s">
        <v>5457</v>
      </c>
      <c r="D3230" s="38">
        <v>0.77312499999999995</v>
      </c>
      <c r="E3230" s="123"/>
      <c r="F3230" s="33"/>
      <c r="G3230" s="34">
        <v>77.3125</v>
      </c>
      <c r="H3230" s="33"/>
      <c r="I3230" s="32"/>
      <c r="J3230" s="34">
        <v>0</v>
      </c>
      <c r="K3230" s="33"/>
      <c r="L3230" s="32"/>
      <c r="M3230" s="32"/>
      <c r="N3230" s="34">
        <v>0</v>
      </c>
      <c r="O3230" s="32"/>
      <c r="P3230" s="32"/>
      <c r="Q3230" s="32"/>
      <c r="R3230" s="32"/>
      <c r="S3230" s="34">
        <v>0</v>
      </c>
      <c r="T3230" s="35"/>
      <c r="U3230" s="33"/>
      <c r="V3230" s="33"/>
      <c r="W3230" s="33"/>
      <c r="X3230" s="33"/>
      <c r="Y3230" s="33"/>
      <c r="Z3230" s="34">
        <v>0</v>
      </c>
      <c r="AA3230" s="33"/>
      <c r="AB3230" s="33"/>
      <c r="AC3230" s="42">
        <v>77.3125</v>
      </c>
    </row>
    <row r="3231" spans="1:29" x14ac:dyDescent="0.25">
      <c r="A3231" s="225">
        <v>3227</v>
      </c>
      <c r="B3231" s="111" t="s">
        <v>4091</v>
      </c>
      <c r="C3231" s="8" t="s">
        <v>4042</v>
      </c>
      <c r="D3231" s="18">
        <v>0.76500000000000001</v>
      </c>
      <c r="E3231" s="124"/>
      <c r="F3231" s="17"/>
      <c r="G3231" s="18">
        <f>SUM(D3231*100,E3231:F3231)</f>
        <v>76.5</v>
      </c>
      <c r="H3231" s="17"/>
      <c r="I3231" s="19"/>
      <c r="J3231" s="18">
        <f>SUM(H3231:I3231)</f>
        <v>0</v>
      </c>
      <c r="K3231" s="17"/>
      <c r="L3231" s="19"/>
      <c r="M3231" s="19"/>
      <c r="N3231" s="18">
        <f>SUM(K3231:M3231)</f>
        <v>0</v>
      </c>
      <c r="O3231" s="19"/>
      <c r="P3231" s="19"/>
      <c r="Q3231" s="19"/>
      <c r="R3231" s="19"/>
      <c r="S3231" s="18">
        <f>SUM(O3231:R3231)</f>
        <v>0</v>
      </c>
      <c r="T3231" s="20"/>
      <c r="U3231" s="17">
        <v>0.8</v>
      </c>
      <c r="V3231" s="17"/>
      <c r="W3231" s="17"/>
      <c r="X3231" s="17"/>
      <c r="Y3231" s="17"/>
      <c r="Z3231" s="18">
        <f>SUM(T3231:Y3231)</f>
        <v>0.8</v>
      </c>
      <c r="AA3231" s="17"/>
      <c r="AB3231" s="17"/>
      <c r="AC3231" s="41">
        <f>G3231+J3231+N3231+S3231+Z3231+AA3231-AB3231</f>
        <v>77.3</v>
      </c>
    </row>
    <row r="3232" spans="1:29" x14ac:dyDescent="0.25">
      <c r="A3232" s="224">
        <v>3228</v>
      </c>
      <c r="B3232" s="58" t="s">
        <v>888</v>
      </c>
      <c r="C3232" s="8" t="s">
        <v>5456</v>
      </c>
      <c r="D3232" s="6">
        <v>0.77290322580645165</v>
      </c>
      <c r="E3232" s="121"/>
      <c r="F3232" s="5"/>
      <c r="G3232" s="6">
        <f>SUM(D3232*100,E3232:F3232)</f>
        <v>77.290322580645167</v>
      </c>
      <c r="H3232" s="5"/>
      <c r="I3232" s="4"/>
      <c r="J3232" s="6">
        <f>SUM(H3232:I3232)</f>
        <v>0</v>
      </c>
      <c r="K3232" s="5"/>
      <c r="L3232" s="4"/>
      <c r="M3232" s="4"/>
      <c r="N3232" s="6">
        <f>SUM(K3232:M3232)</f>
        <v>0</v>
      </c>
      <c r="O3232" s="4"/>
      <c r="P3232" s="4"/>
      <c r="Q3232" s="4"/>
      <c r="R3232" s="4"/>
      <c r="S3232" s="6">
        <f>SUM(O3232:R3232)</f>
        <v>0</v>
      </c>
      <c r="T3232" s="7"/>
      <c r="U3232" s="5"/>
      <c r="V3232" s="5"/>
      <c r="W3232" s="5"/>
      <c r="X3232" s="5"/>
      <c r="Y3232" s="5"/>
      <c r="Z3232" s="6">
        <f>SUM(T3232:Y3232)</f>
        <v>0</v>
      </c>
      <c r="AA3232" s="5"/>
      <c r="AB3232" s="5"/>
      <c r="AC3232" s="40">
        <f>G3232+J3232+N3232+S3232+Z3232+AA3232-AB3232</f>
        <v>77.290322580645167</v>
      </c>
    </row>
    <row r="3233" spans="1:29" x14ac:dyDescent="0.25">
      <c r="A3233" s="224">
        <v>3229</v>
      </c>
      <c r="B3233" s="81" t="s">
        <v>4439</v>
      </c>
      <c r="C3233" s="8" t="s">
        <v>4042</v>
      </c>
      <c r="D3233" s="18">
        <v>0.77290322580645165</v>
      </c>
      <c r="E3233" s="124"/>
      <c r="F3233" s="17"/>
      <c r="G3233" s="18">
        <f>SUM(D3233*100,E3233:F3233)</f>
        <v>77.290322580645167</v>
      </c>
      <c r="H3233" s="17"/>
      <c r="I3233" s="19"/>
      <c r="J3233" s="18">
        <f>SUM(H3233:I3233)</f>
        <v>0</v>
      </c>
      <c r="K3233" s="17"/>
      <c r="L3233" s="19"/>
      <c r="M3233" s="19"/>
      <c r="N3233" s="18">
        <f>SUM(K3233:M3233)</f>
        <v>0</v>
      </c>
      <c r="O3233" s="19"/>
      <c r="P3233" s="19"/>
      <c r="Q3233" s="19"/>
      <c r="R3233" s="19"/>
      <c r="S3233" s="18">
        <f>SUM(O3233:R3233)</f>
        <v>0</v>
      </c>
      <c r="T3233" s="20"/>
      <c r="U3233" s="17"/>
      <c r="V3233" s="17"/>
      <c r="W3233" s="17"/>
      <c r="X3233" s="17"/>
      <c r="Y3233" s="17"/>
      <c r="Z3233" s="18">
        <f>SUM(T3233:Y3233)</f>
        <v>0</v>
      </c>
      <c r="AA3233" s="17"/>
      <c r="AB3233" s="17"/>
      <c r="AC3233" s="41">
        <f>G3233+J3233+N3233+S3233+Z3233+AA3233-AB3233</f>
        <v>77.290322580645167</v>
      </c>
    </row>
    <row r="3234" spans="1:29" x14ac:dyDescent="0.25">
      <c r="A3234" s="224">
        <v>3230</v>
      </c>
      <c r="B3234" s="62" t="s">
        <v>3676</v>
      </c>
      <c r="C3234" s="13" t="s">
        <v>3340</v>
      </c>
      <c r="D3234" s="18">
        <v>0.7728947368421053</v>
      </c>
      <c r="E3234" s="122"/>
      <c r="F3234" s="17"/>
      <c r="G3234" s="18">
        <v>77.289473684210535</v>
      </c>
      <c r="H3234" s="17"/>
      <c r="I3234" s="19"/>
      <c r="J3234" s="18">
        <v>0</v>
      </c>
      <c r="K3234" s="17"/>
      <c r="L3234" s="19"/>
      <c r="M3234" s="19"/>
      <c r="N3234" s="18">
        <v>0</v>
      </c>
      <c r="O3234" s="19"/>
      <c r="P3234" s="19"/>
      <c r="Q3234" s="19"/>
      <c r="R3234" s="19"/>
      <c r="S3234" s="18">
        <v>0</v>
      </c>
      <c r="T3234" s="20"/>
      <c r="U3234" s="17"/>
      <c r="V3234" s="17"/>
      <c r="W3234" s="17"/>
      <c r="X3234" s="17"/>
      <c r="Y3234" s="17"/>
      <c r="Z3234" s="18">
        <v>0</v>
      </c>
      <c r="AA3234" s="17"/>
      <c r="AB3234" s="17"/>
      <c r="AC3234" s="41">
        <v>77.289473684210535</v>
      </c>
    </row>
    <row r="3235" spans="1:29" x14ac:dyDescent="0.25">
      <c r="A3235" s="225">
        <v>3231</v>
      </c>
      <c r="B3235" s="62" t="s">
        <v>3677</v>
      </c>
      <c r="C3235" s="13" t="s">
        <v>3340</v>
      </c>
      <c r="D3235" s="18">
        <v>0.75282051282051277</v>
      </c>
      <c r="E3235" s="122"/>
      <c r="F3235" s="17"/>
      <c r="G3235" s="18">
        <v>75.28205128205127</v>
      </c>
      <c r="H3235" s="17"/>
      <c r="I3235" s="19"/>
      <c r="J3235" s="18">
        <v>0</v>
      </c>
      <c r="K3235" s="17"/>
      <c r="L3235" s="19"/>
      <c r="M3235" s="19"/>
      <c r="N3235" s="18">
        <v>0</v>
      </c>
      <c r="O3235" s="19"/>
      <c r="P3235" s="19"/>
      <c r="Q3235" s="19"/>
      <c r="R3235" s="19"/>
      <c r="S3235" s="18">
        <v>0</v>
      </c>
      <c r="T3235" s="20">
        <v>2</v>
      </c>
      <c r="U3235" s="17"/>
      <c r="V3235" s="17"/>
      <c r="W3235" s="17"/>
      <c r="X3235" s="17"/>
      <c r="Y3235" s="17"/>
      <c r="Z3235" s="18">
        <v>2</v>
      </c>
      <c r="AA3235" s="17"/>
      <c r="AB3235" s="17"/>
      <c r="AC3235" s="41">
        <v>77.28205128205127</v>
      </c>
    </row>
    <row r="3236" spans="1:29" x14ac:dyDescent="0.25">
      <c r="A3236" s="224">
        <v>3232</v>
      </c>
      <c r="B3236" s="109">
        <v>204169</v>
      </c>
      <c r="C3236" s="36" t="s">
        <v>5457</v>
      </c>
      <c r="D3236" s="38">
        <v>0.7528125</v>
      </c>
      <c r="E3236" s="123"/>
      <c r="F3236" s="33"/>
      <c r="G3236" s="34">
        <v>75.28125</v>
      </c>
      <c r="H3236" s="33">
        <v>2</v>
      </c>
      <c r="I3236" s="32"/>
      <c r="J3236" s="34">
        <v>2</v>
      </c>
      <c r="K3236" s="33"/>
      <c r="L3236" s="32"/>
      <c r="M3236" s="32"/>
      <c r="N3236" s="34">
        <v>0</v>
      </c>
      <c r="O3236" s="32"/>
      <c r="P3236" s="32"/>
      <c r="Q3236" s="32"/>
      <c r="R3236" s="32"/>
      <c r="S3236" s="34">
        <v>0</v>
      </c>
      <c r="T3236" s="35"/>
      <c r="U3236" s="33"/>
      <c r="V3236" s="33"/>
      <c r="W3236" s="33"/>
      <c r="X3236" s="33"/>
      <c r="Y3236" s="33"/>
      <c r="Z3236" s="34">
        <v>0</v>
      </c>
      <c r="AA3236" s="33"/>
      <c r="AB3236" s="33"/>
      <c r="AC3236" s="42">
        <v>77.28125</v>
      </c>
    </row>
    <row r="3237" spans="1:29" x14ac:dyDescent="0.25">
      <c r="A3237" s="224">
        <v>3233</v>
      </c>
      <c r="B3237" s="62" t="s">
        <v>4816</v>
      </c>
      <c r="C3237" s="8" t="s">
        <v>4042</v>
      </c>
      <c r="D3237" s="18">
        <v>0.77281250000000001</v>
      </c>
      <c r="E3237" s="124"/>
      <c r="F3237" s="17"/>
      <c r="G3237" s="18">
        <f>SUM(D3237*100,E3237:F3237)</f>
        <v>77.28125</v>
      </c>
      <c r="H3237" s="17"/>
      <c r="I3237" s="19"/>
      <c r="J3237" s="18">
        <f>SUM(H3237:I3237)</f>
        <v>0</v>
      </c>
      <c r="K3237" s="17"/>
      <c r="L3237" s="19"/>
      <c r="M3237" s="19"/>
      <c r="N3237" s="18">
        <f>SUM(K3237:M3237)</f>
        <v>0</v>
      </c>
      <c r="O3237" s="19"/>
      <c r="P3237" s="19"/>
      <c r="Q3237" s="19"/>
      <c r="R3237" s="19"/>
      <c r="S3237" s="18">
        <f>SUM(O3237:R3237)</f>
        <v>0</v>
      </c>
      <c r="T3237" s="20"/>
      <c r="U3237" s="17"/>
      <c r="V3237" s="17"/>
      <c r="W3237" s="17"/>
      <c r="X3237" s="17"/>
      <c r="Y3237" s="17"/>
      <c r="Z3237" s="18">
        <f>SUM(T3237:Y3237)</f>
        <v>0</v>
      </c>
      <c r="AA3237" s="17"/>
      <c r="AB3237" s="17"/>
      <c r="AC3237" s="41">
        <f>G3237+J3237+N3237+S3237+Z3237+AA3237-AB3237</f>
        <v>77.28125</v>
      </c>
    </row>
    <row r="3238" spans="1:29" x14ac:dyDescent="0.25">
      <c r="A3238" s="224">
        <v>3234</v>
      </c>
      <c r="B3238" s="61" t="s">
        <v>889</v>
      </c>
      <c r="C3238" s="8" t="s">
        <v>5456</v>
      </c>
      <c r="D3238" s="6">
        <v>0.77266666666666661</v>
      </c>
      <c r="E3238" s="121"/>
      <c r="F3238" s="5"/>
      <c r="G3238" s="6">
        <f>SUM(D3238*100,E3238:F3238)</f>
        <v>77.266666666666666</v>
      </c>
      <c r="H3238" s="5"/>
      <c r="I3238" s="4"/>
      <c r="J3238" s="6">
        <f>SUM(H3238:I3238)</f>
        <v>0</v>
      </c>
      <c r="K3238" s="5"/>
      <c r="L3238" s="4"/>
      <c r="M3238" s="4"/>
      <c r="N3238" s="6">
        <f>SUM(K3238:M3238)</f>
        <v>0</v>
      </c>
      <c r="O3238" s="4"/>
      <c r="P3238" s="4"/>
      <c r="Q3238" s="4"/>
      <c r="R3238" s="4"/>
      <c r="S3238" s="6">
        <f>SUM(O3238:R3238)</f>
        <v>0</v>
      </c>
      <c r="T3238" s="7"/>
      <c r="U3238" s="5"/>
      <c r="V3238" s="5"/>
      <c r="W3238" s="5"/>
      <c r="X3238" s="5"/>
      <c r="Y3238" s="5"/>
      <c r="Z3238" s="6">
        <f>SUM(T3238:Y3238)</f>
        <v>0</v>
      </c>
      <c r="AA3238" s="5"/>
      <c r="AB3238" s="5"/>
      <c r="AC3238" s="40">
        <f>G3238+J3238+N3238+S3238+Z3238+AA3238-AB3238</f>
        <v>77.266666666666666</v>
      </c>
    </row>
    <row r="3239" spans="1:29" x14ac:dyDescent="0.25">
      <c r="A3239" s="225">
        <v>3235</v>
      </c>
      <c r="B3239" s="76" t="s">
        <v>1711</v>
      </c>
      <c r="C3239" s="8" t="s">
        <v>1369</v>
      </c>
      <c r="D3239" s="18">
        <v>0.77266666666666661</v>
      </c>
      <c r="E3239" s="122"/>
      <c r="F3239" s="17"/>
      <c r="G3239" s="18">
        <f>SUM(D3239*100,E3239:F3239)</f>
        <v>77.266666666666666</v>
      </c>
      <c r="H3239" s="17"/>
      <c r="I3239" s="19"/>
      <c r="J3239" s="18">
        <f>SUM(H3239:I3239)</f>
        <v>0</v>
      </c>
      <c r="K3239" s="17"/>
      <c r="L3239" s="19"/>
      <c r="M3239" s="19"/>
      <c r="N3239" s="18">
        <f>SUM(K3239:M3239)</f>
        <v>0</v>
      </c>
      <c r="O3239" s="19"/>
      <c r="P3239" s="19"/>
      <c r="Q3239" s="19"/>
      <c r="R3239" s="19"/>
      <c r="S3239" s="18">
        <f>SUM(O3239:R3239)</f>
        <v>0</v>
      </c>
      <c r="T3239" s="20"/>
      <c r="U3239" s="17"/>
      <c r="V3239" s="17"/>
      <c r="W3239" s="17"/>
      <c r="X3239" s="17"/>
      <c r="Y3239" s="17"/>
      <c r="Z3239" s="18">
        <f>SUM(T3239:Y3239)</f>
        <v>0</v>
      </c>
      <c r="AA3239" s="17"/>
      <c r="AB3239" s="17"/>
      <c r="AC3239" s="41">
        <f>G3239+J3239+N3239+S3239+Z3239+AA3239-AB3239</f>
        <v>77.266666666666666</v>
      </c>
    </row>
    <row r="3240" spans="1:29" x14ac:dyDescent="0.25">
      <c r="A3240" s="224">
        <v>3236</v>
      </c>
      <c r="B3240" s="62" t="s">
        <v>4681</v>
      </c>
      <c r="C3240" s="8" t="s">
        <v>4042</v>
      </c>
      <c r="D3240" s="18">
        <v>0.77266666666666661</v>
      </c>
      <c r="E3240" s="124"/>
      <c r="F3240" s="17"/>
      <c r="G3240" s="18">
        <f>SUM(D3240*100,E3240:F3240)</f>
        <v>77.266666666666666</v>
      </c>
      <c r="H3240" s="17"/>
      <c r="I3240" s="19"/>
      <c r="J3240" s="18">
        <f>SUM(H3240:I3240)</f>
        <v>0</v>
      </c>
      <c r="K3240" s="17"/>
      <c r="L3240" s="19"/>
      <c r="M3240" s="19"/>
      <c r="N3240" s="18">
        <f>SUM(K3240:M3240)</f>
        <v>0</v>
      </c>
      <c r="O3240" s="19"/>
      <c r="P3240" s="19"/>
      <c r="Q3240" s="19"/>
      <c r="R3240" s="19"/>
      <c r="S3240" s="18">
        <f>SUM(O3240:R3240)</f>
        <v>0</v>
      </c>
      <c r="T3240" s="20"/>
      <c r="U3240" s="17"/>
      <c r="V3240" s="17"/>
      <c r="W3240" s="17"/>
      <c r="X3240" s="17"/>
      <c r="Y3240" s="17"/>
      <c r="Z3240" s="18">
        <f>SUM(T3240:Y3240)</f>
        <v>0</v>
      </c>
      <c r="AA3240" s="17"/>
      <c r="AB3240" s="17"/>
      <c r="AC3240" s="41">
        <f>G3240+J3240+N3240+S3240+Z3240+AA3240-AB3240</f>
        <v>77.266666666666666</v>
      </c>
    </row>
    <row r="3241" spans="1:29" x14ac:dyDescent="0.25">
      <c r="A3241" s="224">
        <v>3237</v>
      </c>
      <c r="B3241" s="62" t="s">
        <v>4726</v>
      </c>
      <c r="C3241" s="8" t="s">
        <v>4042</v>
      </c>
      <c r="D3241" s="18">
        <v>0.77266666666666661</v>
      </c>
      <c r="E3241" s="124"/>
      <c r="F3241" s="17"/>
      <c r="G3241" s="18">
        <f>SUM(D3241*100,E3241:F3241)</f>
        <v>77.266666666666666</v>
      </c>
      <c r="H3241" s="17"/>
      <c r="I3241" s="19"/>
      <c r="J3241" s="18">
        <f>SUM(H3241:I3241)</f>
        <v>0</v>
      </c>
      <c r="K3241" s="17"/>
      <c r="L3241" s="19"/>
      <c r="M3241" s="19"/>
      <c r="N3241" s="18">
        <f>SUM(K3241:M3241)</f>
        <v>0</v>
      </c>
      <c r="O3241" s="19"/>
      <c r="P3241" s="19"/>
      <c r="Q3241" s="19"/>
      <c r="R3241" s="19"/>
      <c r="S3241" s="18">
        <f>SUM(O3241:R3241)</f>
        <v>0</v>
      </c>
      <c r="T3241" s="20"/>
      <c r="U3241" s="17"/>
      <c r="V3241" s="17"/>
      <c r="W3241" s="17"/>
      <c r="X3241" s="17"/>
      <c r="Y3241" s="17"/>
      <c r="Z3241" s="18">
        <f>SUM(T3241:Y3241)</f>
        <v>0</v>
      </c>
      <c r="AA3241" s="17"/>
      <c r="AB3241" s="17"/>
      <c r="AC3241" s="41">
        <f>G3241+J3241+N3241+S3241+Z3241+AA3241-AB3241</f>
        <v>77.266666666666666</v>
      </c>
    </row>
    <row r="3242" spans="1:29" x14ac:dyDescent="0.25">
      <c r="A3242" s="224">
        <v>3238</v>
      </c>
      <c r="B3242" s="62" t="s">
        <v>3678</v>
      </c>
      <c r="C3242" s="13" t="s">
        <v>3340</v>
      </c>
      <c r="D3242" s="18">
        <v>0.77263157894736845</v>
      </c>
      <c r="E3242" s="122"/>
      <c r="F3242" s="17"/>
      <c r="G3242" s="18">
        <v>77.26315789473685</v>
      </c>
      <c r="H3242" s="17"/>
      <c r="I3242" s="19"/>
      <c r="J3242" s="18">
        <v>0</v>
      </c>
      <c r="K3242" s="17"/>
      <c r="L3242" s="19"/>
      <c r="M3242" s="19"/>
      <c r="N3242" s="18">
        <v>0</v>
      </c>
      <c r="O3242" s="19"/>
      <c r="P3242" s="19"/>
      <c r="Q3242" s="19"/>
      <c r="R3242" s="19"/>
      <c r="S3242" s="18">
        <v>0</v>
      </c>
      <c r="T3242" s="20"/>
      <c r="U3242" s="17"/>
      <c r="V3242" s="17"/>
      <c r="W3242" s="17"/>
      <c r="X3242" s="17"/>
      <c r="Y3242" s="17"/>
      <c r="Z3242" s="18">
        <v>0</v>
      </c>
      <c r="AA3242" s="17"/>
      <c r="AB3242" s="17"/>
      <c r="AC3242" s="41">
        <v>77.26315789473685</v>
      </c>
    </row>
    <row r="3243" spans="1:29" x14ac:dyDescent="0.25">
      <c r="A3243" s="225">
        <v>3239</v>
      </c>
      <c r="B3243" s="62" t="s">
        <v>3679</v>
      </c>
      <c r="C3243" s="13" t="s">
        <v>3340</v>
      </c>
      <c r="D3243" s="18">
        <v>0.70250000000000001</v>
      </c>
      <c r="E3243" s="122">
        <v>1</v>
      </c>
      <c r="F3243" s="17"/>
      <c r="G3243" s="18">
        <v>71.25</v>
      </c>
      <c r="H3243" s="17"/>
      <c r="I3243" s="19"/>
      <c r="J3243" s="18">
        <v>0</v>
      </c>
      <c r="K3243" s="17"/>
      <c r="L3243" s="19"/>
      <c r="M3243" s="19"/>
      <c r="N3243" s="18">
        <v>0</v>
      </c>
      <c r="O3243" s="19">
        <v>2.5</v>
      </c>
      <c r="P3243" s="19"/>
      <c r="Q3243" s="19">
        <v>3.5</v>
      </c>
      <c r="R3243" s="19"/>
      <c r="S3243" s="18">
        <v>6</v>
      </c>
      <c r="T3243" s="20"/>
      <c r="U3243" s="17"/>
      <c r="V3243" s="17"/>
      <c r="W3243" s="17"/>
      <c r="X3243" s="17"/>
      <c r="Y3243" s="17"/>
      <c r="Z3243" s="18">
        <v>0</v>
      </c>
      <c r="AA3243" s="17"/>
      <c r="AB3243" s="17"/>
      <c r="AC3243" s="41">
        <v>77.25</v>
      </c>
    </row>
    <row r="3244" spans="1:29" x14ac:dyDescent="0.25">
      <c r="A3244" s="224">
        <v>3240</v>
      </c>
      <c r="B3244" s="109">
        <v>204062</v>
      </c>
      <c r="C3244" s="36" t="s">
        <v>5457</v>
      </c>
      <c r="D3244" s="38">
        <v>0.71750000000000003</v>
      </c>
      <c r="E3244" s="123"/>
      <c r="F3244" s="33"/>
      <c r="G3244" s="34">
        <v>71.75</v>
      </c>
      <c r="H3244" s="33"/>
      <c r="I3244" s="32"/>
      <c r="J3244" s="34">
        <v>0</v>
      </c>
      <c r="K3244" s="33"/>
      <c r="L3244" s="32"/>
      <c r="M3244" s="32"/>
      <c r="N3244" s="34">
        <v>0</v>
      </c>
      <c r="O3244" s="32"/>
      <c r="P3244" s="32"/>
      <c r="Q3244" s="32"/>
      <c r="R3244" s="32"/>
      <c r="S3244" s="34">
        <v>0</v>
      </c>
      <c r="T3244" s="35"/>
      <c r="U3244" s="33">
        <v>5.5</v>
      </c>
      <c r="V3244" s="33"/>
      <c r="W3244" s="33"/>
      <c r="X3244" s="33"/>
      <c r="Y3244" s="33"/>
      <c r="Z3244" s="34">
        <v>5.5</v>
      </c>
      <c r="AA3244" s="33"/>
      <c r="AB3244" s="33"/>
      <c r="AC3244" s="42">
        <v>77.25</v>
      </c>
    </row>
    <row r="3245" spans="1:29" x14ac:dyDescent="0.25">
      <c r="A3245" s="224">
        <v>3241</v>
      </c>
      <c r="B3245" s="62" t="s">
        <v>4609</v>
      </c>
      <c r="C3245" s="50" t="s">
        <v>4042</v>
      </c>
      <c r="D3245" s="18">
        <v>0.77238709677419359</v>
      </c>
      <c r="E3245" s="124"/>
      <c r="F3245" s="17"/>
      <c r="G3245" s="18">
        <f>SUM(D3245*100,E3245:F3245)</f>
        <v>77.238709677419365</v>
      </c>
      <c r="H3245" s="17"/>
      <c r="I3245" s="19"/>
      <c r="J3245" s="18">
        <f>SUM(H3245:I3245)</f>
        <v>0</v>
      </c>
      <c r="K3245" s="17"/>
      <c r="L3245" s="19"/>
      <c r="M3245" s="19"/>
      <c r="N3245" s="18">
        <f>SUM(K3245:M3245)</f>
        <v>0</v>
      </c>
      <c r="O3245" s="19"/>
      <c r="P3245" s="19"/>
      <c r="Q3245" s="19"/>
      <c r="R3245" s="19"/>
      <c r="S3245" s="18">
        <f>SUM(O3245:R3245)</f>
        <v>0</v>
      </c>
      <c r="T3245" s="20"/>
      <c r="U3245" s="17"/>
      <c r="V3245" s="17"/>
      <c r="W3245" s="17"/>
      <c r="X3245" s="17"/>
      <c r="Y3245" s="17"/>
      <c r="Z3245" s="18">
        <f>SUM(T3245:Y3245)</f>
        <v>0</v>
      </c>
      <c r="AA3245" s="17"/>
      <c r="AB3245" s="17"/>
      <c r="AC3245" s="41">
        <f>G3245+J3245+N3245+S3245+Z3245+AA3245-AB3245</f>
        <v>77.238709677419365</v>
      </c>
    </row>
    <row r="3246" spans="1:29" x14ac:dyDescent="0.25">
      <c r="A3246" s="224">
        <v>3242</v>
      </c>
      <c r="B3246" s="89" t="s">
        <v>1712</v>
      </c>
      <c r="C3246" s="8" t="s">
        <v>1369</v>
      </c>
      <c r="D3246" s="18">
        <v>0.75537419354838709</v>
      </c>
      <c r="E3246" s="122"/>
      <c r="F3246" s="17"/>
      <c r="G3246" s="18">
        <f>SUM(D3246*100,E3246:F3246)</f>
        <v>75.537419354838704</v>
      </c>
      <c r="H3246" s="17"/>
      <c r="I3246" s="19"/>
      <c r="J3246" s="18">
        <f>SUM(H3246:I3246)</f>
        <v>0</v>
      </c>
      <c r="K3246" s="17"/>
      <c r="L3246" s="19"/>
      <c r="M3246" s="19"/>
      <c r="N3246" s="18">
        <f>SUM(K3246:M3246)</f>
        <v>0</v>
      </c>
      <c r="O3246" s="19"/>
      <c r="P3246" s="19"/>
      <c r="Q3246" s="19"/>
      <c r="R3246" s="19"/>
      <c r="S3246" s="18">
        <f>SUM(O3246:R3246)</f>
        <v>0</v>
      </c>
      <c r="T3246" s="20"/>
      <c r="U3246" s="17">
        <v>1</v>
      </c>
      <c r="V3246" s="17"/>
      <c r="W3246" s="17">
        <v>0.2</v>
      </c>
      <c r="X3246" s="17"/>
      <c r="Y3246" s="17">
        <v>0.5</v>
      </c>
      <c r="Z3246" s="18">
        <f>SUM(T3246:Y3246)</f>
        <v>1.7</v>
      </c>
      <c r="AA3246" s="17"/>
      <c r="AB3246" s="17"/>
      <c r="AC3246" s="41">
        <f>G3246+J3246+N3246+S3246+Z3246+AA3246-AB3246</f>
        <v>77.237419354838707</v>
      </c>
    </row>
    <row r="3247" spans="1:29" x14ac:dyDescent="0.25">
      <c r="A3247" s="225">
        <v>3243</v>
      </c>
      <c r="B3247" s="58" t="s">
        <v>890</v>
      </c>
      <c r="C3247" s="8" t="s">
        <v>5456</v>
      </c>
      <c r="D3247" s="6">
        <v>0.77233333333333332</v>
      </c>
      <c r="E3247" s="121"/>
      <c r="F3247" s="5"/>
      <c r="G3247" s="6">
        <f>SUM(D3247*100,E3247:F3247)</f>
        <v>77.233333333333334</v>
      </c>
      <c r="H3247" s="5"/>
      <c r="I3247" s="4"/>
      <c r="J3247" s="6">
        <f>SUM(H3247:I3247)</f>
        <v>0</v>
      </c>
      <c r="K3247" s="5"/>
      <c r="L3247" s="4"/>
      <c r="M3247" s="4"/>
      <c r="N3247" s="6">
        <f>SUM(K3247:M3247)</f>
        <v>0</v>
      </c>
      <c r="O3247" s="4"/>
      <c r="P3247" s="4"/>
      <c r="Q3247" s="4"/>
      <c r="R3247" s="4"/>
      <c r="S3247" s="6">
        <f>SUM(O3247:R3247)</f>
        <v>0</v>
      </c>
      <c r="T3247" s="7"/>
      <c r="U3247" s="5"/>
      <c r="V3247" s="5"/>
      <c r="W3247" s="5"/>
      <c r="X3247" s="5"/>
      <c r="Y3247" s="5"/>
      <c r="Z3247" s="6">
        <f>SUM(T3247:Y3247)</f>
        <v>0</v>
      </c>
      <c r="AA3247" s="5"/>
      <c r="AB3247" s="5"/>
      <c r="AC3247" s="40">
        <f>G3247+J3247+N3247+S3247+Z3247+AA3247-AB3247</f>
        <v>77.233333333333334</v>
      </c>
    </row>
    <row r="3248" spans="1:29" x14ac:dyDescent="0.25">
      <c r="A3248" s="224">
        <v>3244</v>
      </c>
      <c r="B3248" s="81" t="s">
        <v>4290</v>
      </c>
      <c r="C3248" s="8" t="s">
        <v>4042</v>
      </c>
      <c r="D3248" s="18">
        <v>0.77233333333333332</v>
      </c>
      <c r="E3248" s="124"/>
      <c r="F3248" s="17"/>
      <c r="G3248" s="18">
        <f>SUM(D3248*100,E3248:F3248)</f>
        <v>77.233333333333334</v>
      </c>
      <c r="H3248" s="17"/>
      <c r="I3248" s="19"/>
      <c r="J3248" s="18">
        <f>SUM(H3248:I3248)</f>
        <v>0</v>
      </c>
      <c r="K3248" s="17"/>
      <c r="L3248" s="19"/>
      <c r="M3248" s="19"/>
      <c r="N3248" s="18">
        <f>SUM(K3248:M3248)</f>
        <v>0</v>
      </c>
      <c r="O3248" s="19"/>
      <c r="P3248" s="19"/>
      <c r="Q3248" s="19"/>
      <c r="R3248" s="19"/>
      <c r="S3248" s="18">
        <f>SUM(O3248:R3248)</f>
        <v>0</v>
      </c>
      <c r="T3248" s="20"/>
      <c r="U3248" s="17"/>
      <c r="V3248" s="17"/>
      <c r="W3248" s="17"/>
      <c r="X3248" s="17"/>
      <c r="Y3248" s="17"/>
      <c r="Z3248" s="18">
        <f>SUM(T3248:Y3248)</f>
        <v>0</v>
      </c>
      <c r="AA3248" s="17"/>
      <c r="AB3248" s="17"/>
      <c r="AC3248" s="41">
        <f>G3248+J3248+N3248+S3248+Z3248+AA3248-AB3248</f>
        <v>77.233333333333334</v>
      </c>
    </row>
    <row r="3249" spans="1:29" x14ac:dyDescent="0.25">
      <c r="A3249" s="224">
        <v>3245</v>
      </c>
      <c r="B3249" s="59" t="s">
        <v>891</v>
      </c>
      <c r="C3249" s="8" t="s">
        <v>5456</v>
      </c>
      <c r="D3249" s="43">
        <v>0.77232666666666672</v>
      </c>
      <c r="E3249" s="121"/>
      <c r="F3249" s="5"/>
      <c r="G3249" s="6">
        <f>SUM(D3249*100,E3249:F3249)</f>
        <v>77.232666666666674</v>
      </c>
      <c r="H3249" s="5"/>
      <c r="I3249" s="4"/>
      <c r="J3249" s="6">
        <f>SUM(H3249:I3249)</f>
        <v>0</v>
      </c>
      <c r="K3249" s="5"/>
      <c r="L3249" s="4"/>
      <c r="M3249" s="4"/>
      <c r="N3249" s="6">
        <f>SUM(K3249:M3249)</f>
        <v>0</v>
      </c>
      <c r="O3249" s="4"/>
      <c r="P3249" s="4"/>
      <c r="Q3249" s="4"/>
      <c r="R3249" s="4"/>
      <c r="S3249" s="6">
        <f>SUM(O3249:R3249)</f>
        <v>0</v>
      </c>
      <c r="T3249" s="7"/>
      <c r="U3249" s="5"/>
      <c r="V3249" s="5"/>
      <c r="W3249" s="5"/>
      <c r="X3249" s="5"/>
      <c r="Y3249" s="5"/>
      <c r="Z3249" s="6">
        <f>SUM(T3249:Y3249)</f>
        <v>0</v>
      </c>
      <c r="AA3249" s="5"/>
      <c r="AB3249" s="5"/>
      <c r="AC3249" s="40">
        <f>G3249+J3249+N3249+S3249+Z3249+AA3249-AB3249</f>
        <v>77.232666666666674</v>
      </c>
    </row>
    <row r="3250" spans="1:29" x14ac:dyDescent="0.25">
      <c r="A3250" s="224">
        <v>3246</v>
      </c>
      <c r="B3250" s="62" t="s">
        <v>2986</v>
      </c>
      <c r="C3250" s="13" t="s">
        <v>2360</v>
      </c>
      <c r="D3250" s="18">
        <v>0.77230769230769225</v>
      </c>
      <c r="E3250" s="122"/>
      <c r="F3250" s="17"/>
      <c r="G3250" s="18">
        <v>77.230769230769226</v>
      </c>
      <c r="H3250" s="17"/>
      <c r="I3250" s="19"/>
      <c r="J3250" s="18">
        <v>0</v>
      </c>
      <c r="K3250" s="17"/>
      <c r="L3250" s="19"/>
      <c r="M3250" s="19"/>
      <c r="N3250" s="18">
        <v>0</v>
      </c>
      <c r="O3250" s="19"/>
      <c r="P3250" s="19"/>
      <c r="Q3250" s="19"/>
      <c r="R3250" s="19"/>
      <c r="S3250" s="18">
        <v>0</v>
      </c>
      <c r="T3250" s="20"/>
      <c r="U3250" s="17"/>
      <c r="V3250" s="17"/>
      <c r="W3250" s="17"/>
      <c r="X3250" s="17"/>
      <c r="Y3250" s="17"/>
      <c r="Z3250" s="18">
        <v>0</v>
      </c>
      <c r="AA3250" s="17"/>
      <c r="AB3250" s="17"/>
      <c r="AC3250" s="41">
        <v>77.230769230769226</v>
      </c>
    </row>
    <row r="3251" spans="1:29" x14ac:dyDescent="0.25">
      <c r="A3251" s="225">
        <v>3247</v>
      </c>
      <c r="B3251" s="109">
        <v>204177</v>
      </c>
      <c r="C3251" s="36" t="s">
        <v>5457</v>
      </c>
      <c r="D3251" s="38">
        <v>0.77218750000000003</v>
      </c>
      <c r="E3251" s="123"/>
      <c r="F3251" s="33"/>
      <c r="G3251" s="34">
        <v>77.21875</v>
      </c>
      <c r="H3251" s="33"/>
      <c r="I3251" s="32"/>
      <c r="J3251" s="34">
        <v>0</v>
      </c>
      <c r="K3251" s="33"/>
      <c r="L3251" s="32"/>
      <c r="M3251" s="32"/>
      <c r="N3251" s="34">
        <v>0</v>
      </c>
      <c r="O3251" s="32"/>
      <c r="P3251" s="32"/>
      <c r="Q3251" s="32"/>
      <c r="R3251" s="32"/>
      <c r="S3251" s="34">
        <v>0</v>
      </c>
      <c r="T3251" s="35"/>
      <c r="U3251" s="33"/>
      <c r="V3251" s="33"/>
      <c r="W3251" s="33"/>
      <c r="X3251" s="33"/>
      <c r="Y3251" s="33"/>
      <c r="Z3251" s="34">
        <v>0</v>
      </c>
      <c r="AA3251" s="33"/>
      <c r="AB3251" s="33"/>
      <c r="AC3251" s="42">
        <v>77.21875</v>
      </c>
    </row>
    <row r="3252" spans="1:29" x14ac:dyDescent="0.25">
      <c r="A3252" s="224">
        <v>3248</v>
      </c>
      <c r="B3252" s="62" t="s">
        <v>2987</v>
      </c>
      <c r="C3252" s="13" t="s">
        <v>2360</v>
      </c>
      <c r="D3252" s="18">
        <v>0.77204166666666663</v>
      </c>
      <c r="E3252" s="122"/>
      <c r="F3252" s="17"/>
      <c r="G3252" s="18">
        <v>77.204166666666666</v>
      </c>
      <c r="H3252" s="17"/>
      <c r="I3252" s="19"/>
      <c r="J3252" s="18">
        <v>0</v>
      </c>
      <c r="K3252" s="17"/>
      <c r="L3252" s="19"/>
      <c r="M3252" s="19"/>
      <c r="N3252" s="18">
        <v>0</v>
      </c>
      <c r="O3252" s="19"/>
      <c r="P3252" s="19"/>
      <c r="Q3252" s="19"/>
      <c r="R3252" s="19"/>
      <c r="S3252" s="18">
        <v>0</v>
      </c>
      <c r="T3252" s="20"/>
      <c r="U3252" s="17"/>
      <c r="V3252" s="17"/>
      <c r="W3252" s="17"/>
      <c r="X3252" s="17"/>
      <c r="Y3252" s="17"/>
      <c r="Z3252" s="18">
        <v>0</v>
      </c>
      <c r="AA3252" s="17"/>
      <c r="AB3252" s="17"/>
      <c r="AC3252" s="41">
        <v>77.204166666666666</v>
      </c>
    </row>
    <row r="3253" spans="1:29" x14ac:dyDescent="0.25">
      <c r="A3253" s="224">
        <v>3249</v>
      </c>
      <c r="B3253" s="60" t="s">
        <v>892</v>
      </c>
      <c r="C3253" s="8" t="s">
        <v>5456</v>
      </c>
      <c r="D3253" s="6">
        <v>0.76696969696969697</v>
      </c>
      <c r="E3253" s="121"/>
      <c r="F3253" s="5"/>
      <c r="G3253" s="6">
        <f>SUM(D3253*100,E3253:F3253)</f>
        <v>76.696969696969703</v>
      </c>
      <c r="H3253" s="5"/>
      <c r="I3253" s="4"/>
      <c r="J3253" s="6">
        <f>SUM(H3253:I3253)</f>
        <v>0</v>
      </c>
      <c r="K3253" s="5"/>
      <c r="L3253" s="4"/>
      <c r="M3253" s="4"/>
      <c r="N3253" s="6">
        <f>SUM(K3253:M3253)</f>
        <v>0</v>
      </c>
      <c r="O3253" s="4"/>
      <c r="P3253" s="4"/>
      <c r="Q3253" s="4"/>
      <c r="R3253" s="4"/>
      <c r="S3253" s="6">
        <f>SUM(O3253:R3253)</f>
        <v>0</v>
      </c>
      <c r="T3253" s="7"/>
      <c r="U3253" s="5"/>
      <c r="V3253" s="5"/>
      <c r="W3253" s="5"/>
      <c r="X3253" s="5">
        <v>0.5</v>
      </c>
      <c r="Y3253" s="5"/>
      <c r="Z3253" s="6">
        <f>SUM(T3253:Y3253)</f>
        <v>0.5</v>
      </c>
      <c r="AA3253" s="5"/>
      <c r="AB3253" s="5"/>
      <c r="AC3253" s="40">
        <f>G3253+J3253+N3253+S3253+Z3253+AA3253-AB3253</f>
        <v>77.196969696969703</v>
      </c>
    </row>
    <row r="3254" spans="1:29" x14ac:dyDescent="0.25">
      <c r="A3254" s="224">
        <v>3250</v>
      </c>
      <c r="B3254" s="62" t="s">
        <v>893</v>
      </c>
      <c r="C3254" s="8" t="s">
        <v>5456</v>
      </c>
      <c r="D3254" s="43">
        <v>0.77193548387096778</v>
      </c>
      <c r="E3254" s="121"/>
      <c r="F3254" s="5"/>
      <c r="G3254" s="6">
        <f>SUM(D3254*100,E3254:F3254)</f>
        <v>77.193548387096783</v>
      </c>
      <c r="H3254" s="5"/>
      <c r="I3254" s="4"/>
      <c r="J3254" s="6">
        <f>SUM(H3254:I3254)</f>
        <v>0</v>
      </c>
      <c r="K3254" s="5"/>
      <c r="L3254" s="4"/>
      <c r="M3254" s="4"/>
      <c r="N3254" s="6">
        <f>SUM(K3254:M3254)</f>
        <v>0</v>
      </c>
      <c r="O3254" s="4"/>
      <c r="P3254" s="4"/>
      <c r="Q3254" s="4"/>
      <c r="R3254" s="4"/>
      <c r="S3254" s="6">
        <f>SUM(O3254:R3254)</f>
        <v>0</v>
      </c>
      <c r="T3254" s="7"/>
      <c r="U3254" s="5"/>
      <c r="V3254" s="5"/>
      <c r="W3254" s="5"/>
      <c r="X3254" s="5"/>
      <c r="Y3254" s="5"/>
      <c r="Z3254" s="6">
        <f>SUM(T3254:Y3254)</f>
        <v>0</v>
      </c>
      <c r="AA3254" s="5"/>
      <c r="AB3254" s="5"/>
      <c r="AC3254" s="40">
        <f>G3254+J3254+N3254+S3254+Z3254+AA3254-AB3254</f>
        <v>77.193548387096783</v>
      </c>
    </row>
    <row r="3255" spans="1:29" x14ac:dyDescent="0.25">
      <c r="A3255" s="225">
        <v>3251</v>
      </c>
      <c r="B3255" s="62" t="s">
        <v>2988</v>
      </c>
      <c r="C3255" s="13" t="s">
        <v>2360</v>
      </c>
      <c r="D3255" s="18">
        <v>0.71666666666666667</v>
      </c>
      <c r="E3255" s="122"/>
      <c r="F3255" s="17"/>
      <c r="G3255" s="18">
        <v>71.666666666666671</v>
      </c>
      <c r="H3255" s="17"/>
      <c r="I3255" s="19"/>
      <c r="J3255" s="18">
        <v>0</v>
      </c>
      <c r="K3255" s="17"/>
      <c r="L3255" s="19"/>
      <c r="M3255" s="19">
        <v>3</v>
      </c>
      <c r="N3255" s="18">
        <v>3</v>
      </c>
      <c r="O3255" s="19">
        <v>2.5</v>
      </c>
      <c r="P3255" s="19"/>
      <c r="Q3255" s="19"/>
      <c r="R3255" s="19"/>
      <c r="S3255" s="18">
        <v>2.5</v>
      </c>
      <c r="T3255" s="20"/>
      <c r="U3255" s="17"/>
      <c r="V3255" s="17"/>
      <c r="W3255" s="17"/>
      <c r="X3255" s="17"/>
      <c r="Y3255" s="17"/>
      <c r="Z3255" s="18">
        <v>0</v>
      </c>
      <c r="AA3255" s="17"/>
      <c r="AB3255" s="17"/>
      <c r="AC3255" s="41">
        <v>77.166666666666671</v>
      </c>
    </row>
    <row r="3256" spans="1:29" x14ac:dyDescent="0.25">
      <c r="A3256" s="224">
        <v>3252</v>
      </c>
      <c r="B3256" s="62" t="s">
        <v>2989</v>
      </c>
      <c r="C3256" s="13" t="s">
        <v>2360</v>
      </c>
      <c r="D3256" s="18">
        <v>0.77166666666666672</v>
      </c>
      <c r="E3256" s="122"/>
      <c r="F3256" s="17"/>
      <c r="G3256" s="18">
        <v>77.166666666666671</v>
      </c>
      <c r="H3256" s="17"/>
      <c r="I3256" s="19"/>
      <c r="J3256" s="18">
        <v>0</v>
      </c>
      <c r="K3256" s="17"/>
      <c r="L3256" s="19"/>
      <c r="M3256" s="19"/>
      <c r="N3256" s="18">
        <v>0</v>
      </c>
      <c r="O3256" s="19"/>
      <c r="P3256" s="19"/>
      <c r="Q3256" s="19"/>
      <c r="R3256" s="19"/>
      <c r="S3256" s="18">
        <v>0</v>
      </c>
      <c r="T3256" s="20"/>
      <c r="U3256" s="17"/>
      <c r="V3256" s="17"/>
      <c r="W3256" s="17"/>
      <c r="X3256" s="17"/>
      <c r="Y3256" s="17"/>
      <c r="Z3256" s="18">
        <v>0</v>
      </c>
      <c r="AA3256" s="17"/>
      <c r="AB3256" s="17"/>
      <c r="AC3256" s="41">
        <v>77.166666666666671</v>
      </c>
    </row>
    <row r="3257" spans="1:29" x14ac:dyDescent="0.25">
      <c r="A3257" s="224">
        <v>3253</v>
      </c>
      <c r="B3257" s="62" t="s">
        <v>3680</v>
      </c>
      <c r="C3257" s="13" t="s">
        <v>3340</v>
      </c>
      <c r="D3257" s="18">
        <v>0.7466666666666667</v>
      </c>
      <c r="E3257" s="122"/>
      <c r="F3257" s="17"/>
      <c r="G3257" s="18">
        <v>74.666666666666671</v>
      </c>
      <c r="H3257" s="17"/>
      <c r="I3257" s="19"/>
      <c r="J3257" s="18">
        <v>0</v>
      </c>
      <c r="K3257" s="17"/>
      <c r="L3257" s="19"/>
      <c r="M3257" s="19"/>
      <c r="N3257" s="18">
        <v>0</v>
      </c>
      <c r="O3257" s="19">
        <v>2.5</v>
      </c>
      <c r="P3257" s="19"/>
      <c r="Q3257" s="19"/>
      <c r="R3257" s="19"/>
      <c r="S3257" s="18">
        <v>2.5</v>
      </c>
      <c r="T3257" s="20"/>
      <c r="U3257" s="17"/>
      <c r="V3257" s="17"/>
      <c r="W3257" s="17"/>
      <c r="X3257" s="17"/>
      <c r="Y3257" s="17"/>
      <c r="Z3257" s="18">
        <v>0</v>
      </c>
      <c r="AA3257" s="17"/>
      <c r="AB3257" s="17"/>
      <c r="AC3257" s="41">
        <v>77.166666666666671</v>
      </c>
    </row>
    <row r="3258" spans="1:29" x14ac:dyDescent="0.25">
      <c r="A3258" s="224">
        <v>3254</v>
      </c>
      <c r="B3258" s="109">
        <v>194793</v>
      </c>
      <c r="C3258" s="36" t="s">
        <v>5457</v>
      </c>
      <c r="D3258" s="39">
        <v>0.77166666666666661</v>
      </c>
      <c r="E3258" s="123"/>
      <c r="F3258" s="33"/>
      <c r="G3258" s="34">
        <v>77.166666666666657</v>
      </c>
      <c r="H3258" s="33"/>
      <c r="I3258" s="32"/>
      <c r="J3258" s="34">
        <v>0</v>
      </c>
      <c r="K3258" s="33"/>
      <c r="L3258" s="32"/>
      <c r="M3258" s="32"/>
      <c r="N3258" s="34">
        <v>0</v>
      </c>
      <c r="O3258" s="32"/>
      <c r="P3258" s="32"/>
      <c r="Q3258" s="32"/>
      <c r="R3258" s="32"/>
      <c r="S3258" s="34">
        <v>0</v>
      </c>
      <c r="T3258" s="35"/>
      <c r="U3258" s="33"/>
      <c r="V3258" s="33"/>
      <c r="W3258" s="33"/>
      <c r="X3258" s="33"/>
      <c r="Y3258" s="33"/>
      <c r="Z3258" s="34">
        <v>0</v>
      </c>
      <c r="AA3258" s="33"/>
      <c r="AB3258" s="33"/>
      <c r="AC3258" s="42">
        <v>77.166666666666657</v>
      </c>
    </row>
    <row r="3259" spans="1:29" x14ac:dyDescent="0.25">
      <c r="A3259" s="225">
        <v>3255</v>
      </c>
      <c r="B3259" s="62" t="s">
        <v>5337</v>
      </c>
      <c r="C3259" s="9" t="s">
        <v>4042</v>
      </c>
      <c r="D3259" s="18">
        <v>0.77166666666666661</v>
      </c>
      <c r="E3259" s="124"/>
      <c r="F3259" s="17"/>
      <c r="G3259" s="18">
        <f>SUM(D3259*100,E3259:F3259)</f>
        <v>77.166666666666657</v>
      </c>
      <c r="H3259" s="17"/>
      <c r="I3259" s="19"/>
      <c r="J3259" s="18">
        <f>SUM(H3259:I3259)</f>
        <v>0</v>
      </c>
      <c r="K3259" s="17"/>
      <c r="L3259" s="19"/>
      <c r="M3259" s="19"/>
      <c r="N3259" s="18">
        <f>SUM(K3259:M3259)</f>
        <v>0</v>
      </c>
      <c r="O3259" s="19"/>
      <c r="P3259" s="19"/>
      <c r="Q3259" s="19"/>
      <c r="R3259" s="19"/>
      <c r="S3259" s="18">
        <f>SUM(O3259:R3259)</f>
        <v>0</v>
      </c>
      <c r="T3259" s="20"/>
      <c r="U3259" s="17"/>
      <c r="V3259" s="17"/>
      <c r="W3259" s="17"/>
      <c r="X3259" s="17"/>
      <c r="Y3259" s="17"/>
      <c r="Z3259" s="18">
        <f>SUM(T3259:Y3259)</f>
        <v>0</v>
      </c>
      <c r="AA3259" s="17"/>
      <c r="AB3259" s="17"/>
      <c r="AC3259" s="41">
        <f>G3259+J3259+N3259+S3259+Z3259+AA3259-AB3259</f>
        <v>77.166666666666657</v>
      </c>
    </row>
    <row r="3260" spans="1:29" x14ac:dyDescent="0.25">
      <c r="A3260" s="224">
        <v>3256</v>
      </c>
      <c r="B3260" s="62" t="s">
        <v>2990</v>
      </c>
      <c r="C3260" s="13" t="s">
        <v>2360</v>
      </c>
      <c r="D3260" s="18">
        <v>0.74461538461538468</v>
      </c>
      <c r="E3260" s="122"/>
      <c r="F3260" s="17"/>
      <c r="G3260" s="18">
        <v>74.461538461538467</v>
      </c>
      <c r="H3260" s="17"/>
      <c r="I3260" s="19"/>
      <c r="J3260" s="18">
        <v>0</v>
      </c>
      <c r="K3260" s="17"/>
      <c r="L3260" s="19"/>
      <c r="M3260" s="19"/>
      <c r="N3260" s="18">
        <v>0</v>
      </c>
      <c r="O3260" s="19"/>
      <c r="P3260" s="19"/>
      <c r="Q3260" s="19"/>
      <c r="R3260" s="19"/>
      <c r="S3260" s="18">
        <v>0</v>
      </c>
      <c r="T3260" s="20"/>
      <c r="U3260" s="17">
        <v>0.5</v>
      </c>
      <c r="V3260" s="17"/>
      <c r="W3260" s="17">
        <v>2.2000000000000002</v>
      </c>
      <c r="X3260" s="17"/>
      <c r="Y3260" s="17"/>
      <c r="Z3260" s="18">
        <v>2.7</v>
      </c>
      <c r="AA3260" s="17"/>
      <c r="AB3260" s="17"/>
      <c r="AC3260" s="41">
        <v>77.16153846153847</v>
      </c>
    </row>
    <row r="3261" spans="1:29" x14ac:dyDescent="0.25">
      <c r="A3261" s="224">
        <v>3257</v>
      </c>
      <c r="B3261" s="109">
        <v>204089</v>
      </c>
      <c r="C3261" s="36" t="s">
        <v>5457</v>
      </c>
      <c r="D3261" s="38">
        <v>0.77156250000000004</v>
      </c>
      <c r="E3261" s="123"/>
      <c r="F3261" s="33"/>
      <c r="G3261" s="34">
        <v>77.15625</v>
      </c>
      <c r="H3261" s="33"/>
      <c r="I3261" s="32"/>
      <c r="J3261" s="34">
        <v>0</v>
      </c>
      <c r="K3261" s="33"/>
      <c r="L3261" s="32"/>
      <c r="M3261" s="32"/>
      <c r="N3261" s="34">
        <v>0</v>
      </c>
      <c r="O3261" s="32"/>
      <c r="P3261" s="32"/>
      <c r="Q3261" s="32"/>
      <c r="R3261" s="32"/>
      <c r="S3261" s="34">
        <v>0</v>
      </c>
      <c r="T3261" s="35"/>
      <c r="U3261" s="33"/>
      <c r="V3261" s="33"/>
      <c r="W3261" s="33"/>
      <c r="X3261" s="33"/>
      <c r="Y3261" s="33"/>
      <c r="Z3261" s="34">
        <v>0</v>
      </c>
      <c r="AA3261" s="33"/>
      <c r="AB3261" s="33"/>
      <c r="AC3261" s="42">
        <v>77.15625</v>
      </c>
    </row>
    <row r="3262" spans="1:29" x14ac:dyDescent="0.25">
      <c r="A3262" s="224">
        <v>3258</v>
      </c>
      <c r="B3262" s="62" t="s">
        <v>5388</v>
      </c>
      <c r="C3262" s="9" t="s">
        <v>4042</v>
      </c>
      <c r="D3262" s="18">
        <v>0.77154545454545465</v>
      </c>
      <c r="E3262" s="124"/>
      <c r="F3262" s="17"/>
      <c r="G3262" s="18">
        <f>SUM(D3262*100,E3262:F3262)</f>
        <v>77.15454545454547</v>
      </c>
      <c r="H3262" s="17"/>
      <c r="I3262" s="19"/>
      <c r="J3262" s="18">
        <f>SUM(H3262:I3262)</f>
        <v>0</v>
      </c>
      <c r="K3262" s="17"/>
      <c r="L3262" s="19"/>
      <c r="M3262" s="19"/>
      <c r="N3262" s="18">
        <f>SUM(K3262:M3262)</f>
        <v>0</v>
      </c>
      <c r="O3262" s="19"/>
      <c r="P3262" s="19"/>
      <c r="Q3262" s="19"/>
      <c r="R3262" s="19"/>
      <c r="S3262" s="18">
        <f>SUM(O3262:R3262)</f>
        <v>0</v>
      </c>
      <c r="T3262" s="20"/>
      <c r="U3262" s="17"/>
      <c r="V3262" s="17"/>
      <c r="W3262" s="17"/>
      <c r="X3262" s="17"/>
      <c r="Y3262" s="17"/>
      <c r="Z3262" s="18">
        <f>SUM(T3262:Y3262)</f>
        <v>0</v>
      </c>
      <c r="AA3262" s="17"/>
      <c r="AB3262" s="17"/>
      <c r="AC3262" s="41">
        <f>G3262+J3262+N3262+S3262+Z3262+AA3262-AB3262</f>
        <v>77.15454545454547</v>
      </c>
    </row>
    <row r="3263" spans="1:29" x14ac:dyDescent="0.25">
      <c r="A3263" s="225">
        <v>3259</v>
      </c>
      <c r="B3263" s="62" t="s">
        <v>2991</v>
      </c>
      <c r="C3263" s="13" t="s">
        <v>2360</v>
      </c>
      <c r="D3263" s="18">
        <v>0.77153846153846162</v>
      </c>
      <c r="E3263" s="122"/>
      <c r="F3263" s="17"/>
      <c r="G3263" s="18">
        <v>77.15384615384616</v>
      </c>
      <c r="H3263" s="17"/>
      <c r="I3263" s="19"/>
      <c r="J3263" s="18">
        <v>0</v>
      </c>
      <c r="K3263" s="17"/>
      <c r="L3263" s="19"/>
      <c r="M3263" s="19"/>
      <c r="N3263" s="18">
        <v>0</v>
      </c>
      <c r="O3263" s="19"/>
      <c r="P3263" s="19"/>
      <c r="Q3263" s="19"/>
      <c r="R3263" s="19"/>
      <c r="S3263" s="18">
        <v>0</v>
      </c>
      <c r="T3263" s="20"/>
      <c r="U3263" s="17"/>
      <c r="V3263" s="17"/>
      <c r="W3263" s="17"/>
      <c r="X3263" s="17"/>
      <c r="Y3263" s="17"/>
      <c r="Z3263" s="18">
        <v>0</v>
      </c>
      <c r="AA3263" s="17"/>
      <c r="AB3263" s="17"/>
      <c r="AC3263" s="41">
        <v>77.15384615384616</v>
      </c>
    </row>
    <row r="3264" spans="1:29" x14ac:dyDescent="0.25">
      <c r="A3264" s="224">
        <v>3260</v>
      </c>
      <c r="B3264" s="62" t="s">
        <v>3681</v>
      </c>
      <c r="C3264" s="13" t="s">
        <v>3340</v>
      </c>
      <c r="D3264" s="18">
        <v>0.77133333333333332</v>
      </c>
      <c r="E3264" s="122"/>
      <c r="F3264" s="17"/>
      <c r="G3264" s="18">
        <v>77.133333333333326</v>
      </c>
      <c r="H3264" s="17"/>
      <c r="I3264" s="19"/>
      <c r="J3264" s="18">
        <v>0</v>
      </c>
      <c r="K3264" s="17"/>
      <c r="L3264" s="19"/>
      <c r="M3264" s="19"/>
      <c r="N3264" s="18">
        <v>0</v>
      </c>
      <c r="O3264" s="19"/>
      <c r="P3264" s="19"/>
      <c r="Q3264" s="19"/>
      <c r="R3264" s="19"/>
      <c r="S3264" s="18">
        <v>0</v>
      </c>
      <c r="T3264" s="20"/>
      <c r="U3264" s="17"/>
      <c r="V3264" s="17"/>
      <c r="W3264" s="17"/>
      <c r="X3264" s="17"/>
      <c r="Y3264" s="17"/>
      <c r="Z3264" s="18">
        <v>0</v>
      </c>
      <c r="AA3264" s="17"/>
      <c r="AB3264" s="17"/>
      <c r="AC3264" s="41">
        <v>77.133333333333326</v>
      </c>
    </row>
    <row r="3265" spans="1:29" x14ac:dyDescent="0.25">
      <c r="A3265" s="224">
        <v>3261</v>
      </c>
      <c r="B3265" s="81" t="s">
        <v>4282</v>
      </c>
      <c r="C3265" s="8" t="s">
        <v>4042</v>
      </c>
      <c r="D3265" s="18">
        <v>0.77133333333333332</v>
      </c>
      <c r="E3265" s="124"/>
      <c r="F3265" s="17"/>
      <c r="G3265" s="18">
        <f>SUM(D3265*100,E3265:F3265)</f>
        <v>77.133333333333326</v>
      </c>
      <c r="H3265" s="17"/>
      <c r="I3265" s="19"/>
      <c r="J3265" s="18">
        <f>SUM(H3265:I3265)</f>
        <v>0</v>
      </c>
      <c r="K3265" s="17"/>
      <c r="L3265" s="19"/>
      <c r="M3265" s="19"/>
      <c r="N3265" s="18">
        <f>SUM(K3265:M3265)</f>
        <v>0</v>
      </c>
      <c r="O3265" s="19"/>
      <c r="P3265" s="19"/>
      <c r="Q3265" s="19"/>
      <c r="R3265" s="19"/>
      <c r="S3265" s="18">
        <f>SUM(O3265:R3265)</f>
        <v>0</v>
      </c>
      <c r="T3265" s="20"/>
      <c r="U3265" s="17"/>
      <c r="V3265" s="17"/>
      <c r="W3265" s="17"/>
      <c r="X3265" s="17"/>
      <c r="Y3265" s="17"/>
      <c r="Z3265" s="18">
        <f>SUM(T3265:Y3265)</f>
        <v>0</v>
      </c>
      <c r="AA3265" s="17"/>
      <c r="AB3265" s="17"/>
      <c r="AC3265" s="41">
        <f>G3265+J3265+N3265+S3265+Z3265+AA3265-AB3265</f>
        <v>77.133333333333326</v>
      </c>
    </row>
    <row r="3266" spans="1:29" x14ac:dyDescent="0.25">
      <c r="A3266" s="224">
        <v>3262</v>
      </c>
      <c r="B3266" s="58" t="s">
        <v>894</v>
      </c>
      <c r="C3266" s="8" t="s">
        <v>5456</v>
      </c>
      <c r="D3266" s="6">
        <v>0.77129032258064512</v>
      </c>
      <c r="E3266" s="121"/>
      <c r="F3266" s="5"/>
      <c r="G3266" s="6">
        <f>SUM(D3266*100,E3266:F3266)</f>
        <v>77.129032258064512</v>
      </c>
      <c r="H3266" s="5"/>
      <c r="I3266" s="4"/>
      <c r="J3266" s="6">
        <f>SUM(H3266:I3266)</f>
        <v>0</v>
      </c>
      <c r="K3266" s="5"/>
      <c r="L3266" s="4"/>
      <c r="M3266" s="4"/>
      <c r="N3266" s="6">
        <f>SUM(K3266:M3266)</f>
        <v>0</v>
      </c>
      <c r="O3266" s="4"/>
      <c r="P3266" s="4"/>
      <c r="Q3266" s="4"/>
      <c r="R3266" s="4"/>
      <c r="S3266" s="6">
        <f>SUM(O3266:R3266)</f>
        <v>0</v>
      </c>
      <c r="T3266" s="7"/>
      <c r="U3266" s="5"/>
      <c r="V3266" s="5"/>
      <c r="W3266" s="5"/>
      <c r="X3266" s="5"/>
      <c r="Y3266" s="5"/>
      <c r="Z3266" s="6">
        <f>SUM(T3266:Y3266)</f>
        <v>0</v>
      </c>
      <c r="AA3266" s="5"/>
      <c r="AB3266" s="5"/>
      <c r="AC3266" s="40">
        <f>G3266+J3266+N3266+S3266+Z3266+AA3266-AB3266</f>
        <v>77.129032258064512</v>
      </c>
    </row>
    <row r="3267" spans="1:29" x14ac:dyDescent="0.25">
      <c r="A3267" s="225">
        <v>3263</v>
      </c>
      <c r="B3267" s="62" t="s">
        <v>3682</v>
      </c>
      <c r="C3267" s="13" t="s">
        <v>3340</v>
      </c>
      <c r="D3267" s="18">
        <v>0.76121212121212123</v>
      </c>
      <c r="E3267" s="122">
        <v>1</v>
      </c>
      <c r="F3267" s="17"/>
      <c r="G3267" s="18">
        <v>77.121212121212125</v>
      </c>
      <c r="H3267" s="17"/>
      <c r="I3267" s="19"/>
      <c r="J3267" s="18">
        <v>0</v>
      </c>
      <c r="K3267" s="17"/>
      <c r="L3267" s="19"/>
      <c r="M3267" s="19"/>
      <c r="N3267" s="18">
        <v>0</v>
      </c>
      <c r="O3267" s="19"/>
      <c r="P3267" s="19"/>
      <c r="Q3267" s="19"/>
      <c r="R3267" s="19"/>
      <c r="S3267" s="18">
        <v>0</v>
      </c>
      <c r="T3267" s="20"/>
      <c r="U3267" s="17"/>
      <c r="V3267" s="17"/>
      <c r="W3267" s="17"/>
      <c r="X3267" s="17"/>
      <c r="Y3267" s="17"/>
      <c r="Z3267" s="18">
        <v>0</v>
      </c>
      <c r="AA3267" s="17"/>
      <c r="AB3267" s="17"/>
      <c r="AC3267" s="41">
        <v>77.121212121212125</v>
      </c>
    </row>
    <row r="3268" spans="1:29" x14ac:dyDescent="0.25">
      <c r="A3268" s="224">
        <v>3264</v>
      </c>
      <c r="B3268" s="61" t="s">
        <v>895</v>
      </c>
      <c r="C3268" s="8" t="s">
        <v>5456</v>
      </c>
      <c r="D3268" s="6">
        <v>0.77118668054110306</v>
      </c>
      <c r="E3268" s="121"/>
      <c r="F3268" s="5"/>
      <c r="G3268" s="6">
        <f>SUM(D3268*100,E3268:F3268)</f>
        <v>77.118668054110302</v>
      </c>
      <c r="H3268" s="5"/>
      <c r="I3268" s="4"/>
      <c r="J3268" s="6">
        <f>SUM(H3268:I3268)</f>
        <v>0</v>
      </c>
      <c r="K3268" s="5"/>
      <c r="L3268" s="4"/>
      <c r="M3268" s="4"/>
      <c r="N3268" s="6">
        <f>SUM(K3268:M3268)</f>
        <v>0</v>
      </c>
      <c r="O3268" s="4"/>
      <c r="P3268" s="4"/>
      <c r="Q3268" s="4"/>
      <c r="R3268" s="4"/>
      <c r="S3268" s="6">
        <f>SUM(O3268:R3268)</f>
        <v>0</v>
      </c>
      <c r="T3268" s="7"/>
      <c r="U3268" s="5"/>
      <c r="V3268" s="5"/>
      <c r="W3268" s="5"/>
      <c r="X3268" s="5"/>
      <c r="Y3268" s="5"/>
      <c r="Z3268" s="6">
        <f>SUM(T3268:Y3268)</f>
        <v>0</v>
      </c>
      <c r="AA3268" s="5"/>
      <c r="AB3268" s="5"/>
      <c r="AC3268" s="40">
        <f>G3268+J3268+N3268+S3268+Z3268+AA3268-AB3268</f>
        <v>77.118668054110302</v>
      </c>
    </row>
    <row r="3269" spans="1:29" x14ac:dyDescent="0.25">
      <c r="A3269" s="224">
        <v>3265</v>
      </c>
      <c r="B3269" s="109">
        <v>214183</v>
      </c>
      <c r="C3269" s="36" t="s">
        <v>5457</v>
      </c>
      <c r="D3269" s="39">
        <v>0.77105185185185188</v>
      </c>
      <c r="E3269" s="123"/>
      <c r="F3269" s="33"/>
      <c r="G3269" s="34">
        <v>77.105185185185192</v>
      </c>
      <c r="H3269" s="33"/>
      <c r="I3269" s="32"/>
      <c r="J3269" s="34">
        <v>0</v>
      </c>
      <c r="K3269" s="33"/>
      <c r="L3269" s="32"/>
      <c r="M3269" s="32"/>
      <c r="N3269" s="34">
        <v>0</v>
      </c>
      <c r="O3269" s="32"/>
      <c r="P3269" s="32"/>
      <c r="Q3269" s="32"/>
      <c r="R3269" s="32"/>
      <c r="S3269" s="34">
        <v>0</v>
      </c>
      <c r="T3269" s="35"/>
      <c r="U3269" s="33"/>
      <c r="V3269" s="33"/>
      <c r="W3269" s="33"/>
      <c r="X3269" s="33"/>
      <c r="Y3269" s="33"/>
      <c r="Z3269" s="34">
        <v>0</v>
      </c>
      <c r="AA3269" s="33"/>
      <c r="AB3269" s="33"/>
      <c r="AC3269" s="42">
        <v>77.105185185185192</v>
      </c>
    </row>
    <row r="3270" spans="1:29" x14ac:dyDescent="0.25">
      <c r="A3270" s="224">
        <v>3266</v>
      </c>
      <c r="B3270" s="58" t="s">
        <v>896</v>
      </c>
      <c r="C3270" s="8" t="s">
        <v>5456</v>
      </c>
      <c r="D3270" s="6">
        <v>0.77103448275862074</v>
      </c>
      <c r="E3270" s="121"/>
      <c r="F3270" s="5"/>
      <c r="G3270" s="6">
        <f>SUM(D3270*100,E3270:F3270)</f>
        <v>77.103448275862078</v>
      </c>
      <c r="H3270" s="5"/>
      <c r="I3270" s="4"/>
      <c r="J3270" s="6">
        <f>SUM(H3270:I3270)</f>
        <v>0</v>
      </c>
      <c r="K3270" s="5"/>
      <c r="L3270" s="4"/>
      <c r="M3270" s="4"/>
      <c r="N3270" s="6">
        <f>SUM(K3270:M3270)</f>
        <v>0</v>
      </c>
      <c r="O3270" s="4"/>
      <c r="P3270" s="4"/>
      <c r="Q3270" s="4"/>
      <c r="R3270" s="4"/>
      <c r="S3270" s="6">
        <f>SUM(O3270:R3270)</f>
        <v>0</v>
      </c>
      <c r="T3270" s="7"/>
      <c r="U3270" s="5"/>
      <c r="V3270" s="5"/>
      <c r="W3270" s="5"/>
      <c r="X3270" s="5"/>
      <c r="Y3270" s="5"/>
      <c r="Z3270" s="6">
        <f>SUM(T3270:Y3270)</f>
        <v>0</v>
      </c>
      <c r="AA3270" s="5"/>
      <c r="AB3270" s="5"/>
      <c r="AC3270" s="40">
        <f>G3270+J3270+N3270+S3270+Z3270+AA3270-AB3270</f>
        <v>77.103448275862078</v>
      </c>
    </row>
    <row r="3271" spans="1:29" x14ac:dyDescent="0.25">
      <c r="A3271" s="225">
        <v>3267</v>
      </c>
      <c r="B3271" s="62" t="s">
        <v>3683</v>
      </c>
      <c r="C3271" s="13" t="s">
        <v>3340</v>
      </c>
      <c r="D3271" s="18">
        <v>0.77102564102564097</v>
      </c>
      <c r="E3271" s="122"/>
      <c r="F3271" s="17"/>
      <c r="G3271" s="18">
        <v>77.102564102564102</v>
      </c>
      <c r="H3271" s="17"/>
      <c r="I3271" s="19"/>
      <c r="J3271" s="18">
        <v>0</v>
      </c>
      <c r="K3271" s="17"/>
      <c r="L3271" s="19"/>
      <c r="M3271" s="19"/>
      <c r="N3271" s="18">
        <v>0</v>
      </c>
      <c r="O3271" s="19"/>
      <c r="P3271" s="19"/>
      <c r="Q3271" s="19"/>
      <c r="R3271" s="19"/>
      <c r="S3271" s="18">
        <v>0</v>
      </c>
      <c r="T3271" s="20"/>
      <c r="U3271" s="17"/>
      <c r="V3271" s="17"/>
      <c r="W3271" s="17"/>
      <c r="X3271" s="17"/>
      <c r="Y3271" s="17"/>
      <c r="Z3271" s="18">
        <v>0</v>
      </c>
      <c r="AA3271" s="17"/>
      <c r="AB3271" s="17"/>
      <c r="AC3271" s="41">
        <v>77.102564102564102</v>
      </c>
    </row>
    <row r="3272" spans="1:29" x14ac:dyDescent="0.25">
      <c r="A3272" s="224">
        <v>3268</v>
      </c>
      <c r="B3272" s="81" t="s">
        <v>4453</v>
      </c>
      <c r="C3272" s="8" t="s">
        <v>4042</v>
      </c>
      <c r="D3272" s="18">
        <v>0.7709677419354839</v>
      </c>
      <c r="E3272" s="124"/>
      <c r="F3272" s="17"/>
      <c r="G3272" s="18">
        <f>SUM(D3272*100,E3272:F3272)</f>
        <v>77.096774193548384</v>
      </c>
      <c r="H3272" s="17"/>
      <c r="I3272" s="19"/>
      <c r="J3272" s="18">
        <f>SUM(H3272:I3272)</f>
        <v>0</v>
      </c>
      <c r="K3272" s="17"/>
      <c r="L3272" s="19"/>
      <c r="M3272" s="19"/>
      <c r="N3272" s="18">
        <f>SUM(K3272:M3272)</f>
        <v>0</v>
      </c>
      <c r="O3272" s="19"/>
      <c r="P3272" s="19"/>
      <c r="Q3272" s="19"/>
      <c r="R3272" s="19"/>
      <c r="S3272" s="18">
        <f>SUM(O3272:R3272)</f>
        <v>0</v>
      </c>
      <c r="T3272" s="20"/>
      <c r="U3272" s="17"/>
      <c r="V3272" s="17"/>
      <c r="W3272" s="17"/>
      <c r="X3272" s="17"/>
      <c r="Y3272" s="17"/>
      <c r="Z3272" s="18">
        <f>SUM(T3272:Y3272)</f>
        <v>0</v>
      </c>
      <c r="AA3272" s="17"/>
      <c r="AB3272" s="17"/>
      <c r="AC3272" s="41">
        <f>G3272+J3272+N3272+S3272+Z3272+AA3272-AB3272</f>
        <v>77.096774193548384</v>
      </c>
    </row>
    <row r="3273" spans="1:29" x14ac:dyDescent="0.25">
      <c r="A3273" s="224">
        <v>3269</v>
      </c>
      <c r="B3273" s="111" t="s">
        <v>4214</v>
      </c>
      <c r="C3273" s="8" t="s">
        <v>4042</v>
      </c>
      <c r="D3273" s="18">
        <v>0.77093750000000005</v>
      </c>
      <c r="E3273" s="124"/>
      <c r="F3273" s="17"/>
      <c r="G3273" s="18">
        <f>SUM(D3273*100,E3273:F3273)</f>
        <v>77.09375</v>
      </c>
      <c r="H3273" s="17"/>
      <c r="I3273" s="19"/>
      <c r="J3273" s="18">
        <f>SUM(H3273:I3273)</f>
        <v>0</v>
      </c>
      <c r="K3273" s="17"/>
      <c r="L3273" s="19"/>
      <c r="M3273" s="19"/>
      <c r="N3273" s="18">
        <f>SUM(K3273:M3273)</f>
        <v>0</v>
      </c>
      <c r="O3273" s="19"/>
      <c r="P3273" s="19"/>
      <c r="Q3273" s="19"/>
      <c r="R3273" s="19"/>
      <c r="S3273" s="18">
        <f>SUM(O3273:R3273)</f>
        <v>0</v>
      </c>
      <c r="T3273" s="20"/>
      <c r="U3273" s="17"/>
      <c r="V3273" s="17"/>
      <c r="W3273" s="17"/>
      <c r="X3273" s="17"/>
      <c r="Y3273" s="17"/>
      <c r="Z3273" s="18">
        <f>SUM(T3273:Y3273)</f>
        <v>0</v>
      </c>
      <c r="AA3273" s="17"/>
      <c r="AB3273" s="17"/>
      <c r="AC3273" s="41">
        <f>G3273+J3273+N3273+S3273+Z3273+AA3273-AB3273</f>
        <v>77.09375</v>
      </c>
    </row>
    <row r="3274" spans="1:29" x14ac:dyDescent="0.25">
      <c r="A3274" s="224">
        <v>3270</v>
      </c>
      <c r="B3274" s="77" t="s">
        <v>1713</v>
      </c>
      <c r="C3274" s="21" t="s">
        <v>1369</v>
      </c>
      <c r="D3274" s="18">
        <v>0.71590214067278291</v>
      </c>
      <c r="E3274" s="122"/>
      <c r="F3274" s="17"/>
      <c r="G3274" s="18">
        <f>SUM(D3274*100,E3274:F3274)</f>
        <v>71.590214067278296</v>
      </c>
      <c r="H3274" s="17"/>
      <c r="I3274" s="19"/>
      <c r="J3274" s="18">
        <f>SUM(H3274:I3274)</f>
        <v>0</v>
      </c>
      <c r="K3274" s="17"/>
      <c r="L3274" s="19"/>
      <c r="M3274" s="19">
        <v>3</v>
      </c>
      <c r="N3274" s="18">
        <f>SUM(K3274:M3274)</f>
        <v>3</v>
      </c>
      <c r="O3274" s="19">
        <v>2.5</v>
      </c>
      <c r="P3274" s="19"/>
      <c r="Q3274" s="19"/>
      <c r="R3274" s="19"/>
      <c r="S3274" s="18">
        <f>SUM(O3274:R3274)</f>
        <v>2.5</v>
      </c>
      <c r="T3274" s="20"/>
      <c r="U3274" s="17"/>
      <c r="V3274" s="17"/>
      <c r="W3274" s="17"/>
      <c r="X3274" s="17"/>
      <c r="Y3274" s="17"/>
      <c r="Z3274" s="18">
        <f>SUM(T3274:Y3274)</f>
        <v>0</v>
      </c>
      <c r="AA3274" s="17"/>
      <c r="AB3274" s="17"/>
      <c r="AC3274" s="41">
        <f>G3274+J3274+N3274+S3274+Z3274+AA3274-AB3274</f>
        <v>77.090214067278296</v>
      </c>
    </row>
    <row r="3275" spans="1:29" x14ac:dyDescent="0.25">
      <c r="A3275" s="225">
        <v>3271</v>
      </c>
      <c r="B3275" s="59" t="s">
        <v>897</v>
      </c>
      <c r="C3275" s="8" t="s">
        <v>5456</v>
      </c>
      <c r="D3275" s="43">
        <v>0.77085333333333328</v>
      </c>
      <c r="E3275" s="121"/>
      <c r="F3275" s="5"/>
      <c r="G3275" s="6">
        <f>SUM(D3275*100,E3275:F3275)</f>
        <v>77.085333333333324</v>
      </c>
      <c r="H3275" s="5"/>
      <c r="I3275" s="4"/>
      <c r="J3275" s="6">
        <f>SUM(H3275:I3275)</f>
        <v>0</v>
      </c>
      <c r="K3275" s="5"/>
      <c r="L3275" s="4"/>
      <c r="M3275" s="4"/>
      <c r="N3275" s="6">
        <f>SUM(K3275:M3275)</f>
        <v>0</v>
      </c>
      <c r="O3275" s="4"/>
      <c r="P3275" s="4"/>
      <c r="Q3275" s="4"/>
      <c r="R3275" s="4"/>
      <c r="S3275" s="6">
        <f>SUM(O3275:R3275)</f>
        <v>0</v>
      </c>
      <c r="T3275" s="7"/>
      <c r="U3275" s="5"/>
      <c r="V3275" s="5"/>
      <c r="W3275" s="5"/>
      <c r="X3275" s="5"/>
      <c r="Y3275" s="5"/>
      <c r="Z3275" s="6">
        <f>SUM(T3275:Y3275)</f>
        <v>0</v>
      </c>
      <c r="AA3275" s="5"/>
      <c r="AB3275" s="5"/>
      <c r="AC3275" s="40">
        <f>G3275+J3275+N3275+S3275+Z3275+AA3275-AB3275</f>
        <v>77.085333333333324</v>
      </c>
    </row>
    <row r="3276" spans="1:29" x14ac:dyDescent="0.25">
      <c r="A3276" s="224">
        <v>3272</v>
      </c>
      <c r="B3276" s="61" t="s">
        <v>898</v>
      </c>
      <c r="C3276" s="8" t="s">
        <v>5456</v>
      </c>
      <c r="D3276" s="6">
        <v>0.77078543184183146</v>
      </c>
      <c r="E3276" s="121"/>
      <c r="F3276" s="5"/>
      <c r="G3276" s="6">
        <f>SUM(D3276*100,E3276:F3276)</f>
        <v>77.078543184183147</v>
      </c>
      <c r="H3276" s="5"/>
      <c r="I3276" s="4"/>
      <c r="J3276" s="6">
        <f>SUM(H3276:I3276)</f>
        <v>0</v>
      </c>
      <c r="K3276" s="5"/>
      <c r="L3276" s="4"/>
      <c r="M3276" s="4"/>
      <c r="N3276" s="6">
        <f>SUM(K3276:M3276)</f>
        <v>0</v>
      </c>
      <c r="O3276" s="4"/>
      <c r="P3276" s="4"/>
      <c r="Q3276" s="4"/>
      <c r="R3276" s="4"/>
      <c r="S3276" s="6">
        <f>SUM(O3276:R3276)</f>
        <v>0</v>
      </c>
      <c r="T3276" s="7"/>
      <c r="U3276" s="5"/>
      <c r="V3276" s="5"/>
      <c r="W3276" s="5"/>
      <c r="X3276" s="5"/>
      <c r="Y3276" s="5"/>
      <c r="Z3276" s="6">
        <f>SUM(T3276:Y3276)</f>
        <v>0</v>
      </c>
      <c r="AA3276" s="5"/>
      <c r="AB3276" s="5"/>
      <c r="AC3276" s="40">
        <f>G3276+J3276+N3276+S3276+Z3276+AA3276-AB3276</f>
        <v>77.078543184183147</v>
      </c>
    </row>
    <row r="3277" spans="1:29" x14ac:dyDescent="0.25">
      <c r="A3277" s="224">
        <v>3273</v>
      </c>
      <c r="B3277" s="58" t="s">
        <v>899</v>
      </c>
      <c r="C3277" s="8" t="s">
        <v>5456</v>
      </c>
      <c r="D3277" s="43">
        <v>0.7707733333333332</v>
      </c>
      <c r="E3277" s="121"/>
      <c r="F3277" s="5"/>
      <c r="G3277" s="6">
        <f>SUM(D3277*100,E3277:F3277)</f>
        <v>77.077333333333314</v>
      </c>
      <c r="H3277" s="5"/>
      <c r="I3277" s="4"/>
      <c r="J3277" s="6">
        <f>SUM(H3277:I3277)</f>
        <v>0</v>
      </c>
      <c r="K3277" s="5"/>
      <c r="L3277" s="4"/>
      <c r="M3277" s="4"/>
      <c r="N3277" s="6">
        <f>SUM(K3277:M3277)</f>
        <v>0</v>
      </c>
      <c r="O3277" s="4"/>
      <c r="P3277" s="4"/>
      <c r="Q3277" s="4"/>
      <c r="R3277" s="4"/>
      <c r="S3277" s="6">
        <f>SUM(O3277:R3277)</f>
        <v>0</v>
      </c>
      <c r="T3277" s="7"/>
      <c r="U3277" s="5"/>
      <c r="V3277" s="5"/>
      <c r="W3277" s="5"/>
      <c r="X3277" s="5"/>
      <c r="Y3277" s="5"/>
      <c r="Z3277" s="6">
        <f>SUM(T3277:Y3277)</f>
        <v>0</v>
      </c>
      <c r="AA3277" s="5"/>
      <c r="AB3277" s="5"/>
      <c r="AC3277" s="40">
        <f>G3277+J3277+N3277+S3277+Z3277+AA3277-AB3277</f>
        <v>77.077333333333314</v>
      </c>
    </row>
    <row r="3278" spans="1:29" x14ac:dyDescent="0.25">
      <c r="A3278" s="224">
        <v>3274</v>
      </c>
      <c r="B3278" s="109">
        <v>194147</v>
      </c>
      <c r="C3278" s="36" t="s">
        <v>5457</v>
      </c>
      <c r="D3278" s="39">
        <v>0.77066666666666672</v>
      </c>
      <c r="E3278" s="123"/>
      <c r="F3278" s="33"/>
      <c r="G3278" s="34">
        <v>77.066666666666677</v>
      </c>
      <c r="H3278" s="33"/>
      <c r="I3278" s="32"/>
      <c r="J3278" s="34">
        <v>0</v>
      </c>
      <c r="K3278" s="33"/>
      <c r="L3278" s="32"/>
      <c r="M3278" s="32"/>
      <c r="N3278" s="34">
        <v>0</v>
      </c>
      <c r="O3278" s="32"/>
      <c r="P3278" s="32"/>
      <c r="Q3278" s="32"/>
      <c r="R3278" s="32"/>
      <c r="S3278" s="34">
        <v>0</v>
      </c>
      <c r="T3278" s="35"/>
      <c r="U3278" s="33"/>
      <c r="V3278" s="33"/>
      <c r="W3278" s="33"/>
      <c r="X3278" s="33"/>
      <c r="Y3278" s="33"/>
      <c r="Z3278" s="34">
        <v>0</v>
      </c>
      <c r="AA3278" s="33"/>
      <c r="AB3278" s="33"/>
      <c r="AC3278" s="42">
        <v>77.066666666666677</v>
      </c>
    </row>
    <row r="3279" spans="1:29" x14ac:dyDescent="0.25">
      <c r="A3279" s="225">
        <v>3275</v>
      </c>
      <c r="B3279" s="109">
        <v>194089</v>
      </c>
      <c r="C3279" s="36" t="s">
        <v>5457</v>
      </c>
      <c r="D3279" s="39">
        <v>0.77066666666666672</v>
      </c>
      <c r="E3279" s="123"/>
      <c r="F3279" s="33"/>
      <c r="G3279" s="34">
        <v>77.066666666666677</v>
      </c>
      <c r="H3279" s="33"/>
      <c r="I3279" s="32"/>
      <c r="J3279" s="34">
        <v>0</v>
      </c>
      <c r="K3279" s="33"/>
      <c r="L3279" s="32"/>
      <c r="M3279" s="32"/>
      <c r="N3279" s="34">
        <v>0</v>
      </c>
      <c r="O3279" s="32"/>
      <c r="P3279" s="32"/>
      <c r="Q3279" s="32"/>
      <c r="R3279" s="32"/>
      <c r="S3279" s="34">
        <v>0</v>
      </c>
      <c r="T3279" s="35"/>
      <c r="U3279" s="33"/>
      <c r="V3279" s="33"/>
      <c r="W3279" s="33"/>
      <c r="X3279" s="33"/>
      <c r="Y3279" s="33"/>
      <c r="Z3279" s="34">
        <v>0</v>
      </c>
      <c r="AA3279" s="33"/>
      <c r="AB3279" s="33"/>
      <c r="AC3279" s="42">
        <v>77.066666666666677</v>
      </c>
    </row>
    <row r="3280" spans="1:29" x14ac:dyDescent="0.25">
      <c r="A3280" s="224">
        <v>3276</v>
      </c>
      <c r="B3280" s="109">
        <v>204194</v>
      </c>
      <c r="C3280" s="36" t="s">
        <v>5457</v>
      </c>
      <c r="D3280" s="38">
        <v>0.770625</v>
      </c>
      <c r="E3280" s="123"/>
      <c r="F3280" s="33"/>
      <c r="G3280" s="34">
        <v>77.0625</v>
      </c>
      <c r="H3280" s="33"/>
      <c r="I3280" s="32"/>
      <c r="J3280" s="34">
        <v>0</v>
      </c>
      <c r="K3280" s="33"/>
      <c r="L3280" s="32"/>
      <c r="M3280" s="32"/>
      <c r="N3280" s="34">
        <v>0</v>
      </c>
      <c r="O3280" s="32"/>
      <c r="P3280" s="32"/>
      <c r="Q3280" s="32"/>
      <c r="R3280" s="32"/>
      <c r="S3280" s="34">
        <v>0</v>
      </c>
      <c r="T3280" s="35"/>
      <c r="U3280" s="33"/>
      <c r="V3280" s="33"/>
      <c r="W3280" s="33"/>
      <c r="X3280" s="33"/>
      <c r="Y3280" s="33"/>
      <c r="Z3280" s="34">
        <v>0</v>
      </c>
      <c r="AA3280" s="33"/>
      <c r="AB3280" s="33"/>
      <c r="AC3280" s="42">
        <v>77.0625</v>
      </c>
    </row>
    <row r="3281" spans="1:29" x14ac:dyDescent="0.25">
      <c r="A3281" s="224">
        <v>3277</v>
      </c>
      <c r="B3281" s="62" t="s">
        <v>900</v>
      </c>
      <c r="C3281" s="8" t="s">
        <v>5456</v>
      </c>
      <c r="D3281" s="6">
        <v>0.77049812695109254</v>
      </c>
      <c r="E3281" s="121"/>
      <c r="F3281" s="5"/>
      <c r="G3281" s="6">
        <f>SUM(D3281*100,E3281:F3281)</f>
        <v>77.049812695109253</v>
      </c>
      <c r="H3281" s="5"/>
      <c r="I3281" s="4"/>
      <c r="J3281" s="6">
        <f>SUM(H3281:I3281)</f>
        <v>0</v>
      </c>
      <c r="K3281" s="5"/>
      <c r="L3281" s="4"/>
      <c r="M3281" s="4"/>
      <c r="N3281" s="6">
        <f>SUM(K3281:M3281)</f>
        <v>0</v>
      </c>
      <c r="O3281" s="4"/>
      <c r="P3281" s="4"/>
      <c r="Q3281" s="4"/>
      <c r="R3281" s="4"/>
      <c r="S3281" s="6">
        <f>SUM(O3281:R3281)</f>
        <v>0</v>
      </c>
      <c r="T3281" s="7"/>
      <c r="U3281" s="5"/>
      <c r="V3281" s="5"/>
      <c r="W3281" s="5"/>
      <c r="X3281" s="5"/>
      <c r="Y3281" s="5"/>
      <c r="Z3281" s="6">
        <f>SUM(T3281:Y3281)</f>
        <v>0</v>
      </c>
      <c r="AA3281" s="5"/>
      <c r="AB3281" s="5"/>
      <c r="AC3281" s="40">
        <f>G3281+J3281+N3281+S3281+Z3281+AA3281-AB3281</f>
        <v>77.049812695109253</v>
      </c>
    </row>
    <row r="3282" spans="1:29" x14ac:dyDescent="0.25">
      <c r="A3282" s="224">
        <v>3278</v>
      </c>
      <c r="B3282" s="62" t="s">
        <v>2992</v>
      </c>
      <c r="C3282" s="13" t="s">
        <v>2360</v>
      </c>
      <c r="D3282" s="18">
        <v>0.76538461538461533</v>
      </c>
      <c r="E3282" s="122"/>
      <c r="F3282" s="17"/>
      <c r="G3282" s="18">
        <v>76.538461538461533</v>
      </c>
      <c r="H3282" s="17"/>
      <c r="I3282" s="19"/>
      <c r="J3282" s="18">
        <v>0</v>
      </c>
      <c r="K3282" s="17"/>
      <c r="L3282" s="19"/>
      <c r="M3282" s="19"/>
      <c r="N3282" s="18">
        <v>0</v>
      </c>
      <c r="O3282" s="19"/>
      <c r="P3282" s="19"/>
      <c r="Q3282" s="19"/>
      <c r="R3282" s="19"/>
      <c r="S3282" s="18">
        <v>0</v>
      </c>
      <c r="T3282" s="20"/>
      <c r="U3282" s="17"/>
      <c r="V3282" s="17"/>
      <c r="W3282" s="17"/>
      <c r="X3282" s="17">
        <v>0.5</v>
      </c>
      <c r="Y3282" s="17"/>
      <c r="Z3282" s="18">
        <v>0.5</v>
      </c>
      <c r="AA3282" s="17"/>
      <c r="AB3282" s="17"/>
      <c r="AC3282" s="41">
        <v>77.038461538461533</v>
      </c>
    </row>
    <row r="3283" spans="1:29" x14ac:dyDescent="0.25">
      <c r="A3283" s="225">
        <v>3279</v>
      </c>
      <c r="B3283" s="62" t="s">
        <v>901</v>
      </c>
      <c r="C3283" s="8" t="s">
        <v>5456</v>
      </c>
      <c r="D3283" s="6">
        <v>0.74137931034482762</v>
      </c>
      <c r="E3283" s="121"/>
      <c r="F3283" s="5"/>
      <c r="G3283" s="6">
        <f>SUM(D3283*100,E3283:F3283)</f>
        <v>74.137931034482762</v>
      </c>
      <c r="H3283" s="5"/>
      <c r="I3283" s="4"/>
      <c r="J3283" s="6">
        <f>SUM(H3283:I3283)</f>
        <v>0</v>
      </c>
      <c r="K3283" s="5"/>
      <c r="L3283" s="4"/>
      <c r="M3283" s="4"/>
      <c r="N3283" s="6">
        <f>SUM(K3283:M3283)</f>
        <v>0</v>
      </c>
      <c r="O3283" s="4"/>
      <c r="P3283" s="4"/>
      <c r="Q3283" s="4"/>
      <c r="R3283" s="4"/>
      <c r="S3283" s="6">
        <f>SUM(O3283:R3283)</f>
        <v>0</v>
      </c>
      <c r="T3283" s="7">
        <f>1+1</f>
        <v>2</v>
      </c>
      <c r="U3283" s="5">
        <v>0.5</v>
      </c>
      <c r="V3283" s="5"/>
      <c r="W3283" s="5">
        <v>0.4</v>
      </c>
      <c r="X3283" s="5"/>
      <c r="Y3283" s="5"/>
      <c r="Z3283" s="6">
        <f>SUM(T3283:Y3283)</f>
        <v>2.9</v>
      </c>
      <c r="AA3283" s="5"/>
      <c r="AB3283" s="5"/>
      <c r="AC3283" s="40">
        <f>G3283+J3283+N3283+S3283+Z3283+AA3283-AB3283</f>
        <v>77.037931034482767</v>
      </c>
    </row>
    <row r="3284" spans="1:29" x14ac:dyDescent="0.25">
      <c r="A3284" s="224">
        <v>3280</v>
      </c>
      <c r="B3284" s="62" t="s">
        <v>902</v>
      </c>
      <c r="C3284" s="8" t="s">
        <v>5456</v>
      </c>
      <c r="D3284" s="6">
        <v>0.77033333333333331</v>
      </c>
      <c r="E3284" s="121"/>
      <c r="F3284" s="5"/>
      <c r="G3284" s="6">
        <f>SUM(D3284*100,E3284:F3284)</f>
        <v>77.033333333333331</v>
      </c>
      <c r="H3284" s="5"/>
      <c r="I3284" s="4"/>
      <c r="J3284" s="6">
        <f>SUM(H3284:I3284)</f>
        <v>0</v>
      </c>
      <c r="K3284" s="5"/>
      <c r="L3284" s="4"/>
      <c r="M3284" s="4"/>
      <c r="N3284" s="6">
        <f>SUM(K3284:M3284)</f>
        <v>0</v>
      </c>
      <c r="O3284" s="4"/>
      <c r="P3284" s="4"/>
      <c r="Q3284" s="4"/>
      <c r="R3284" s="4"/>
      <c r="S3284" s="6">
        <f>SUM(O3284:R3284)</f>
        <v>0</v>
      </c>
      <c r="T3284" s="7"/>
      <c r="U3284" s="5"/>
      <c r="V3284" s="5"/>
      <c r="W3284" s="5"/>
      <c r="X3284" s="5"/>
      <c r="Y3284" s="5"/>
      <c r="Z3284" s="6">
        <f>SUM(T3284:Y3284)</f>
        <v>0</v>
      </c>
      <c r="AA3284" s="5"/>
      <c r="AB3284" s="5"/>
      <c r="AC3284" s="40">
        <f>G3284+J3284+N3284+S3284+Z3284+AA3284-AB3284</f>
        <v>77.033333333333331</v>
      </c>
    </row>
    <row r="3285" spans="1:29" x14ac:dyDescent="0.25">
      <c r="A3285" s="224">
        <v>3281</v>
      </c>
      <c r="B3285" s="62" t="s">
        <v>3684</v>
      </c>
      <c r="C3285" s="13" t="s">
        <v>3340</v>
      </c>
      <c r="D3285" s="18">
        <v>0.77033333333333331</v>
      </c>
      <c r="E3285" s="122"/>
      <c r="F3285" s="17"/>
      <c r="G3285" s="18">
        <v>77.033333333333331</v>
      </c>
      <c r="H3285" s="17"/>
      <c r="I3285" s="19"/>
      <c r="J3285" s="18">
        <v>0</v>
      </c>
      <c r="K3285" s="17"/>
      <c r="L3285" s="19"/>
      <c r="M3285" s="19"/>
      <c r="N3285" s="18">
        <v>0</v>
      </c>
      <c r="O3285" s="19"/>
      <c r="P3285" s="19"/>
      <c r="Q3285" s="19"/>
      <c r="R3285" s="19"/>
      <c r="S3285" s="18">
        <v>0</v>
      </c>
      <c r="T3285" s="20"/>
      <c r="U3285" s="17"/>
      <c r="V3285" s="17"/>
      <c r="W3285" s="17"/>
      <c r="X3285" s="17"/>
      <c r="Y3285" s="17"/>
      <c r="Z3285" s="18">
        <v>0</v>
      </c>
      <c r="AA3285" s="17"/>
      <c r="AB3285" s="17"/>
      <c r="AC3285" s="41">
        <v>77.033333333333331</v>
      </c>
    </row>
    <row r="3286" spans="1:29" x14ac:dyDescent="0.25">
      <c r="A3286" s="224">
        <v>3282</v>
      </c>
      <c r="B3286" s="109">
        <v>194145</v>
      </c>
      <c r="C3286" s="36" t="s">
        <v>5457</v>
      </c>
      <c r="D3286" s="39">
        <v>0.77033333333333331</v>
      </c>
      <c r="E3286" s="123"/>
      <c r="F3286" s="33"/>
      <c r="G3286" s="34">
        <v>77.033333333333331</v>
      </c>
      <c r="H3286" s="33"/>
      <c r="I3286" s="32"/>
      <c r="J3286" s="34">
        <v>0</v>
      </c>
      <c r="K3286" s="33"/>
      <c r="L3286" s="32"/>
      <c r="M3286" s="32"/>
      <c r="N3286" s="34">
        <v>0</v>
      </c>
      <c r="O3286" s="32"/>
      <c r="P3286" s="32"/>
      <c r="Q3286" s="32"/>
      <c r="R3286" s="32"/>
      <c r="S3286" s="34">
        <v>0</v>
      </c>
      <c r="T3286" s="35"/>
      <c r="U3286" s="33"/>
      <c r="V3286" s="33"/>
      <c r="W3286" s="33"/>
      <c r="X3286" s="33"/>
      <c r="Y3286" s="33"/>
      <c r="Z3286" s="34">
        <v>0</v>
      </c>
      <c r="AA3286" s="33"/>
      <c r="AB3286" s="33"/>
      <c r="AC3286" s="42">
        <v>77.033333333333331</v>
      </c>
    </row>
    <row r="3287" spans="1:29" x14ac:dyDescent="0.25">
      <c r="A3287" s="225">
        <v>3283</v>
      </c>
      <c r="B3287" s="109">
        <v>204136</v>
      </c>
      <c r="C3287" s="36" t="s">
        <v>5457</v>
      </c>
      <c r="D3287" s="38">
        <v>0.77031249999999996</v>
      </c>
      <c r="E3287" s="123"/>
      <c r="F3287" s="33"/>
      <c r="G3287" s="34">
        <v>77.03125</v>
      </c>
      <c r="H3287" s="33"/>
      <c r="I3287" s="32"/>
      <c r="J3287" s="34">
        <v>0</v>
      </c>
      <c r="K3287" s="33"/>
      <c r="L3287" s="32"/>
      <c r="M3287" s="32"/>
      <c r="N3287" s="34">
        <v>0</v>
      </c>
      <c r="O3287" s="32"/>
      <c r="P3287" s="32"/>
      <c r="Q3287" s="32"/>
      <c r="R3287" s="32"/>
      <c r="S3287" s="34">
        <v>0</v>
      </c>
      <c r="T3287" s="35"/>
      <c r="U3287" s="33"/>
      <c r="V3287" s="33"/>
      <c r="W3287" s="33"/>
      <c r="X3287" s="33"/>
      <c r="Y3287" s="33"/>
      <c r="Z3287" s="34">
        <v>0</v>
      </c>
      <c r="AA3287" s="33"/>
      <c r="AB3287" s="33"/>
      <c r="AC3287" s="42">
        <v>77.03125</v>
      </c>
    </row>
    <row r="3288" spans="1:29" x14ac:dyDescent="0.25">
      <c r="A3288" s="224">
        <v>3284</v>
      </c>
      <c r="B3288" s="109">
        <v>214067</v>
      </c>
      <c r="C3288" s="36" t="s">
        <v>5457</v>
      </c>
      <c r="D3288" s="39">
        <v>0.73019999999999996</v>
      </c>
      <c r="E3288" s="123"/>
      <c r="F3288" s="33"/>
      <c r="G3288" s="34">
        <v>73.02</v>
      </c>
      <c r="H3288" s="33"/>
      <c r="I3288" s="32"/>
      <c r="J3288" s="34">
        <v>0</v>
      </c>
      <c r="K3288" s="33"/>
      <c r="L3288" s="32"/>
      <c r="M3288" s="32"/>
      <c r="N3288" s="34">
        <v>0</v>
      </c>
      <c r="O3288" s="32"/>
      <c r="P3288" s="32"/>
      <c r="Q3288" s="32"/>
      <c r="R3288" s="32"/>
      <c r="S3288" s="34">
        <v>0</v>
      </c>
      <c r="T3288" s="35"/>
      <c r="U3288" s="33">
        <v>4</v>
      </c>
      <c r="V3288" s="33"/>
      <c r="W3288" s="33"/>
      <c r="X3288" s="33"/>
      <c r="Y3288" s="33"/>
      <c r="Z3288" s="34">
        <v>4</v>
      </c>
      <c r="AA3288" s="33"/>
      <c r="AB3288" s="33"/>
      <c r="AC3288" s="42">
        <v>77.02</v>
      </c>
    </row>
    <row r="3289" spans="1:29" x14ac:dyDescent="0.25">
      <c r="A3289" s="224">
        <v>3285</v>
      </c>
      <c r="B3289" s="62" t="s">
        <v>903</v>
      </c>
      <c r="C3289" s="8" t="s">
        <v>5456</v>
      </c>
      <c r="D3289" s="6">
        <v>0.75413793103448279</v>
      </c>
      <c r="E3289" s="121"/>
      <c r="F3289" s="5"/>
      <c r="G3289" s="6">
        <f>SUM(D3289*100,E3289:F3289)</f>
        <v>75.413793103448285</v>
      </c>
      <c r="H3289" s="5"/>
      <c r="I3289" s="4"/>
      <c r="J3289" s="6">
        <f>SUM(H3289:I3289)</f>
        <v>0</v>
      </c>
      <c r="K3289" s="5"/>
      <c r="L3289" s="4"/>
      <c r="M3289" s="4"/>
      <c r="N3289" s="6">
        <f>SUM(K3289:M3289)</f>
        <v>0</v>
      </c>
      <c r="O3289" s="4"/>
      <c r="P3289" s="4"/>
      <c r="Q3289" s="4"/>
      <c r="R3289" s="4"/>
      <c r="S3289" s="6">
        <f>SUM(O3289:R3289)</f>
        <v>0</v>
      </c>
      <c r="T3289" s="7"/>
      <c r="U3289" s="5"/>
      <c r="V3289" s="5">
        <v>1.6</v>
      </c>
      <c r="W3289" s="5"/>
      <c r="X3289" s="5"/>
      <c r="Y3289" s="5"/>
      <c r="Z3289" s="6">
        <f>SUM(T3289:Y3289)</f>
        <v>1.6</v>
      </c>
      <c r="AA3289" s="5"/>
      <c r="AB3289" s="5"/>
      <c r="AC3289" s="40">
        <f>G3289+J3289+N3289+S3289+Z3289+AA3289-AB3289</f>
        <v>77.013793103448279</v>
      </c>
    </row>
    <row r="3290" spans="1:29" x14ac:dyDescent="0.25">
      <c r="A3290" s="224">
        <v>3286</v>
      </c>
      <c r="B3290" s="62" t="s">
        <v>2993</v>
      </c>
      <c r="C3290" s="13" t="s">
        <v>2360</v>
      </c>
      <c r="D3290" s="18">
        <v>0.77</v>
      </c>
      <c r="E3290" s="122"/>
      <c r="F3290" s="17"/>
      <c r="G3290" s="18">
        <v>77</v>
      </c>
      <c r="H3290" s="17"/>
      <c r="I3290" s="19"/>
      <c r="J3290" s="18">
        <v>0</v>
      </c>
      <c r="K3290" s="17"/>
      <c r="L3290" s="19"/>
      <c r="M3290" s="19"/>
      <c r="N3290" s="18">
        <v>0</v>
      </c>
      <c r="O3290" s="19"/>
      <c r="P3290" s="19"/>
      <c r="Q3290" s="19"/>
      <c r="R3290" s="19"/>
      <c r="S3290" s="18">
        <v>0</v>
      </c>
      <c r="T3290" s="20"/>
      <c r="U3290" s="17"/>
      <c r="V3290" s="17"/>
      <c r="W3290" s="17"/>
      <c r="X3290" s="17"/>
      <c r="Y3290" s="17"/>
      <c r="Z3290" s="18">
        <v>0</v>
      </c>
      <c r="AA3290" s="17"/>
      <c r="AB3290" s="17"/>
      <c r="AC3290" s="41">
        <v>77</v>
      </c>
    </row>
    <row r="3291" spans="1:29" x14ac:dyDescent="0.25">
      <c r="A3291" s="225">
        <v>3287</v>
      </c>
      <c r="B3291" s="62" t="s">
        <v>2994</v>
      </c>
      <c r="C3291" s="13" t="s">
        <v>2360</v>
      </c>
      <c r="D3291" s="18">
        <v>0.77</v>
      </c>
      <c r="E3291" s="122"/>
      <c r="F3291" s="17"/>
      <c r="G3291" s="18">
        <v>77</v>
      </c>
      <c r="H3291" s="17"/>
      <c r="I3291" s="19"/>
      <c r="J3291" s="18">
        <v>0</v>
      </c>
      <c r="K3291" s="17"/>
      <c r="L3291" s="19"/>
      <c r="M3291" s="19"/>
      <c r="N3291" s="18">
        <v>0</v>
      </c>
      <c r="O3291" s="19"/>
      <c r="P3291" s="19"/>
      <c r="Q3291" s="19"/>
      <c r="R3291" s="19"/>
      <c r="S3291" s="18">
        <v>0</v>
      </c>
      <c r="T3291" s="20"/>
      <c r="U3291" s="17"/>
      <c r="V3291" s="17"/>
      <c r="W3291" s="17"/>
      <c r="X3291" s="17"/>
      <c r="Y3291" s="17"/>
      <c r="Z3291" s="18">
        <v>0</v>
      </c>
      <c r="AA3291" s="17"/>
      <c r="AB3291" s="17"/>
      <c r="AC3291" s="41">
        <v>77</v>
      </c>
    </row>
    <row r="3292" spans="1:29" x14ac:dyDescent="0.25">
      <c r="A3292" s="224">
        <v>3288</v>
      </c>
      <c r="B3292" s="62" t="s">
        <v>2995</v>
      </c>
      <c r="C3292" s="13" t="s">
        <v>2360</v>
      </c>
      <c r="D3292" s="18">
        <v>0.77</v>
      </c>
      <c r="E3292" s="122"/>
      <c r="F3292" s="17"/>
      <c r="G3292" s="18">
        <v>77</v>
      </c>
      <c r="H3292" s="17"/>
      <c r="I3292" s="19"/>
      <c r="J3292" s="18">
        <v>0</v>
      </c>
      <c r="K3292" s="17"/>
      <c r="L3292" s="19"/>
      <c r="M3292" s="19"/>
      <c r="N3292" s="18">
        <v>0</v>
      </c>
      <c r="O3292" s="19"/>
      <c r="P3292" s="19"/>
      <c r="Q3292" s="19"/>
      <c r="R3292" s="19"/>
      <c r="S3292" s="18">
        <v>0</v>
      </c>
      <c r="T3292" s="20"/>
      <c r="U3292" s="17"/>
      <c r="V3292" s="17"/>
      <c r="W3292" s="17"/>
      <c r="X3292" s="17"/>
      <c r="Y3292" s="17"/>
      <c r="Z3292" s="18">
        <v>0</v>
      </c>
      <c r="AA3292" s="17"/>
      <c r="AB3292" s="17"/>
      <c r="AC3292" s="41">
        <v>77</v>
      </c>
    </row>
    <row r="3293" spans="1:29" x14ac:dyDescent="0.25">
      <c r="A3293" s="224">
        <v>3289</v>
      </c>
      <c r="B3293" s="62" t="s">
        <v>3685</v>
      </c>
      <c r="C3293" s="13" t="s">
        <v>3340</v>
      </c>
      <c r="D3293" s="18">
        <v>0.77</v>
      </c>
      <c r="E3293" s="122"/>
      <c r="F3293" s="17"/>
      <c r="G3293" s="18">
        <v>77</v>
      </c>
      <c r="H3293" s="17"/>
      <c r="I3293" s="19"/>
      <c r="J3293" s="18">
        <v>0</v>
      </c>
      <c r="K3293" s="17"/>
      <c r="L3293" s="19"/>
      <c r="M3293" s="19"/>
      <c r="N3293" s="18">
        <v>0</v>
      </c>
      <c r="O3293" s="19"/>
      <c r="P3293" s="19"/>
      <c r="Q3293" s="19"/>
      <c r="R3293" s="19"/>
      <c r="S3293" s="18">
        <v>0</v>
      </c>
      <c r="T3293" s="20"/>
      <c r="U3293" s="17"/>
      <c r="V3293" s="17"/>
      <c r="W3293" s="17"/>
      <c r="X3293" s="17"/>
      <c r="Y3293" s="17"/>
      <c r="Z3293" s="18">
        <v>0</v>
      </c>
      <c r="AA3293" s="17"/>
      <c r="AB3293" s="17"/>
      <c r="AC3293" s="41">
        <v>77</v>
      </c>
    </row>
    <row r="3294" spans="1:29" x14ac:dyDescent="0.25">
      <c r="A3294" s="224">
        <v>3290</v>
      </c>
      <c r="B3294" s="110" t="s">
        <v>4575</v>
      </c>
      <c r="C3294" s="50" t="s">
        <v>4042</v>
      </c>
      <c r="D3294" s="18">
        <v>0.77</v>
      </c>
      <c r="E3294" s="124"/>
      <c r="F3294" s="17"/>
      <c r="G3294" s="18">
        <f>SUM(D3294*100,E3294:F3294)</f>
        <v>77</v>
      </c>
      <c r="H3294" s="17"/>
      <c r="I3294" s="19"/>
      <c r="J3294" s="18">
        <f>SUM(H3294:I3294)</f>
        <v>0</v>
      </c>
      <c r="K3294" s="17"/>
      <c r="L3294" s="19"/>
      <c r="M3294" s="19"/>
      <c r="N3294" s="18">
        <f>SUM(K3294:M3294)</f>
        <v>0</v>
      </c>
      <c r="O3294" s="19"/>
      <c r="P3294" s="19"/>
      <c r="Q3294" s="19"/>
      <c r="R3294" s="19"/>
      <c r="S3294" s="18">
        <f>SUM(O3294:R3294)</f>
        <v>0</v>
      </c>
      <c r="T3294" s="20"/>
      <c r="U3294" s="17"/>
      <c r="V3294" s="17"/>
      <c r="W3294" s="17"/>
      <c r="X3294" s="17"/>
      <c r="Y3294" s="17"/>
      <c r="Z3294" s="18">
        <f>SUM(T3294:Y3294)</f>
        <v>0</v>
      </c>
      <c r="AA3294" s="17"/>
      <c r="AB3294" s="17"/>
      <c r="AC3294" s="41">
        <f>G3294+J3294+N3294+S3294+Z3294+AA3294-AB3294</f>
        <v>77</v>
      </c>
    </row>
    <row r="3295" spans="1:29" x14ac:dyDescent="0.25">
      <c r="A3295" s="225">
        <v>3291</v>
      </c>
      <c r="B3295" s="60" t="s">
        <v>4796</v>
      </c>
      <c r="C3295" s="8" t="s">
        <v>4042</v>
      </c>
      <c r="D3295" s="18">
        <v>0.75700000000000001</v>
      </c>
      <c r="E3295" s="124"/>
      <c r="F3295" s="17"/>
      <c r="G3295" s="18">
        <f>SUM(D3295*100,E3295:F3295)</f>
        <v>75.7</v>
      </c>
      <c r="H3295" s="17"/>
      <c r="I3295" s="19"/>
      <c r="J3295" s="18">
        <f>SUM(H3295:I3295)</f>
        <v>0</v>
      </c>
      <c r="K3295" s="17"/>
      <c r="L3295" s="19"/>
      <c r="M3295" s="19"/>
      <c r="N3295" s="18">
        <f>SUM(K3295:M3295)</f>
        <v>0</v>
      </c>
      <c r="O3295" s="19"/>
      <c r="P3295" s="19"/>
      <c r="Q3295" s="19"/>
      <c r="R3295" s="19"/>
      <c r="S3295" s="18">
        <f>SUM(O3295:R3295)</f>
        <v>0</v>
      </c>
      <c r="T3295" s="20"/>
      <c r="U3295" s="17">
        <v>1.3</v>
      </c>
      <c r="V3295" s="17"/>
      <c r="W3295" s="17"/>
      <c r="X3295" s="17"/>
      <c r="Y3295" s="17"/>
      <c r="Z3295" s="18">
        <f>SUM(T3295:Y3295)</f>
        <v>1.3</v>
      </c>
      <c r="AA3295" s="17"/>
      <c r="AB3295" s="17"/>
      <c r="AC3295" s="41">
        <f>G3295+J3295+N3295+S3295+Z3295+AA3295-AB3295</f>
        <v>77</v>
      </c>
    </row>
    <row r="3296" spans="1:29" x14ac:dyDescent="0.25">
      <c r="A3296" s="224">
        <v>3292</v>
      </c>
      <c r="B3296" s="81" t="s">
        <v>1714</v>
      </c>
      <c r="C3296" s="8" t="s">
        <v>1369</v>
      </c>
      <c r="D3296" s="18">
        <v>0.76958801498127349</v>
      </c>
      <c r="E3296" s="122"/>
      <c r="F3296" s="17"/>
      <c r="G3296" s="18">
        <f>SUM(D3296*100,E3296:F3296)</f>
        <v>76.958801498127343</v>
      </c>
      <c r="H3296" s="17"/>
      <c r="I3296" s="19"/>
      <c r="J3296" s="18">
        <f>SUM(H3296:I3296)</f>
        <v>0</v>
      </c>
      <c r="K3296" s="17"/>
      <c r="L3296" s="19"/>
      <c r="M3296" s="19"/>
      <c r="N3296" s="18">
        <f>SUM(K3296:M3296)</f>
        <v>0</v>
      </c>
      <c r="O3296" s="19"/>
      <c r="P3296" s="19"/>
      <c r="Q3296" s="19"/>
      <c r="R3296" s="19"/>
      <c r="S3296" s="18">
        <f>SUM(O3296:R3296)</f>
        <v>0</v>
      </c>
      <c r="T3296" s="20"/>
      <c r="U3296" s="17"/>
      <c r="V3296" s="17"/>
      <c r="W3296" s="17"/>
      <c r="X3296" s="17"/>
      <c r="Y3296" s="17"/>
      <c r="Z3296" s="18">
        <f>SUM(T3296:Y3296)</f>
        <v>0</v>
      </c>
      <c r="AA3296" s="17"/>
      <c r="AB3296" s="17"/>
      <c r="AC3296" s="41">
        <f>G3296+J3296+N3296+S3296+Z3296+AA3296-AB3296</f>
        <v>76.958801498127343</v>
      </c>
    </row>
    <row r="3297" spans="1:29" x14ac:dyDescent="0.25">
      <c r="A3297" s="224">
        <v>3293</v>
      </c>
      <c r="B3297" s="109">
        <v>184141</v>
      </c>
      <c r="C3297" s="36" t="s">
        <v>5457</v>
      </c>
      <c r="D3297" s="39">
        <v>0.76944444444444449</v>
      </c>
      <c r="E3297" s="123"/>
      <c r="F3297" s="33"/>
      <c r="G3297" s="34">
        <v>76.944444444444443</v>
      </c>
      <c r="H3297" s="33"/>
      <c r="I3297" s="32"/>
      <c r="J3297" s="34">
        <v>0</v>
      </c>
      <c r="K3297" s="33"/>
      <c r="L3297" s="32"/>
      <c r="M3297" s="32"/>
      <c r="N3297" s="34">
        <v>0</v>
      </c>
      <c r="O3297" s="32"/>
      <c r="P3297" s="32"/>
      <c r="Q3297" s="32"/>
      <c r="R3297" s="32"/>
      <c r="S3297" s="34">
        <v>0</v>
      </c>
      <c r="T3297" s="35"/>
      <c r="U3297" s="33"/>
      <c r="V3297" s="33"/>
      <c r="W3297" s="33"/>
      <c r="X3297" s="33"/>
      <c r="Y3297" s="33"/>
      <c r="Z3297" s="34">
        <v>0</v>
      </c>
      <c r="AA3297" s="33"/>
      <c r="AB3297" s="33"/>
      <c r="AC3297" s="42">
        <v>76.944444444444443</v>
      </c>
    </row>
    <row r="3298" spans="1:29" x14ac:dyDescent="0.25">
      <c r="A3298" s="224">
        <v>3294</v>
      </c>
      <c r="B3298" s="109">
        <v>184144</v>
      </c>
      <c r="C3298" s="36" t="s">
        <v>5457</v>
      </c>
      <c r="D3298" s="39">
        <v>0.74444444444444446</v>
      </c>
      <c r="E3298" s="123"/>
      <c r="F3298" s="33"/>
      <c r="G3298" s="34">
        <v>74.444444444444443</v>
      </c>
      <c r="H3298" s="33"/>
      <c r="I3298" s="32"/>
      <c r="J3298" s="34">
        <v>0</v>
      </c>
      <c r="K3298" s="33"/>
      <c r="L3298" s="32"/>
      <c r="M3298" s="32"/>
      <c r="N3298" s="34">
        <v>0</v>
      </c>
      <c r="O3298" s="32">
        <v>2.5</v>
      </c>
      <c r="P3298" s="32"/>
      <c r="Q3298" s="32"/>
      <c r="R3298" s="32"/>
      <c r="S3298" s="34">
        <v>2.5</v>
      </c>
      <c r="T3298" s="35"/>
      <c r="U3298" s="33"/>
      <c r="V3298" s="33"/>
      <c r="W3298" s="33"/>
      <c r="X3298" s="33"/>
      <c r="Y3298" s="33"/>
      <c r="Z3298" s="34">
        <v>0</v>
      </c>
      <c r="AA3298" s="33"/>
      <c r="AB3298" s="33"/>
      <c r="AC3298" s="42">
        <v>76.944444444444443</v>
      </c>
    </row>
    <row r="3299" spans="1:29" x14ac:dyDescent="0.25">
      <c r="A3299" s="225">
        <v>3295</v>
      </c>
      <c r="B3299" s="60" t="s">
        <v>904</v>
      </c>
      <c r="C3299" s="8" t="s">
        <v>5456</v>
      </c>
      <c r="D3299" s="6">
        <v>0.76939393939393941</v>
      </c>
      <c r="E3299" s="121"/>
      <c r="F3299" s="5"/>
      <c r="G3299" s="6">
        <f>SUM(D3299*100,E3299:F3299)</f>
        <v>76.939393939393938</v>
      </c>
      <c r="H3299" s="5"/>
      <c r="I3299" s="4"/>
      <c r="J3299" s="6">
        <f>SUM(H3299:I3299)</f>
        <v>0</v>
      </c>
      <c r="K3299" s="5"/>
      <c r="L3299" s="4"/>
      <c r="M3299" s="4"/>
      <c r="N3299" s="6">
        <f>SUM(K3299:M3299)</f>
        <v>0</v>
      </c>
      <c r="O3299" s="4"/>
      <c r="P3299" s="4"/>
      <c r="Q3299" s="4"/>
      <c r="R3299" s="4"/>
      <c r="S3299" s="6">
        <f>SUM(O3299:R3299)</f>
        <v>0</v>
      </c>
      <c r="T3299" s="7"/>
      <c r="U3299" s="5"/>
      <c r="V3299" s="5"/>
      <c r="W3299" s="5"/>
      <c r="X3299" s="5"/>
      <c r="Y3299" s="5"/>
      <c r="Z3299" s="6">
        <f>SUM(T3299:Y3299)</f>
        <v>0</v>
      </c>
      <c r="AA3299" s="5"/>
      <c r="AB3299" s="5"/>
      <c r="AC3299" s="40">
        <f>G3299+J3299+N3299+S3299+Z3299+AA3299-AB3299</f>
        <v>76.939393939393938</v>
      </c>
    </row>
    <row r="3300" spans="1:29" x14ac:dyDescent="0.25">
      <c r="A3300" s="224">
        <v>3296</v>
      </c>
      <c r="B3300" s="110" t="s">
        <v>4588</v>
      </c>
      <c r="C3300" s="50" t="s">
        <v>4042</v>
      </c>
      <c r="D3300" s="18">
        <v>0.76935483870967747</v>
      </c>
      <c r="E3300" s="124"/>
      <c r="F3300" s="17"/>
      <c r="G3300" s="18">
        <f>SUM(D3300*100,E3300:F3300)</f>
        <v>76.935483870967744</v>
      </c>
      <c r="H3300" s="17"/>
      <c r="I3300" s="19"/>
      <c r="J3300" s="18">
        <f>SUM(H3300:I3300)</f>
        <v>0</v>
      </c>
      <c r="K3300" s="17"/>
      <c r="L3300" s="19"/>
      <c r="M3300" s="19"/>
      <c r="N3300" s="18">
        <f>SUM(K3300:M3300)</f>
        <v>0</v>
      </c>
      <c r="O3300" s="19"/>
      <c r="P3300" s="19"/>
      <c r="Q3300" s="19"/>
      <c r="R3300" s="19"/>
      <c r="S3300" s="18">
        <f>SUM(O3300:R3300)</f>
        <v>0</v>
      </c>
      <c r="T3300" s="20"/>
      <c r="U3300" s="17"/>
      <c r="V3300" s="17"/>
      <c r="W3300" s="17"/>
      <c r="X3300" s="17"/>
      <c r="Y3300" s="17"/>
      <c r="Z3300" s="18">
        <f>SUM(T3300:Y3300)</f>
        <v>0</v>
      </c>
      <c r="AA3300" s="17"/>
      <c r="AB3300" s="17"/>
      <c r="AC3300" s="41">
        <f>G3300+J3300+N3300+S3300+Z3300+AA3300-AB3300</f>
        <v>76.935483870967744</v>
      </c>
    </row>
    <row r="3301" spans="1:29" x14ac:dyDescent="0.25">
      <c r="A3301" s="224">
        <v>3297</v>
      </c>
      <c r="B3301" s="62" t="s">
        <v>5050</v>
      </c>
      <c r="C3301" s="24" t="s">
        <v>4042</v>
      </c>
      <c r="D3301" s="18">
        <v>0.74935483870967745</v>
      </c>
      <c r="E3301" s="124"/>
      <c r="F3301" s="17"/>
      <c r="G3301" s="18">
        <f>SUM(D3301*100,E3301:F3301)</f>
        <v>74.935483870967744</v>
      </c>
      <c r="H3301" s="17"/>
      <c r="I3301" s="19"/>
      <c r="J3301" s="18">
        <f>SUM(H3301:I3301)</f>
        <v>0</v>
      </c>
      <c r="K3301" s="17"/>
      <c r="L3301" s="19"/>
      <c r="M3301" s="19"/>
      <c r="N3301" s="18">
        <f>SUM(K3301:M3301)</f>
        <v>0</v>
      </c>
      <c r="O3301" s="19"/>
      <c r="P3301" s="19"/>
      <c r="Q3301" s="19"/>
      <c r="R3301" s="19"/>
      <c r="S3301" s="18">
        <f>SUM(O3301:R3301)</f>
        <v>0</v>
      </c>
      <c r="T3301" s="20">
        <v>2</v>
      </c>
      <c r="U3301" s="17"/>
      <c r="V3301" s="17"/>
      <c r="W3301" s="17"/>
      <c r="X3301" s="17"/>
      <c r="Y3301" s="17"/>
      <c r="Z3301" s="18">
        <f>SUM(T3301:Y3301)</f>
        <v>2</v>
      </c>
      <c r="AA3301" s="17"/>
      <c r="AB3301" s="17"/>
      <c r="AC3301" s="41">
        <f>G3301+J3301+N3301+S3301+Z3301+AA3301-AB3301</f>
        <v>76.935483870967744</v>
      </c>
    </row>
    <row r="3302" spans="1:29" x14ac:dyDescent="0.25">
      <c r="A3302" s="224">
        <v>3298</v>
      </c>
      <c r="B3302" s="58" t="s">
        <v>905</v>
      </c>
      <c r="C3302" s="8" t="s">
        <v>5456</v>
      </c>
      <c r="D3302" s="6">
        <v>0.76933333333333331</v>
      </c>
      <c r="E3302" s="121"/>
      <c r="F3302" s="5"/>
      <c r="G3302" s="6">
        <f>SUM(D3302*100,E3302:F3302)</f>
        <v>76.933333333333337</v>
      </c>
      <c r="H3302" s="5"/>
      <c r="I3302" s="4"/>
      <c r="J3302" s="6">
        <f>SUM(H3302:I3302)</f>
        <v>0</v>
      </c>
      <c r="K3302" s="5"/>
      <c r="L3302" s="4"/>
      <c r="M3302" s="4"/>
      <c r="N3302" s="6">
        <f>SUM(K3302:M3302)</f>
        <v>0</v>
      </c>
      <c r="O3302" s="4"/>
      <c r="P3302" s="4"/>
      <c r="Q3302" s="4"/>
      <c r="R3302" s="4"/>
      <c r="S3302" s="6">
        <f>SUM(O3302:R3302)</f>
        <v>0</v>
      </c>
      <c r="T3302" s="7"/>
      <c r="U3302" s="5"/>
      <c r="V3302" s="5"/>
      <c r="W3302" s="5"/>
      <c r="X3302" s="5"/>
      <c r="Y3302" s="5"/>
      <c r="Z3302" s="6">
        <f>SUM(T3302:Y3302)</f>
        <v>0</v>
      </c>
      <c r="AA3302" s="5"/>
      <c r="AB3302" s="5"/>
      <c r="AC3302" s="40">
        <f>G3302+J3302+N3302+S3302+Z3302+AA3302-AB3302</f>
        <v>76.933333333333337</v>
      </c>
    </row>
    <row r="3303" spans="1:29" x14ac:dyDescent="0.25">
      <c r="A3303" s="225">
        <v>3299</v>
      </c>
      <c r="B3303" s="103" t="s">
        <v>1715</v>
      </c>
      <c r="C3303" s="8" t="s">
        <v>1369</v>
      </c>
      <c r="D3303" s="18">
        <v>0.76933333333333331</v>
      </c>
      <c r="E3303" s="122"/>
      <c r="F3303" s="17"/>
      <c r="G3303" s="18">
        <f>SUM(D3303*100,E3303:F3303)</f>
        <v>76.933333333333337</v>
      </c>
      <c r="H3303" s="17"/>
      <c r="I3303" s="19"/>
      <c r="J3303" s="18">
        <f>SUM(H3303:I3303)</f>
        <v>0</v>
      </c>
      <c r="K3303" s="17"/>
      <c r="L3303" s="19"/>
      <c r="M3303" s="19"/>
      <c r="N3303" s="18">
        <f>SUM(K3303:M3303)</f>
        <v>0</v>
      </c>
      <c r="O3303" s="19"/>
      <c r="P3303" s="19"/>
      <c r="Q3303" s="19"/>
      <c r="R3303" s="19"/>
      <c r="S3303" s="18">
        <f>SUM(O3303:R3303)</f>
        <v>0</v>
      </c>
      <c r="T3303" s="20"/>
      <c r="U3303" s="17"/>
      <c r="V3303" s="17"/>
      <c r="W3303" s="17"/>
      <c r="X3303" s="17"/>
      <c r="Y3303" s="17"/>
      <c r="Z3303" s="18">
        <f>SUM(T3303:Y3303)</f>
        <v>0</v>
      </c>
      <c r="AA3303" s="17"/>
      <c r="AB3303" s="17"/>
      <c r="AC3303" s="41">
        <f>G3303+J3303+N3303+S3303+Z3303+AA3303-AB3303</f>
        <v>76.933333333333337</v>
      </c>
    </row>
    <row r="3304" spans="1:29" x14ac:dyDescent="0.25">
      <c r="A3304" s="224">
        <v>3300</v>
      </c>
      <c r="B3304" s="62" t="s">
        <v>2996</v>
      </c>
      <c r="C3304" s="13" t="s">
        <v>2360</v>
      </c>
      <c r="D3304" s="18">
        <v>0.6692999999999999</v>
      </c>
      <c r="E3304" s="122"/>
      <c r="F3304" s="17"/>
      <c r="G3304" s="18">
        <v>66.929999999999993</v>
      </c>
      <c r="H3304" s="17"/>
      <c r="I3304" s="19"/>
      <c r="J3304" s="18">
        <v>0</v>
      </c>
      <c r="K3304" s="17"/>
      <c r="L3304" s="19"/>
      <c r="M3304" s="19"/>
      <c r="N3304" s="18">
        <v>0</v>
      </c>
      <c r="O3304" s="19"/>
      <c r="P3304" s="19"/>
      <c r="Q3304" s="19"/>
      <c r="R3304" s="19"/>
      <c r="S3304" s="18">
        <v>0</v>
      </c>
      <c r="T3304" s="20"/>
      <c r="U3304" s="17"/>
      <c r="V3304" s="17"/>
      <c r="W3304" s="17"/>
      <c r="X3304" s="17">
        <v>10</v>
      </c>
      <c r="Y3304" s="17"/>
      <c r="Z3304" s="18">
        <v>10</v>
      </c>
      <c r="AA3304" s="17"/>
      <c r="AB3304" s="17"/>
      <c r="AC3304" s="41">
        <v>76.929999999999993</v>
      </c>
    </row>
    <row r="3305" spans="1:29" x14ac:dyDescent="0.25">
      <c r="A3305" s="224">
        <v>3301</v>
      </c>
      <c r="B3305" s="105" t="s">
        <v>1716</v>
      </c>
      <c r="C3305" s="8" t="s">
        <v>1369</v>
      </c>
      <c r="D3305" s="18">
        <v>0.73229677419354833</v>
      </c>
      <c r="E3305" s="122"/>
      <c r="F3305" s="17"/>
      <c r="G3305" s="18">
        <f>SUM(D3305*100,E3305:F3305)</f>
        <v>73.229677419354829</v>
      </c>
      <c r="H3305" s="17"/>
      <c r="I3305" s="19"/>
      <c r="J3305" s="18">
        <f>SUM(H3305:I3305)</f>
        <v>0</v>
      </c>
      <c r="K3305" s="17"/>
      <c r="L3305" s="19"/>
      <c r="M3305" s="19"/>
      <c r="N3305" s="18">
        <f>SUM(K3305:M3305)</f>
        <v>0</v>
      </c>
      <c r="O3305" s="19">
        <v>2.5</v>
      </c>
      <c r="P3305" s="19"/>
      <c r="Q3305" s="19"/>
      <c r="R3305" s="19"/>
      <c r="S3305" s="18">
        <f>SUM(O3305:R3305)</f>
        <v>2.5</v>
      </c>
      <c r="T3305" s="20"/>
      <c r="U3305" s="17">
        <v>0.5</v>
      </c>
      <c r="V3305" s="17">
        <v>0.5</v>
      </c>
      <c r="W3305" s="17">
        <v>0.2</v>
      </c>
      <c r="X3305" s="17"/>
      <c r="Y3305" s="17"/>
      <c r="Z3305" s="18">
        <f>SUM(T3305:Y3305)</f>
        <v>1.2</v>
      </c>
      <c r="AA3305" s="17"/>
      <c r="AB3305" s="17"/>
      <c r="AC3305" s="41">
        <f>G3305+J3305+N3305+S3305+Z3305+AA3305-AB3305</f>
        <v>76.929677419354832</v>
      </c>
    </row>
    <row r="3306" spans="1:29" x14ac:dyDescent="0.25">
      <c r="A3306" s="224">
        <v>3302</v>
      </c>
      <c r="B3306" s="95" t="s">
        <v>1717</v>
      </c>
      <c r="C3306" s="8" t="s">
        <v>1369</v>
      </c>
      <c r="D3306" s="18">
        <v>0.66223225806451613</v>
      </c>
      <c r="E3306" s="122"/>
      <c r="F3306" s="17"/>
      <c r="G3306" s="18">
        <f>SUM(D3306*100,E3306:F3306)</f>
        <v>66.223225806451609</v>
      </c>
      <c r="H3306" s="17"/>
      <c r="I3306" s="19"/>
      <c r="J3306" s="18">
        <f>SUM(H3306:I3306)</f>
        <v>0</v>
      </c>
      <c r="K3306" s="17"/>
      <c r="L3306" s="19"/>
      <c r="M3306" s="19"/>
      <c r="N3306" s="18">
        <f>SUM(K3306:M3306)</f>
        <v>0</v>
      </c>
      <c r="O3306" s="19">
        <v>2.5</v>
      </c>
      <c r="P3306" s="19">
        <v>4.5</v>
      </c>
      <c r="Q3306" s="19"/>
      <c r="R3306" s="19"/>
      <c r="S3306" s="18">
        <f>SUM(O3306:R3306)</f>
        <v>7</v>
      </c>
      <c r="T3306" s="20">
        <v>1.5</v>
      </c>
      <c r="U3306" s="17">
        <v>0.5</v>
      </c>
      <c r="V3306" s="17"/>
      <c r="W3306" s="17">
        <v>0.2</v>
      </c>
      <c r="X3306" s="17"/>
      <c r="Y3306" s="17">
        <v>1.5</v>
      </c>
      <c r="Z3306" s="18">
        <f>SUM(T3306:Y3306)</f>
        <v>3.7</v>
      </c>
      <c r="AA3306" s="17"/>
      <c r="AB3306" s="17"/>
      <c r="AC3306" s="41">
        <f>G3306+J3306+N3306+S3306+Z3306+AA3306-AB3306</f>
        <v>76.923225806451612</v>
      </c>
    </row>
    <row r="3307" spans="1:29" x14ac:dyDescent="0.25">
      <c r="A3307" s="225">
        <v>3303</v>
      </c>
      <c r="B3307" s="81" t="s">
        <v>1718</v>
      </c>
      <c r="C3307" s="21" t="s">
        <v>1369</v>
      </c>
      <c r="D3307" s="18">
        <v>0.76905723905723899</v>
      </c>
      <c r="E3307" s="122"/>
      <c r="F3307" s="17"/>
      <c r="G3307" s="18">
        <f>SUM(D3307*100,E3307:F3307)</f>
        <v>76.905723905723903</v>
      </c>
      <c r="H3307" s="17"/>
      <c r="I3307" s="19"/>
      <c r="J3307" s="18">
        <f>SUM(H3307:I3307)</f>
        <v>0</v>
      </c>
      <c r="K3307" s="17"/>
      <c r="L3307" s="19"/>
      <c r="M3307" s="19"/>
      <c r="N3307" s="18">
        <f>SUM(K3307:M3307)</f>
        <v>0</v>
      </c>
      <c r="O3307" s="19"/>
      <c r="P3307" s="19"/>
      <c r="Q3307" s="19"/>
      <c r="R3307" s="19"/>
      <c r="S3307" s="18">
        <f>SUM(O3307:R3307)</f>
        <v>0</v>
      </c>
      <c r="T3307" s="20"/>
      <c r="U3307" s="17"/>
      <c r="V3307" s="17"/>
      <c r="W3307" s="17"/>
      <c r="X3307" s="17"/>
      <c r="Y3307" s="17"/>
      <c r="Z3307" s="18">
        <f>SUM(T3307:Y3307)</f>
        <v>0</v>
      </c>
      <c r="AA3307" s="17"/>
      <c r="AB3307" s="17"/>
      <c r="AC3307" s="41">
        <f>G3307+J3307+N3307+S3307+Z3307+AA3307-AB3307</f>
        <v>76.905723905723903</v>
      </c>
    </row>
    <row r="3308" spans="1:29" x14ac:dyDescent="0.25">
      <c r="A3308" s="224">
        <v>3304</v>
      </c>
      <c r="B3308" s="62" t="s">
        <v>4716</v>
      </c>
      <c r="C3308" s="8" t="s">
        <v>4042</v>
      </c>
      <c r="D3308" s="18">
        <v>0.76900000000000002</v>
      </c>
      <c r="E3308" s="124"/>
      <c r="F3308" s="17"/>
      <c r="G3308" s="18">
        <f>SUM(D3308*100,E3308:F3308)</f>
        <v>76.900000000000006</v>
      </c>
      <c r="H3308" s="17"/>
      <c r="I3308" s="19"/>
      <c r="J3308" s="18">
        <f>SUM(H3308:I3308)</f>
        <v>0</v>
      </c>
      <c r="K3308" s="17"/>
      <c r="L3308" s="19"/>
      <c r="M3308" s="19"/>
      <c r="N3308" s="18">
        <f>SUM(K3308:M3308)</f>
        <v>0</v>
      </c>
      <c r="O3308" s="19"/>
      <c r="P3308" s="19"/>
      <c r="Q3308" s="19"/>
      <c r="R3308" s="19"/>
      <c r="S3308" s="18">
        <f>SUM(O3308:R3308)</f>
        <v>0</v>
      </c>
      <c r="T3308" s="20"/>
      <c r="U3308" s="17"/>
      <c r="V3308" s="17"/>
      <c r="W3308" s="17"/>
      <c r="X3308" s="17"/>
      <c r="Y3308" s="17"/>
      <c r="Z3308" s="18">
        <f>SUM(T3308:Y3308)</f>
        <v>0</v>
      </c>
      <c r="AA3308" s="17"/>
      <c r="AB3308" s="17"/>
      <c r="AC3308" s="41">
        <f>G3308+J3308+N3308+S3308+Z3308+AA3308-AB3308</f>
        <v>76.900000000000006</v>
      </c>
    </row>
    <row r="3309" spans="1:29" x14ac:dyDescent="0.25">
      <c r="A3309" s="224">
        <v>3305</v>
      </c>
      <c r="B3309" s="62" t="s">
        <v>3686</v>
      </c>
      <c r="C3309" s="13" t="s">
        <v>3340</v>
      </c>
      <c r="D3309" s="18">
        <v>0.76897435897435895</v>
      </c>
      <c r="E3309" s="122"/>
      <c r="F3309" s="17"/>
      <c r="G3309" s="18">
        <v>76.897435897435898</v>
      </c>
      <c r="H3309" s="17"/>
      <c r="I3309" s="19"/>
      <c r="J3309" s="18">
        <v>0</v>
      </c>
      <c r="K3309" s="17"/>
      <c r="L3309" s="19"/>
      <c r="M3309" s="19"/>
      <c r="N3309" s="18">
        <v>0</v>
      </c>
      <c r="O3309" s="19"/>
      <c r="P3309" s="19"/>
      <c r="Q3309" s="19"/>
      <c r="R3309" s="19"/>
      <c r="S3309" s="18">
        <v>0</v>
      </c>
      <c r="T3309" s="20"/>
      <c r="U3309" s="17"/>
      <c r="V3309" s="17"/>
      <c r="W3309" s="17"/>
      <c r="X3309" s="17"/>
      <c r="Y3309" s="17"/>
      <c r="Z3309" s="18">
        <v>0</v>
      </c>
      <c r="AA3309" s="17"/>
      <c r="AB3309" s="17"/>
      <c r="AC3309" s="41">
        <v>76.897435897435898</v>
      </c>
    </row>
    <row r="3310" spans="1:29" x14ac:dyDescent="0.25">
      <c r="A3310" s="224">
        <v>3306</v>
      </c>
      <c r="B3310" s="109">
        <v>184193</v>
      </c>
      <c r="C3310" s="36" t="s">
        <v>5457</v>
      </c>
      <c r="D3310" s="39">
        <v>0.76888888888888884</v>
      </c>
      <c r="E3310" s="123"/>
      <c r="F3310" s="33"/>
      <c r="G3310" s="34">
        <v>76.888888888888886</v>
      </c>
      <c r="H3310" s="33"/>
      <c r="I3310" s="32"/>
      <c r="J3310" s="34">
        <v>0</v>
      </c>
      <c r="K3310" s="33"/>
      <c r="L3310" s="32"/>
      <c r="M3310" s="32"/>
      <c r="N3310" s="34">
        <v>0</v>
      </c>
      <c r="O3310" s="32"/>
      <c r="P3310" s="32"/>
      <c r="Q3310" s="32"/>
      <c r="R3310" s="32"/>
      <c r="S3310" s="34">
        <v>0</v>
      </c>
      <c r="T3310" s="35"/>
      <c r="U3310" s="33"/>
      <c r="V3310" s="33"/>
      <c r="W3310" s="33"/>
      <c r="X3310" s="33"/>
      <c r="Y3310" s="33"/>
      <c r="Z3310" s="34">
        <v>0</v>
      </c>
      <c r="AA3310" s="33"/>
      <c r="AB3310" s="33"/>
      <c r="AC3310" s="42">
        <v>76.888888888888886</v>
      </c>
    </row>
    <row r="3311" spans="1:29" x14ac:dyDescent="0.25">
      <c r="A3311" s="225">
        <v>3307</v>
      </c>
      <c r="B3311" s="62" t="s">
        <v>3687</v>
      </c>
      <c r="C3311" s="13" t="s">
        <v>3340</v>
      </c>
      <c r="D3311" s="18">
        <v>0.75878787878787879</v>
      </c>
      <c r="E3311" s="122">
        <v>1</v>
      </c>
      <c r="F3311" s="17"/>
      <c r="G3311" s="18">
        <v>76.878787878787875</v>
      </c>
      <c r="H3311" s="17"/>
      <c r="I3311" s="19"/>
      <c r="J3311" s="18">
        <v>0</v>
      </c>
      <c r="K3311" s="17"/>
      <c r="L3311" s="19"/>
      <c r="M3311" s="19"/>
      <c r="N3311" s="18">
        <v>0</v>
      </c>
      <c r="O3311" s="19"/>
      <c r="P3311" s="19"/>
      <c r="Q3311" s="19"/>
      <c r="R3311" s="19"/>
      <c r="S3311" s="18">
        <v>0</v>
      </c>
      <c r="T3311" s="20"/>
      <c r="U3311" s="17"/>
      <c r="V3311" s="17"/>
      <c r="W3311" s="17"/>
      <c r="X3311" s="17"/>
      <c r="Y3311" s="17"/>
      <c r="Z3311" s="18">
        <v>0</v>
      </c>
      <c r="AA3311" s="17"/>
      <c r="AB3311" s="17"/>
      <c r="AC3311" s="41">
        <v>76.878787878787875</v>
      </c>
    </row>
    <row r="3312" spans="1:29" x14ac:dyDescent="0.25">
      <c r="A3312" s="224">
        <v>3308</v>
      </c>
      <c r="B3312" s="62" t="s">
        <v>4815</v>
      </c>
      <c r="C3312" s="8" t="s">
        <v>4042</v>
      </c>
      <c r="D3312" s="18">
        <v>0.76468749999999996</v>
      </c>
      <c r="E3312" s="124"/>
      <c r="F3312" s="17"/>
      <c r="G3312" s="18">
        <f>SUM(D3312*100,E3312:F3312)</f>
        <v>76.46875</v>
      </c>
      <c r="H3312" s="17"/>
      <c r="I3312" s="19"/>
      <c r="J3312" s="18">
        <f>SUM(H3312:I3312)</f>
        <v>0</v>
      </c>
      <c r="K3312" s="17"/>
      <c r="L3312" s="19"/>
      <c r="M3312" s="19"/>
      <c r="N3312" s="18">
        <f>SUM(K3312:M3312)</f>
        <v>0</v>
      </c>
      <c r="O3312" s="19"/>
      <c r="P3312" s="19"/>
      <c r="Q3312" s="19"/>
      <c r="R3312" s="19"/>
      <c r="S3312" s="18">
        <f>SUM(O3312:R3312)</f>
        <v>0</v>
      </c>
      <c r="T3312" s="20"/>
      <c r="U3312" s="17">
        <v>0.2</v>
      </c>
      <c r="V3312" s="17"/>
      <c r="W3312" s="17"/>
      <c r="X3312" s="17">
        <v>0.2</v>
      </c>
      <c r="Y3312" s="17"/>
      <c r="Z3312" s="18">
        <f>SUM(T3312:Y3312)</f>
        <v>0.4</v>
      </c>
      <c r="AA3312" s="17"/>
      <c r="AB3312" s="17"/>
      <c r="AC3312" s="41">
        <f>G3312+J3312+N3312+S3312+Z3312+AA3312-AB3312</f>
        <v>76.868750000000006</v>
      </c>
    </row>
    <row r="3313" spans="1:29" x14ac:dyDescent="0.25">
      <c r="A3313" s="224">
        <v>3309</v>
      </c>
      <c r="B3313" s="62" t="s">
        <v>3688</v>
      </c>
      <c r="C3313" s="13" t="s">
        <v>3340</v>
      </c>
      <c r="D3313" s="18">
        <v>0.76866666666666672</v>
      </c>
      <c r="E3313" s="122"/>
      <c r="F3313" s="17"/>
      <c r="G3313" s="18">
        <v>76.866666666666674</v>
      </c>
      <c r="H3313" s="17"/>
      <c r="I3313" s="19"/>
      <c r="J3313" s="18">
        <v>0</v>
      </c>
      <c r="K3313" s="17"/>
      <c r="L3313" s="19"/>
      <c r="M3313" s="19"/>
      <c r="N3313" s="18">
        <v>0</v>
      </c>
      <c r="O3313" s="19"/>
      <c r="P3313" s="19"/>
      <c r="Q3313" s="19"/>
      <c r="R3313" s="19"/>
      <c r="S3313" s="18">
        <v>0</v>
      </c>
      <c r="T3313" s="20"/>
      <c r="U3313" s="17"/>
      <c r="V3313" s="17"/>
      <c r="W3313" s="17"/>
      <c r="X3313" s="17"/>
      <c r="Y3313" s="17"/>
      <c r="Z3313" s="18">
        <v>0</v>
      </c>
      <c r="AA3313" s="17"/>
      <c r="AB3313" s="17"/>
      <c r="AC3313" s="41">
        <v>76.866666666666674</v>
      </c>
    </row>
    <row r="3314" spans="1:29" x14ac:dyDescent="0.25">
      <c r="A3314" s="224">
        <v>3310</v>
      </c>
      <c r="B3314" s="109">
        <v>194216</v>
      </c>
      <c r="C3314" s="36" t="s">
        <v>5457</v>
      </c>
      <c r="D3314" s="39">
        <v>0.76866666666666672</v>
      </c>
      <c r="E3314" s="123"/>
      <c r="F3314" s="33"/>
      <c r="G3314" s="34">
        <v>76.866666666666674</v>
      </c>
      <c r="H3314" s="33"/>
      <c r="I3314" s="32"/>
      <c r="J3314" s="34">
        <v>0</v>
      </c>
      <c r="K3314" s="33"/>
      <c r="L3314" s="32"/>
      <c r="M3314" s="32"/>
      <c r="N3314" s="34">
        <v>0</v>
      </c>
      <c r="O3314" s="32"/>
      <c r="P3314" s="32"/>
      <c r="Q3314" s="32"/>
      <c r="R3314" s="32"/>
      <c r="S3314" s="34">
        <v>0</v>
      </c>
      <c r="T3314" s="35"/>
      <c r="U3314" s="33"/>
      <c r="V3314" s="33"/>
      <c r="W3314" s="33"/>
      <c r="X3314" s="33"/>
      <c r="Y3314" s="33"/>
      <c r="Z3314" s="34">
        <v>0</v>
      </c>
      <c r="AA3314" s="33"/>
      <c r="AB3314" s="33"/>
      <c r="AC3314" s="42">
        <v>76.866666666666674</v>
      </c>
    </row>
    <row r="3315" spans="1:29" x14ac:dyDescent="0.25">
      <c r="A3315" s="225">
        <v>3311</v>
      </c>
      <c r="B3315" s="87" t="s">
        <v>1719</v>
      </c>
      <c r="C3315" s="26" t="s">
        <v>1369</v>
      </c>
      <c r="D3315" s="18">
        <v>0.74361333333333335</v>
      </c>
      <c r="E3315" s="122"/>
      <c r="F3315" s="17"/>
      <c r="G3315" s="18">
        <f>SUM(D3315*100,E3315:F3315)</f>
        <v>74.361333333333334</v>
      </c>
      <c r="H3315" s="17"/>
      <c r="I3315" s="19"/>
      <c r="J3315" s="18">
        <f>SUM(H3315:I3315)</f>
        <v>0</v>
      </c>
      <c r="K3315" s="17"/>
      <c r="L3315" s="19"/>
      <c r="M3315" s="19"/>
      <c r="N3315" s="18">
        <f>SUM(K3315:M3315)</f>
        <v>0</v>
      </c>
      <c r="O3315" s="19">
        <v>2.5</v>
      </c>
      <c r="P3315" s="19"/>
      <c r="Q3315" s="19"/>
      <c r="R3315" s="19"/>
      <c r="S3315" s="18">
        <f>SUM(O3315:R3315)</f>
        <v>2.5</v>
      </c>
      <c r="T3315" s="20"/>
      <c r="U3315" s="17"/>
      <c r="V3315" s="17"/>
      <c r="W3315" s="17"/>
      <c r="X3315" s="17"/>
      <c r="Y3315" s="17"/>
      <c r="Z3315" s="18">
        <f>SUM(T3315:Y3315)</f>
        <v>0</v>
      </c>
      <c r="AA3315" s="17"/>
      <c r="AB3315" s="17"/>
      <c r="AC3315" s="41">
        <f>G3315+J3315+N3315+S3315+Z3315+AA3315-AB3315</f>
        <v>76.861333333333334</v>
      </c>
    </row>
    <row r="3316" spans="1:29" x14ac:dyDescent="0.25">
      <c r="A3316" s="224">
        <v>3312</v>
      </c>
      <c r="B3316" s="77" t="s">
        <v>1720</v>
      </c>
      <c r="C3316" s="21" t="s">
        <v>1369</v>
      </c>
      <c r="D3316" s="18">
        <v>0.76853211009174305</v>
      </c>
      <c r="E3316" s="122"/>
      <c r="F3316" s="17"/>
      <c r="G3316" s="18">
        <f>SUM(D3316*100,E3316:F3316)</f>
        <v>76.853211009174302</v>
      </c>
      <c r="H3316" s="17"/>
      <c r="I3316" s="19"/>
      <c r="J3316" s="18">
        <f>SUM(H3316:I3316)</f>
        <v>0</v>
      </c>
      <c r="K3316" s="17"/>
      <c r="L3316" s="19"/>
      <c r="M3316" s="19"/>
      <c r="N3316" s="18">
        <f>SUM(K3316:M3316)</f>
        <v>0</v>
      </c>
      <c r="O3316" s="19"/>
      <c r="P3316" s="19"/>
      <c r="Q3316" s="19"/>
      <c r="R3316" s="19"/>
      <c r="S3316" s="18">
        <f>SUM(O3316:R3316)</f>
        <v>0</v>
      </c>
      <c r="T3316" s="20"/>
      <c r="U3316" s="17"/>
      <c r="V3316" s="17"/>
      <c r="W3316" s="17"/>
      <c r="X3316" s="17"/>
      <c r="Y3316" s="17"/>
      <c r="Z3316" s="18">
        <f>SUM(T3316:Y3316)</f>
        <v>0</v>
      </c>
      <c r="AA3316" s="17"/>
      <c r="AB3316" s="17"/>
      <c r="AC3316" s="41">
        <f>G3316+J3316+N3316+S3316+Z3316+AA3316-AB3316</f>
        <v>76.853211009174302</v>
      </c>
    </row>
    <row r="3317" spans="1:29" x14ac:dyDescent="0.25">
      <c r="A3317" s="224">
        <v>3313</v>
      </c>
      <c r="B3317" s="62" t="s">
        <v>2997</v>
      </c>
      <c r="C3317" s="13" t="s">
        <v>2360</v>
      </c>
      <c r="D3317" s="18">
        <v>0.76846153846153842</v>
      </c>
      <c r="E3317" s="122"/>
      <c r="F3317" s="17"/>
      <c r="G3317" s="18">
        <v>76.84615384615384</v>
      </c>
      <c r="H3317" s="17"/>
      <c r="I3317" s="19"/>
      <c r="J3317" s="18">
        <v>0</v>
      </c>
      <c r="K3317" s="17"/>
      <c r="L3317" s="19"/>
      <c r="M3317" s="19"/>
      <c r="N3317" s="18">
        <v>0</v>
      </c>
      <c r="O3317" s="19"/>
      <c r="P3317" s="19"/>
      <c r="Q3317" s="19"/>
      <c r="R3317" s="19"/>
      <c r="S3317" s="18">
        <v>0</v>
      </c>
      <c r="T3317" s="20"/>
      <c r="U3317" s="17"/>
      <c r="V3317" s="17"/>
      <c r="W3317" s="17"/>
      <c r="X3317" s="17"/>
      <c r="Y3317" s="17"/>
      <c r="Z3317" s="18">
        <v>0</v>
      </c>
      <c r="AA3317" s="17"/>
      <c r="AB3317" s="17"/>
      <c r="AC3317" s="41">
        <v>76.84615384615384</v>
      </c>
    </row>
    <row r="3318" spans="1:29" x14ac:dyDescent="0.25">
      <c r="A3318" s="224">
        <v>3314</v>
      </c>
      <c r="B3318" s="62" t="s">
        <v>5277</v>
      </c>
      <c r="C3318" s="9" t="s">
        <v>4042</v>
      </c>
      <c r="D3318" s="18">
        <v>0.76034545454545466</v>
      </c>
      <c r="E3318" s="124"/>
      <c r="F3318" s="17"/>
      <c r="G3318" s="18">
        <f>SUM(D3318*100,E3318:F3318)</f>
        <v>76.034545454545466</v>
      </c>
      <c r="H3318" s="17"/>
      <c r="I3318" s="19"/>
      <c r="J3318" s="18">
        <f>SUM(H3318:I3318)</f>
        <v>0</v>
      </c>
      <c r="K3318" s="17"/>
      <c r="L3318" s="19"/>
      <c r="M3318" s="19"/>
      <c r="N3318" s="18">
        <f>SUM(K3318:M3318)</f>
        <v>0</v>
      </c>
      <c r="O3318" s="19"/>
      <c r="P3318" s="19"/>
      <c r="Q3318" s="19"/>
      <c r="R3318" s="19"/>
      <c r="S3318" s="18">
        <f>SUM(O3318:R3318)</f>
        <v>0</v>
      </c>
      <c r="T3318" s="20"/>
      <c r="U3318" s="17">
        <v>0.8</v>
      </c>
      <c r="V3318" s="17"/>
      <c r="W3318" s="17"/>
      <c r="X3318" s="17"/>
      <c r="Y3318" s="17"/>
      <c r="Z3318" s="18">
        <f>SUM(T3318:Y3318)</f>
        <v>0.8</v>
      </c>
      <c r="AA3318" s="17"/>
      <c r="AB3318" s="17"/>
      <c r="AC3318" s="41">
        <f>G3318+J3318+N3318+S3318+Z3318+AA3318-AB3318</f>
        <v>76.834545454545463</v>
      </c>
    </row>
    <row r="3319" spans="1:29" x14ac:dyDescent="0.25">
      <c r="A3319" s="225">
        <v>3315</v>
      </c>
      <c r="B3319" s="58" t="s">
        <v>906</v>
      </c>
      <c r="C3319" s="8" t="s">
        <v>5456</v>
      </c>
      <c r="D3319" s="6">
        <v>0.76833333333333331</v>
      </c>
      <c r="E3319" s="121"/>
      <c r="F3319" s="5"/>
      <c r="G3319" s="6">
        <f>SUM(D3319*100,E3319:F3319)</f>
        <v>76.833333333333329</v>
      </c>
      <c r="H3319" s="5"/>
      <c r="I3319" s="4"/>
      <c r="J3319" s="6">
        <f>SUM(H3319:I3319)</f>
        <v>0</v>
      </c>
      <c r="K3319" s="5"/>
      <c r="L3319" s="4"/>
      <c r="M3319" s="4"/>
      <c r="N3319" s="6">
        <f>SUM(K3319:M3319)</f>
        <v>0</v>
      </c>
      <c r="O3319" s="4"/>
      <c r="P3319" s="4"/>
      <c r="Q3319" s="4"/>
      <c r="R3319" s="4"/>
      <c r="S3319" s="6">
        <f>SUM(O3319:R3319)</f>
        <v>0</v>
      </c>
      <c r="T3319" s="7"/>
      <c r="U3319" s="5"/>
      <c r="V3319" s="5"/>
      <c r="W3319" s="5"/>
      <c r="X3319" s="5"/>
      <c r="Y3319" s="5"/>
      <c r="Z3319" s="6">
        <f>SUM(T3319:Y3319)</f>
        <v>0</v>
      </c>
      <c r="AA3319" s="5"/>
      <c r="AB3319" s="5"/>
      <c r="AC3319" s="40">
        <f>G3319+J3319+N3319+S3319+Z3319+AA3319-AB3319</f>
        <v>76.833333333333329</v>
      </c>
    </row>
    <row r="3320" spans="1:29" x14ac:dyDescent="0.25">
      <c r="A3320" s="224">
        <v>3316</v>
      </c>
      <c r="B3320" s="62" t="s">
        <v>2998</v>
      </c>
      <c r="C3320" s="13" t="s">
        <v>2360</v>
      </c>
      <c r="D3320" s="18">
        <v>0.76833333333333331</v>
      </c>
      <c r="E3320" s="122"/>
      <c r="F3320" s="17"/>
      <c r="G3320" s="18">
        <v>76.833333333333329</v>
      </c>
      <c r="H3320" s="17"/>
      <c r="I3320" s="19"/>
      <c r="J3320" s="18">
        <v>0</v>
      </c>
      <c r="K3320" s="17"/>
      <c r="L3320" s="19"/>
      <c r="M3320" s="19"/>
      <c r="N3320" s="18">
        <v>0</v>
      </c>
      <c r="O3320" s="19"/>
      <c r="P3320" s="19"/>
      <c r="Q3320" s="19"/>
      <c r="R3320" s="19"/>
      <c r="S3320" s="18">
        <v>0</v>
      </c>
      <c r="T3320" s="20"/>
      <c r="U3320" s="17"/>
      <c r="V3320" s="17"/>
      <c r="W3320" s="17"/>
      <c r="X3320" s="17"/>
      <c r="Y3320" s="17"/>
      <c r="Z3320" s="18">
        <v>0</v>
      </c>
      <c r="AA3320" s="17"/>
      <c r="AB3320" s="17"/>
      <c r="AC3320" s="41">
        <v>76.833333333333329</v>
      </c>
    </row>
    <row r="3321" spans="1:29" x14ac:dyDescent="0.25">
      <c r="A3321" s="224">
        <v>3317</v>
      </c>
      <c r="B3321" s="109">
        <v>194133</v>
      </c>
      <c r="C3321" s="36" t="s">
        <v>5457</v>
      </c>
      <c r="D3321" s="39">
        <v>0.76833333333333331</v>
      </c>
      <c r="E3321" s="123"/>
      <c r="F3321" s="33"/>
      <c r="G3321" s="34">
        <v>76.833333333333329</v>
      </c>
      <c r="H3321" s="33"/>
      <c r="I3321" s="32"/>
      <c r="J3321" s="34">
        <v>0</v>
      </c>
      <c r="K3321" s="33"/>
      <c r="L3321" s="32"/>
      <c r="M3321" s="32"/>
      <c r="N3321" s="34">
        <v>0</v>
      </c>
      <c r="O3321" s="32"/>
      <c r="P3321" s="32"/>
      <c r="Q3321" s="32"/>
      <c r="R3321" s="32"/>
      <c r="S3321" s="34">
        <v>0</v>
      </c>
      <c r="T3321" s="35"/>
      <c r="U3321" s="33"/>
      <c r="V3321" s="33"/>
      <c r="W3321" s="33"/>
      <c r="X3321" s="33"/>
      <c r="Y3321" s="33"/>
      <c r="Z3321" s="34">
        <v>0</v>
      </c>
      <c r="AA3321" s="33"/>
      <c r="AB3321" s="33"/>
      <c r="AC3321" s="42">
        <v>76.833333333333329</v>
      </c>
    </row>
    <row r="3322" spans="1:29" x14ac:dyDescent="0.25">
      <c r="A3322" s="224">
        <v>3318</v>
      </c>
      <c r="B3322" s="62" t="s">
        <v>907</v>
      </c>
      <c r="C3322" s="8" t="s">
        <v>5456</v>
      </c>
      <c r="D3322" s="6">
        <v>0.71827586206896554</v>
      </c>
      <c r="E3322" s="121"/>
      <c r="F3322" s="5"/>
      <c r="G3322" s="6">
        <f>SUM(D3322*100,E3322:F3322)</f>
        <v>71.827586206896555</v>
      </c>
      <c r="H3322" s="5"/>
      <c r="I3322" s="4"/>
      <c r="J3322" s="6">
        <f>SUM(H3322:I3322)</f>
        <v>0</v>
      </c>
      <c r="K3322" s="5"/>
      <c r="L3322" s="4"/>
      <c r="M3322" s="4"/>
      <c r="N3322" s="6">
        <f>SUM(K3322:M3322)</f>
        <v>0</v>
      </c>
      <c r="O3322" s="4"/>
      <c r="P3322" s="4"/>
      <c r="Q3322" s="4"/>
      <c r="R3322" s="4"/>
      <c r="S3322" s="6">
        <f>SUM(O3322:R3322)</f>
        <v>0</v>
      </c>
      <c r="T3322" s="7"/>
      <c r="U3322" s="5">
        <v>0.5</v>
      </c>
      <c r="V3322" s="5"/>
      <c r="W3322" s="5">
        <v>4.5</v>
      </c>
      <c r="X3322" s="5"/>
      <c r="Y3322" s="5"/>
      <c r="Z3322" s="6">
        <f>SUM(T3322:Y3322)</f>
        <v>5</v>
      </c>
      <c r="AA3322" s="5"/>
      <c r="AB3322" s="5"/>
      <c r="AC3322" s="40">
        <f>G3322+J3322+N3322+S3322+Z3322+AA3322-AB3322</f>
        <v>76.827586206896555</v>
      </c>
    </row>
    <row r="3323" spans="1:29" x14ac:dyDescent="0.25">
      <c r="A3323" s="225">
        <v>3319</v>
      </c>
      <c r="B3323" s="62" t="s">
        <v>2999</v>
      </c>
      <c r="C3323" s="13" t="s">
        <v>2360</v>
      </c>
      <c r="D3323" s="18">
        <v>0.76824999999999999</v>
      </c>
      <c r="E3323" s="122"/>
      <c r="F3323" s="17"/>
      <c r="G3323" s="18">
        <v>76.825000000000003</v>
      </c>
      <c r="H3323" s="17"/>
      <c r="I3323" s="19"/>
      <c r="J3323" s="18">
        <v>0</v>
      </c>
      <c r="K3323" s="17"/>
      <c r="L3323" s="19"/>
      <c r="M3323" s="19"/>
      <c r="N3323" s="18">
        <v>0</v>
      </c>
      <c r="O3323" s="19"/>
      <c r="P3323" s="19"/>
      <c r="Q3323" s="19"/>
      <c r="R3323" s="19"/>
      <c r="S3323" s="18">
        <v>0</v>
      </c>
      <c r="T3323" s="20"/>
      <c r="U3323" s="17"/>
      <c r="V3323" s="17"/>
      <c r="W3323" s="17"/>
      <c r="X3323" s="17"/>
      <c r="Y3323" s="17"/>
      <c r="Z3323" s="18">
        <v>0</v>
      </c>
      <c r="AA3323" s="17"/>
      <c r="AB3323" s="17"/>
      <c r="AC3323" s="41">
        <v>76.825000000000003</v>
      </c>
    </row>
    <row r="3324" spans="1:29" x14ac:dyDescent="0.25">
      <c r="A3324" s="224">
        <v>3320</v>
      </c>
      <c r="B3324" s="62" t="s">
        <v>3000</v>
      </c>
      <c r="C3324" s="13" t="s">
        <v>2360</v>
      </c>
      <c r="D3324" s="18">
        <v>0.75923076923076915</v>
      </c>
      <c r="E3324" s="122"/>
      <c r="F3324" s="17"/>
      <c r="G3324" s="18">
        <v>75.92307692307692</v>
      </c>
      <c r="H3324" s="17"/>
      <c r="I3324" s="19"/>
      <c r="J3324" s="18">
        <v>0</v>
      </c>
      <c r="K3324" s="17"/>
      <c r="L3324" s="19"/>
      <c r="M3324" s="19"/>
      <c r="N3324" s="18">
        <v>0</v>
      </c>
      <c r="O3324" s="19"/>
      <c r="P3324" s="19"/>
      <c r="Q3324" s="19"/>
      <c r="R3324" s="19"/>
      <c r="S3324" s="18">
        <v>0</v>
      </c>
      <c r="T3324" s="20"/>
      <c r="U3324" s="17">
        <v>0.9</v>
      </c>
      <c r="V3324" s="17"/>
      <c r="W3324" s="17"/>
      <c r="X3324" s="17"/>
      <c r="Y3324" s="17"/>
      <c r="Z3324" s="18">
        <v>0.9</v>
      </c>
      <c r="AA3324" s="17"/>
      <c r="AB3324" s="17"/>
      <c r="AC3324" s="41">
        <v>76.823076923076925</v>
      </c>
    </row>
    <row r="3325" spans="1:29" x14ac:dyDescent="0.25">
      <c r="A3325" s="224">
        <v>3321</v>
      </c>
      <c r="B3325" s="62" t="s">
        <v>3001</v>
      </c>
      <c r="C3325" s="13" t="s">
        <v>2360</v>
      </c>
      <c r="D3325" s="18">
        <v>0.65320000000000011</v>
      </c>
      <c r="E3325" s="122"/>
      <c r="F3325" s="17"/>
      <c r="G3325" s="18">
        <v>65.320000000000007</v>
      </c>
      <c r="H3325" s="17"/>
      <c r="I3325" s="19"/>
      <c r="J3325" s="18">
        <v>0</v>
      </c>
      <c r="K3325" s="17">
        <v>2</v>
      </c>
      <c r="L3325" s="19">
        <v>0.5</v>
      </c>
      <c r="M3325" s="19">
        <v>9</v>
      </c>
      <c r="N3325" s="18">
        <v>11.5</v>
      </c>
      <c r="O3325" s="19"/>
      <c r="P3325" s="19"/>
      <c r="Q3325" s="19"/>
      <c r="R3325" s="19"/>
      <c r="S3325" s="18">
        <v>0</v>
      </c>
      <c r="T3325" s="20"/>
      <c r="U3325" s="17"/>
      <c r="V3325" s="17"/>
      <c r="W3325" s="17"/>
      <c r="X3325" s="17"/>
      <c r="Y3325" s="17"/>
      <c r="Z3325" s="18">
        <v>0</v>
      </c>
      <c r="AA3325" s="17"/>
      <c r="AB3325" s="17"/>
      <c r="AC3325" s="41">
        <v>76.820000000000007</v>
      </c>
    </row>
    <row r="3326" spans="1:29" x14ac:dyDescent="0.25">
      <c r="A3326" s="224">
        <v>3322</v>
      </c>
      <c r="B3326" s="109">
        <v>184004</v>
      </c>
      <c r="C3326" s="36" t="s">
        <v>5457</v>
      </c>
      <c r="D3326" s="39">
        <v>0.7680555555555556</v>
      </c>
      <c r="E3326" s="123"/>
      <c r="F3326" s="33"/>
      <c r="G3326" s="34">
        <v>76.805555555555557</v>
      </c>
      <c r="H3326" s="33"/>
      <c r="I3326" s="32"/>
      <c r="J3326" s="34">
        <v>0</v>
      </c>
      <c r="K3326" s="33"/>
      <c r="L3326" s="32"/>
      <c r="M3326" s="32"/>
      <c r="N3326" s="34">
        <v>0</v>
      </c>
      <c r="O3326" s="32"/>
      <c r="P3326" s="32"/>
      <c r="Q3326" s="32"/>
      <c r="R3326" s="32"/>
      <c r="S3326" s="34">
        <v>0</v>
      </c>
      <c r="T3326" s="35"/>
      <c r="U3326" s="33"/>
      <c r="V3326" s="33"/>
      <c r="W3326" s="33"/>
      <c r="X3326" s="33"/>
      <c r="Y3326" s="33"/>
      <c r="Z3326" s="34">
        <v>0</v>
      </c>
      <c r="AA3326" s="33"/>
      <c r="AB3326" s="33"/>
      <c r="AC3326" s="42">
        <v>76.805555555555557</v>
      </c>
    </row>
    <row r="3327" spans="1:29" x14ac:dyDescent="0.25">
      <c r="A3327" s="225">
        <v>3323</v>
      </c>
      <c r="B3327" s="81" t="s">
        <v>1721</v>
      </c>
      <c r="C3327" s="8" t="s">
        <v>1369</v>
      </c>
      <c r="D3327" s="18">
        <v>0.76805243445692872</v>
      </c>
      <c r="E3327" s="122"/>
      <c r="F3327" s="17"/>
      <c r="G3327" s="18">
        <f>SUM(D3327*100,E3327:F3327)</f>
        <v>76.805243445692867</v>
      </c>
      <c r="H3327" s="17"/>
      <c r="I3327" s="19"/>
      <c r="J3327" s="18">
        <f>SUM(H3327:I3327)</f>
        <v>0</v>
      </c>
      <c r="K3327" s="17"/>
      <c r="L3327" s="19"/>
      <c r="M3327" s="19"/>
      <c r="N3327" s="18">
        <f>SUM(K3327:M3327)</f>
        <v>0</v>
      </c>
      <c r="O3327" s="19"/>
      <c r="P3327" s="19"/>
      <c r="Q3327" s="19"/>
      <c r="R3327" s="19"/>
      <c r="S3327" s="18">
        <f>SUM(O3327:R3327)</f>
        <v>0</v>
      </c>
      <c r="T3327" s="20"/>
      <c r="U3327" s="17"/>
      <c r="V3327" s="17"/>
      <c r="W3327" s="17"/>
      <c r="X3327" s="17"/>
      <c r="Y3327" s="17"/>
      <c r="Z3327" s="18">
        <f>SUM(T3327:Y3327)</f>
        <v>0</v>
      </c>
      <c r="AA3327" s="17"/>
      <c r="AB3327" s="17"/>
      <c r="AC3327" s="41">
        <f>G3327+J3327+N3327+S3327+Z3327+AA3327-AB3327</f>
        <v>76.805243445692867</v>
      </c>
    </row>
    <row r="3328" spans="1:29" x14ac:dyDescent="0.25">
      <c r="A3328" s="224">
        <v>3324</v>
      </c>
      <c r="B3328" s="109">
        <v>194112</v>
      </c>
      <c r="C3328" s="36" t="s">
        <v>5457</v>
      </c>
      <c r="D3328" s="39">
        <v>0.76800000000000002</v>
      </c>
      <c r="E3328" s="123"/>
      <c r="F3328" s="33"/>
      <c r="G3328" s="34">
        <v>76.8</v>
      </c>
      <c r="H3328" s="33"/>
      <c r="I3328" s="32"/>
      <c r="J3328" s="34">
        <v>0</v>
      </c>
      <c r="K3328" s="33"/>
      <c r="L3328" s="32"/>
      <c r="M3328" s="32"/>
      <c r="N3328" s="34">
        <v>0</v>
      </c>
      <c r="O3328" s="32"/>
      <c r="P3328" s="32"/>
      <c r="Q3328" s="32"/>
      <c r="R3328" s="32"/>
      <c r="S3328" s="34">
        <v>0</v>
      </c>
      <c r="T3328" s="35"/>
      <c r="U3328" s="33"/>
      <c r="V3328" s="33"/>
      <c r="W3328" s="33"/>
      <c r="X3328" s="33"/>
      <c r="Y3328" s="33"/>
      <c r="Z3328" s="34">
        <v>0</v>
      </c>
      <c r="AA3328" s="33"/>
      <c r="AB3328" s="33"/>
      <c r="AC3328" s="42">
        <v>76.8</v>
      </c>
    </row>
    <row r="3329" spans="1:29" x14ac:dyDescent="0.25">
      <c r="A3329" s="224">
        <v>3325</v>
      </c>
      <c r="B3329" s="62" t="s">
        <v>4785</v>
      </c>
      <c r="C3329" s="8" t="s">
        <v>4042</v>
      </c>
      <c r="D3329" s="18">
        <v>0.60599999999999998</v>
      </c>
      <c r="E3329" s="124"/>
      <c r="F3329" s="17"/>
      <c r="G3329" s="18">
        <f>SUM(D3329*100,E3329:F3329)</f>
        <v>60.6</v>
      </c>
      <c r="H3329" s="17"/>
      <c r="I3329" s="19"/>
      <c r="J3329" s="18">
        <f>SUM(H3329:I3329)</f>
        <v>0</v>
      </c>
      <c r="K3329" s="17">
        <v>2</v>
      </c>
      <c r="L3329" s="19">
        <v>1.2</v>
      </c>
      <c r="M3329" s="19">
        <v>12</v>
      </c>
      <c r="N3329" s="18">
        <f>SUM(K3329:M3329)</f>
        <v>15.2</v>
      </c>
      <c r="O3329" s="19"/>
      <c r="P3329" s="19"/>
      <c r="Q3329" s="19"/>
      <c r="R3329" s="19"/>
      <c r="S3329" s="18">
        <f>SUM(O3329:R3329)</f>
        <v>0</v>
      </c>
      <c r="T3329" s="20">
        <v>1</v>
      </c>
      <c r="U3329" s="17"/>
      <c r="V3329" s="17"/>
      <c r="W3329" s="17"/>
      <c r="X3329" s="17"/>
      <c r="Y3329" s="17"/>
      <c r="Z3329" s="18">
        <f>SUM(T3329:Y3329)</f>
        <v>1</v>
      </c>
      <c r="AA3329" s="17"/>
      <c r="AB3329" s="17"/>
      <c r="AC3329" s="41">
        <f>G3329+J3329+N3329+S3329+Z3329+AA3329-AB3329</f>
        <v>76.8</v>
      </c>
    </row>
    <row r="3330" spans="1:29" x14ac:dyDescent="0.25">
      <c r="A3330" s="224">
        <v>3326</v>
      </c>
      <c r="B3330" s="61" t="s">
        <v>908</v>
      </c>
      <c r="C3330" s="8" t="s">
        <v>5456</v>
      </c>
      <c r="D3330" s="6">
        <v>0.76788501560874078</v>
      </c>
      <c r="E3330" s="121"/>
      <c r="F3330" s="5"/>
      <c r="G3330" s="6">
        <f>SUM(D3330*100,E3330:F3330)</f>
        <v>76.788501560874082</v>
      </c>
      <c r="H3330" s="5"/>
      <c r="I3330" s="4"/>
      <c r="J3330" s="6">
        <f>SUM(H3330:I3330)</f>
        <v>0</v>
      </c>
      <c r="K3330" s="5"/>
      <c r="L3330" s="4"/>
      <c r="M3330" s="4"/>
      <c r="N3330" s="6">
        <f>SUM(K3330:M3330)</f>
        <v>0</v>
      </c>
      <c r="O3330" s="4"/>
      <c r="P3330" s="4"/>
      <c r="Q3330" s="4"/>
      <c r="R3330" s="4"/>
      <c r="S3330" s="6">
        <f>SUM(O3330:R3330)</f>
        <v>0</v>
      </c>
      <c r="T3330" s="7"/>
      <c r="U3330" s="5"/>
      <c r="V3330" s="5"/>
      <c r="W3330" s="5"/>
      <c r="X3330" s="5"/>
      <c r="Y3330" s="5"/>
      <c r="Z3330" s="6">
        <f>SUM(T3330:Y3330)</f>
        <v>0</v>
      </c>
      <c r="AA3330" s="5"/>
      <c r="AB3330" s="5"/>
      <c r="AC3330" s="40">
        <f>G3330+J3330+N3330+S3330+Z3330+AA3330-AB3330</f>
        <v>76.788501560874082</v>
      </c>
    </row>
    <row r="3331" spans="1:29" x14ac:dyDescent="0.25">
      <c r="A3331" s="225">
        <v>3327</v>
      </c>
      <c r="B3331" s="62" t="s">
        <v>4955</v>
      </c>
      <c r="C3331" s="8" t="s">
        <v>4042</v>
      </c>
      <c r="D3331" s="18">
        <v>0.76187499999999997</v>
      </c>
      <c r="E3331" s="124"/>
      <c r="F3331" s="17"/>
      <c r="G3331" s="18">
        <f>SUM(D3331*100,E3331:F3331)</f>
        <v>76.1875</v>
      </c>
      <c r="H3331" s="17"/>
      <c r="I3331" s="19"/>
      <c r="J3331" s="18">
        <f>SUM(H3331:I3331)</f>
        <v>0</v>
      </c>
      <c r="K3331" s="17"/>
      <c r="L3331" s="19"/>
      <c r="M3331" s="19"/>
      <c r="N3331" s="18">
        <f>SUM(K3331:M3331)</f>
        <v>0</v>
      </c>
      <c r="O3331" s="19"/>
      <c r="P3331" s="19">
        <v>0.6</v>
      </c>
      <c r="Q3331" s="19"/>
      <c r="R3331" s="19"/>
      <c r="S3331" s="18">
        <f>SUM(O3331:R3331)</f>
        <v>0.6</v>
      </c>
      <c r="T3331" s="20"/>
      <c r="U3331" s="17"/>
      <c r="V3331" s="17"/>
      <c r="W3331" s="17"/>
      <c r="X3331" s="17"/>
      <c r="Y3331" s="17"/>
      <c r="Z3331" s="18">
        <f>SUM(T3331:Y3331)</f>
        <v>0</v>
      </c>
      <c r="AA3331" s="17"/>
      <c r="AB3331" s="17"/>
      <c r="AC3331" s="41">
        <f>G3331+J3331+N3331+S3331+Z3331+AA3331-AB3331</f>
        <v>76.787499999999994</v>
      </c>
    </row>
    <row r="3332" spans="1:29" x14ac:dyDescent="0.25">
      <c r="A3332" s="224">
        <v>3328</v>
      </c>
      <c r="B3332" s="109">
        <v>204056</v>
      </c>
      <c r="C3332" s="36" t="s">
        <v>5457</v>
      </c>
      <c r="D3332" s="38">
        <v>0.76781250000000001</v>
      </c>
      <c r="E3332" s="123"/>
      <c r="F3332" s="33"/>
      <c r="G3332" s="34">
        <v>76.78125</v>
      </c>
      <c r="H3332" s="33"/>
      <c r="I3332" s="32"/>
      <c r="J3332" s="34">
        <v>0</v>
      </c>
      <c r="K3332" s="33"/>
      <c r="L3332" s="32"/>
      <c r="M3332" s="32"/>
      <c r="N3332" s="34">
        <v>0</v>
      </c>
      <c r="O3332" s="32"/>
      <c r="P3332" s="32"/>
      <c r="Q3332" s="32"/>
      <c r="R3332" s="32"/>
      <c r="S3332" s="34">
        <v>0</v>
      </c>
      <c r="T3332" s="35"/>
      <c r="U3332" s="33"/>
      <c r="V3332" s="33"/>
      <c r="W3332" s="33"/>
      <c r="X3332" s="33"/>
      <c r="Y3332" s="33"/>
      <c r="Z3332" s="34">
        <v>0</v>
      </c>
      <c r="AA3332" s="33"/>
      <c r="AB3332" s="33"/>
      <c r="AC3332" s="42">
        <v>76.78125</v>
      </c>
    </row>
    <row r="3333" spans="1:29" x14ac:dyDescent="0.25">
      <c r="A3333" s="224">
        <v>3329</v>
      </c>
      <c r="B3333" s="58" t="s">
        <v>909</v>
      </c>
      <c r="C3333" s="8" t="s">
        <v>5456</v>
      </c>
      <c r="D3333" s="43">
        <v>0.76779333333333333</v>
      </c>
      <c r="E3333" s="121"/>
      <c r="F3333" s="5"/>
      <c r="G3333" s="6">
        <f>SUM(D3333*100,E3333:F3333)</f>
        <v>76.779333333333327</v>
      </c>
      <c r="H3333" s="5"/>
      <c r="I3333" s="4"/>
      <c r="J3333" s="6">
        <f>SUM(H3333:I3333)</f>
        <v>0</v>
      </c>
      <c r="K3333" s="5"/>
      <c r="L3333" s="4"/>
      <c r="M3333" s="4"/>
      <c r="N3333" s="6">
        <f>SUM(K3333:M3333)</f>
        <v>0</v>
      </c>
      <c r="O3333" s="4"/>
      <c r="P3333" s="4"/>
      <c r="Q3333" s="4"/>
      <c r="R3333" s="4"/>
      <c r="S3333" s="6">
        <f>SUM(O3333:R3333)</f>
        <v>0</v>
      </c>
      <c r="T3333" s="7"/>
      <c r="U3333" s="5"/>
      <c r="V3333" s="5"/>
      <c r="W3333" s="5"/>
      <c r="X3333" s="5"/>
      <c r="Y3333" s="5"/>
      <c r="Z3333" s="6">
        <f>SUM(T3333:Y3333)</f>
        <v>0</v>
      </c>
      <c r="AA3333" s="5"/>
      <c r="AB3333" s="5"/>
      <c r="AC3333" s="40">
        <f>G3333+J3333+N3333+S3333+Z3333+AA3333-AB3333</f>
        <v>76.779333333333327</v>
      </c>
    </row>
    <row r="3334" spans="1:29" x14ac:dyDescent="0.25">
      <c r="A3334" s="224">
        <v>3330</v>
      </c>
      <c r="B3334" s="94" t="s">
        <v>1722</v>
      </c>
      <c r="C3334" s="8" t="s">
        <v>1369</v>
      </c>
      <c r="D3334" s="18">
        <v>0.76779026217228463</v>
      </c>
      <c r="E3334" s="122"/>
      <c r="F3334" s="17"/>
      <c r="G3334" s="18">
        <f>SUM(D3334*100,E3334:F3334)</f>
        <v>76.779026217228463</v>
      </c>
      <c r="H3334" s="17"/>
      <c r="I3334" s="19"/>
      <c r="J3334" s="18">
        <f>SUM(H3334:I3334)</f>
        <v>0</v>
      </c>
      <c r="K3334" s="17"/>
      <c r="L3334" s="19"/>
      <c r="M3334" s="19"/>
      <c r="N3334" s="18">
        <f>SUM(K3334:M3334)</f>
        <v>0</v>
      </c>
      <c r="O3334" s="19"/>
      <c r="P3334" s="19"/>
      <c r="Q3334" s="19"/>
      <c r="R3334" s="19"/>
      <c r="S3334" s="18">
        <f>SUM(O3334:R3334)</f>
        <v>0</v>
      </c>
      <c r="T3334" s="20"/>
      <c r="U3334" s="17"/>
      <c r="V3334" s="17"/>
      <c r="W3334" s="17"/>
      <c r="X3334" s="17"/>
      <c r="Y3334" s="17"/>
      <c r="Z3334" s="18">
        <f>SUM(T3334:Y3334)</f>
        <v>0</v>
      </c>
      <c r="AA3334" s="17"/>
      <c r="AB3334" s="17"/>
      <c r="AC3334" s="41">
        <f>G3334+J3334+N3334+S3334+Z3334+AA3334-AB3334</f>
        <v>76.779026217228463</v>
      </c>
    </row>
    <row r="3335" spans="1:29" x14ac:dyDescent="0.25">
      <c r="A3335" s="225">
        <v>3331</v>
      </c>
      <c r="B3335" s="81" t="s">
        <v>1723</v>
      </c>
      <c r="C3335" s="8" t="s">
        <v>1369</v>
      </c>
      <c r="D3335" s="18">
        <v>0.76771535580524353</v>
      </c>
      <c r="E3335" s="122"/>
      <c r="F3335" s="17"/>
      <c r="G3335" s="18">
        <f>SUM(D3335*100,E3335:F3335)</f>
        <v>76.771535580524358</v>
      </c>
      <c r="H3335" s="17"/>
      <c r="I3335" s="19"/>
      <c r="J3335" s="18">
        <f>SUM(H3335:I3335)</f>
        <v>0</v>
      </c>
      <c r="K3335" s="17"/>
      <c r="L3335" s="19"/>
      <c r="M3335" s="19"/>
      <c r="N3335" s="18">
        <f>SUM(K3335:M3335)</f>
        <v>0</v>
      </c>
      <c r="O3335" s="19"/>
      <c r="P3335" s="19"/>
      <c r="Q3335" s="19"/>
      <c r="R3335" s="19"/>
      <c r="S3335" s="18">
        <f>SUM(O3335:R3335)</f>
        <v>0</v>
      </c>
      <c r="T3335" s="20"/>
      <c r="U3335" s="17"/>
      <c r="V3335" s="17"/>
      <c r="W3335" s="17"/>
      <c r="X3335" s="17"/>
      <c r="Y3335" s="17"/>
      <c r="Z3335" s="18">
        <f>SUM(T3335:Y3335)</f>
        <v>0</v>
      </c>
      <c r="AA3335" s="17"/>
      <c r="AB3335" s="17"/>
      <c r="AC3335" s="41">
        <f>G3335+J3335+N3335+S3335+Z3335+AA3335-AB3335</f>
        <v>76.771535580524358</v>
      </c>
    </row>
    <row r="3336" spans="1:29" x14ac:dyDescent="0.25">
      <c r="A3336" s="224">
        <v>3332</v>
      </c>
      <c r="B3336" s="62" t="s">
        <v>3002</v>
      </c>
      <c r="C3336" s="13" t="s">
        <v>2360</v>
      </c>
      <c r="D3336" s="18">
        <v>0.75769230769230778</v>
      </c>
      <c r="E3336" s="122"/>
      <c r="F3336" s="17"/>
      <c r="G3336" s="18">
        <v>75.769230769230774</v>
      </c>
      <c r="H3336" s="17"/>
      <c r="I3336" s="19"/>
      <c r="J3336" s="18">
        <v>0</v>
      </c>
      <c r="K3336" s="17"/>
      <c r="L3336" s="19"/>
      <c r="M3336" s="19"/>
      <c r="N3336" s="18">
        <v>0</v>
      </c>
      <c r="O3336" s="19"/>
      <c r="P3336" s="19"/>
      <c r="Q3336" s="19"/>
      <c r="R3336" s="19"/>
      <c r="S3336" s="18">
        <v>0</v>
      </c>
      <c r="T3336" s="20">
        <v>1</v>
      </c>
      <c r="U3336" s="17"/>
      <c r="V3336" s="17"/>
      <c r="W3336" s="17"/>
      <c r="X3336" s="17"/>
      <c r="Y3336" s="17"/>
      <c r="Z3336" s="18">
        <v>1</v>
      </c>
      <c r="AA3336" s="17"/>
      <c r="AB3336" s="17"/>
      <c r="AC3336" s="41">
        <v>76.769230769230774</v>
      </c>
    </row>
    <row r="3337" spans="1:29" x14ac:dyDescent="0.25">
      <c r="A3337" s="224">
        <v>3333</v>
      </c>
      <c r="B3337" s="62" t="s">
        <v>3689</v>
      </c>
      <c r="C3337" s="13" t="s">
        <v>3340</v>
      </c>
      <c r="D3337" s="18">
        <v>0.76769230769230767</v>
      </c>
      <c r="E3337" s="122"/>
      <c r="F3337" s="17"/>
      <c r="G3337" s="18">
        <v>76.769230769230774</v>
      </c>
      <c r="H3337" s="17"/>
      <c r="I3337" s="19"/>
      <c r="J3337" s="18">
        <v>0</v>
      </c>
      <c r="K3337" s="17"/>
      <c r="L3337" s="19"/>
      <c r="M3337" s="19"/>
      <c r="N3337" s="18">
        <v>0</v>
      </c>
      <c r="O3337" s="19"/>
      <c r="P3337" s="19"/>
      <c r="Q3337" s="19"/>
      <c r="R3337" s="19"/>
      <c r="S3337" s="18">
        <v>0</v>
      </c>
      <c r="T3337" s="20"/>
      <c r="U3337" s="17"/>
      <c r="V3337" s="17"/>
      <c r="W3337" s="17"/>
      <c r="X3337" s="17"/>
      <c r="Y3337" s="17"/>
      <c r="Z3337" s="18">
        <v>0</v>
      </c>
      <c r="AA3337" s="17"/>
      <c r="AB3337" s="17"/>
      <c r="AC3337" s="41">
        <v>76.769230769230774</v>
      </c>
    </row>
    <row r="3338" spans="1:29" x14ac:dyDescent="0.25">
      <c r="A3338" s="224">
        <v>3334</v>
      </c>
      <c r="B3338" s="109">
        <v>194155</v>
      </c>
      <c r="C3338" s="36" t="s">
        <v>5457</v>
      </c>
      <c r="D3338" s="39">
        <v>0.76766666666666672</v>
      </c>
      <c r="E3338" s="123"/>
      <c r="F3338" s="33"/>
      <c r="G3338" s="34">
        <v>76.766666666666666</v>
      </c>
      <c r="H3338" s="33"/>
      <c r="I3338" s="32"/>
      <c r="J3338" s="34">
        <v>0</v>
      </c>
      <c r="K3338" s="33"/>
      <c r="L3338" s="32"/>
      <c r="M3338" s="32"/>
      <c r="N3338" s="34">
        <v>0</v>
      </c>
      <c r="O3338" s="32"/>
      <c r="P3338" s="32"/>
      <c r="Q3338" s="32"/>
      <c r="R3338" s="32"/>
      <c r="S3338" s="34">
        <v>0</v>
      </c>
      <c r="T3338" s="35"/>
      <c r="U3338" s="33"/>
      <c r="V3338" s="33"/>
      <c r="W3338" s="33"/>
      <c r="X3338" s="33"/>
      <c r="Y3338" s="33"/>
      <c r="Z3338" s="34">
        <v>0</v>
      </c>
      <c r="AA3338" s="33"/>
      <c r="AB3338" s="33"/>
      <c r="AC3338" s="42">
        <v>76.766666666666666</v>
      </c>
    </row>
    <row r="3339" spans="1:29" x14ac:dyDescent="0.25">
      <c r="A3339" s="225">
        <v>3335</v>
      </c>
      <c r="B3339" s="87" t="s">
        <v>1724</v>
      </c>
      <c r="C3339" s="26" t="s">
        <v>1369</v>
      </c>
      <c r="D3339" s="18">
        <v>0.76760000000000006</v>
      </c>
      <c r="E3339" s="122"/>
      <c r="F3339" s="17"/>
      <c r="G3339" s="18">
        <f>SUM(D3339*100,E3339:F3339)</f>
        <v>76.760000000000005</v>
      </c>
      <c r="H3339" s="17"/>
      <c r="I3339" s="19"/>
      <c r="J3339" s="18">
        <f>SUM(H3339:I3339)</f>
        <v>0</v>
      </c>
      <c r="K3339" s="17"/>
      <c r="L3339" s="19"/>
      <c r="M3339" s="19"/>
      <c r="N3339" s="18">
        <f>SUM(K3339:M3339)</f>
        <v>0</v>
      </c>
      <c r="O3339" s="19"/>
      <c r="P3339" s="19"/>
      <c r="Q3339" s="19"/>
      <c r="R3339" s="19"/>
      <c r="S3339" s="18">
        <f>SUM(O3339:R3339)</f>
        <v>0</v>
      </c>
      <c r="T3339" s="20"/>
      <c r="U3339" s="17"/>
      <c r="V3339" s="17"/>
      <c r="W3339" s="17"/>
      <c r="X3339" s="17"/>
      <c r="Y3339" s="17"/>
      <c r="Z3339" s="18">
        <f>SUM(T3339:Y3339)</f>
        <v>0</v>
      </c>
      <c r="AA3339" s="17"/>
      <c r="AB3339" s="17"/>
      <c r="AC3339" s="41">
        <f>G3339+J3339+N3339+S3339+Z3339+AA3339-AB3339</f>
        <v>76.760000000000005</v>
      </c>
    </row>
    <row r="3340" spans="1:29" x14ac:dyDescent="0.25">
      <c r="A3340" s="224">
        <v>3336</v>
      </c>
      <c r="B3340" s="62" t="s">
        <v>3690</v>
      </c>
      <c r="C3340" s="13" t="s">
        <v>3340</v>
      </c>
      <c r="D3340" s="18">
        <v>0.74757575757575756</v>
      </c>
      <c r="E3340" s="122">
        <v>1</v>
      </c>
      <c r="F3340" s="17"/>
      <c r="G3340" s="18">
        <v>75.757575757575751</v>
      </c>
      <c r="H3340" s="17"/>
      <c r="I3340" s="19"/>
      <c r="J3340" s="18">
        <v>0</v>
      </c>
      <c r="K3340" s="17"/>
      <c r="L3340" s="19"/>
      <c r="M3340" s="19"/>
      <c r="N3340" s="18">
        <v>0</v>
      </c>
      <c r="O3340" s="19"/>
      <c r="P3340" s="19"/>
      <c r="Q3340" s="19"/>
      <c r="R3340" s="19"/>
      <c r="S3340" s="18">
        <v>0</v>
      </c>
      <c r="T3340" s="20"/>
      <c r="U3340" s="17">
        <v>1</v>
      </c>
      <c r="V3340" s="17"/>
      <c r="W3340" s="17"/>
      <c r="X3340" s="17"/>
      <c r="Y3340" s="17"/>
      <c r="Z3340" s="18">
        <v>1</v>
      </c>
      <c r="AA3340" s="17"/>
      <c r="AB3340" s="17"/>
      <c r="AC3340" s="41">
        <v>76.757575757575751</v>
      </c>
    </row>
    <row r="3341" spans="1:29" x14ac:dyDescent="0.25">
      <c r="A3341" s="224">
        <v>3337</v>
      </c>
      <c r="B3341" s="58" t="s">
        <v>910</v>
      </c>
      <c r="C3341" s="8" t="s">
        <v>5456</v>
      </c>
      <c r="D3341" s="43">
        <v>0.76757333333333344</v>
      </c>
      <c r="E3341" s="121"/>
      <c r="F3341" s="5"/>
      <c r="G3341" s="6">
        <f>SUM(D3341*100,E3341:F3341)</f>
        <v>76.757333333333349</v>
      </c>
      <c r="H3341" s="5"/>
      <c r="I3341" s="4"/>
      <c r="J3341" s="6">
        <f>SUM(H3341:I3341)</f>
        <v>0</v>
      </c>
      <c r="K3341" s="5"/>
      <c r="L3341" s="4"/>
      <c r="M3341" s="4"/>
      <c r="N3341" s="6">
        <f>SUM(K3341:M3341)</f>
        <v>0</v>
      </c>
      <c r="O3341" s="4"/>
      <c r="P3341" s="4"/>
      <c r="Q3341" s="4"/>
      <c r="R3341" s="4"/>
      <c r="S3341" s="6">
        <f>SUM(O3341:R3341)</f>
        <v>0</v>
      </c>
      <c r="T3341" s="7"/>
      <c r="U3341" s="5"/>
      <c r="V3341" s="5"/>
      <c r="W3341" s="5"/>
      <c r="X3341" s="5"/>
      <c r="Y3341" s="5"/>
      <c r="Z3341" s="6">
        <f>SUM(T3341:Y3341)</f>
        <v>0</v>
      </c>
      <c r="AA3341" s="5"/>
      <c r="AB3341" s="5"/>
      <c r="AC3341" s="40">
        <f>G3341+J3341+N3341+S3341+Z3341+AA3341-AB3341</f>
        <v>76.757333333333349</v>
      </c>
    </row>
    <row r="3342" spans="1:29" x14ac:dyDescent="0.25">
      <c r="A3342" s="224">
        <v>3338</v>
      </c>
      <c r="B3342" s="109">
        <v>214171</v>
      </c>
      <c r="C3342" s="36" t="s">
        <v>5457</v>
      </c>
      <c r="D3342" s="39">
        <v>0.73554814814814817</v>
      </c>
      <c r="E3342" s="123"/>
      <c r="F3342" s="33"/>
      <c r="G3342" s="34">
        <v>73.554814814814819</v>
      </c>
      <c r="H3342" s="33"/>
      <c r="I3342" s="32"/>
      <c r="J3342" s="34">
        <v>0</v>
      </c>
      <c r="K3342" s="33"/>
      <c r="L3342" s="32"/>
      <c r="M3342" s="32"/>
      <c r="N3342" s="34">
        <v>0</v>
      </c>
      <c r="O3342" s="32"/>
      <c r="P3342" s="32"/>
      <c r="Q3342" s="32"/>
      <c r="R3342" s="32"/>
      <c r="S3342" s="34">
        <v>0</v>
      </c>
      <c r="T3342" s="35"/>
      <c r="U3342" s="33">
        <v>3.2</v>
      </c>
      <c r="V3342" s="33"/>
      <c r="W3342" s="33"/>
      <c r="X3342" s="33"/>
      <c r="Y3342" s="33"/>
      <c r="Z3342" s="34">
        <v>3.2</v>
      </c>
      <c r="AA3342" s="33"/>
      <c r="AB3342" s="33"/>
      <c r="AC3342" s="42">
        <v>76.754814814814821</v>
      </c>
    </row>
    <row r="3343" spans="1:29" x14ac:dyDescent="0.25">
      <c r="A3343" s="225">
        <v>3339</v>
      </c>
      <c r="B3343" s="109">
        <v>214149</v>
      </c>
      <c r="C3343" s="36" t="s">
        <v>5457</v>
      </c>
      <c r="D3343" s="39">
        <v>0.71553333333333335</v>
      </c>
      <c r="E3343" s="123"/>
      <c r="F3343" s="33"/>
      <c r="G3343" s="34">
        <v>71.553333333333342</v>
      </c>
      <c r="H3343" s="33"/>
      <c r="I3343" s="32"/>
      <c r="J3343" s="34">
        <v>0</v>
      </c>
      <c r="K3343" s="33"/>
      <c r="L3343" s="32"/>
      <c r="M3343" s="32"/>
      <c r="N3343" s="34">
        <v>0</v>
      </c>
      <c r="O3343" s="32"/>
      <c r="P3343" s="32"/>
      <c r="Q3343" s="32"/>
      <c r="R3343" s="32"/>
      <c r="S3343" s="34">
        <v>0</v>
      </c>
      <c r="T3343" s="35"/>
      <c r="U3343" s="33">
        <v>5.2</v>
      </c>
      <c r="V3343" s="33"/>
      <c r="W3343" s="33"/>
      <c r="X3343" s="33"/>
      <c r="Y3343" s="33"/>
      <c r="Z3343" s="34">
        <v>5.2</v>
      </c>
      <c r="AA3343" s="33"/>
      <c r="AB3343" s="33"/>
      <c r="AC3343" s="42">
        <v>76.753333333333345</v>
      </c>
    </row>
    <row r="3344" spans="1:29" x14ac:dyDescent="0.25">
      <c r="A3344" s="224">
        <v>3340</v>
      </c>
      <c r="B3344" s="62" t="s">
        <v>5186</v>
      </c>
      <c r="C3344" s="24" t="s">
        <v>4042</v>
      </c>
      <c r="D3344" s="18">
        <v>0.76741935483870971</v>
      </c>
      <c r="E3344" s="124"/>
      <c r="F3344" s="17"/>
      <c r="G3344" s="18">
        <f>SUM(D3344*100,E3344:F3344)</f>
        <v>76.741935483870975</v>
      </c>
      <c r="H3344" s="17"/>
      <c r="I3344" s="19"/>
      <c r="J3344" s="18">
        <f>SUM(H3344:I3344)</f>
        <v>0</v>
      </c>
      <c r="K3344" s="17"/>
      <c r="L3344" s="19"/>
      <c r="M3344" s="19"/>
      <c r="N3344" s="18">
        <f>SUM(K3344:M3344)</f>
        <v>0</v>
      </c>
      <c r="O3344" s="19"/>
      <c r="P3344" s="19"/>
      <c r="Q3344" s="19"/>
      <c r="R3344" s="19"/>
      <c r="S3344" s="18">
        <f>SUM(O3344:R3344)</f>
        <v>0</v>
      </c>
      <c r="T3344" s="20"/>
      <c r="U3344" s="17"/>
      <c r="V3344" s="17"/>
      <c r="W3344" s="17"/>
      <c r="X3344" s="17"/>
      <c r="Y3344" s="17"/>
      <c r="Z3344" s="18">
        <f>SUM(T3344:Y3344)</f>
        <v>0</v>
      </c>
      <c r="AA3344" s="17"/>
      <c r="AB3344" s="17"/>
      <c r="AC3344" s="41">
        <f>G3344+J3344+N3344+S3344+Z3344+AA3344-AB3344</f>
        <v>76.741935483870975</v>
      </c>
    </row>
    <row r="3345" spans="1:29" x14ac:dyDescent="0.25">
      <c r="A3345" s="224">
        <v>3341</v>
      </c>
      <c r="B3345" s="62" t="s">
        <v>5201</v>
      </c>
      <c r="C3345" s="24" t="s">
        <v>4042</v>
      </c>
      <c r="D3345" s="18">
        <v>0.76741935483870971</v>
      </c>
      <c r="E3345" s="124"/>
      <c r="F3345" s="17"/>
      <c r="G3345" s="18">
        <f>SUM(D3345*100,E3345:F3345)</f>
        <v>76.741935483870975</v>
      </c>
      <c r="H3345" s="17"/>
      <c r="I3345" s="19"/>
      <c r="J3345" s="18">
        <f>SUM(H3345:I3345)</f>
        <v>0</v>
      </c>
      <c r="K3345" s="17"/>
      <c r="L3345" s="19"/>
      <c r="M3345" s="19"/>
      <c r="N3345" s="18">
        <f>SUM(K3345:M3345)</f>
        <v>0</v>
      </c>
      <c r="O3345" s="19"/>
      <c r="P3345" s="19"/>
      <c r="Q3345" s="19"/>
      <c r="R3345" s="19"/>
      <c r="S3345" s="18">
        <f>SUM(O3345:R3345)</f>
        <v>0</v>
      </c>
      <c r="T3345" s="20"/>
      <c r="U3345" s="17"/>
      <c r="V3345" s="17"/>
      <c r="W3345" s="17"/>
      <c r="X3345" s="17"/>
      <c r="Y3345" s="17"/>
      <c r="Z3345" s="18">
        <f>SUM(T3345:Y3345)</f>
        <v>0</v>
      </c>
      <c r="AA3345" s="17"/>
      <c r="AB3345" s="17"/>
      <c r="AC3345" s="41">
        <f>G3345+J3345+N3345+S3345+Z3345+AA3345-AB3345</f>
        <v>76.741935483870975</v>
      </c>
    </row>
    <row r="3346" spans="1:29" x14ac:dyDescent="0.25">
      <c r="A3346" s="224">
        <v>3342</v>
      </c>
      <c r="B3346" s="58" t="s">
        <v>911</v>
      </c>
      <c r="C3346" s="8" t="s">
        <v>5456</v>
      </c>
      <c r="D3346" s="6">
        <v>0.76733333333333331</v>
      </c>
      <c r="E3346" s="121"/>
      <c r="F3346" s="5"/>
      <c r="G3346" s="6">
        <f>SUM(D3346*100,E3346:F3346)</f>
        <v>76.733333333333334</v>
      </c>
      <c r="H3346" s="5"/>
      <c r="I3346" s="4"/>
      <c r="J3346" s="6">
        <f>SUM(H3346:I3346)</f>
        <v>0</v>
      </c>
      <c r="K3346" s="5"/>
      <c r="L3346" s="4"/>
      <c r="M3346" s="4"/>
      <c r="N3346" s="6">
        <f>SUM(K3346:M3346)</f>
        <v>0</v>
      </c>
      <c r="O3346" s="4"/>
      <c r="P3346" s="4"/>
      <c r="Q3346" s="4"/>
      <c r="R3346" s="4"/>
      <c r="S3346" s="6">
        <f>SUM(O3346:R3346)</f>
        <v>0</v>
      </c>
      <c r="T3346" s="7"/>
      <c r="U3346" s="5"/>
      <c r="V3346" s="5"/>
      <c r="W3346" s="5"/>
      <c r="X3346" s="5"/>
      <c r="Y3346" s="5"/>
      <c r="Z3346" s="6">
        <f>SUM(T3346:Y3346)</f>
        <v>0</v>
      </c>
      <c r="AA3346" s="5"/>
      <c r="AB3346" s="5"/>
      <c r="AC3346" s="40">
        <f>G3346+J3346+N3346+S3346+Z3346+AA3346-AB3346</f>
        <v>76.733333333333334</v>
      </c>
    </row>
    <row r="3347" spans="1:29" x14ac:dyDescent="0.25">
      <c r="A3347" s="225">
        <v>3343</v>
      </c>
      <c r="B3347" s="62" t="s">
        <v>912</v>
      </c>
      <c r="C3347" s="8" t="s">
        <v>5456</v>
      </c>
      <c r="D3347" s="6">
        <v>0.76733333333333331</v>
      </c>
      <c r="E3347" s="121"/>
      <c r="F3347" s="5"/>
      <c r="G3347" s="6">
        <f>SUM(D3347*100,E3347:F3347)</f>
        <v>76.733333333333334</v>
      </c>
      <c r="H3347" s="5"/>
      <c r="I3347" s="4"/>
      <c r="J3347" s="6">
        <f>SUM(H3347:I3347)</f>
        <v>0</v>
      </c>
      <c r="K3347" s="5"/>
      <c r="L3347" s="4"/>
      <c r="M3347" s="4"/>
      <c r="N3347" s="6">
        <f>SUM(K3347:M3347)</f>
        <v>0</v>
      </c>
      <c r="O3347" s="4"/>
      <c r="P3347" s="4"/>
      <c r="Q3347" s="4"/>
      <c r="R3347" s="4"/>
      <c r="S3347" s="6">
        <f>SUM(O3347:R3347)</f>
        <v>0</v>
      </c>
      <c r="T3347" s="7"/>
      <c r="U3347" s="5"/>
      <c r="V3347" s="5"/>
      <c r="W3347" s="5"/>
      <c r="X3347" s="5"/>
      <c r="Y3347" s="5"/>
      <c r="Z3347" s="6">
        <f>SUM(T3347:Y3347)</f>
        <v>0</v>
      </c>
      <c r="AA3347" s="5"/>
      <c r="AB3347" s="5"/>
      <c r="AC3347" s="40">
        <f>G3347+J3347+N3347+S3347+Z3347+AA3347-AB3347</f>
        <v>76.733333333333334</v>
      </c>
    </row>
    <row r="3348" spans="1:29" x14ac:dyDescent="0.25">
      <c r="A3348" s="224">
        <v>3344</v>
      </c>
      <c r="B3348" s="61" t="s">
        <v>913</v>
      </c>
      <c r="C3348" s="8" t="s">
        <v>5456</v>
      </c>
      <c r="D3348" s="6">
        <v>0.76728106139438079</v>
      </c>
      <c r="E3348" s="121"/>
      <c r="F3348" s="5"/>
      <c r="G3348" s="6">
        <f>SUM(D3348*100,E3348:F3348)</f>
        <v>76.728106139438083</v>
      </c>
      <c r="H3348" s="5"/>
      <c r="I3348" s="4"/>
      <c r="J3348" s="6">
        <f>SUM(H3348:I3348)</f>
        <v>0</v>
      </c>
      <c r="K3348" s="5"/>
      <c r="L3348" s="4"/>
      <c r="M3348" s="4"/>
      <c r="N3348" s="6">
        <f>SUM(K3348:M3348)</f>
        <v>0</v>
      </c>
      <c r="O3348" s="4"/>
      <c r="P3348" s="4"/>
      <c r="Q3348" s="4"/>
      <c r="R3348" s="4"/>
      <c r="S3348" s="6">
        <f>SUM(O3348:R3348)</f>
        <v>0</v>
      </c>
      <c r="T3348" s="7"/>
      <c r="U3348" s="5"/>
      <c r="V3348" s="5"/>
      <c r="W3348" s="5"/>
      <c r="X3348" s="5"/>
      <c r="Y3348" s="5"/>
      <c r="Z3348" s="6">
        <f>SUM(T3348:Y3348)</f>
        <v>0</v>
      </c>
      <c r="AA3348" s="5"/>
      <c r="AB3348" s="5"/>
      <c r="AC3348" s="40">
        <f>G3348+J3348+N3348+S3348+Z3348+AA3348-AB3348</f>
        <v>76.728106139438083</v>
      </c>
    </row>
    <row r="3349" spans="1:29" x14ac:dyDescent="0.25">
      <c r="A3349" s="224">
        <v>3345</v>
      </c>
      <c r="B3349" s="62" t="s">
        <v>5347</v>
      </c>
      <c r="C3349" s="9" t="s">
        <v>4042</v>
      </c>
      <c r="D3349" s="18">
        <v>0.76709696969696972</v>
      </c>
      <c r="E3349" s="124"/>
      <c r="F3349" s="17"/>
      <c r="G3349" s="18">
        <f>SUM(D3349*100,E3349:F3349)</f>
        <v>76.709696969696978</v>
      </c>
      <c r="H3349" s="17"/>
      <c r="I3349" s="19"/>
      <c r="J3349" s="18">
        <f>SUM(H3349:I3349)</f>
        <v>0</v>
      </c>
      <c r="K3349" s="17"/>
      <c r="L3349" s="19"/>
      <c r="M3349" s="19"/>
      <c r="N3349" s="18">
        <f>SUM(K3349:M3349)</f>
        <v>0</v>
      </c>
      <c r="O3349" s="19"/>
      <c r="P3349" s="19"/>
      <c r="Q3349" s="19"/>
      <c r="R3349" s="19"/>
      <c r="S3349" s="18">
        <f>SUM(O3349:R3349)</f>
        <v>0</v>
      </c>
      <c r="T3349" s="20"/>
      <c r="U3349" s="17"/>
      <c r="V3349" s="17"/>
      <c r="W3349" s="17"/>
      <c r="X3349" s="17"/>
      <c r="Y3349" s="17"/>
      <c r="Z3349" s="18">
        <f>SUM(T3349:Y3349)</f>
        <v>0</v>
      </c>
      <c r="AA3349" s="17"/>
      <c r="AB3349" s="17"/>
      <c r="AC3349" s="41">
        <f>G3349+J3349+N3349+S3349+Z3349+AA3349-AB3349</f>
        <v>76.709696969696978</v>
      </c>
    </row>
    <row r="3350" spans="1:29" x14ac:dyDescent="0.25">
      <c r="A3350" s="224">
        <v>3346</v>
      </c>
      <c r="B3350" s="109">
        <v>214054</v>
      </c>
      <c r="C3350" s="36" t="s">
        <v>5457</v>
      </c>
      <c r="D3350" s="39">
        <v>0.76709629629629628</v>
      </c>
      <c r="E3350" s="123"/>
      <c r="F3350" s="33"/>
      <c r="G3350" s="34">
        <v>76.709629629629632</v>
      </c>
      <c r="H3350" s="33"/>
      <c r="I3350" s="32"/>
      <c r="J3350" s="34">
        <v>0</v>
      </c>
      <c r="K3350" s="33"/>
      <c r="L3350" s="32"/>
      <c r="M3350" s="32"/>
      <c r="N3350" s="34">
        <v>0</v>
      </c>
      <c r="O3350" s="32"/>
      <c r="P3350" s="32"/>
      <c r="Q3350" s="32"/>
      <c r="R3350" s="32"/>
      <c r="S3350" s="34">
        <v>0</v>
      </c>
      <c r="T3350" s="35"/>
      <c r="U3350" s="33"/>
      <c r="V3350" s="33"/>
      <c r="W3350" s="33"/>
      <c r="X3350" s="33"/>
      <c r="Y3350" s="33"/>
      <c r="Z3350" s="34">
        <v>0</v>
      </c>
      <c r="AA3350" s="33"/>
      <c r="AB3350" s="33"/>
      <c r="AC3350" s="42">
        <v>76.709629629629632</v>
      </c>
    </row>
    <row r="3351" spans="1:29" x14ac:dyDescent="0.25">
      <c r="A3351" s="225">
        <v>3347</v>
      </c>
      <c r="B3351" s="62" t="s">
        <v>3691</v>
      </c>
      <c r="C3351" s="13" t="s">
        <v>3340</v>
      </c>
      <c r="D3351" s="18">
        <v>0.76700000000000002</v>
      </c>
      <c r="E3351" s="122"/>
      <c r="F3351" s="17"/>
      <c r="G3351" s="18">
        <v>76.7</v>
      </c>
      <c r="H3351" s="17"/>
      <c r="I3351" s="19"/>
      <c r="J3351" s="18">
        <v>0</v>
      </c>
      <c r="K3351" s="17"/>
      <c r="L3351" s="19"/>
      <c r="M3351" s="19"/>
      <c r="N3351" s="18">
        <v>0</v>
      </c>
      <c r="O3351" s="19"/>
      <c r="P3351" s="19"/>
      <c r="Q3351" s="19"/>
      <c r="R3351" s="19"/>
      <c r="S3351" s="18">
        <v>0</v>
      </c>
      <c r="T3351" s="20"/>
      <c r="U3351" s="17"/>
      <c r="V3351" s="17"/>
      <c r="W3351" s="17"/>
      <c r="X3351" s="17"/>
      <c r="Y3351" s="17"/>
      <c r="Z3351" s="18">
        <v>0</v>
      </c>
      <c r="AA3351" s="17"/>
      <c r="AB3351" s="17"/>
      <c r="AC3351" s="41">
        <v>76.7</v>
      </c>
    </row>
    <row r="3352" spans="1:29" x14ac:dyDescent="0.25">
      <c r="A3352" s="224">
        <v>3348</v>
      </c>
      <c r="B3352" s="109">
        <v>194170</v>
      </c>
      <c r="C3352" s="36" t="s">
        <v>5457</v>
      </c>
      <c r="D3352" s="39">
        <v>0.76700000000000002</v>
      </c>
      <c r="E3352" s="123"/>
      <c r="F3352" s="33"/>
      <c r="G3352" s="34">
        <v>76.7</v>
      </c>
      <c r="H3352" s="33"/>
      <c r="I3352" s="32"/>
      <c r="J3352" s="34">
        <v>0</v>
      </c>
      <c r="K3352" s="33"/>
      <c r="L3352" s="32"/>
      <c r="M3352" s="32"/>
      <c r="N3352" s="34">
        <v>0</v>
      </c>
      <c r="O3352" s="32"/>
      <c r="P3352" s="32"/>
      <c r="Q3352" s="32"/>
      <c r="R3352" s="32"/>
      <c r="S3352" s="34">
        <v>0</v>
      </c>
      <c r="T3352" s="35"/>
      <c r="U3352" s="33"/>
      <c r="V3352" s="33"/>
      <c r="W3352" s="33"/>
      <c r="X3352" s="33"/>
      <c r="Y3352" s="33"/>
      <c r="Z3352" s="34">
        <v>0</v>
      </c>
      <c r="AA3352" s="33"/>
      <c r="AB3352" s="33"/>
      <c r="AC3352" s="42">
        <v>76.7</v>
      </c>
    </row>
    <row r="3353" spans="1:29" x14ac:dyDescent="0.25">
      <c r="A3353" s="224">
        <v>3349</v>
      </c>
      <c r="B3353" s="62" t="s">
        <v>4673</v>
      </c>
      <c r="C3353" s="8" t="s">
        <v>4042</v>
      </c>
      <c r="D3353" s="18">
        <v>0.76700000000000002</v>
      </c>
      <c r="E3353" s="124"/>
      <c r="F3353" s="17"/>
      <c r="G3353" s="18">
        <f>SUM(D3353*100,E3353:F3353)</f>
        <v>76.7</v>
      </c>
      <c r="H3353" s="17"/>
      <c r="I3353" s="19"/>
      <c r="J3353" s="18">
        <f>SUM(H3353:I3353)</f>
        <v>0</v>
      </c>
      <c r="K3353" s="17"/>
      <c r="L3353" s="19"/>
      <c r="M3353" s="19"/>
      <c r="N3353" s="18">
        <f>SUM(K3353:M3353)</f>
        <v>0</v>
      </c>
      <c r="O3353" s="19"/>
      <c r="P3353" s="19"/>
      <c r="Q3353" s="19"/>
      <c r="R3353" s="19"/>
      <c r="S3353" s="18">
        <f>SUM(O3353:R3353)</f>
        <v>0</v>
      </c>
      <c r="T3353" s="20"/>
      <c r="U3353" s="17"/>
      <c r="V3353" s="17"/>
      <c r="W3353" s="17"/>
      <c r="X3353" s="17"/>
      <c r="Y3353" s="17"/>
      <c r="Z3353" s="18">
        <f>SUM(T3353:Y3353)</f>
        <v>0</v>
      </c>
      <c r="AA3353" s="17"/>
      <c r="AB3353" s="17"/>
      <c r="AC3353" s="41">
        <f>G3353+J3353+N3353+S3353+Z3353+AA3353-AB3353</f>
        <v>76.7</v>
      </c>
    </row>
    <row r="3354" spans="1:29" x14ac:dyDescent="0.25">
      <c r="A3354" s="224">
        <v>3350</v>
      </c>
      <c r="B3354" s="62" t="s">
        <v>3003</v>
      </c>
      <c r="C3354" s="13" t="s">
        <v>2360</v>
      </c>
      <c r="D3354" s="18">
        <v>0.76692307692307693</v>
      </c>
      <c r="E3354" s="122"/>
      <c r="F3354" s="17"/>
      <c r="G3354" s="18">
        <v>76.692307692307693</v>
      </c>
      <c r="H3354" s="17"/>
      <c r="I3354" s="19"/>
      <c r="J3354" s="18">
        <v>0</v>
      </c>
      <c r="K3354" s="17"/>
      <c r="L3354" s="19"/>
      <c r="M3354" s="19"/>
      <c r="N3354" s="18">
        <v>0</v>
      </c>
      <c r="O3354" s="19"/>
      <c r="P3354" s="19"/>
      <c r="Q3354" s="19"/>
      <c r="R3354" s="19"/>
      <c r="S3354" s="18">
        <v>0</v>
      </c>
      <c r="T3354" s="20"/>
      <c r="U3354" s="17"/>
      <c r="V3354" s="17"/>
      <c r="W3354" s="17"/>
      <c r="X3354" s="17"/>
      <c r="Y3354" s="17"/>
      <c r="Z3354" s="18">
        <v>0</v>
      </c>
      <c r="AA3354" s="17"/>
      <c r="AB3354" s="17"/>
      <c r="AC3354" s="41">
        <v>76.692307692307693</v>
      </c>
    </row>
    <row r="3355" spans="1:29" x14ac:dyDescent="0.25">
      <c r="A3355" s="225">
        <v>3351</v>
      </c>
      <c r="B3355" s="62" t="s">
        <v>3004</v>
      </c>
      <c r="C3355" s="13" t="s">
        <v>2360</v>
      </c>
      <c r="D3355" s="18">
        <v>0.76692307692307693</v>
      </c>
      <c r="E3355" s="122"/>
      <c r="F3355" s="17"/>
      <c r="G3355" s="18">
        <v>76.692307692307693</v>
      </c>
      <c r="H3355" s="17"/>
      <c r="I3355" s="19"/>
      <c r="J3355" s="18">
        <v>0</v>
      </c>
      <c r="K3355" s="17"/>
      <c r="L3355" s="19"/>
      <c r="M3355" s="19"/>
      <c r="N3355" s="18">
        <v>0</v>
      </c>
      <c r="O3355" s="19"/>
      <c r="P3355" s="19"/>
      <c r="Q3355" s="19"/>
      <c r="R3355" s="19"/>
      <c r="S3355" s="18">
        <v>0</v>
      </c>
      <c r="T3355" s="20"/>
      <c r="U3355" s="17"/>
      <c r="V3355" s="17"/>
      <c r="W3355" s="17"/>
      <c r="X3355" s="17"/>
      <c r="Y3355" s="17"/>
      <c r="Z3355" s="18">
        <v>0</v>
      </c>
      <c r="AA3355" s="17"/>
      <c r="AB3355" s="17"/>
      <c r="AC3355" s="41">
        <v>76.692307692307693</v>
      </c>
    </row>
    <row r="3356" spans="1:29" x14ac:dyDescent="0.25">
      <c r="A3356" s="224">
        <v>3352</v>
      </c>
      <c r="B3356" s="62" t="s">
        <v>3005</v>
      </c>
      <c r="C3356" s="13" t="s">
        <v>2360</v>
      </c>
      <c r="D3356" s="18">
        <v>0.76692307692307693</v>
      </c>
      <c r="E3356" s="122"/>
      <c r="F3356" s="17"/>
      <c r="G3356" s="18">
        <v>76.692307692307693</v>
      </c>
      <c r="H3356" s="17"/>
      <c r="I3356" s="19"/>
      <c r="J3356" s="18">
        <v>0</v>
      </c>
      <c r="K3356" s="17"/>
      <c r="L3356" s="19"/>
      <c r="M3356" s="19"/>
      <c r="N3356" s="18">
        <v>0</v>
      </c>
      <c r="O3356" s="19"/>
      <c r="P3356" s="19"/>
      <c r="Q3356" s="19"/>
      <c r="R3356" s="19"/>
      <c r="S3356" s="18">
        <v>0</v>
      </c>
      <c r="T3356" s="20"/>
      <c r="U3356" s="17"/>
      <c r="V3356" s="17"/>
      <c r="W3356" s="17"/>
      <c r="X3356" s="17"/>
      <c r="Y3356" s="17"/>
      <c r="Z3356" s="18">
        <v>0</v>
      </c>
      <c r="AA3356" s="17"/>
      <c r="AB3356" s="17"/>
      <c r="AC3356" s="41">
        <v>76.692307692307693</v>
      </c>
    </row>
    <row r="3357" spans="1:29" x14ac:dyDescent="0.25">
      <c r="A3357" s="224">
        <v>3353</v>
      </c>
      <c r="B3357" s="62" t="s">
        <v>3006</v>
      </c>
      <c r="C3357" s="13" t="s">
        <v>2360</v>
      </c>
      <c r="D3357" s="18">
        <v>0.76692307692307693</v>
      </c>
      <c r="E3357" s="122"/>
      <c r="F3357" s="17"/>
      <c r="G3357" s="18">
        <v>76.692307692307693</v>
      </c>
      <c r="H3357" s="17"/>
      <c r="I3357" s="19"/>
      <c r="J3357" s="18">
        <v>0</v>
      </c>
      <c r="K3357" s="17"/>
      <c r="L3357" s="19"/>
      <c r="M3357" s="19"/>
      <c r="N3357" s="18">
        <v>0</v>
      </c>
      <c r="O3357" s="19"/>
      <c r="P3357" s="19"/>
      <c r="Q3357" s="19"/>
      <c r="R3357" s="19"/>
      <c r="S3357" s="18">
        <v>0</v>
      </c>
      <c r="T3357" s="20"/>
      <c r="U3357" s="17"/>
      <c r="V3357" s="17"/>
      <c r="W3357" s="17"/>
      <c r="X3357" s="17"/>
      <c r="Y3357" s="17"/>
      <c r="Z3357" s="18">
        <v>0</v>
      </c>
      <c r="AA3357" s="17"/>
      <c r="AB3357" s="17"/>
      <c r="AC3357" s="41">
        <v>76.692307692307693</v>
      </c>
    </row>
    <row r="3358" spans="1:29" x14ac:dyDescent="0.25">
      <c r="A3358" s="224">
        <v>3354</v>
      </c>
      <c r="B3358" s="62" t="s">
        <v>5235</v>
      </c>
      <c r="C3358" s="9" t="s">
        <v>4042</v>
      </c>
      <c r="D3358" s="18">
        <v>0.74587878787878792</v>
      </c>
      <c r="E3358" s="124"/>
      <c r="F3358" s="17"/>
      <c r="G3358" s="18">
        <f>SUM(D3358*100,E3358:F3358)</f>
        <v>74.587878787878793</v>
      </c>
      <c r="H3358" s="17"/>
      <c r="I3358" s="19"/>
      <c r="J3358" s="18">
        <f>SUM(H3358:I3358)</f>
        <v>0</v>
      </c>
      <c r="K3358" s="17"/>
      <c r="L3358" s="19"/>
      <c r="M3358" s="19"/>
      <c r="N3358" s="18">
        <f>SUM(K3358:M3358)</f>
        <v>0</v>
      </c>
      <c r="O3358" s="19"/>
      <c r="P3358" s="19"/>
      <c r="Q3358" s="19"/>
      <c r="R3358" s="19"/>
      <c r="S3358" s="18">
        <f>SUM(O3358:R3358)</f>
        <v>0</v>
      </c>
      <c r="T3358" s="20"/>
      <c r="U3358" s="17">
        <v>0.5</v>
      </c>
      <c r="V3358" s="17">
        <v>1.6</v>
      </c>
      <c r="W3358" s="17"/>
      <c r="X3358" s="17"/>
      <c r="Y3358" s="17"/>
      <c r="Z3358" s="18">
        <f>SUM(T3358:Y3358)</f>
        <v>2.1</v>
      </c>
      <c r="AA3358" s="17"/>
      <c r="AB3358" s="17"/>
      <c r="AC3358" s="41">
        <f>G3358+J3358+N3358+S3358+Z3358+AA3358-AB3358</f>
        <v>76.687878787878788</v>
      </c>
    </row>
    <row r="3359" spans="1:29" x14ac:dyDescent="0.25">
      <c r="A3359" s="225">
        <v>3355</v>
      </c>
      <c r="B3359" s="109">
        <v>204198</v>
      </c>
      <c r="C3359" s="36" t="s">
        <v>5457</v>
      </c>
      <c r="D3359" s="38">
        <v>0.76687499999999997</v>
      </c>
      <c r="E3359" s="123"/>
      <c r="F3359" s="33"/>
      <c r="G3359" s="34">
        <v>76.6875</v>
      </c>
      <c r="H3359" s="33"/>
      <c r="I3359" s="32"/>
      <c r="J3359" s="34">
        <v>0</v>
      </c>
      <c r="K3359" s="33"/>
      <c r="L3359" s="32"/>
      <c r="M3359" s="32"/>
      <c r="N3359" s="34">
        <v>0</v>
      </c>
      <c r="O3359" s="32"/>
      <c r="P3359" s="32"/>
      <c r="Q3359" s="32"/>
      <c r="R3359" s="32"/>
      <c r="S3359" s="34">
        <v>0</v>
      </c>
      <c r="T3359" s="35"/>
      <c r="U3359" s="33"/>
      <c r="V3359" s="33"/>
      <c r="W3359" s="33"/>
      <c r="X3359" s="33"/>
      <c r="Y3359" s="33"/>
      <c r="Z3359" s="34">
        <v>0</v>
      </c>
      <c r="AA3359" s="33"/>
      <c r="AB3359" s="33"/>
      <c r="AC3359" s="42">
        <v>76.6875</v>
      </c>
    </row>
    <row r="3360" spans="1:29" x14ac:dyDescent="0.25">
      <c r="A3360" s="224">
        <v>3356</v>
      </c>
      <c r="B3360" s="95" t="s">
        <v>1725</v>
      </c>
      <c r="C3360" s="8" t="s">
        <v>1369</v>
      </c>
      <c r="D3360" s="18">
        <v>0.73482580645161288</v>
      </c>
      <c r="E3360" s="122"/>
      <c r="F3360" s="17"/>
      <c r="G3360" s="18">
        <f>SUM(D3360*100,E3360:F3360)</f>
        <v>73.482580645161292</v>
      </c>
      <c r="H3360" s="17"/>
      <c r="I3360" s="19"/>
      <c r="J3360" s="18">
        <f>SUM(H3360:I3360)</f>
        <v>0</v>
      </c>
      <c r="K3360" s="17"/>
      <c r="L3360" s="19"/>
      <c r="M3360" s="19"/>
      <c r="N3360" s="18">
        <f>SUM(K3360:M3360)</f>
        <v>0</v>
      </c>
      <c r="O3360" s="19">
        <v>2.5</v>
      </c>
      <c r="P3360" s="19"/>
      <c r="Q3360" s="19"/>
      <c r="R3360" s="19"/>
      <c r="S3360" s="18">
        <f>SUM(O3360:R3360)</f>
        <v>2.5</v>
      </c>
      <c r="T3360" s="20"/>
      <c r="U3360" s="17">
        <v>0.5</v>
      </c>
      <c r="V3360" s="17"/>
      <c r="W3360" s="17">
        <v>0.2</v>
      </c>
      <c r="X3360" s="17"/>
      <c r="Y3360" s="17"/>
      <c r="Z3360" s="18">
        <f>SUM(T3360:Y3360)</f>
        <v>0.7</v>
      </c>
      <c r="AA3360" s="17"/>
      <c r="AB3360" s="17"/>
      <c r="AC3360" s="41">
        <f>G3360+J3360+N3360+S3360+Z3360+AA3360-AB3360</f>
        <v>76.682580645161295</v>
      </c>
    </row>
    <row r="3361" spans="1:29" x14ac:dyDescent="0.25">
      <c r="A3361" s="224">
        <v>3357</v>
      </c>
      <c r="B3361" s="109">
        <v>214121</v>
      </c>
      <c r="C3361" s="36" t="s">
        <v>5457</v>
      </c>
      <c r="D3361" s="39">
        <v>0.76681481481481484</v>
      </c>
      <c r="E3361" s="123"/>
      <c r="F3361" s="33"/>
      <c r="G3361" s="34">
        <v>76.681481481481484</v>
      </c>
      <c r="H3361" s="33"/>
      <c r="I3361" s="32"/>
      <c r="J3361" s="34">
        <v>0</v>
      </c>
      <c r="K3361" s="33"/>
      <c r="L3361" s="32"/>
      <c r="M3361" s="32"/>
      <c r="N3361" s="34">
        <v>0</v>
      </c>
      <c r="O3361" s="32"/>
      <c r="P3361" s="32"/>
      <c r="Q3361" s="32"/>
      <c r="R3361" s="32"/>
      <c r="S3361" s="34">
        <v>0</v>
      </c>
      <c r="T3361" s="35"/>
      <c r="U3361" s="33"/>
      <c r="V3361" s="33"/>
      <c r="W3361" s="33"/>
      <c r="X3361" s="33"/>
      <c r="Y3361" s="33"/>
      <c r="Z3361" s="34">
        <v>0</v>
      </c>
      <c r="AA3361" s="33"/>
      <c r="AB3361" s="33"/>
      <c r="AC3361" s="42">
        <v>76.681481481481484</v>
      </c>
    </row>
    <row r="3362" spans="1:29" x14ac:dyDescent="0.25">
      <c r="A3362" s="224">
        <v>3358</v>
      </c>
      <c r="B3362" s="81" t="s">
        <v>1726</v>
      </c>
      <c r="C3362" s="8" t="s">
        <v>1369</v>
      </c>
      <c r="D3362" s="18">
        <v>0.76677902621722849</v>
      </c>
      <c r="E3362" s="122"/>
      <c r="F3362" s="17"/>
      <c r="G3362" s="18">
        <f>SUM(D3362*100,E3362:F3362)</f>
        <v>76.677902621722851</v>
      </c>
      <c r="H3362" s="17"/>
      <c r="I3362" s="19"/>
      <c r="J3362" s="18">
        <f>SUM(H3362:I3362)</f>
        <v>0</v>
      </c>
      <c r="K3362" s="17"/>
      <c r="L3362" s="19"/>
      <c r="M3362" s="19"/>
      <c r="N3362" s="18">
        <f>SUM(K3362:M3362)</f>
        <v>0</v>
      </c>
      <c r="O3362" s="19"/>
      <c r="P3362" s="19"/>
      <c r="Q3362" s="19"/>
      <c r="R3362" s="19"/>
      <c r="S3362" s="18">
        <f>SUM(O3362:R3362)</f>
        <v>0</v>
      </c>
      <c r="T3362" s="20"/>
      <c r="U3362" s="17"/>
      <c r="V3362" s="17"/>
      <c r="W3362" s="17"/>
      <c r="X3362" s="17"/>
      <c r="Y3362" s="17"/>
      <c r="Z3362" s="18">
        <f>SUM(T3362:Y3362)</f>
        <v>0</v>
      </c>
      <c r="AA3362" s="17"/>
      <c r="AB3362" s="17"/>
      <c r="AC3362" s="41">
        <f>G3362+J3362+N3362+S3362+Z3362+AA3362-AB3362</f>
        <v>76.677902621722851</v>
      </c>
    </row>
    <row r="3363" spans="1:29" x14ac:dyDescent="0.25">
      <c r="A3363" s="225">
        <v>3359</v>
      </c>
      <c r="B3363" s="90" t="s">
        <v>1727</v>
      </c>
      <c r="C3363" s="21" t="s">
        <v>1369</v>
      </c>
      <c r="D3363" s="18">
        <v>0.76675840978593279</v>
      </c>
      <c r="E3363" s="122"/>
      <c r="F3363" s="17"/>
      <c r="G3363" s="18">
        <f>SUM(D3363*100,E3363:F3363)</f>
        <v>76.675840978593286</v>
      </c>
      <c r="H3363" s="17"/>
      <c r="I3363" s="19"/>
      <c r="J3363" s="18">
        <f>SUM(H3363:I3363)</f>
        <v>0</v>
      </c>
      <c r="K3363" s="17"/>
      <c r="L3363" s="19"/>
      <c r="M3363" s="19"/>
      <c r="N3363" s="18">
        <f>SUM(K3363:M3363)</f>
        <v>0</v>
      </c>
      <c r="O3363" s="19"/>
      <c r="P3363" s="19"/>
      <c r="Q3363" s="19"/>
      <c r="R3363" s="19"/>
      <c r="S3363" s="18">
        <f>SUM(O3363:R3363)</f>
        <v>0</v>
      </c>
      <c r="T3363" s="20"/>
      <c r="U3363" s="17"/>
      <c r="V3363" s="17"/>
      <c r="W3363" s="17"/>
      <c r="X3363" s="17"/>
      <c r="Y3363" s="17"/>
      <c r="Z3363" s="18">
        <f>SUM(T3363:Y3363)</f>
        <v>0</v>
      </c>
      <c r="AA3363" s="17"/>
      <c r="AB3363" s="17"/>
      <c r="AC3363" s="41">
        <f>G3363+J3363+N3363+S3363+Z3363+AA3363-AB3363</f>
        <v>76.675840978593286</v>
      </c>
    </row>
    <row r="3364" spans="1:29" x14ac:dyDescent="0.25">
      <c r="A3364" s="224">
        <v>3360</v>
      </c>
      <c r="B3364" s="87" t="s">
        <v>1728</v>
      </c>
      <c r="C3364" s="26" t="s">
        <v>1369</v>
      </c>
      <c r="D3364" s="18">
        <v>0.76671333333333325</v>
      </c>
      <c r="E3364" s="122"/>
      <c r="F3364" s="17"/>
      <c r="G3364" s="18">
        <f>SUM(D3364*100,E3364:F3364)</f>
        <v>76.671333333333322</v>
      </c>
      <c r="H3364" s="17"/>
      <c r="I3364" s="19"/>
      <c r="J3364" s="18">
        <f>SUM(H3364:I3364)</f>
        <v>0</v>
      </c>
      <c r="K3364" s="17"/>
      <c r="L3364" s="19"/>
      <c r="M3364" s="19"/>
      <c r="N3364" s="18">
        <f>SUM(K3364:M3364)</f>
        <v>0</v>
      </c>
      <c r="O3364" s="19"/>
      <c r="P3364" s="19"/>
      <c r="Q3364" s="19"/>
      <c r="R3364" s="19"/>
      <c r="S3364" s="18">
        <f>SUM(O3364:R3364)</f>
        <v>0</v>
      </c>
      <c r="T3364" s="20"/>
      <c r="U3364" s="17"/>
      <c r="V3364" s="17"/>
      <c r="W3364" s="17"/>
      <c r="X3364" s="17"/>
      <c r="Y3364" s="17"/>
      <c r="Z3364" s="18">
        <f>SUM(T3364:Y3364)</f>
        <v>0</v>
      </c>
      <c r="AA3364" s="17"/>
      <c r="AB3364" s="17"/>
      <c r="AC3364" s="41">
        <f>G3364+J3364+N3364+S3364+Z3364+AA3364-AB3364</f>
        <v>76.671333333333322</v>
      </c>
    </row>
    <row r="3365" spans="1:29" x14ac:dyDescent="0.25">
      <c r="A3365" s="224">
        <v>3361</v>
      </c>
      <c r="B3365" s="62" t="s">
        <v>5012</v>
      </c>
      <c r="C3365" s="8" t="s">
        <v>4042</v>
      </c>
      <c r="D3365" s="18">
        <v>0.75867132867132869</v>
      </c>
      <c r="E3365" s="124"/>
      <c r="F3365" s="17"/>
      <c r="G3365" s="18">
        <f>SUM(D3365*100,E3365:F3365)</f>
        <v>75.867132867132867</v>
      </c>
      <c r="H3365" s="17"/>
      <c r="I3365" s="19"/>
      <c r="J3365" s="18">
        <f>SUM(H3365:I3365)</f>
        <v>0</v>
      </c>
      <c r="K3365" s="17"/>
      <c r="L3365" s="19"/>
      <c r="M3365" s="19"/>
      <c r="N3365" s="18">
        <f>SUM(K3365:M3365)</f>
        <v>0</v>
      </c>
      <c r="O3365" s="19"/>
      <c r="P3365" s="19">
        <v>0.6</v>
      </c>
      <c r="Q3365" s="19"/>
      <c r="R3365" s="19"/>
      <c r="S3365" s="18">
        <f>SUM(O3365:R3365)</f>
        <v>0.6</v>
      </c>
      <c r="T3365" s="20"/>
      <c r="U3365" s="17">
        <v>0.2</v>
      </c>
      <c r="V3365" s="17"/>
      <c r="W3365" s="17"/>
      <c r="X3365" s="17"/>
      <c r="Y3365" s="17"/>
      <c r="Z3365" s="18">
        <f>SUM(T3365:Y3365)</f>
        <v>0.2</v>
      </c>
      <c r="AA3365" s="17"/>
      <c r="AB3365" s="17"/>
      <c r="AC3365" s="41">
        <f>G3365+J3365+N3365+S3365+Z3365+AA3365-AB3365</f>
        <v>76.667132867132864</v>
      </c>
    </row>
    <row r="3366" spans="1:29" x14ac:dyDescent="0.25">
      <c r="A3366" s="224">
        <v>3362</v>
      </c>
      <c r="B3366" s="62" t="s">
        <v>3007</v>
      </c>
      <c r="C3366" s="13" t="s">
        <v>2360</v>
      </c>
      <c r="D3366" s="18">
        <v>0.76666666666666672</v>
      </c>
      <c r="E3366" s="122"/>
      <c r="F3366" s="17"/>
      <c r="G3366" s="18">
        <v>76.666666666666671</v>
      </c>
      <c r="H3366" s="17"/>
      <c r="I3366" s="19"/>
      <c r="J3366" s="18">
        <v>0</v>
      </c>
      <c r="K3366" s="17"/>
      <c r="L3366" s="19"/>
      <c r="M3366" s="19"/>
      <c r="N3366" s="18">
        <v>0</v>
      </c>
      <c r="O3366" s="19"/>
      <c r="P3366" s="19"/>
      <c r="Q3366" s="19"/>
      <c r="R3366" s="19"/>
      <c r="S3366" s="18">
        <v>0</v>
      </c>
      <c r="T3366" s="20"/>
      <c r="U3366" s="17"/>
      <c r="V3366" s="17"/>
      <c r="W3366" s="17"/>
      <c r="X3366" s="17"/>
      <c r="Y3366" s="17"/>
      <c r="Z3366" s="18">
        <v>0</v>
      </c>
      <c r="AA3366" s="17"/>
      <c r="AB3366" s="17"/>
      <c r="AC3366" s="41">
        <v>76.666666666666671</v>
      </c>
    </row>
    <row r="3367" spans="1:29" x14ac:dyDescent="0.25">
      <c r="A3367" s="225">
        <v>3363</v>
      </c>
      <c r="B3367" s="62" t="s">
        <v>3008</v>
      </c>
      <c r="C3367" s="13" t="s">
        <v>2360</v>
      </c>
      <c r="D3367" s="18">
        <v>0.76666666666666672</v>
      </c>
      <c r="E3367" s="122"/>
      <c r="F3367" s="17"/>
      <c r="G3367" s="18">
        <v>76.666666666666671</v>
      </c>
      <c r="H3367" s="17"/>
      <c r="I3367" s="19"/>
      <c r="J3367" s="18">
        <v>0</v>
      </c>
      <c r="K3367" s="17"/>
      <c r="L3367" s="19"/>
      <c r="M3367" s="19"/>
      <c r="N3367" s="18">
        <v>0</v>
      </c>
      <c r="O3367" s="19"/>
      <c r="P3367" s="19"/>
      <c r="Q3367" s="19"/>
      <c r="R3367" s="19"/>
      <c r="S3367" s="18">
        <v>0</v>
      </c>
      <c r="T3367" s="20"/>
      <c r="U3367" s="17"/>
      <c r="V3367" s="17"/>
      <c r="W3367" s="17"/>
      <c r="X3367" s="17"/>
      <c r="Y3367" s="17"/>
      <c r="Z3367" s="18">
        <v>0</v>
      </c>
      <c r="AA3367" s="17"/>
      <c r="AB3367" s="17"/>
      <c r="AC3367" s="41">
        <v>76.666666666666671</v>
      </c>
    </row>
    <row r="3368" spans="1:29" x14ac:dyDescent="0.25">
      <c r="A3368" s="224">
        <v>3364</v>
      </c>
      <c r="B3368" s="62" t="s">
        <v>3692</v>
      </c>
      <c r="C3368" s="13" t="s">
        <v>3340</v>
      </c>
      <c r="D3368" s="18">
        <v>0.76666666666666672</v>
      </c>
      <c r="E3368" s="122"/>
      <c r="F3368" s="17"/>
      <c r="G3368" s="18">
        <v>76.666666666666671</v>
      </c>
      <c r="H3368" s="17"/>
      <c r="I3368" s="19"/>
      <c r="J3368" s="18">
        <v>0</v>
      </c>
      <c r="K3368" s="17"/>
      <c r="L3368" s="19"/>
      <c r="M3368" s="19"/>
      <c r="N3368" s="18">
        <v>0</v>
      </c>
      <c r="O3368" s="19"/>
      <c r="P3368" s="19"/>
      <c r="Q3368" s="19"/>
      <c r="R3368" s="19"/>
      <c r="S3368" s="18">
        <v>0</v>
      </c>
      <c r="T3368" s="20"/>
      <c r="U3368" s="17"/>
      <c r="V3368" s="17"/>
      <c r="W3368" s="17"/>
      <c r="X3368" s="17"/>
      <c r="Y3368" s="17"/>
      <c r="Z3368" s="18">
        <v>0</v>
      </c>
      <c r="AA3368" s="17"/>
      <c r="AB3368" s="17"/>
      <c r="AC3368" s="41">
        <v>76.666666666666671</v>
      </c>
    </row>
    <row r="3369" spans="1:29" x14ac:dyDescent="0.25">
      <c r="A3369" s="224">
        <v>3365</v>
      </c>
      <c r="B3369" s="62" t="s">
        <v>4836</v>
      </c>
      <c r="C3369" s="8" t="s">
        <v>4042</v>
      </c>
      <c r="D3369" s="18">
        <v>0.76656250000000004</v>
      </c>
      <c r="E3369" s="124"/>
      <c r="F3369" s="17"/>
      <c r="G3369" s="18">
        <f>SUM(D3369*100,E3369:F3369)</f>
        <v>76.65625</v>
      </c>
      <c r="H3369" s="17"/>
      <c r="I3369" s="19"/>
      <c r="J3369" s="18">
        <f>SUM(H3369:I3369)</f>
        <v>0</v>
      </c>
      <c r="K3369" s="17"/>
      <c r="L3369" s="19"/>
      <c r="M3369" s="19"/>
      <c r="N3369" s="18">
        <f>SUM(K3369:M3369)</f>
        <v>0</v>
      </c>
      <c r="O3369" s="19"/>
      <c r="P3369" s="19"/>
      <c r="Q3369" s="19"/>
      <c r="R3369" s="19"/>
      <c r="S3369" s="18">
        <f>SUM(O3369:R3369)</f>
        <v>0</v>
      </c>
      <c r="T3369" s="20"/>
      <c r="U3369" s="17"/>
      <c r="V3369" s="17"/>
      <c r="W3369" s="17"/>
      <c r="X3369" s="17"/>
      <c r="Y3369" s="17"/>
      <c r="Z3369" s="18">
        <f>SUM(T3369:Y3369)</f>
        <v>0</v>
      </c>
      <c r="AA3369" s="17"/>
      <c r="AB3369" s="17"/>
      <c r="AC3369" s="41">
        <f>G3369+J3369+N3369+S3369+Z3369+AA3369-AB3369</f>
        <v>76.65625</v>
      </c>
    </row>
    <row r="3370" spans="1:29" x14ac:dyDescent="0.25">
      <c r="A3370" s="224">
        <v>3366</v>
      </c>
      <c r="B3370" s="68" t="s">
        <v>914</v>
      </c>
      <c r="C3370" s="8" t="s">
        <v>5456</v>
      </c>
      <c r="D3370" s="6">
        <v>0.76645161290322583</v>
      </c>
      <c r="E3370" s="121"/>
      <c r="F3370" s="5"/>
      <c r="G3370" s="6">
        <f>SUM(D3370*100,E3370:F3370)</f>
        <v>76.645161290322577</v>
      </c>
      <c r="H3370" s="5"/>
      <c r="I3370" s="4"/>
      <c r="J3370" s="6">
        <f>SUM(H3370:I3370)</f>
        <v>0</v>
      </c>
      <c r="K3370" s="5"/>
      <c r="L3370" s="4"/>
      <c r="M3370" s="4"/>
      <c r="N3370" s="6">
        <f>SUM(K3370:M3370)</f>
        <v>0</v>
      </c>
      <c r="O3370" s="4"/>
      <c r="P3370" s="4"/>
      <c r="Q3370" s="4"/>
      <c r="R3370" s="4"/>
      <c r="S3370" s="6">
        <f>SUM(O3370:R3370)</f>
        <v>0</v>
      </c>
      <c r="T3370" s="7"/>
      <c r="U3370" s="5"/>
      <c r="V3370" s="5"/>
      <c r="W3370" s="5"/>
      <c r="X3370" s="5"/>
      <c r="Y3370" s="5"/>
      <c r="Z3370" s="6">
        <f>SUM(T3370:Y3370)</f>
        <v>0</v>
      </c>
      <c r="AA3370" s="5"/>
      <c r="AB3370" s="5"/>
      <c r="AC3370" s="40">
        <f>G3370+J3370+N3370+S3370+Z3370+AA3370-AB3370</f>
        <v>76.645161290322577</v>
      </c>
    </row>
    <row r="3371" spans="1:29" x14ac:dyDescent="0.25">
      <c r="A3371" s="225">
        <v>3367</v>
      </c>
      <c r="B3371" s="62" t="s">
        <v>915</v>
      </c>
      <c r="C3371" s="8" t="s">
        <v>5456</v>
      </c>
      <c r="D3371" s="6">
        <v>0.76633333333333331</v>
      </c>
      <c r="E3371" s="121"/>
      <c r="F3371" s="5"/>
      <c r="G3371" s="6">
        <f>SUM(D3371*100,E3371:F3371)</f>
        <v>76.633333333333326</v>
      </c>
      <c r="H3371" s="5"/>
      <c r="I3371" s="4"/>
      <c r="J3371" s="6">
        <f>SUM(H3371:I3371)</f>
        <v>0</v>
      </c>
      <c r="K3371" s="5"/>
      <c r="L3371" s="4"/>
      <c r="M3371" s="4"/>
      <c r="N3371" s="6">
        <f>SUM(K3371:M3371)</f>
        <v>0</v>
      </c>
      <c r="O3371" s="4"/>
      <c r="P3371" s="4"/>
      <c r="Q3371" s="4"/>
      <c r="R3371" s="4"/>
      <c r="S3371" s="6">
        <f>SUM(O3371:R3371)</f>
        <v>0</v>
      </c>
      <c r="T3371" s="7"/>
      <c r="U3371" s="5"/>
      <c r="V3371" s="5"/>
      <c r="W3371" s="5"/>
      <c r="X3371" s="5"/>
      <c r="Y3371" s="5"/>
      <c r="Z3371" s="6">
        <f>SUM(T3371:Y3371)</f>
        <v>0</v>
      </c>
      <c r="AA3371" s="5"/>
      <c r="AB3371" s="5"/>
      <c r="AC3371" s="40">
        <f>G3371+J3371+N3371+S3371+Z3371+AA3371-AB3371</f>
        <v>76.633333333333326</v>
      </c>
    </row>
    <row r="3372" spans="1:29" x14ac:dyDescent="0.25">
      <c r="A3372" s="224">
        <v>3368</v>
      </c>
      <c r="B3372" s="81" t="s">
        <v>4349</v>
      </c>
      <c r="C3372" s="8" t="s">
        <v>4042</v>
      </c>
      <c r="D3372" s="18">
        <v>0.76129032258064511</v>
      </c>
      <c r="E3372" s="124"/>
      <c r="F3372" s="17"/>
      <c r="G3372" s="18">
        <f>SUM(D3372*100,E3372:F3372)</f>
        <v>76.129032258064512</v>
      </c>
      <c r="H3372" s="17"/>
      <c r="I3372" s="19"/>
      <c r="J3372" s="18">
        <f>SUM(H3372:I3372)</f>
        <v>0</v>
      </c>
      <c r="K3372" s="17"/>
      <c r="L3372" s="19"/>
      <c r="M3372" s="19"/>
      <c r="N3372" s="18">
        <f>SUM(K3372:M3372)</f>
        <v>0</v>
      </c>
      <c r="O3372" s="19"/>
      <c r="P3372" s="19"/>
      <c r="Q3372" s="19"/>
      <c r="R3372" s="19"/>
      <c r="S3372" s="18">
        <f>SUM(O3372:R3372)</f>
        <v>0</v>
      </c>
      <c r="T3372" s="20">
        <v>0.5</v>
      </c>
      <c r="U3372" s="17"/>
      <c r="V3372" s="17"/>
      <c r="W3372" s="17"/>
      <c r="X3372" s="17"/>
      <c r="Y3372" s="17"/>
      <c r="Z3372" s="18">
        <f>SUM(T3372:Y3372)</f>
        <v>0.5</v>
      </c>
      <c r="AA3372" s="17"/>
      <c r="AB3372" s="17"/>
      <c r="AC3372" s="41">
        <f>G3372+J3372+N3372+S3372+Z3372+AA3372-AB3372</f>
        <v>76.629032258064512</v>
      </c>
    </row>
    <row r="3373" spans="1:29" x14ac:dyDescent="0.25">
      <c r="A3373" s="224">
        <v>3369</v>
      </c>
      <c r="B3373" s="111" t="s">
        <v>4052</v>
      </c>
      <c r="C3373" s="8" t="s">
        <v>4042</v>
      </c>
      <c r="D3373" s="18">
        <v>0.76624999999999999</v>
      </c>
      <c r="E3373" s="124"/>
      <c r="F3373" s="17"/>
      <c r="G3373" s="18">
        <f>SUM(D3373*100,E3373:F3373)</f>
        <v>76.625</v>
      </c>
      <c r="H3373" s="17"/>
      <c r="I3373" s="19"/>
      <c r="J3373" s="18">
        <f>SUM(H3373:I3373)</f>
        <v>0</v>
      </c>
      <c r="K3373" s="17"/>
      <c r="L3373" s="19"/>
      <c r="M3373" s="19"/>
      <c r="N3373" s="18">
        <f>SUM(K3373:M3373)</f>
        <v>0</v>
      </c>
      <c r="O3373" s="19"/>
      <c r="P3373" s="19"/>
      <c r="Q3373" s="19"/>
      <c r="R3373" s="19"/>
      <c r="S3373" s="18">
        <f>SUM(O3373:R3373)</f>
        <v>0</v>
      </c>
      <c r="T3373" s="20"/>
      <c r="U3373" s="17"/>
      <c r="V3373" s="17"/>
      <c r="W3373" s="17"/>
      <c r="X3373" s="17"/>
      <c r="Y3373" s="17"/>
      <c r="Z3373" s="18">
        <f>SUM(T3373:Y3373)</f>
        <v>0</v>
      </c>
      <c r="AA3373" s="17"/>
      <c r="AB3373" s="17"/>
      <c r="AC3373" s="41">
        <f>G3373+J3373+N3373+S3373+Z3373+AA3373-AB3373</f>
        <v>76.625</v>
      </c>
    </row>
    <row r="3374" spans="1:29" x14ac:dyDescent="0.25">
      <c r="A3374" s="224">
        <v>3370</v>
      </c>
      <c r="B3374" s="62" t="s">
        <v>916</v>
      </c>
      <c r="C3374" s="8" t="s">
        <v>5456</v>
      </c>
      <c r="D3374" s="43">
        <v>0.7661290322580645</v>
      </c>
      <c r="E3374" s="121"/>
      <c r="F3374" s="5"/>
      <c r="G3374" s="6">
        <f>SUM(D3374*100,E3374:F3374)</f>
        <v>76.612903225806448</v>
      </c>
      <c r="H3374" s="5"/>
      <c r="I3374" s="4"/>
      <c r="J3374" s="6">
        <f>SUM(H3374:I3374)</f>
        <v>0</v>
      </c>
      <c r="K3374" s="5"/>
      <c r="L3374" s="4"/>
      <c r="M3374" s="4"/>
      <c r="N3374" s="6">
        <f>SUM(K3374:M3374)</f>
        <v>0</v>
      </c>
      <c r="O3374" s="4"/>
      <c r="P3374" s="4"/>
      <c r="Q3374" s="4"/>
      <c r="R3374" s="4"/>
      <c r="S3374" s="6">
        <f>SUM(O3374:R3374)</f>
        <v>0</v>
      </c>
      <c r="T3374" s="7"/>
      <c r="U3374" s="5"/>
      <c r="V3374" s="5"/>
      <c r="W3374" s="5"/>
      <c r="X3374" s="5"/>
      <c r="Y3374" s="5"/>
      <c r="Z3374" s="6">
        <f>SUM(T3374:Y3374)</f>
        <v>0</v>
      </c>
      <c r="AA3374" s="5"/>
      <c r="AB3374" s="5"/>
      <c r="AC3374" s="40">
        <f>G3374+J3374+N3374+S3374+Z3374+AA3374-AB3374</f>
        <v>76.612903225806448</v>
      </c>
    </row>
    <row r="3375" spans="1:29" x14ac:dyDescent="0.25">
      <c r="A3375" s="225">
        <v>3371</v>
      </c>
      <c r="B3375" s="81" t="s">
        <v>1729</v>
      </c>
      <c r="C3375" s="21" t="s">
        <v>1369</v>
      </c>
      <c r="D3375" s="18">
        <v>0.76612794612794621</v>
      </c>
      <c r="E3375" s="122"/>
      <c r="F3375" s="17"/>
      <c r="G3375" s="18">
        <f>SUM(D3375*100,E3375:F3375)</f>
        <v>76.612794612794616</v>
      </c>
      <c r="H3375" s="17"/>
      <c r="I3375" s="19"/>
      <c r="J3375" s="18">
        <f>SUM(H3375:I3375)</f>
        <v>0</v>
      </c>
      <c r="K3375" s="17"/>
      <c r="L3375" s="19"/>
      <c r="M3375" s="19"/>
      <c r="N3375" s="18">
        <f>SUM(K3375:M3375)</f>
        <v>0</v>
      </c>
      <c r="O3375" s="19"/>
      <c r="P3375" s="19"/>
      <c r="Q3375" s="19"/>
      <c r="R3375" s="19"/>
      <c r="S3375" s="18">
        <f>SUM(O3375:R3375)</f>
        <v>0</v>
      </c>
      <c r="T3375" s="20"/>
      <c r="U3375" s="17"/>
      <c r="V3375" s="17"/>
      <c r="W3375" s="17"/>
      <c r="X3375" s="17"/>
      <c r="Y3375" s="17"/>
      <c r="Z3375" s="18">
        <f>SUM(T3375:Y3375)</f>
        <v>0</v>
      </c>
      <c r="AA3375" s="17"/>
      <c r="AB3375" s="17"/>
      <c r="AC3375" s="41">
        <f>G3375+J3375+N3375+S3375+Z3375+AA3375-AB3375</f>
        <v>76.612794612794616</v>
      </c>
    </row>
    <row r="3376" spans="1:29" x14ac:dyDescent="0.25">
      <c r="A3376" s="224">
        <v>3372</v>
      </c>
      <c r="B3376" s="62" t="s">
        <v>5382</v>
      </c>
      <c r="C3376" s="9" t="s">
        <v>4042</v>
      </c>
      <c r="D3376" s="18">
        <v>0.75008484848484835</v>
      </c>
      <c r="E3376" s="124"/>
      <c r="F3376" s="17"/>
      <c r="G3376" s="18">
        <f>SUM(D3376*100,E3376:F3376)</f>
        <v>75.008484848484841</v>
      </c>
      <c r="H3376" s="17"/>
      <c r="I3376" s="19"/>
      <c r="J3376" s="18">
        <f>SUM(H3376:I3376)</f>
        <v>0</v>
      </c>
      <c r="K3376" s="17"/>
      <c r="L3376" s="19"/>
      <c r="M3376" s="19"/>
      <c r="N3376" s="18">
        <f>SUM(K3376:M3376)</f>
        <v>0</v>
      </c>
      <c r="O3376" s="19"/>
      <c r="P3376" s="19"/>
      <c r="Q3376" s="19"/>
      <c r="R3376" s="19"/>
      <c r="S3376" s="18">
        <f>SUM(O3376:R3376)</f>
        <v>0</v>
      </c>
      <c r="T3376" s="20"/>
      <c r="U3376" s="17">
        <v>0.8</v>
      </c>
      <c r="V3376" s="17">
        <v>0.8</v>
      </c>
      <c r="W3376" s="17"/>
      <c r="X3376" s="17"/>
      <c r="Y3376" s="17"/>
      <c r="Z3376" s="18">
        <f>SUM(T3376:Y3376)</f>
        <v>1.6</v>
      </c>
      <c r="AA3376" s="17"/>
      <c r="AB3376" s="17"/>
      <c r="AC3376" s="41">
        <f>G3376+J3376+N3376+S3376+Z3376+AA3376-AB3376</f>
        <v>76.608484848484835</v>
      </c>
    </row>
    <row r="3377" spans="1:29" x14ac:dyDescent="0.25">
      <c r="A3377" s="224">
        <v>3373</v>
      </c>
      <c r="B3377" s="58" t="s">
        <v>917</v>
      </c>
      <c r="C3377" s="8" t="s">
        <v>5456</v>
      </c>
      <c r="D3377" s="6">
        <v>0.76580645161290317</v>
      </c>
      <c r="E3377" s="121"/>
      <c r="F3377" s="5"/>
      <c r="G3377" s="6">
        <f>SUM(D3377*100,E3377:F3377)</f>
        <v>76.58064516129032</v>
      </c>
      <c r="H3377" s="5"/>
      <c r="I3377" s="4"/>
      <c r="J3377" s="6">
        <f>SUM(H3377:I3377)</f>
        <v>0</v>
      </c>
      <c r="K3377" s="5"/>
      <c r="L3377" s="4"/>
      <c r="M3377" s="4"/>
      <c r="N3377" s="6">
        <f>SUM(K3377:M3377)</f>
        <v>0</v>
      </c>
      <c r="O3377" s="4"/>
      <c r="P3377" s="4"/>
      <c r="Q3377" s="4"/>
      <c r="R3377" s="4"/>
      <c r="S3377" s="6">
        <f>SUM(O3377:R3377)</f>
        <v>0</v>
      </c>
      <c r="T3377" s="7"/>
      <c r="U3377" s="5"/>
      <c r="V3377" s="5"/>
      <c r="W3377" s="5"/>
      <c r="X3377" s="5"/>
      <c r="Y3377" s="5"/>
      <c r="Z3377" s="6">
        <f>SUM(T3377:Y3377)</f>
        <v>0</v>
      </c>
      <c r="AA3377" s="5"/>
      <c r="AB3377" s="5"/>
      <c r="AC3377" s="40">
        <f>G3377+J3377+N3377+S3377+Z3377+AA3377-AB3377</f>
        <v>76.58064516129032</v>
      </c>
    </row>
    <row r="3378" spans="1:29" x14ac:dyDescent="0.25">
      <c r="A3378" s="224">
        <v>3374</v>
      </c>
      <c r="B3378" s="62" t="s">
        <v>5122</v>
      </c>
      <c r="C3378" s="24" t="s">
        <v>4042</v>
      </c>
      <c r="D3378" s="18">
        <v>0.76580645161290317</v>
      </c>
      <c r="E3378" s="124"/>
      <c r="F3378" s="17"/>
      <c r="G3378" s="18">
        <f>SUM(D3378*100,E3378:F3378)</f>
        <v>76.58064516129032</v>
      </c>
      <c r="H3378" s="17"/>
      <c r="I3378" s="19"/>
      <c r="J3378" s="18">
        <f>SUM(H3378:I3378)</f>
        <v>0</v>
      </c>
      <c r="K3378" s="17"/>
      <c r="L3378" s="19"/>
      <c r="M3378" s="19"/>
      <c r="N3378" s="18">
        <f>SUM(K3378:M3378)</f>
        <v>0</v>
      </c>
      <c r="O3378" s="19"/>
      <c r="P3378" s="19"/>
      <c r="Q3378" s="19"/>
      <c r="R3378" s="19"/>
      <c r="S3378" s="18">
        <f>SUM(O3378:R3378)</f>
        <v>0</v>
      </c>
      <c r="T3378" s="20"/>
      <c r="U3378" s="17"/>
      <c r="V3378" s="17"/>
      <c r="W3378" s="17"/>
      <c r="X3378" s="17"/>
      <c r="Y3378" s="17"/>
      <c r="Z3378" s="18">
        <f>SUM(T3378:Y3378)</f>
        <v>0</v>
      </c>
      <c r="AA3378" s="17"/>
      <c r="AB3378" s="17"/>
      <c r="AC3378" s="41">
        <f>G3378+J3378+N3378+S3378+Z3378+AA3378-AB3378</f>
        <v>76.58064516129032</v>
      </c>
    </row>
    <row r="3379" spans="1:29" x14ac:dyDescent="0.25">
      <c r="A3379" s="225">
        <v>3375</v>
      </c>
      <c r="B3379" s="62" t="s">
        <v>5299</v>
      </c>
      <c r="C3379" s="9" t="s">
        <v>4042</v>
      </c>
      <c r="D3379" s="18">
        <v>0.7657272727272727</v>
      </c>
      <c r="E3379" s="124"/>
      <c r="F3379" s="17"/>
      <c r="G3379" s="18">
        <f>SUM(D3379*100,E3379:F3379)</f>
        <v>76.572727272727263</v>
      </c>
      <c r="H3379" s="17"/>
      <c r="I3379" s="19"/>
      <c r="J3379" s="18">
        <f>SUM(H3379:I3379)</f>
        <v>0</v>
      </c>
      <c r="K3379" s="17"/>
      <c r="L3379" s="19"/>
      <c r="M3379" s="19"/>
      <c r="N3379" s="18">
        <f>SUM(K3379:M3379)</f>
        <v>0</v>
      </c>
      <c r="O3379" s="19"/>
      <c r="P3379" s="19"/>
      <c r="Q3379" s="19"/>
      <c r="R3379" s="19"/>
      <c r="S3379" s="18">
        <f>SUM(O3379:R3379)</f>
        <v>0</v>
      </c>
      <c r="T3379" s="20"/>
      <c r="U3379" s="17"/>
      <c r="V3379" s="17"/>
      <c r="W3379" s="17"/>
      <c r="X3379" s="17"/>
      <c r="Y3379" s="17"/>
      <c r="Z3379" s="18">
        <f>SUM(T3379:Y3379)</f>
        <v>0</v>
      </c>
      <c r="AA3379" s="17"/>
      <c r="AB3379" s="17"/>
      <c r="AC3379" s="41">
        <f>G3379+J3379+N3379+S3379+Z3379+AA3379-AB3379</f>
        <v>76.572727272727263</v>
      </c>
    </row>
    <row r="3380" spans="1:29" x14ac:dyDescent="0.25">
      <c r="A3380" s="224">
        <v>3376</v>
      </c>
      <c r="B3380" s="111" t="s">
        <v>4140</v>
      </c>
      <c r="C3380" s="8" t="s">
        <v>4042</v>
      </c>
      <c r="D3380" s="18">
        <v>0.74968749999999995</v>
      </c>
      <c r="E3380" s="124"/>
      <c r="F3380" s="17"/>
      <c r="G3380" s="18">
        <f>SUM(D3380*100,E3380:F3380)</f>
        <v>74.96875</v>
      </c>
      <c r="H3380" s="17"/>
      <c r="I3380" s="19"/>
      <c r="J3380" s="18">
        <f>SUM(H3380:I3380)</f>
        <v>0</v>
      </c>
      <c r="K3380" s="17"/>
      <c r="L3380" s="19"/>
      <c r="M3380" s="19"/>
      <c r="N3380" s="18">
        <f>SUM(K3380:M3380)</f>
        <v>0</v>
      </c>
      <c r="O3380" s="19"/>
      <c r="P3380" s="19"/>
      <c r="Q3380" s="19"/>
      <c r="R3380" s="19"/>
      <c r="S3380" s="18">
        <f>SUM(O3380:R3380)</f>
        <v>0</v>
      </c>
      <c r="T3380" s="20"/>
      <c r="U3380" s="17"/>
      <c r="V3380" s="17">
        <v>1.6</v>
      </c>
      <c r="W3380" s="17"/>
      <c r="X3380" s="17"/>
      <c r="Y3380" s="17"/>
      <c r="Z3380" s="18">
        <f>SUM(T3380:Y3380)</f>
        <v>1.6</v>
      </c>
      <c r="AA3380" s="17"/>
      <c r="AB3380" s="17"/>
      <c r="AC3380" s="41">
        <f>G3380+J3380+N3380+S3380+Z3380+AA3380-AB3380</f>
        <v>76.568749999999994</v>
      </c>
    </row>
    <row r="3381" spans="1:29" x14ac:dyDescent="0.25">
      <c r="A3381" s="224">
        <v>3377</v>
      </c>
      <c r="B3381" s="61">
        <v>163166</v>
      </c>
      <c r="C3381" s="8" t="s">
        <v>5456</v>
      </c>
      <c r="D3381" s="6">
        <v>0.76566666666666672</v>
      </c>
      <c r="E3381" s="121"/>
      <c r="F3381" s="5"/>
      <c r="G3381" s="6">
        <f>SUM(D3381*100,E3381:F3381)</f>
        <v>76.566666666666677</v>
      </c>
      <c r="H3381" s="5"/>
      <c r="I3381" s="4"/>
      <c r="J3381" s="6">
        <f>SUM(H3381:I3381)</f>
        <v>0</v>
      </c>
      <c r="K3381" s="5"/>
      <c r="L3381" s="4"/>
      <c r="M3381" s="4"/>
      <c r="N3381" s="6">
        <f>SUM(K3381:M3381)</f>
        <v>0</v>
      </c>
      <c r="O3381" s="4"/>
      <c r="P3381" s="4"/>
      <c r="Q3381" s="4"/>
      <c r="R3381" s="4"/>
      <c r="S3381" s="6">
        <f>SUM(O3381:R3381)</f>
        <v>0</v>
      </c>
      <c r="T3381" s="7"/>
      <c r="U3381" s="5"/>
      <c r="V3381" s="5"/>
      <c r="W3381" s="5"/>
      <c r="X3381" s="5"/>
      <c r="Y3381" s="5"/>
      <c r="Z3381" s="6">
        <f>SUM(T3381:Y3381)</f>
        <v>0</v>
      </c>
      <c r="AA3381" s="5"/>
      <c r="AB3381" s="5"/>
      <c r="AC3381" s="40">
        <f>G3381+J3381+N3381+S3381+Z3381+AA3381-AB3381</f>
        <v>76.566666666666677</v>
      </c>
    </row>
    <row r="3382" spans="1:29" x14ac:dyDescent="0.25">
      <c r="A3382" s="224">
        <v>3378</v>
      </c>
      <c r="B3382" s="62" t="s">
        <v>3693</v>
      </c>
      <c r="C3382" s="13" t="s">
        <v>3340</v>
      </c>
      <c r="D3382" s="18">
        <v>0.76566666666666672</v>
      </c>
      <c r="E3382" s="122"/>
      <c r="F3382" s="17"/>
      <c r="G3382" s="18">
        <v>76.566666666666677</v>
      </c>
      <c r="H3382" s="17"/>
      <c r="I3382" s="19"/>
      <c r="J3382" s="18">
        <v>0</v>
      </c>
      <c r="K3382" s="17"/>
      <c r="L3382" s="19"/>
      <c r="M3382" s="19"/>
      <c r="N3382" s="18">
        <v>0</v>
      </c>
      <c r="O3382" s="19"/>
      <c r="P3382" s="19"/>
      <c r="Q3382" s="19"/>
      <c r="R3382" s="19"/>
      <c r="S3382" s="18">
        <v>0</v>
      </c>
      <c r="T3382" s="20"/>
      <c r="U3382" s="17"/>
      <c r="V3382" s="17"/>
      <c r="W3382" s="17"/>
      <c r="X3382" s="17"/>
      <c r="Y3382" s="17"/>
      <c r="Z3382" s="18">
        <v>0</v>
      </c>
      <c r="AA3382" s="17"/>
      <c r="AB3382" s="17"/>
      <c r="AC3382" s="41">
        <v>76.566666666666677</v>
      </c>
    </row>
    <row r="3383" spans="1:29" x14ac:dyDescent="0.25">
      <c r="A3383" s="225">
        <v>3379</v>
      </c>
      <c r="B3383" s="62" t="s">
        <v>3009</v>
      </c>
      <c r="C3383" s="13" t="s">
        <v>2360</v>
      </c>
      <c r="D3383" s="18">
        <v>0.76538461538461533</v>
      </c>
      <c r="E3383" s="122"/>
      <c r="F3383" s="17"/>
      <c r="G3383" s="18">
        <v>76.538461538461533</v>
      </c>
      <c r="H3383" s="17"/>
      <c r="I3383" s="19"/>
      <c r="J3383" s="18">
        <v>0</v>
      </c>
      <c r="K3383" s="17"/>
      <c r="L3383" s="19"/>
      <c r="M3383" s="19"/>
      <c r="N3383" s="18">
        <v>0</v>
      </c>
      <c r="O3383" s="19"/>
      <c r="P3383" s="19"/>
      <c r="Q3383" s="19"/>
      <c r="R3383" s="19"/>
      <c r="S3383" s="18">
        <v>0</v>
      </c>
      <c r="T3383" s="20"/>
      <c r="U3383" s="17"/>
      <c r="V3383" s="17"/>
      <c r="W3383" s="17"/>
      <c r="X3383" s="17"/>
      <c r="Y3383" s="17"/>
      <c r="Z3383" s="18">
        <v>0</v>
      </c>
      <c r="AA3383" s="17"/>
      <c r="AB3383" s="17"/>
      <c r="AC3383" s="41">
        <v>76.538461538461533</v>
      </c>
    </row>
    <row r="3384" spans="1:29" x14ac:dyDescent="0.25">
      <c r="A3384" s="224">
        <v>3380</v>
      </c>
      <c r="B3384" s="61" t="s">
        <v>918</v>
      </c>
      <c r="C3384" s="8" t="s">
        <v>5456</v>
      </c>
      <c r="D3384" s="6">
        <v>0.76531935483870961</v>
      </c>
      <c r="E3384" s="121"/>
      <c r="F3384" s="5"/>
      <c r="G3384" s="6">
        <f>SUM(D3384*100,E3384:F3384)</f>
        <v>76.531935483870967</v>
      </c>
      <c r="H3384" s="5"/>
      <c r="I3384" s="4"/>
      <c r="J3384" s="6">
        <f>SUM(H3384:I3384)</f>
        <v>0</v>
      </c>
      <c r="K3384" s="5"/>
      <c r="L3384" s="4"/>
      <c r="M3384" s="4"/>
      <c r="N3384" s="6">
        <f>SUM(K3384:M3384)</f>
        <v>0</v>
      </c>
      <c r="O3384" s="4"/>
      <c r="P3384" s="4"/>
      <c r="Q3384" s="4"/>
      <c r="R3384" s="4"/>
      <c r="S3384" s="6">
        <f>SUM(O3384:R3384)</f>
        <v>0</v>
      </c>
      <c r="T3384" s="7"/>
      <c r="U3384" s="5"/>
      <c r="V3384" s="5"/>
      <c r="W3384" s="5"/>
      <c r="X3384" s="5"/>
      <c r="Y3384" s="5"/>
      <c r="Z3384" s="6">
        <f>SUM(T3384:Y3384)</f>
        <v>0</v>
      </c>
      <c r="AA3384" s="5"/>
      <c r="AB3384" s="5"/>
      <c r="AC3384" s="40">
        <f>G3384+J3384+N3384+S3384+Z3384+AA3384-AB3384</f>
        <v>76.531935483870967</v>
      </c>
    </row>
    <row r="3385" spans="1:29" x14ac:dyDescent="0.25">
      <c r="A3385" s="224">
        <v>3381</v>
      </c>
      <c r="B3385" s="109">
        <v>214204</v>
      </c>
      <c r="C3385" s="36" t="s">
        <v>5457</v>
      </c>
      <c r="D3385" s="39">
        <v>0.76523703703703694</v>
      </c>
      <c r="E3385" s="123"/>
      <c r="F3385" s="33"/>
      <c r="G3385" s="34">
        <v>76.523703703703688</v>
      </c>
      <c r="H3385" s="33"/>
      <c r="I3385" s="32"/>
      <c r="J3385" s="34">
        <v>0</v>
      </c>
      <c r="K3385" s="33"/>
      <c r="L3385" s="32"/>
      <c r="M3385" s="32"/>
      <c r="N3385" s="34">
        <v>0</v>
      </c>
      <c r="O3385" s="32"/>
      <c r="P3385" s="32"/>
      <c r="Q3385" s="32"/>
      <c r="R3385" s="32"/>
      <c r="S3385" s="34">
        <v>0</v>
      </c>
      <c r="T3385" s="35"/>
      <c r="U3385" s="33"/>
      <c r="V3385" s="33"/>
      <c r="W3385" s="33"/>
      <c r="X3385" s="33"/>
      <c r="Y3385" s="33"/>
      <c r="Z3385" s="34">
        <v>0</v>
      </c>
      <c r="AA3385" s="33"/>
      <c r="AB3385" s="33"/>
      <c r="AC3385" s="42">
        <v>76.523703703703688</v>
      </c>
    </row>
    <row r="3386" spans="1:29" x14ac:dyDescent="0.25">
      <c r="A3386" s="224">
        <v>3382</v>
      </c>
      <c r="B3386" s="81" t="s">
        <v>1730</v>
      </c>
      <c r="C3386" s="8" t="s">
        <v>1369</v>
      </c>
      <c r="D3386" s="18">
        <v>0.76520599250936328</v>
      </c>
      <c r="E3386" s="122"/>
      <c r="F3386" s="17"/>
      <c r="G3386" s="18">
        <f>SUM(D3386*100,E3386:F3386)</f>
        <v>76.520599250936328</v>
      </c>
      <c r="H3386" s="17"/>
      <c r="I3386" s="19"/>
      <c r="J3386" s="18">
        <f>SUM(H3386:I3386)</f>
        <v>0</v>
      </c>
      <c r="K3386" s="17"/>
      <c r="L3386" s="19"/>
      <c r="M3386" s="19"/>
      <c r="N3386" s="18">
        <f>SUM(K3386:M3386)</f>
        <v>0</v>
      </c>
      <c r="O3386" s="19"/>
      <c r="P3386" s="19"/>
      <c r="Q3386" s="19"/>
      <c r="R3386" s="19"/>
      <c r="S3386" s="18">
        <f>SUM(O3386:R3386)</f>
        <v>0</v>
      </c>
      <c r="T3386" s="20"/>
      <c r="U3386" s="17"/>
      <c r="V3386" s="17"/>
      <c r="W3386" s="17"/>
      <c r="X3386" s="17"/>
      <c r="Y3386" s="17"/>
      <c r="Z3386" s="18">
        <f>SUM(T3386:Y3386)</f>
        <v>0</v>
      </c>
      <c r="AA3386" s="17"/>
      <c r="AB3386" s="17"/>
      <c r="AC3386" s="41">
        <f>G3386+J3386+N3386+S3386+Z3386+AA3386-AB3386</f>
        <v>76.520599250936328</v>
      </c>
    </row>
    <row r="3387" spans="1:29" x14ac:dyDescent="0.25">
      <c r="A3387" s="225">
        <v>3383</v>
      </c>
      <c r="B3387" s="62" t="s">
        <v>919</v>
      </c>
      <c r="C3387" s="8" t="s">
        <v>5456</v>
      </c>
      <c r="D3387" s="6">
        <v>0.76517241379310341</v>
      </c>
      <c r="E3387" s="121"/>
      <c r="F3387" s="5"/>
      <c r="G3387" s="6">
        <f>SUM(D3387*100,E3387:F3387)</f>
        <v>76.517241379310335</v>
      </c>
      <c r="H3387" s="5"/>
      <c r="I3387" s="4"/>
      <c r="J3387" s="6">
        <f>SUM(H3387:I3387)</f>
        <v>0</v>
      </c>
      <c r="K3387" s="5"/>
      <c r="L3387" s="4"/>
      <c r="M3387" s="4"/>
      <c r="N3387" s="6">
        <f>SUM(K3387:M3387)</f>
        <v>0</v>
      </c>
      <c r="O3387" s="4"/>
      <c r="P3387" s="4"/>
      <c r="Q3387" s="4"/>
      <c r="R3387" s="4"/>
      <c r="S3387" s="6">
        <f>SUM(O3387:R3387)</f>
        <v>0</v>
      </c>
      <c r="T3387" s="7"/>
      <c r="U3387" s="5"/>
      <c r="V3387" s="5"/>
      <c r="W3387" s="5"/>
      <c r="X3387" s="5"/>
      <c r="Y3387" s="5"/>
      <c r="Z3387" s="6">
        <f>SUM(T3387:Y3387)</f>
        <v>0</v>
      </c>
      <c r="AA3387" s="5"/>
      <c r="AB3387" s="5"/>
      <c r="AC3387" s="40">
        <f>G3387+J3387+N3387+S3387+Z3387+AA3387-AB3387</f>
        <v>76.517241379310335</v>
      </c>
    </row>
    <row r="3388" spans="1:29" x14ac:dyDescent="0.25">
      <c r="A3388" s="224">
        <v>3384</v>
      </c>
      <c r="B3388" s="62" t="s">
        <v>3010</v>
      </c>
      <c r="C3388" s="13" t="s">
        <v>2360</v>
      </c>
      <c r="D3388" s="18">
        <v>0.76500000000000001</v>
      </c>
      <c r="E3388" s="122"/>
      <c r="F3388" s="17"/>
      <c r="G3388" s="18">
        <v>76.5</v>
      </c>
      <c r="H3388" s="17"/>
      <c r="I3388" s="19"/>
      <c r="J3388" s="18">
        <v>0</v>
      </c>
      <c r="K3388" s="17"/>
      <c r="L3388" s="19"/>
      <c r="M3388" s="19"/>
      <c r="N3388" s="18">
        <v>0</v>
      </c>
      <c r="O3388" s="19"/>
      <c r="P3388" s="19"/>
      <c r="Q3388" s="19"/>
      <c r="R3388" s="19"/>
      <c r="S3388" s="18">
        <v>0</v>
      </c>
      <c r="T3388" s="20"/>
      <c r="U3388" s="17"/>
      <c r="V3388" s="17"/>
      <c r="W3388" s="17"/>
      <c r="X3388" s="17"/>
      <c r="Y3388" s="17"/>
      <c r="Z3388" s="18">
        <v>0</v>
      </c>
      <c r="AA3388" s="17"/>
      <c r="AB3388" s="17"/>
      <c r="AC3388" s="41">
        <v>76.5</v>
      </c>
    </row>
    <row r="3389" spans="1:29" x14ac:dyDescent="0.25">
      <c r="A3389" s="224">
        <v>3385</v>
      </c>
      <c r="B3389" s="109">
        <v>194087</v>
      </c>
      <c r="C3389" s="36" t="s">
        <v>5457</v>
      </c>
      <c r="D3389" s="39">
        <v>0.76500000000000001</v>
      </c>
      <c r="E3389" s="123"/>
      <c r="F3389" s="33"/>
      <c r="G3389" s="34">
        <v>76.5</v>
      </c>
      <c r="H3389" s="33"/>
      <c r="I3389" s="32"/>
      <c r="J3389" s="34">
        <v>0</v>
      </c>
      <c r="K3389" s="33"/>
      <c r="L3389" s="32"/>
      <c r="M3389" s="32"/>
      <c r="N3389" s="34">
        <v>0</v>
      </c>
      <c r="O3389" s="32"/>
      <c r="P3389" s="32"/>
      <c r="Q3389" s="32"/>
      <c r="R3389" s="32"/>
      <c r="S3389" s="34">
        <v>0</v>
      </c>
      <c r="T3389" s="35"/>
      <c r="U3389" s="33"/>
      <c r="V3389" s="33"/>
      <c r="W3389" s="33"/>
      <c r="X3389" s="33"/>
      <c r="Y3389" s="33"/>
      <c r="Z3389" s="34">
        <v>0</v>
      </c>
      <c r="AA3389" s="33"/>
      <c r="AB3389" s="33"/>
      <c r="AC3389" s="42">
        <v>76.5</v>
      </c>
    </row>
    <row r="3390" spans="1:29" x14ac:dyDescent="0.25">
      <c r="A3390" s="224">
        <v>3386</v>
      </c>
      <c r="B3390" s="88" t="s">
        <v>1731</v>
      </c>
      <c r="C3390" s="8" t="s">
        <v>1369</v>
      </c>
      <c r="D3390" s="18">
        <v>0.75278</v>
      </c>
      <c r="E3390" s="122"/>
      <c r="F3390" s="17"/>
      <c r="G3390" s="18">
        <f>SUM(D3390*100,E3390:F3390)</f>
        <v>75.278000000000006</v>
      </c>
      <c r="H3390" s="17"/>
      <c r="I3390" s="19"/>
      <c r="J3390" s="18">
        <f>SUM(H3390:I3390)</f>
        <v>0</v>
      </c>
      <c r="K3390" s="17"/>
      <c r="L3390" s="19"/>
      <c r="M3390" s="19"/>
      <c r="N3390" s="18">
        <f>SUM(K3390:M3390)</f>
        <v>0</v>
      </c>
      <c r="O3390" s="19"/>
      <c r="P3390" s="19"/>
      <c r="Q3390" s="19"/>
      <c r="R3390" s="19"/>
      <c r="S3390" s="18">
        <f>SUM(O3390:R3390)</f>
        <v>0</v>
      </c>
      <c r="T3390" s="20"/>
      <c r="U3390" s="17">
        <v>1</v>
      </c>
      <c r="V3390" s="17"/>
      <c r="W3390" s="17">
        <v>0.2</v>
      </c>
      <c r="X3390" s="17"/>
      <c r="Y3390" s="17"/>
      <c r="Z3390" s="18">
        <f>SUM(T3390:Y3390)</f>
        <v>1.2</v>
      </c>
      <c r="AA3390" s="17"/>
      <c r="AB3390" s="17"/>
      <c r="AC3390" s="41">
        <f>G3390+J3390+N3390+S3390+Z3390+AA3390-AB3390</f>
        <v>76.478000000000009</v>
      </c>
    </row>
    <row r="3391" spans="1:29" x14ac:dyDescent="0.25">
      <c r="A3391" s="225">
        <v>3387</v>
      </c>
      <c r="B3391" s="62" t="s">
        <v>920</v>
      </c>
      <c r="C3391" s="8" t="s">
        <v>5456</v>
      </c>
      <c r="D3391" s="6">
        <v>0.76466666666666672</v>
      </c>
      <c r="E3391" s="121"/>
      <c r="F3391" s="5"/>
      <c r="G3391" s="6">
        <f>SUM(D3391*100,E3391:F3391)</f>
        <v>76.466666666666669</v>
      </c>
      <c r="H3391" s="5"/>
      <c r="I3391" s="4"/>
      <c r="J3391" s="6">
        <f>SUM(H3391:I3391)</f>
        <v>0</v>
      </c>
      <c r="K3391" s="5"/>
      <c r="L3391" s="4"/>
      <c r="M3391" s="4"/>
      <c r="N3391" s="6">
        <f>SUM(K3391:M3391)</f>
        <v>0</v>
      </c>
      <c r="O3391" s="4"/>
      <c r="P3391" s="4"/>
      <c r="Q3391" s="4"/>
      <c r="R3391" s="4"/>
      <c r="S3391" s="6">
        <f>SUM(O3391:R3391)</f>
        <v>0</v>
      </c>
      <c r="T3391" s="7"/>
      <c r="U3391" s="5"/>
      <c r="V3391" s="5"/>
      <c r="W3391" s="5"/>
      <c r="X3391" s="5"/>
      <c r="Y3391" s="5"/>
      <c r="Z3391" s="6">
        <f>SUM(T3391:Y3391)</f>
        <v>0</v>
      </c>
      <c r="AA3391" s="5"/>
      <c r="AB3391" s="5"/>
      <c r="AC3391" s="40">
        <f>G3391+J3391+N3391+S3391+Z3391+AA3391-AB3391</f>
        <v>76.466666666666669</v>
      </c>
    </row>
    <row r="3392" spans="1:29" x14ac:dyDescent="0.25">
      <c r="A3392" s="224">
        <v>3388</v>
      </c>
      <c r="B3392" s="62" t="s">
        <v>3011</v>
      </c>
      <c r="C3392" s="13" t="s">
        <v>2360</v>
      </c>
      <c r="D3392" s="18">
        <v>0.7646153846153847</v>
      </c>
      <c r="E3392" s="122"/>
      <c r="F3392" s="17"/>
      <c r="G3392" s="18">
        <v>76.461538461538467</v>
      </c>
      <c r="H3392" s="17"/>
      <c r="I3392" s="19"/>
      <c r="J3392" s="18">
        <v>0</v>
      </c>
      <c r="K3392" s="17"/>
      <c r="L3392" s="19"/>
      <c r="M3392" s="19"/>
      <c r="N3392" s="18">
        <v>0</v>
      </c>
      <c r="O3392" s="19"/>
      <c r="P3392" s="19"/>
      <c r="Q3392" s="19"/>
      <c r="R3392" s="19"/>
      <c r="S3392" s="18">
        <v>0</v>
      </c>
      <c r="T3392" s="20"/>
      <c r="U3392" s="17"/>
      <c r="V3392" s="17"/>
      <c r="W3392" s="17"/>
      <c r="X3392" s="17"/>
      <c r="Y3392" s="17"/>
      <c r="Z3392" s="18">
        <v>0</v>
      </c>
      <c r="AA3392" s="17"/>
      <c r="AB3392" s="17"/>
      <c r="AC3392" s="41">
        <v>76.461538461538467</v>
      </c>
    </row>
    <row r="3393" spans="1:29" x14ac:dyDescent="0.25">
      <c r="A3393" s="224">
        <v>3389</v>
      </c>
      <c r="B3393" s="58" t="s">
        <v>921</v>
      </c>
      <c r="C3393" s="8" t="s">
        <v>5456</v>
      </c>
      <c r="D3393" s="6">
        <v>0.74448275862068969</v>
      </c>
      <c r="E3393" s="121"/>
      <c r="F3393" s="5"/>
      <c r="G3393" s="6">
        <f>SUM(D3393*100,E3393:F3393)</f>
        <v>74.448275862068968</v>
      </c>
      <c r="H3393" s="5"/>
      <c r="I3393" s="4"/>
      <c r="J3393" s="6">
        <f>SUM(H3393:I3393)</f>
        <v>0</v>
      </c>
      <c r="K3393" s="5"/>
      <c r="L3393" s="4"/>
      <c r="M3393" s="4"/>
      <c r="N3393" s="6">
        <f>SUM(K3393:M3393)</f>
        <v>0</v>
      </c>
      <c r="O3393" s="4"/>
      <c r="P3393" s="4"/>
      <c r="Q3393" s="4"/>
      <c r="R3393" s="4"/>
      <c r="S3393" s="6">
        <f>SUM(O3393:R3393)</f>
        <v>0</v>
      </c>
      <c r="T3393" s="7">
        <v>2</v>
      </c>
      <c r="U3393" s="5"/>
      <c r="V3393" s="5"/>
      <c r="W3393" s="5"/>
      <c r="X3393" s="5"/>
      <c r="Y3393" s="5"/>
      <c r="Z3393" s="6">
        <f>SUM(T3393:Y3393)</f>
        <v>2</v>
      </c>
      <c r="AA3393" s="5"/>
      <c r="AB3393" s="5"/>
      <c r="AC3393" s="40">
        <f>G3393+J3393+N3393+S3393+Z3393+AA3393-AB3393</f>
        <v>76.448275862068968</v>
      </c>
    </row>
    <row r="3394" spans="1:29" x14ac:dyDescent="0.25">
      <c r="A3394" s="224">
        <v>3390</v>
      </c>
      <c r="B3394" s="62" t="s">
        <v>922</v>
      </c>
      <c r="C3394" s="8" t="s">
        <v>5456</v>
      </c>
      <c r="D3394" s="6">
        <v>0.76448275862068971</v>
      </c>
      <c r="E3394" s="121"/>
      <c r="F3394" s="5"/>
      <c r="G3394" s="6">
        <f>SUM(D3394*100,E3394:F3394)</f>
        <v>76.448275862068968</v>
      </c>
      <c r="H3394" s="5"/>
      <c r="I3394" s="4"/>
      <c r="J3394" s="6">
        <f>SUM(H3394:I3394)</f>
        <v>0</v>
      </c>
      <c r="K3394" s="5"/>
      <c r="L3394" s="4"/>
      <c r="M3394" s="4"/>
      <c r="N3394" s="6">
        <f>SUM(K3394:M3394)</f>
        <v>0</v>
      </c>
      <c r="O3394" s="4"/>
      <c r="P3394" s="4"/>
      <c r="Q3394" s="4"/>
      <c r="R3394" s="4"/>
      <c r="S3394" s="6">
        <f>SUM(O3394:R3394)</f>
        <v>0</v>
      </c>
      <c r="T3394" s="7"/>
      <c r="U3394" s="5"/>
      <c r="V3394" s="5"/>
      <c r="W3394" s="5"/>
      <c r="X3394" s="5"/>
      <c r="Y3394" s="5"/>
      <c r="Z3394" s="6">
        <f>SUM(T3394:Y3394)</f>
        <v>0</v>
      </c>
      <c r="AA3394" s="5"/>
      <c r="AB3394" s="5"/>
      <c r="AC3394" s="40">
        <f>G3394+J3394+N3394+S3394+Z3394+AA3394-AB3394</f>
        <v>76.448275862068968</v>
      </c>
    </row>
    <row r="3395" spans="1:29" x14ac:dyDescent="0.25">
      <c r="A3395" s="225">
        <v>3391</v>
      </c>
      <c r="B3395" s="62" t="s">
        <v>923</v>
      </c>
      <c r="C3395" s="8" t="s">
        <v>5456</v>
      </c>
      <c r="D3395" s="6">
        <v>0.70448275862068965</v>
      </c>
      <c r="E3395" s="121"/>
      <c r="F3395" s="5"/>
      <c r="G3395" s="6">
        <f>SUM(D3395*100,E3395:F3395)</f>
        <v>70.448275862068968</v>
      </c>
      <c r="H3395" s="5"/>
      <c r="I3395" s="4"/>
      <c r="J3395" s="6">
        <f>SUM(H3395:I3395)</f>
        <v>0</v>
      </c>
      <c r="K3395" s="5"/>
      <c r="L3395" s="4"/>
      <c r="M3395" s="4"/>
      <c r="N3395" s="6">
        <f>SUM(K3395:M3395)</f>
        <v>0</v>
      </c>
      <c r="O3395" s="4">
        <v>2.5</v>
      </c>
      <c r="P3395" s="4"/>
      <c r="Q3395" s="4">
        <v>3.5</v>
      </c>
      <c r="R3395" s="4"/>
      <c r="S3395" s="6">
        <f>SUM(O3395:R3395)</f>
        <v>6</v>
      </c>
      <c r="T3395" s="7"/>
      <c r="U3395" s="5"/>
      <c r="V3395" s="5"/>
      <c r="W3395" s="5"/>
      <c r="X3395" s="5"/>
      <c r="Y3395" s="5"/>
      <c r="Z3395" s="6">
        <f>SUM(T3395:Y3395)</f>
        <v>0</v>
      </c>
      <c r="AA3395" s="5"/>
      <c r="AB3395" s="5"/>
      <c r="AC3395" s="40">
        <f>G3395+J3395+N3395+S3395+Z3395+AA3395-AB3395</f>
        <v>76.448275862068968</v>
      </c>
    </row>
    <row r="3396" spans="1:29" x14ac:dyDescent="0.25">
      <c r="A3396" s="224">
        <v>3392</v>
      </c>
      <c r="B3396" s="62" t="s">
        <v>3694</v>
      </c>
      <c r="C3396" s="13" t="s">
        <v>3340</v>
      </c>
      <c r="D3396" s="18">
        <v>0.75437500000000002</v>
      </c>
      <c r="E3396" s="122">
        <v>1</v>
      </c>
      <c r="F3396" s="17"/>
      <c r="G3396" s="18">
        <v>76.4375</v>
      </c>
      <c r="H3396" s="17"/>
      <c r="I3396" s="19"/>
      <c r="J3396" s="18">
        <v>0</v>
      </c>
      <c r="K3396" s="17"/>
      <c r="L3396" s="19"/>
      <c r="M3396" s="19"/>
      <c r="N3396" s="18">
        <v>0</v>
      </c>
      <c r="O3396" s="19"/>
      <c r="P3396" s="19"/>
      <c r="Q3396" s="19"/>
      <c r="R3396" s="19"/>
      <c r="S3396" s="18">
        <v>0</v>
      </c>
      <c r="T3396" s="20"/>
      <c r="U3396" s="17"/>
      <c r="V3396" s="17"/>
      <c r="W3396" s="17"/>
      <c r="X3396" s="17"/>
      <c r="Y3396" s="17"/>
      <c r="Z3396" s="18">
        <v>0</v>
      </c>
      <c r="AA3396" s="17"/>
      <c r="AB3396" s="17"/>
      <c r="AC3396" s="41">
        <v>76.4375</v>
      </c>
    </row>
    <row r="3397" spans="1:29" x14ac:dyDescent="0.25">
      <c r="A3397" s="224">
        <v>3393</v>
      </c>
      <c r="B3397" s="109">
        <v>204265</v>
      </c>
      <c r="C3397" s="36" t="s">
        <v>5457</v>
      </c>
      <c r="D3397" s="38">
        <v>0.76437500000000003</v>
      </c>
      <c r="E3397" s="123"/>
      <c r="F3397" s="33"/>
      <c r="G3397" s="34">
        <v>76.4375</v>
      </c>
      <c r="H3397" s="33"/>
      <c r="I3397" s="32"/>
      <c r="J3397" s="34">
        <v>0</v>
      </c>
      <c r="K3397" s="33"/>
      <c r="L3397" s="32"/>
      <c r="M3397" s="32"/>
      <c r="N3397" s="34">
        <v>0</v>
      </c>
      <c r="O3397" s="32"/>
      <c r="P3397" s="32"/>
      <c r="Q3397" s="32"/>
      <c r="R3397" s="32"/>
      <c r="S3397" s="34">
        <v>0</v>
      </c>
      <c r="T3397" s="35"/>
      <c r="U3397" s="33"/>
      <c r="V3397" s="33"/>
      <c r="W3397" s="33"/>
      <c r="X3397" s="33"/>
      <c r="Y3397" s="33"/>
      <c r="Z3397" s="34">
        <v>0</v>
      </c>
      <c r="AA3397" s="33"/>
      <c r="AB3397" s="33"/>
      <c r="AC3397" s="42">
        <v>76.4375</v>
      </c>
    </row>
    <row r="3398" spans="1:29" x14ac:dyDescent="0.25">
      <c r="A3398" s="224">
        <v>3394</v>
      </c>
      <c r="B3398" s="109">
        <v>204267</v>
      </c>
      <c r="C3398" s="36" t="s">
        <v>5457</v>
      </c>
      <c r="D3398" s="38">
        <v>0.76437500000000003</v>
      </c>
      <c r="E3398" s="123"/>
      <c r="F3398" s="33"/>
      <c r="G3398" s="34">
        <v>76.4375</v>
      </c>
      <c r="H3398" s="33"/>
      <c r="I3398" s="32"/>
      <c r="J3398" s="34">
        <v>0</v>
      </c>
      <c r="K3398" s="33"/>
      <c r="L3398" s="32"/>
      <c r="M3398" s="32"/>
      <c r="N3398" s="34">
        <v>0</v>
      </c>
      <c r="O3398" s="32"/>
      <c r="P3398" s="32"/>
      <c r="Q3398" s="32"/>
      <c r="R3398" s="32"/>
      <c r="S3398" s="34">
        <v>0</v>
      </c>
      <c r="T3398" s="35"/>
      <c r="U3398" s="33"/>
      <c r="V3398" s="33"/>
      <c r="W3398" s="33"/>
      <c r="X3398" s="33"/>
      <c r="Y3398" s="33"/>
      <c r="Z3398" s="34">
        <v>0</v>
      </c>
      <c r="AA3398" s="33"/>
      <c r="AB3398" s="33"/>
      <c r="AC3398" s="42">
        <v>76.4375</v>
      </c>
    </row>
    <row r="3399" spans="1:29" x14ac:dyDescent="0.25">
      <c r="A3399" s="225">
        <v>3395</v>
      </c>
      <c r="B3399" s="74" t="s">
        <v>1732</v>
      </c>
      <c r="C3399" s="8" t="s">
        <v>1369</v>
      </c>
      <c r="D3399" s="18">
        <v>0.76414141414141412</v>
      </c>
      <c r="E3399" s="122"/>
      <c r="F3399" s="17"/>
      <c r="G3399" s="18">
        <f>SUM(D3399*100,E3399:F3399)</f>
        <v>76.414141414141412</v>
      </c>
      <c r="H3399" s="17"/>
      <c r="I3399" s="19"/>
      <c r="J3399" s="18">
        <f>SUM(H3399:I3399)</f>
        <v>0</v>
      </c>
      <c r="K3399" s="17"/>
      <c r="L3399" s="19"/>
      <c r="M3399" s="19"/>
      <c r="N3399" s="18">
        <f>SUM(K3399:M3399)</f>
        <v>0</v>
      </c>
      <c r="O3399" s="19"/>
      <c r="P3399" s="19"/>
      <c r="Q3399" s="19"/>
      <c r="R3399" s="19"/>
      <c r="S3399" s="18">
        <f>SUM(O3399:R3399)</f>
        <v>0</v>
      </c>
      <c r="T3399" s="20"/>
      <c r="U3399" s="17"/>
      <c r="V3399" s="17"/>
      <c r="W3399" s="17"/>
      <c r="X3399" s="17"/>
      <c r="Y3399" s="17"/>
      <c r="Z3399" s="18">
        <f>SUM(T3399:Y3399)</f>
        <v>0</v>
      </c>
      <c r="AA3399" s="17"/>
      <c r="AB3399" s="17"/>
      <c r="AC3399" s="41">
        <f>G3399+J3399+N3399+S3399+Z3399+AA3399-AB3399</f>
        <v>76.414141414141412</v>
      </c>
    </row>
    <row r="3400" spans="1:29" x14ac:dyDescent="0.25">
      <c r="A3400" s="224">
        <v>3396</v>
      </c>
      <c r="B3400" s="62" t="s">
        <v>3695</v>
      </c>
      <c r="C3400" s="13" t="s">
        <v>3340</v>
      </c>
      <c r="D3400" s="18">
        <v>0.76410256410256405</v>
      </c>
      <c r="E3400" s="122"/>
      <c r="F3400" s="17"/>
      <c r="G3400" s="18">
        <v>76.410256410256409</v>
      </c>
      <c r="H3400" s="17"/>
      <c r="I3400" s="19"/>
      <c r="J3400" s="18">
        <v>0</v>
      </c>
      <c r="K3400" s="17"/>
      <c r="L3400" s="19"/>
      <c r="M3400" s="19"/>
      <c r="N3400" s="18">
        <v>0</v>
      </c>
      <c r="O3400" s="19"/>
      <c r="P3400" s="19"/>
      <c r="Q3400" s="19"/>
      <c r="R3400" s="19"/>
      <c r="S3400" s="18">
        <v>0</v>
      </c>
      <c r="T3400" s="20"/>
      <c r="U3400" s="17"/>
      <c r="V3400" s="17"/>
      <c r="W3400" s="17"/>
      <c r="X3400" s="17"/>
      <c r="Y3400" s="17"/>
      <c r="Z3400" s="18">
        <v>0</v>
      </c>
      <c r="AA3400" s="17"/>
      <c r="AB3400" s="17"/>
      <c r="AC3400" s="41">
        <v>76.410256410256409</v>
      </c>
    </row>
    <row r="3401" spans="1:29" x14ac:dyDescent="0.25">
      <c r="A3401" s="224">
        <v>3397</v>
      </c>
      <c r="B3401" s="109">
        <v>214129</v>
      </c>
      <c r="C3401" s="36" t="s">
        <v>5457</v>
      </c>
      <c r="D3401" s="39">
        <v>0.76407407407407413</v>
      </c>
      <c r="E3401" s="123"/>
      <c r="F3401" s="33"/>
      <c r="G3401" s="34">
        <v>76.407407407407419</v>
      </c>
      <c r="H3401" s="33"/>
      <c r="I3401" s="32"/>
      <c r="J3401" s="34">
        <v>0</v>
      </c>
      <c r="K3401" s="33"/>
      <c r="L3401" s="32"/>
      <c r="M3401" s="32"/>
      <c r="N3401" s="34">
        <v>0</v>
      </c>
      <c r="O3401" s="32"/>
      <c r="P3401" s="32"/>
      <c r="Q3401" s="32"/>
      <c r="R3401" s="32"/>
      <c r="S3401" s="34">
        <v>0</v>
      </c>
      <c r="T3401" s="35"/>
      <c r="U3401" s="33"/>
      <c r="V3401" s="33"/>
      <c r="W3401" s="33"/>
      <c r="X3401" s="33"/>
      <c r="Y3401" s="33"/>
      <c r="Z3401" s="34">
        <v>0</v>
      </c>
      <c r="AA3401" s="33"/>
      <c r="AB3401" s="33"/>
      <c r="AC3401" s="42">
        <v>76.407407407407419</v>
      </c>
    </row>
    <row r="3402" spans="1:29" x14ac:dyDescent="0.25">
      <c r="A3402" s="224">
        <v>3398</v>
      </c>
      <c r="B3402" s="85" t="s">
        <v>1733</v>
      </c>
      <c r="C3402" s="8" t="s">
        <v>1369</v>
      </c>
      <c r="D3402" s="18">
        <v>0.76407333333333327</v>
      </c>
      <c r="E3402" s="122"/>
      <c r="F3402" s="17"/>
      <c r="G3402" s="18">
        <f>SUM(D3402*100,E3402:F3402)</f>
        <v>76.407333333333327</v>
      </c>
      <c r="H3402" s="17"/>
      <c r="I3402" s="19"/>
      <c r="J3402" s="18">
        <f>SUM(H3402:I3402)</f>
        <v>0</v>
      </c>
      <c r="K3402" s="17"/>
      <c r="L3402" s="19"/>
      <c r="M3402" s="19"/>
      <c r="N3402" s="18">
        <f>SUM(K3402:M3402)</f>
        <v>0</v>
      </c>
      <c r="O3402" s="19"/>
      <c r="P3402" s="19"/>
      <c r="Q3402" s="19"/>
      <c r="R3402" s="19"/>
      <c r="S3402" s="18">
        <f>SUM(O3402:R3402)</f>
        <v>0</v>
      </c>
      <c r="T3402" s="20"/>
      <c r="U3402" s="17"/>
      <c r="V3402" s="17"/>
      <c r="W3402" s="17"/>
      <c r="X3402" s="17"/>
      <c r="Y3402" s="17"/>
      <c r="Z3402" s="18">
        <f>SUM(T3402:Y3402)</f>
        <v>0</v>
      </c>
      <c r="AA3402" s="17"/>
      <c r="AB3402" s="17"/>
      <c r="AC3402" s="41">
        <f>G3402+J3402+N3402+S3402+Z3402+AA3402-AB3402</f>
        <v>76.407333333333327</v>
      </c>
    </row>
    <row r="3403" spans="1:29" x14ac:dyDescent="0.25">
      <c r="A3403" s="225">
        <v>3399</v>
      </c>
      <c r="B3403" s="61" t="s">
        <v>924</v>
      </c>
      <c r="C3403" s="8" t="s">
        <v>5456</v>
      </c>
      <c r="D3403" s="6">
        <v>0.76404620187304895</v>
      </c>
      <c r="E3403" s="121"/>
      <c r="F3403" s="5"/>
      <c r="G3403" s="6">
        <f>SUM(D3403*100,E3403:F3403)</f>
        <v>76.4046201873049</v>
      </c>
      <c r="H3403" s="5"/>
      <c r="I3403" s="4"/>
      <c r="J3403" s="6">
        <f>SUM(H3403:I3403)</f>
        <v>0</v>
      </c>
      <c r="K3403" s="5"/>
      <c r="L3403" s="4"/>
      <c r="M3403" s="4"/>
      <c r="N3403" s="6">
        <f>SUM(K3403:M3403)</f>
        <v>0</v>
      </c>
      <c r="O3403" s="4"/>
      <c r="P3403" s="4"/>
      <c r="Q3403" s="4"/>
      <c r="R3403" s="4"/>
      <c r="S3403" s="6">
        <f>SUM(O3403:R3403)</f>
        <v>0</v>
      </c>
      <c r="T3403" s="7"/>
      <c r="U3403" s="5"/>
      <c r="V3403" s="5"/>
      <c r="W3403" s="5"/>
      <c r="X3403" s="5"/>
      <c r="Y3403" s="5"/>
      <c r="Z3403" s="6">
        <f>SUM(T3403:Y3403)</f>
        <v>0</v>
      </c>
      <c r="AA3403" s="5"/>
      <c r="AB3403" s="5"/>
      <c r="AC3403" s="40">
        <f>G3403+J3403+N3403+S3403+Z3403+AA3403-AB3403</f>
        <v>76.4046201873049</v>
      </c>
    </row>
    <row r="3404" spans="1:29" x14ac:dyDescent="0.25">
      <c r="A3404" s="224">
        <v>3400</v>
      </c>
      <c r="B3404" s="59" t="s">
        <v>925</v>
      </c>
      <c r="C3404" s="8" t="s">
        <v>5456</v>
      </c>
      <c r="D3404" s="43">
        <v>0.70201999999999998</v>
      </c>
      <c r="E3404" s="121"/>
      <c r="F3404" s="5"/>
      <c r="G3404" s="6">
        <f>SUM(D3404*100,E3404:F3404)</f>
        <v>70.201999999999998</v>
      </c>
      <c r="H3404" s="5"/>
      <c r="I3404" s="4"/>
      <c r="J3404" s="6">
        <f>SUM(H3404:I3404)</f>
        <v>0</v>
      </c>
      <c r="K3404" s="5"/>
      <c r="L3404" s="4"/>
      <c r="M3404" s="4"/>
      <c r="N3404" s="6">
        <f>SUM(K3404:M3404)</f>
        <v>0</v>
      </c>
      <c r="O3404" s="4">
        <v>2.5</v>
      </c>
      <c r="P3404" s="4"/>
      <c r="Q3404" s="4"/>
      <c r="R3404" s="4"/>
      <c r="S3404" s="6">
        <f>SUM(O3404:R3404)</f>
        <v>2.5</v>
      </c>
      <c r="T3404" s="7"/>
      <c r="U3404" s="5"/>
      <c r="V3404" s="5"/>
      <c r="W3404" s="5">
        <f>0.2+3.5</f>
        <v>3.7</v>
      </c>
      <c r="X3404" s="5"/>
      <c r="Y3404" s="5"/>
      <c r="Z3404" s="6">
        <f>SUM(T3404:Y3404)</f>
        <v>3.7</v>
      </c>
      <c r="AA3404" s="5"/>
      <c r="AB3404" s="5"/>
      <c r="AC3404" s="40">
        <f>G3404+J3404+N3404+S3404+Z3404+AA3404-AB3404</f>
        <v>76.402000000000001</v>
      </c>
    </row>
    <row r="3405" spans="1:29" x14ac:dyDescent="0.25">
      <c r="A3405" s="224">
        <v>3401</v>
      </c>
      <c r="B3405" s="109">
        <v>194146</v>
      </c>
      <c r="C3405" s="36" t="s">
        <v>5457</v>
      </c>
      <c r="D3405" s="39">
        <v>0.76400000000000001</v>
      </c>
      <c r="E3405" s="123"/>
      <c r="F3405" s="33"/>
      <c r="G3405" s="34">
        <v>76.400000000000006</v>
      </c>
      <c r="H3405" s="33"/>
      <c r="I3405" s="32"/>
      <c r="J3405" s="34">
        <v>0</v>
      </c>
      <c r="K3405" s="33"/>
      <c r="L3405" s="32"/>
      <c r="M3405" s="32"/>
      <c r="N3405" s="34">
        <v>0</v>
      </c>
      <c r="O3405" s="32"/>
      <c r="P3405" s="32"/>
      <c r="Q3405" s="32"/>
      <c r="R3405" s="32"/>
      <c r="S3405" s="34">
        <v>0</v>
      </c>
      <c r="T3405" s="35"/>
      <c r="U3405" s="33"/>
      <c r="V3405" s="33"/>
      <c r="W3405" s="33"/>
      <c r="X3405" s="33"/>
      <c r="Y3405" s="33"/>
      <c r="Z3405" s="34">
        <v>0</v>
      </c>
      <c r="AA3405" s="33"/>
      <c r="AB3405" s="33"/>
      <c r="AC3405" s="42">
        <v>76.400000000000006</v>
      </c>
    </row>
    <row r="3406" spans="1:29" x14ac:dyDescent="0.25">
      <c r="A3406" s="224">
        <v>3402</v>
      </c>
      <c r="B3406" s="109">
        <v>214127</v>
      </c>
      <c r="C3406" s="36" t="s">
        <v>5457</v>
      </c>
      <c r="D3406" s="39">
        <v>0.72588148148148157</v>
      </c>
      <c r="E3406" s="123"/>
      <c r="F3406" s="33"/>
      <c r="G3406" s="34">
        <v>72.58814814814815</v>
      </c>
      <c r="H3406" s="33"/>
      <c r="I3406" s="32"/>
      <c r="J3406" s="34">
        <v>0</v>
      </c>
      <c r="K3406" s="33"/>
      <c r="L3406" s="32"/>
      <c r="M3406" s="32"/>
      <c r="N3406" s="34">
        <v>0</v>
      </c>
      <c r="O3406" s="32"/>
      <c r="P3406" s="32"/>
      <c r="Q3406" s="32"/>
      <c r="R3406" s="32"/>
      <c r="S3406" s="34">
        <v>0</v>
      </c>
      <c r="T3406" s="35"/>
      <c r="U3406" s="33">
        <v>3.8</v>
      </c>
      <c r="V3406" s="33"/>
      <c r="W3406" s="33"/>
      <c r="X3406" s="33"/>
      <c r="Y3406" s="33"/>
      <c r="Z3406" s="34">
        <v>3.8</v>
      </c>
      <c r="AA3406" s="33"/>
      <c r="AB3406" s="33"/>
      <c r="AC3406" s="42">
        <v>76.388148148148147</v>
      </c>
    </row>
    <row r="3407" spans="1:29" x14ac:dyDescent="0.25">
      <c r="A3407" s="225">
        <v>3403</v>
      </c>
      <c r="B3407" s="62" t="s">
        <v>3012</v>
      </c>
      <c r="C3407" s="13" t="s">
        <v>2360</v>
      </c>
      <c r="D3407" s="18">
        <v>0.76384615384615384</v>
      </c>
      <c r="E3407" s="122"/>
      <c r="F3407" s="17"/>
      <c r="G3407" s="18">
        <v>76.384615384615387</v>
      </c>
      <c r="H3407" s="17"/>
      <c r="I3407" s="19"/>
      <c r="J3407" s="18">
        <v>0</v>
      </c>
      <c r="K3407" s="17"/>
      <c r="L3407" s="19"/>
      <c r="M3407" s="19"/>
      <c r="N3407" s="18">
        <v>0</v>
      </c>
      <c r="O3407" s="19"/>
      <c r="P3407" s="19"/>
      <c r="Q3407" s="19"/>
      <c r="R3407" s="19"/>
      <c r="S3407" s="18">
        <v>0</v>
      </c>
      <c r="T3407" s="20"/>
      <c r="U3407" s="17"/>
      <c r="V3407" s="17"/>
      <c r="W3407" s="17"/>
      <c r="X3407" s="17"/>
      <c r="Y3407" s="17"/>
      <c r="Z3407" s="18">
        <v>0</v>
      </c>
      <c r="AA3407" s="17"/>
      <c r="AB3407" s="17"/>
      <c r="AC3407" s="41">
        <v>76.384615384615387</v>
      </c>
    </row>
    <row r="3408" spans="1:29" x14ac:dyDescent="0.25">
      <c r="A3408" s="224">
        <v>3404</v>
      </c>
      <c r="B3408" s="96" t="s">
        <v>1734</v>
      </c>
      <c r="C3408" s="8" t="s">
        <v>1369</v>
      </c>
      <c r="D3408" s="18">
        <v>0.76372881355932198</v>
      </c>
      <c r="E3408" s="122"/>
      <c r="F3408" s="17"/>
      <c r="G3408" s="18">
        <f>SUM(D3408*100,E3408:F3408)</f>
        <v>76.372881355932194</v>
      </c>
      <c r="H3408" s="17"/>
      <c r="I3408" s="19"/>
      <c r="J3408" s="18">
        <f>SUM(H3408:I3408)</f>
        <v>0</v>
      </c>
      <c r="K3408" s="17"/>
      <c r="L3408" s="19"/>
      <c r="M3408" s="19"/>
      <c r="N3408" s="18">
        <f>SUM(K3408:M3408)</f>
        <v>0</v>
      </c>
      <c r="O3408" s="19"/>
      <c r="P3408" s="19"/>
      <c r="Q3408" s="19"/>
      <c r="R3408" s="19"/>
      <c r="S3408" s="18">
        <f>SUM(O3408:R3408)</f>
        <v>0</v>
      </c>
      <c r="T3408" s="20"/>
      <c r="U3408" s="17"/>
      <c r="V3408" s="17"/>
      <c r="W3408" s="17"/>
      <c r="X3408" s="17"/>
      <c r="Y3408" s="17"/>
      <c r="Z3408" s="18">
        <f>SUM(T3408:Y3408)</f>
        <v>0</v>
      </c>
      <c r="AA3408" s="17"/>
      <c r="AB3408" s="17"/>
      <c r="AC3408" s="41">
        <f>G3408+J3408+N3408+S3408+Z3408+AA3408-AB3408</f>
        <v>76.372881355932194</v>
      </c>
    </row>
    <row r="3409" spans="1:29" x14ac:dyDescent="0.25">
      <c r="A3409" s="224">
        <v>3405</v>
      </c>
      <c r="B3409" s="58" t="s">
        <v>926</v>
      </c>
      <c r="C3409" s="8" t="s">
        <v>5456</v>
      </c>
      <c r="D3409" s="6">
        <v>0.76366666666666672</v>
      </c>
      <c r="E3409" s="121"/>
      <c r="F3409" s="5"/>
      <c r="G3409" s="6">
        <f>SUM(D3409*100,E3409:F3409)</f>
        <v>76.366666666666674</v>
      </c>
      <c r="H3409" s="5"/>
      <c r="I3409" s="4"/>
      <c r="J3409" s="6">
        <f>SUM(H3409:I3409)</f>
        <v>0</v>
      </c>
      <c r="K3409" s="5"/>
      <c r="L3409" s="4"/>
      <c r="M3409" s="4"/>
      <c r="N3409" s="6">
        <f>SUM(K3409:M3409)</f>
        <v>0</v>
      </c>
      <c r="O3409" s="4"/>
      <c r="P3409" s="4"/>
      <c r="Q3409" s="4"/>
      <c r="R3409" s="4"/>
      <c r="S3409" s="6">
        <f>SUM(O3409:R3409)</f>
        <v>0</v>
      </c>
      <c r="T3409" s="7"/>
      <c r="U3409" s="5"/>
      <c r="V3409" s="5"/>
      <c r="W3409" s="5"/>
      <c r="X3409" s="5"/>
      <c r="Y3409" s="5"/>
      <c r="Z3409" s="6">
        <f>SUM(T3409:Y3409)</f>
        <v>0</v>
      </c>
      <c r="AA3409" s="5"/>
      <c r="AB3409" s="5"/>
      <c r="AC3409" s="40">
        <f>G3409+J3409+N3409+S3409+Z3409+AA3409-AB3409</f>
        <v>76.366666666666674</v>
      </c>
    </row>
    <row r="3410" spans="1:29" x14ac:dyDescent="0.25">
      <c r="A3410" s="224">
        <v>3406</v>
      </c>
      <c r="B3410" s="109">
        <v>184042</v>
      </c>
      <c r="C3410" s="36" t="s">
        <v>5457</v>
      </c>
      <c r="D3410" s="39">
        <v>0.73666666666666669</v>
      </c>
      <c r="E3410" s="123"/>
      <c r="F3410" s="33"/>
      <c r="G3410" s="34">
        <v>73.666666666666671</v>
      </c>
      <c r="H3410" s="33"/>
      <c r="I3410" s="32"/>
      <c r="J3410" s="34">
        <v>0</v>
      </c>
      <c r="K3410" s="33"/>
      <c r="L3410" s="32"/>
      <c r="M3410" s="32"/>
      <c r="N3410" s="34">
        <v>0</v>
      </c>
      <c r="O3410" s="32"/>
      <c r="P3410" s="32"/>
      <c r="Q3410" s="32"/>
      <c r="R3410" s="32"/>
      <c r="S3410" s="34">
        <v>0</v>
      </c>
      <c r="T3410" s="35">
        <v>1</v>
      </c>
      <c r="U3410" s="33"/>
      <c r="V3410" s="33"/>
      <c r="W3410" s="33"/>
      <c r="X3410" s="33">
        <v>1.7</v>
      </c>
      <c r="Y3410" s="33"/>
      <c r="Z3410" s="34">
        <v>2.7</v>
      </c>
      <c r="AA3410" s="33"/>
      <c r="AB3410" s="33"/>
      <c r="AC3410" s="42">
        <v>76.366666666666674</v>
      </c>
    </row>
    <row r="3411" spans="1:29" x14ac:dyDescent="0.25">
      <c r="A3411" s="225">
        <v>3407</v>
      </c>
      <c r="B3411" s="62" t="s">
        <v>5234</v>
      </c>
      <c r="C3411" s="9" t="s">
        <v>4042</v>
      </c>
      <c r="D3411" s="18">
        <v>0.7534909090909091</v>
      </c>
      <c r="E3411" s="124"/>
      <c r="F3411" s="17"/>
      <c r="G3411" s="18">
        <f>SUM(D3411*100,E3411:F3411)</f>
        <v>75.349090909090904</v>
      </c>
      <c r="H3411" s="17"/>
      <c r="I3411" s="19"/>
      <c r="J3411" s="18">
        <f>SUM(H3411:I3411)</f>
        <v>0</v>
      </c>
      <c r="K3411" s="17"/>
      <c r="L3411" s="19"/>
      <c r="M3411" s="19"/>
      <c r="N3411" s="18">
        <f>SUM(K3411:M3411)</f>
        <v>0</v>
      </c>
      <c r="O3411" s="19"/>
      <c r="P3411" s="19"/>
      <c r="Q3411" s="19"/>
      <c r="R3411" s="19"/>
      <c r="S3411" s="18">
        <f>SUM(O3411:R3411)</f>
        <v>0</v>
      </c>
      <c r="T3411" s="20"/>
      <c r="U3411" s="17">
        <v>1</v>
      </c>
      <c r="V3411" s="17"/>
      <c r="W3411" s="17"/>
      <c r="X3411" s="17"/>
      <c r="Y3411" s="17"/>
      <c r="Z3411" s="18">
        <f>SUM(T3411:Y3411)</f>
        <v>1</v>
      </c>
      <c r="AA3411" s="17"/>
      <c r="AB3411" s="17"/>
      <c r="AC3411" s="41">
        <f>G3411+J3411+N3411+S3411+Z3411+AA3411-AB3411</f>
        <v>76.349090909090904</v>
      </c>
    </row>
    <row r="3412" spans="1:29" x14ac:dyDescent="0.25">
      <c r="A3412" s="224">
        <v>3408</v>
      </c>
      <c r="B3412" s="111" t="s">
        <v>4136</v>
      </c>
      <c r="C3412" s="8" t="s">
        <v>4042</v>
      </c>
      <c r="D3412" s="18">
        <v>0.76343749999999999</v>
      </c>
      <c r="E3412" s="124"/>
      <c r="F3412" s="17"/>
      <c r="G3412" s="18">
        <f>SUM(D3412*100,E3412:F3412)</f>
        <v>76.34375</v>
      </c>
      <c r="H3412" s="17"/>
      <c r="I3412" s="19"/>
      <c r="J3412" s="18">
        <f>SUM(H3412:I3412)</f>
        <v>0</v>
      </c>
      <c r="K3412" s="17"/>
      <c r="L3412" s="19"/>
      <c r="M3412" s="19"/>
      <c r="N3412" s="18">
        <f>SUM(K3412:M3412)</f>
        <v>0</v>
      </c>
      <c r="O3412" s="19"/>
      <c r="P3412" s="19"/>
      <c r="Q3412" s="19"/>
      <c r="R3412" s="19"/>
      <c r="S3412" s="18">
        <f>SUM(O3412:R3412)</f>
        <v>0</v>
      </c>
      <c r="T3412" s="20"/>
      <c r="U3412" s="17"/>
      <c r="V3412" s="17"/>
      <c r="W3412" s="17"/>
      <c r="X3412" s="17"/>
      <c r="Y3412" s="17"/>
      <c r="Z3412" s="18">
        <f>SUM(T3412:Y3412)</f>
        <v>0</v>
      </c>
      <c r="AA3412" s="17"/>
      <c r="AB3412" s="17"/>
      <c r="AC3412" s="41">
        <f>G3412+J3412+N3412+S3412+Z3412+AA3412-AB3412</f>
        <v>76.34375</v>
      </c>
    </row>
    <row r="3413" spans="1:29" x14ac:dyDescent="0.25">
      <c r="A3413" s="224">
        <v>3409</v>
      </c>
      <c r="B3413" s="81" t="s">
        <v>1735</v>
      </c>
      <c r="C3413" s="8" t="s">
        <v>1369</v>
      </c>
      <c r="D3413" s="18">
        <v>0.76337078651685397</v>
      </c>
      <c r="E3413" s="122"/>
      <c r="F3413" s="17"/>
      <c r="G3413" s="18">
        <f>SUM(D3413*100,E3413:F3413)</f>
        <v>76.337078651685403</v>
      </c>
      <c r="H3413" s="17"/>
      <c r="I3413" s="19"/>
      <c r="J3413" s="18">
        <f>SUM(H3413:I3413)</f>
        <v>0</v>
      </c>
      <c r="K3413" s="17"/>
      <c r="L3413" s="19"/>
      <c r="M3413" s="19"/>
      <c r="N3413" s="18">
        <f>SUM(K3413:M3413)</f>
        <v>0</v>
      </c>
      <c r="O3413" s="19"/>
      <c r="P3413" s="19"/>
      <c r="Q3413" s="19"/>
      <c r="R3413" s="19"/>
      <c r="S3413" s="18">
        <f>SUM(O3413:R3413)</f>
        <v>0</v>
      </c>
      <c r="T3413" s="20"/>
      <c r="U3413" s="17"/>
      <c r="V3413" s="17"/>
      <c r="W3413" s="17"/>
      <c r="X3413" s="17"/>
      <c r="Y3413" s="17"/>
      <c r="Z3413" s="18">
        <f>SUM(T3413:Y3413)</f>
        <v>0</v>
      </c>
      <c r="AA3413" s="17"/>
      <c r="AB3413" s="17"/>
      <c r="AC3413" s="41">
        <f>G3413+J3413+N3413+S3413+Z3413+AA3413-AB3413</f>
        <v>76.337078651685403</v>
      </c>
    </row>
    <row r="3414" spans="1:29" x14ac:dyDescent="0.25">
      <c r="A3414" s="224">
        <v>3410</v>
      </c>
      <c r="B3414" s="58" t="s">
        <v>927</v>
      </c>
      <c r="C3414" s="8" t="s">
        <v>5456</v>
      </c>
      <c r="D3414" s="43">
        <v>0.76333333333333331</v>
      </c>
      <c r="E3414" s="121"/>
      <c r="F3414" s="5"/>
      <c r="G3414" s="6">
        <f>SUM(D3414*100,E3414:F3414)</f>
        <v>76.333333333333329</v>
      </c>
      <c r="H3414" s="5"/>
      <c r="I3414" s="4"/>
      <c r="J3414" s="6">
        <f>SUM(H3414:I3414)</f>
        <v>0</v>
      </c>
      <c r="K3414" s="5"/>
      <c r="L3414" s="4"/>
      <c r="M3414" s="4"/>
      <c r="N3414" s="6">
        <f>SUM(K3414:M3414)</f>
        <v>0</v>
      </c>
      <c r="O3414" s="4"/>
      <c r="P3414" s="4"/>
      <c r="Q3414" s="4"/>
      <c r="R3414" s="4"/>
      <c r="S3414" s="6">
        <f>SUM(O3414:R3414)</f>
        <v>0</v>
      </c>
      <c r="T3414" s="7"/>
      <c r="U3414" s="5"/>
      <c r="V3414" s="5"/>
      <c r="W3414" s="5"/>
      <c r="X3414" s="5"/>
      <c r="Y3414" s="5"/>
      <c r="Z3414" s="6">
        <f>SUM(T3414:Y3414)</f>
        <v>0</v>
      </c>
      <c r="AA3414" s="5"/>
      <c r="AB3414" s="5"/>
      <c r="AC3414" s="40">
        <f>G3414+J3414+N3414+S3414+Z3414+AA3414-AB3414</f>
        <v>76.333333333333329</v>
      </c>
    </row>
    <row r="3415" spans="1:29" x14ac:dyDescent="0.25">
      <c r="A3415" s="225">
        <v>3411</v>
      </c>
      <c r="B3415" s="62" t="s">
        <v>3013</v>
      </c>
      <c r="C3415" s="13" t="s">
        <v>2360</v>
      </c>
      <c r="D3415" s="18">
        <v>0.76333333333333331</v>
      </c>
      <c r="E3415" s="122"/>
      <c r="F3415" s="17"/>
      <c r="G3415" s="18">
        <v>76.333333333333329</v>
      </c>
      <c r="H3415" s="17"/>
      <c r="I3415" s="19"/>
      <c r="J3415" s="18">
        <v>0</v>
      </c>
      <c r="K3415" s="17"/>
      <c r="L3415" s="19"/>
      <c r="M3415" s="19"/>
      <c r="N3415" s="18">
        <v>0</v>
      </c>
      <c r="O3415" s="19"/>
      <c r="P3415" s="19"/>
      <c r="Q3415" s="19"/>
      <c r="R3415" s="19"/>
      <c r="S3415" s="18">
        <v>0</v>
      </c>
      <c r="T3415" s="20"/>
      <c r="U3415" s="17"/>
      <c r="V3415" s="17"/>
      <c r="W3415" s="17"/>
      <c r="X3415" s="17"/>
      <c r="Y3415" s="17"/>
      <c r="Z3415" s="18">
        <v>0</v>
      </c>
      <c r="AA3415" s="17"/>
      <c r="AB3415" s="17"/>
      <c r="AC3415" s="41">
        <v>76.333333333333329</v>
      </c>
    </row>
    <row r="3416" spans="1:29" x14ac:dyDescent="0.25">
      <c r="A3416" s="224">
        <v>3412</v>
      </c>
      <c r="B3416" s="109">
        <v>184123</v>
      </c>
      <c r="C3416" s="36" t="s">
        <v>5457</v>
      </c>
      <c r="D3416" s="39">
        <v>0.76333333333333331</v>
      </c>
      <c r="E3416" s="123"/>
      <c r="F3416" s="33"/>
      <c r="G3416" s="34">
        <v>76.333333333333329</v>
      </c>
      <c r="H3416" s="33"/>
      <c r="I3416" s="32"/>
      <c r="J3416" s="34">
        <v>0</v>
      </c>
      <c r="K3416" s="33"/>
      <c r="L3416" s="32"/>
      <c r="M3416" s="32"/>
      <c r="N3416" s="34">
        <v>0</v>
      </c>
      <c r="O3416" s="32"/>
      <c r="P3416" s="32"/>
      <c r="Q3416" s="32"/>
      <c r="R3416" s="32"/>
      <c r="S3416" s="34">
        <v>0</v>
      </c>
      <c r="T3416" s="35"/>
      <c r="U3416" s="33"/>
      <c r="V3416" s="33"/>
      <c r="W3416" s="33"/>
      <c r="X3416" s="33"/>
      <c r="Y3416" s="33"/>
      <c r="Z3416" s="34">
        <v>0</v>
      </c>
      <c r="AA3416" s="33"/>
      <c r="AB3416" s="33"/>
      <c r="AC3416" s="42">
        <v>76.333333333333329</v>
      </c>
    </row>
    <row r="3417" spans="1:29" x14ac:dyDescent="0.25">
      <c r="A3417" s="224">
        <v>3413</v>
      </c>
      <c r="B3417" s="58" t="s">
        <v>928</v>
      </c>
      <c r="C3417" s="8" t="s">
        <v>5456</v>
      </c>
      <c r="D3417" s="6">
        <v>0.70322580645161292</v>
      </c>
      <c r="E3417" s="121"/>
      <c r="F3417" s="5"/>
      <c r="G3417" s="6">
        <f>SUM(D3417*100,E3417:F3417)</f>
        <v>70.322580645161295</v>
      </c>
      <c r="H3417" s="5"/>
      <c r="I3417" s="4"/>
      <c r="J3417" s="6">
        <f>SUM(H3417:I3417)</f>
        <v>0</v>
      </c>
      <c r="K3417" s="5"/>
      <c r="L3417" s="4"/>
      <c r="M3417" s="4">
        <f>1+1+4</f>
        <v>6</v>
      </c>
      <c r="N3417" s="6">
        <f>SUM(K3417:M3417)</f>
        <v>6</v>
      </c>
      <c r="O3417" s="4"/>
      <c r="P3417" s="4"/>
      <c r="Q3417" s="4"/>
      <c r="R3417" s="4"/>
      <c r="S3417" s="6">
        <f>SUM(O3417:R3417)</f>
        <v>0</v>
      </c>
      <c r="T3417" s="7"/>
      <c r="U3417" s="5"/>
      <c r="V3417" s="5"/>
      <c r="W3417" s="5"/>
      <c r="X3417" s="5"/>
      <c r="Y3417" s="5"/>
      <c r="Z3417" s="6">
        <f>SUM(T3417:Y3417)</f>
        <v>0</v>
      </c>
      <c r="AA3417" s="5"/>
      <c r="AB3417" s="5"/>
      <c r="AC3417" s="40">
        <f>G3417+J3417+N3417+S3417+Z3417+AA3417-AB3417</f>
        <v>76.322580645161295</v>
      </c>
    </row>
    <row r="3418" spans="1:29" x14ac:dyDescent="0.25">
      <c r="A3418" s="224">
        <v>3414</v>
      </c>
      <c r="B3418" s="62" t="s">
        <v>3014</v>
      </c>
      <c r="C3418" s="13" t="s">
        <v>2360</v>
      </c>
      <c r="D3418" s="18">
        <v>0.7630769230769231</v>
      </c>
      <c r="E3418" s="122"/>
      <c r="F3418" s="17"/>
      <c r="G3418" s="18">
        <v>76.307692307692307</v>
      </c>
      <c r="H3418" s="17"/>
      <c r="I3418" s="19"/>
      <c r="J3418" s="18">
        <v>0</v>
      </c>
      <c r="K3418" s="17"/>
      <c r="L3418" s="19"/>
      <c r="M3418" s="19"/>
      <c r="N3418" s="18">
        <v>0</v>
      </c>
      <c r="O3418" s="19"/>
      <c r="P3418" s="19"/>
      <c r="Q3418" s="19"/>
      <c r="R3418" s="19"/>
      <c r="S3418" s="18">
        <v>0</v>
      </c>
      <c r="T3418" s="20"/>
      <c r="U3418" s="17"/>
      <c r="V3418" s="17"/>
      <c r="W3418" s="17"/>
      <c r="X3418" s="17"/>
      <c r="Y3418" s="17"/>
      <c r="Z3418" s="18">
        <v>0</v>
      </c>
      <c r="AA3418" s="17"/>
      <c r="AB3418" s="17"/>
      <c r="AC3418" s="41">
        <v>76.307692307692307</v>
      </c>
    </row>
    <row r="3419" spans="1:29" x14ac:dyDescent="0.25">
      <c r="A3419" s="225">
        <v>3415</v>
      </c>
      <c r="B3419" s="62" t="s">
        <v>3696</v>
      </c>
      <c r="C3419" s="13" t="s">
        <v>3340</v>
      </c>
      <c r="D3419" s="18">
        <v>0.7630769230769231</v>
      </c>
      <c r="E3419" s="122"/>
      <c r="F3419" s="17"/>
      <c r="G3419" s="18">
        <v>76.307692307692307</v>
      </c>
      <c r="H3419" s="17"/>
      <c r="I3419" s="19"/>
      <c r="J3419" s="18">
        <v>0</v>
      </c>
      <c r="K3419" s="17"/>
      <c r="L3419" s="19"/>
      <c r="M3419" s="19"/>
      <c r="N3419" s="18">
        <v>0</v>
      </c>
      <c r="O3419" s="19"/>
      <c r="P3419" s="19"/>
      <c r="Q3419" s="19"/>
      <c r="R3419" s="19"/>
      <c r="S3419" s="18">
        <v>0</v>
      </c>
      <c r="T3419" s="20"/>
      <c r="U3419" s="17"/>
      <c r="V3419" s="17"/>
      <c r="W3419" s="17"/>
      <c r="X3419" s="17"/>
      <c r="Y3419" s="17"/>
      <c r="Z3419" s="18">
        <v>0</v>
      </c>
      <c r="AA3419" s="17"/>
      <c r="AB3419" s="17"/>
      <c r="AC3419" s="41">
        <v>76.307692307692307</v>
      </c>
    </row>
    <row r="3420" spans="1:29" x14ac:dyDescent="0.25">
      <c r="A3420" s="224">
        <v>3416</v>
      </c>
      <c r="B3420" s="109">
        <v>194006</v>
      </c>
      <c r="C3420" s="36" t="s">
        <v>5457</v>
      </c>
      <c r="D3420" s="39">
        <v>0.76300000000000001</v>
      </c>
      <c r="E3420" s="123"/>
      <c r="F3420" s="33"/>
      <c r="G3420" s="34">
        <v>76.3</v>
      </c>
      <c r="H3420" s="33"/>
      <c r="I3420" s="32"/>
      <c r="J3420" s="34">
        <v>0</v>
      </c>
      <c r="K3420" s="33"/>
      <c r="L3420" s="32"/>
      <c r="M3420" s="32"/>
      <c r="N3420" s="34">
        <v>0</v>
      </c>
      <c r="O3420" s="32"/>
      <c r="P3420" s="32"/>
      <c r="Q3420" s="32"/>
      <c r="R3420" s="32"/>
      <c r="S3420" s="34">
        <v>0</v>
      </c>
      <c r="T3420" s="35"/>
      <c r="U3420" s="33"/>
      <c r="V3420" s="33"/>
      <c r="W3420" s="33"/>
      <c r="X3420" s="33"/>
      <c r="Y3420" s="33"/>
      <c r="Z3420" s="34">
        <v>0</v>
      </c>
      <c r="AA3420" s="33"/>
      <c r="AB3420" s="33"/>
      <c r="AC3420" s="42">
        <v>76.3</v>
      </c>
    </row>
    <row r="3421" spans="1:29" x14ac:dyDescent="0.25">
      <c r="A3421" s="224">
        <v>3417</v>
      </c>
      <c r="B3421" s="111" t="s">
        <v>4139</v>
      </c>
      <c r="C3421" s="8" t="s">
        <v>4042</v>
      </c>
      <c r="D3421" s="18">
        <v>0.75468749999999996</v>
      </c>
      <c r="E3421" s="124"/>
      <c r="F3421" s="17"/>
      <c r="G3421" s="18">
        <f>SUM(D3421*100,E3421:F3421)</f>
        <v>75.46875</v>
      </c>
      <c r="H3421" s="17"/>
      <c r="I3421" s="19"/>
      <c r="J3421" s="18">
        <f>SUM(H3421:I3421)</f>
        <v>0</v>
      </c>
      <c r="K3421" s="17"/>
      <c r="L3421" s="19"/>
      <c r="M3421" s="19"/>
      <c r="N3421" s="18">
        <f>SUM(K3421:M3421)</f>
        <v>0</v>
      </c>
      <c r="O3421" s="19"/>
      <c r="P3421" s="19"/>
      <c r="Q3421" s="19"/>
      <c r="R3421" s="19"/>
      <c r="S3421" s="18">
        <f>SUM(O3421:R3421)</f>
        <v>0</v>
      </c>
      <c r="T3421" s="20"/>
      <c r="U3421" s="17">
        <v>0.8</v>
      </c>
      <c r="V3421" s="17"/>
      <c r="W3421" s="17"/>
      <c r="X3421" s="17"/>
      <c r="Y3421" s="17"/>
      <c r="Z3421" s="18">
        <f>SUM(T3421:Y3421)</f>
        <v>0.8</v>
      </c>
      <c r="AA3421" s="17"/>
      <c r="AB3421" s="17"/>
      <c r="AC3421" s="41">
        <f>G3421+J3421+N3421+S3421+Z3421+AA3421-AB3421</f>
        <v>76.268749999999997</v>
      </c>
    </row>
    <row r="3422" spans="1:29" x14ac:dyDescent="0.25">
      <c r="A3422" s="224">
        <v>3418</v>
      </c>
      <c r="B3422" s="62" t="s">
        <v>5303</v>
      </c>
      <c r="C3422" s="9" t="s">
        <v>4042</v>
      </c>
      <c r="D3422" s="18">
        <v>0.76267272727272717</v>
      </c>
      <c r="E3422" s="124"/>
      <c r="F3422" s="17"/>
      <c r="G3422" s="18">
        <f>SUM(D3422*100,E3422:F3422)</f>
        <v>76.267272727272712</v>
      </c>
      <c r="H3422" s="17"/>
      <c r="I3422" s="19"/>
      <c r="J3422" s="18">
        <f>SUM(H3422:I3422)</f>
        <v>0</v>
      </c>
      <c r="K3422" s="17"/>
      <c r="L3422" s="19"/>
      <c r="M3422" s="19"/>
      <c r="N3422" s="18">
        <f>SUM(K3422:M3422)</f>
        <v>0</v>
      </c>
      <c r="O3422" s="19"/>
      <c r="P3422" s="19"/>
      <c r="Q3422" s="19"/>
      <c r="R3422" s="19"/>
      <c r="S3422" s="18">
        <f>SUM(O3422:R3422)</f>
        <v>0</v>
      </c>
      <c r="T3422" s="20"/>
      <c r="U3422" s="17"/>
      <c r="V3422" s="17"/>
      <c r="W3422" s="17"/>
      <c r="X3422" s="17"/>
      <c r="Y3422" s="17"/>
      <c r="Z3422" s="18">
        <f>SUM(T3422:Y3422)</f>
        <v>0</v>
      </c>
      <c r="AA3422" s="17"/>
      <c r="AB3422" s="17"/>
      <c r="AC3422" s="41">
        <f>G3422+J3422+N3422+S3422+Z3422+AA3422-AB3422</f>
        <v>76.267272727272712</v>
      </c>
    </row>
    <row r="3423" spans="1:29" x14ac:dyDescent="0.25">
      <c r="A3423" s="225">
        <v>3419</v>
      </c>
      <c r="B3423" s="109">
        <v>214043</v>
      </c>
      <c r="C3423" s="36" t="s">
        <v>5457</v>
      </c>
      <c r="D3423" s="39">
        <v>0.7516222222222223</v>
      </c>
      <c r="E3423" s="123"/>
      <c r="F3423" s="33"/>
      <c r="G3423" s="34">
        <v>75.162222222222226</v>
      </c>
      <c r="H3423" s="33">
        <v>1.1000000000000001</v>
      </c>
      <c r="I3423" s="32"/>
      <c r="J3423" s="34">
        <v>1.1000000000000001</v>
      </c>
      <c r="K3423" s="33"/>
      <c r="L3423" s="32"/>
      <c r="M3423" s="32"/>
      <c r="N3423" s="34">
        <v>0</v>
      </c>
      <c r="O3423" s="32"/>
      <c r="P3423" s="32"/>
      <c r="Q3423" s="32"/>
      <c r="R3423" s="32"/>
      <c r="S3423" s="34">
        <v>0</v>
      </c>
      <c r="T3423" s="35"/>
      <c r="U3423" s="33"/>
      <c r="V3423" s="33"/>
      <c r="W3423" s="33"/>
      <c r="X3423" s="33"/>
      <c r="Y3423" s="33"/>
      <c r="Z3423" s="34">
        <v>0</v>
      </c>
      <c r="AA3423" s="33"/>
      <c r="AB3423" s="33"/>
      <c r="AC3423" s="42">
        <v>76.262222222222221</v>
      </c>
    </row>
    <row r="3424" spans="1:29" x14ac:dyDescent="0.25">
      <c r="A3424" s="224">
        <v>3420</v>
      </c>
      <c r="B3424" s="62" t="s">
        <v>3015</v>
      </c>
      <c r="C3424" s="13" t="s">
        <v>2360</v>
      </c>
      <c r="D3424" s="18">
        <v>0.75249999999999995</v>
      </c>
      <c r="E3424" s="122"/>
      <c r="F3424" s="17"/>
      <c r="G3424" s="18">
        <v>75.25</v>
      </c>
      <c r="H3424" s="17">
        <v>1</v>
      </c>
      <c r="I3424" s="19"/>
      <c r="J3424" s="18">
        <v>1</v>
      </c>
      <c r="K3424" s="17"/>
      <c r="L3424" s="19"/>
      <c r="M3424" s="19"/>
      <c r="N3424" s="18">
        <v>0</v>
      </c>
      <c r="O3424" s="19"/>
      <c r="P3424" s="19"/>
      <c r="Q3424" s="19"/>
      <c r="R3424" s="19"/>
      <c r="S3424" s="18">
        <v>0</v>
      </c>
      <c r="T3424" s="20"/>
      <c r="U3424" s="17"/>
      <c r="V3424" s="17"/>
      <c r="W3424" s="17"/>
      <c r="X3424" s="17"/>
      <c r="Y3424" s="17"/>
      <c r="Z3424" s="18">
        <v>0</v>
      </c>
      <c r="AA3424" s="17"/>
      <c r="AB3424" s="17"/>
      <c r="AC3424" s="41">
        <v>76.25</v>
      </c>
    </row>
    <row r="3425" spans="1:29" x14ac:dyDescent="0.25">
      <c r="A3425" s="224">
        <v>3421</v>
      </c>
      <c r="B3425" s="109">
        <v>204092</v>
      </c>
      <c r="C3425" s="36" t="s">
        <v>5457</v>
      </c>
      <c r="D3425" s="38">
        <v>0.76249999999999996</v>
      </c>
      <c r="E3425" s="123"/>
      <c r="F3425" s="33"/>
      <c r="G3425" s="34">
        <v>76.25</v>
      </c>
      <c r="H3425" s="33"/>
      <c r="I3425" s="32"/>
      <c r="J3425" s="34">
        <v>0</v>
      </c>
      <c r="K3425" s="33"/>
      <c r="L3425" s="32"/>
      <c r="M3425" s="32"/>
      <c r="N3425" s="34">
        <v>0</v>
      </c>
      <c r="O3425" s="32"/>
      <c r="P3425" s="32"/>
      <c r="Q3425" s="32"/>
      <c r="R3425" s="32"/>
      <c r="S3425" s="34">
        <v>0</v>
      </c>
      <c r="T3425" s="35"/>
      <c r="U3425" s="33"/>
      <c r="V3425" s="33"/>
      <c r="W3425" s="33"/>
      <c r="X3425" s="33"/>
      <c r="Y3425" s="33"/>
      <c r="Z3425" s="34">
        <v>0</v>
      </c>
      <c r="AA3425" s="33"/>
      <c r="AB3425" s="33"/>
      <c r="AC3425" s="42">
        <v>76.25</v>
      </c>
    </row>
    <row r="3426" spans="1:29" x14ac:dyDescent="0.25">
      <c r="A3426" s="224">
        <v>3422</v>
      </c>
      <c r="B3426" s="60" t="s">
        <v>929</v>
      </c>
      <c r="C3426" s="8" t="s">
        <v>5456</v>
      </c>
      <c r="D3426" s="6">
        <v>0.76242424242424245</v>
      </c>
      <c r="E3426" s="121"/>
      <c r="F3426" s="5"/>
      <c r="G3426" s="6">
        <f>SUM(D3426*100,E3426:F3426)</f>
        <v>76.242424242424249</v>
      </c>
      <c r="H3426" s="5"/>
      <c r="I3426" s="4"/>
      <c r="J3426" s="6">
        <f>SUM(H3426:I3426)</f>
        <v>0</v>
      </c>
      <c r="K3426" s="5"/>
      <c r="L3426" s="4"/>
      <c r="M3426" s="4"/>
      <c r="N3426" s="6">
        <f>SUM(K3426:M3426)</f>
        <v>0</v>
      </c>
      <c r="O3426" s="4"/>
      <c r="P3426" s="4"/>
      <c r="Q3426" s="4"/>
      <c r="R3426" s="4"/>
      <c r="S3426" s="6">
        <f>SUM(O3426:R3426)</f>
        <v>0</v>
      </c>
      <c r="T3426" s="7"/>
      <c r="U3426" s="5"/>
      <c r="V3426" s="5"/>
      <c r="W3426" s="5"/>
      <c r="X3426" s="5"/>
      <c r="Y3426" s="5"/>
      <c r="Z3426" s="6">
        <f>SUM(T3426:Y3426)</f>
        <v>0</v>
      </c>
      <c r="AA3426" s="5"/>
      <c r="AB3426" s="5"/>
      <c r="AC3426" s="40">
        <f>G3426+J3426+N3426+S3426+Z3426+AA3426-AB3426</f>
        <v>76.242424242424249</v>
      </c>
    </row>
    <row r="3427" spans="1:29" x14ac:dyDescent="0.25">
      <c r="A3427" s="225">
        <v>3423</v>
      </c>
      <c r="B3427" s="62" t="s">
        <v>5287</v>
      </c>
      <c r="C3427" s="9" t="s">
        <v>4042</v>
      </c>
      <c r="D3427" s="18">
        <v>0.76241212121212121</v>
      </c>
      <c r="E3427" s="124"/>
      <c r="F3427" s="17"/>
      <c r="G3427" s="18">
        <f>SUM(D3427*100,E3427:F3427)</f>
        <v>76.241212121212115</v>
      </c>
      <c r="H3427" s="17"/>
      <c r="I3427" s="19"/>
      <c r="J3427" s="18">
        <f>SUM(H3427:I3427)</f>
        <v>0</v>
      </c>
      <c r="K3427" s="17"/>
      <c r="L3427" s="19"/>
      <c r="M3427" s="19"/>
      <c r="N3427" s="18">
        <f>SUM(K3427:M3427)</f>
        <v>0</v>
      </c>
      <c r="O3427" s="19"/>
      <c r="P3427" s="19"/>
      <c r="Q3427" s="19"/>
      <c r="R3427" s="19"/>
      <c r="S3427" s="18">
        <f>SUM(O3427:R3427)</f>
        <v>0</v>
      </c>
      <c r="T3427" s="20"/>
      <c r="U3427" s="17"/>
      <c r="V3427" s="17"/>
      <c r="W3427" s="17"/>
      <c r="X3427" s="17"/>
      <c r="Y3427" s="17"/>
      <c r="Z3427" s="18">
        <f>SUM(T3427:Y3427)</f>
        <v>0</v>
      </c>
      <c r="AA3427" s="17"/>
      <c r="AB3427" s="17"/>
      <c r="AC3427" s="41">
        <f>G3427+J3427+N3427+S3427+Z3427+AA3427-AB3427</f>
        <v>76.241212121212115</v>
      </c>
    </row>
    <row r="3428" spans="1:29" x14ac:dyDescent="0.25">
      <c r="A3428" s="224">
        <v>3424</v>
      </c>
      <c r="B3428" s="62" t="s">
        <v>3016</v>
      </c>
      <c r="C3428" s="13" t="s">
        <v>2360</v>
      </c>
      <c r="D3428" s="18">
        <v>0.76230769230769224</v>
      </c>
      <c r="E3428" s="122"/>
      <c r="F3428" s="17"/>
      <c r="G3428" s="18">
        <v>76.230769230769226</v>
      </c>
      <c r="H3428" s="17"/>
      <c r="I3428" s="19"/>
      <c r="J3428" s="18">
        <v>0</v>
      </c>
      <c r="K3428" s="17"/>
      <c r="L3428" s="19"/>
      <c r="M3428" s="19"/>
      <c r="N3428" s="18">
        <v>0</v>
      </c>
      <c r="O3428" s="19"/>
      <c r="P3428" s="19"/>
      <c r="Q3428" s="19"/>
      <c r="R3428" s="19"/>
      <c r="S3428" s="18">
        <v>0</v>
      </c>
      <c r="T3428" s="20"/>
      <c r="U3428" s="17"/>
      <c r="V3428" s="17"/>
      <c r="W3428" s="17"/>
      <c r="X3428" s="17"/>
      <c r="Y3428" s="17"/>
      <c r="Z3428" s="18">
        <v>0</v>
      </c>
      <c r="AA3428" s="17"/>
      <c r="AB3428" s="17"/>
      <c r="AC3428" s="41">
        <v>76.230769230769226</v>
      </c>
    </row>
    <row r="3429" spans="1:29" x14ac:dyDescent="0.25">
      <c r="A3429" s="224">
        <v>3425</v>
      </c>
      <c r="B3429" s="88" t="s">
        <v>1736</v>
      </c>
      <c r="C3429" s="8" t="s">
        <v>1369</v>
      </c>
      <c r="D3429" s="18">
        <v>0.75507333333333326</v>
      </c>
      <c r="E3429" s="122"/>
      <c r="F3429" s="17"/>
      <c r="G3429" s="18">
        <f>SUM(D3429*100,E3429:F3429)</f>
        <v>75.507333333333321</v>
      </c>
      <c r="H3429" s="17"/>
      <c r="I3429" s="19"/>
      <c r="J3429" s="18">
        <f>SUM(H3429:I3429)</f>
        <v>0</v>
      </c>
      <c r="K3429" s="17"/>
      <c r="L3429" s="19"/>
      <c r="M3429" s="19"/>
      <c r="N3429" s="18">
        <f>SUM(K3429:M3429)</f>
        <v>0</v>
      </c>
      <c r="O3429" s="19"/>
      <c r="P3429" s="19"/>
      <c r="Q3429" s="19"/>
      <c r="R3429" s="19"/>
      <c r="S3429" s="18">
        <f>SUM(O3429:R3429)</f>
        <v>0</v>
      </c>
      <c r="T3429" s="20"/>
      <c r="U3429" s="17">
        <v>0.5</v>
      </c>
      <c r="V3429" s="17"/>
      <c r="W3429" s="17">
        <v>0.2</v>
      </c>
      <c r="X3429" s="17"/>
      <c r="Y3429" s="17"/>
      <c r="Z3429" s="18">
        <f>SUM(T3429:Y3429)</f>
        <v>0.7</v>
      </c>
      <c r="AA3429" s="17"/>
      <c r="AB3429" s="17"/>
      <c r="AC3429" s="41">
        <f>G3429+J3429+N3429+S3429+Z3429+AA3429-AB3429</f>
        <v>76.207333333333324</v>
      </c>
    </row>
    <row r="3430" spans="1:29" x14ac:dyDescent="0.25">
      <c r="A3430" s="224">
        <v>3426</v>
      </c>
      <c r="B3430" s="62" t="s">
        <v>930</v>
      </c>
      <c r="C3430" s="8" t="s">
        <v>5456</v>
      </c>
      <c r="D3430" s="6">
        <v>0.76206896551724135</v>
      </c>
      <c r="E3430" s="121"/>
      <c r="F3430" s="5"/>
      <c r="G3430" s="6">
        <f>SUM(D3430*100,E3430:F3430)</f>
        <v>76.206896551724128</v>
      </c>
      <c r="H3430" s="5"/>
      <c r="I3430" s="4"/>
      <c r="J3430" s="6">
        <f>SUM(H3430:I3430)</f>
        <v>0</v>
      </c>
      <c r="K3430" s="5"/>
      <c r="L3430" s="4"/>
      <c r="M3430" s="4"/>
      <c r="N3430" s="6">
        <f>SUM(K3430:M3430)</f>
        <v>0</v>
      </c>
      <c r="O3430" s="4"/>
      <c r="P3430" s="4"/>
      <c r="Q3430" s="4"/>
      <c r="R3430" s="4"/>
      <c r="S3430" s="6">
        <f>SUM(O3430:R3430)</f>
        <v>0</v>
      </c>
      <c r="T3430" s="7"/>
      <c r="U3430" s="5"/>
      <c r="V3430" s="5"/>
      <c r="W3430" s="5"/>
      <c r="X3430" s="5"/>
      <c r="Y3430" s="5"/>
      <c r="Z3430" s="6">
        <f>SUM(T3430:Y3430)</f>
        <v>0</v>
      </c>
      <c r="AA3430" s="5"/>
      <c r="AB3430" s="5"/>
      <c r="AC3430" s="40">
        <f>G3430+J3430+N3430+S3430+Z3430+AA3430-AB3430</f>
        <v>76.206896551724128</v>
      </c>
    </row>
    <row r="3431" spans="1:29" x14ac:dyDescent="0.25">
      <c r="A3431" s="225">
        <v>3427</v>
      </c>
      <c r="B3431" s="62" t="s">
        <v>3697</v>
      </c>
      <c r="C3431" s="13" t="s">
        <v>3340</v>
      </c>
      <c r="D3431" s="18">
        <v>0.76205128205128203</v>
      </c>
      <c r="E3431" s="122"/>
      <c r="F3431" s="17"/>
      <c r="G3431" s="18">
        <v>76.205128205128204</v>
      </c>
      <c r="H3431" s="17"/>
      <c r="I3431" s="19"/>
      <c r="J3431" s="18">
        <v>0</v>
      </c>
      <c r="K3431" s="17"/>
      <c r="L3431" s="19"/>
      <c r="M3431" s="19"/>
      <c r="N3431" s="18">
        <v>0</v>
      </c>
      <c r="O3431" s="19"/>
      <c r="P3431" s="19"/>
      <c r="Q3431" s="19"/>
      <c r="R3431" s="19"/>
      <c r="S3431" s="18">
        <v>0</v>
      </c>
      <c r="T3431" s="20"/>
      <c r="U3431" s="17"/>
      <c r="V3431" s="17"/>
      <c r="W3431" s="17"/>
      <c r="X3431" s="17"/>
      <c r="Y3431" s="17"/>
      <c r="Z3431" s="18">
        <v>0</v>
      </c>
      <c r="AA3431" s="17"/>
      <c r="AB3431" s="17"/>
      <c r="AC3431" s="41">
        <v>76.205128205128204</v>
      </c>
    </row>
    <row r="3432" spans="1:29" x14ac:dyDescent="0.25">
      <c r="A3432" s="224">
        <v>3428</v>
      </c>
      <c r="B3432" s="61" t="s">
        <v>931</v>
      </c>
      <c r="C3432" s="8" t="s">
        <v>5456</v>
      </c>
      <c r="D3432" s="6">
        <v>0.76200395421436018</v>
      </c>
      <c r="E3432" s="121"/>
      <c r="F3432" s="5"/>
      <c r="G3432" s="6">
        <f>SUM(D3432*100,E3432:F3432)</f>
        <v>76.200395421436014</v>
      </c>
      <c r="H3432" s="5"/>
      <c r="I3432" s="4"/>
      <c r="J3432" s="6">
        <f>SUM(H3432:I3432)</f>
        <v>0</v>
      </c>
      <c r="K3432" s="5"/>
      <c r="L3432" s="4"/>
      <c r="M3432" s="4"/>
      <c r="N3432" s="6">
        <f>SUM(K3432:M3432)</f>
        <v>0</v>
      </c>
      <c r="O3432" s="4"/>
      <c r="P3432" s="4"/>
      <c r="Q3432" s="4"/>
      <c r="R3432" s="4"/>
      <c r="S3432" s="6">
        <f>SUM(O3432:R3432)</f>
        <v>0</v>
      </c>
      <c r="T3432" s="7"/>
      <c r="U3432" s="5"/>
      <c r="V3432" s="5"/>
      <c r="W3432" s="5"/>
      <c r="X3432" s="5"/>
      <c r="Y3432" s="5"/>
      <c r="Z3432" s="6">
        <f>SUM(T3432:Y3432)</f>
        <v>0</v>
      </c>
      <c r="AA3432" s="5"/>
      <c r="AB3432" s="5"/>
      <c r="AC3432" s="40">
        <f>G3432+J3432+N3432+S3432+Z3432+AA3432-AB3432</f>
        <v>76.200395421436014</v>
      </c>
    </row>
    <row r="3433" spans="1:29" x14ac:dyDescent="0.25">
      <c r="A3433" s="224">
        <v>3429</v>
      </c>
      <c r="B3433" s="58" t="s">
        <v>932</v>
      </c>
      <c r="C3433" s="8" t="s">
        <v>5456</v>
      </c>
      <c r="D3433" s="6">
        <v>0.76200000000000001</v>
      </c>
      <c r="E3433" s="121"/>
      <c r="F3433" s="5"/>
      <c r="G3433" s="6">
        <f>SUM(D3433*100,E3433:F3433)</f>
        <v>76.2</v>
      </c>
      <c r="H3433" s="5"/>
      <c r="I3433" s="4"/>
      <c r="J3433" s="6">
        <f>SUM(H3433:I3433)</f>
        <v>0</v>
      </c>
      <c r="K3433" s="5"/>
      <c r="L3433" s="4"/>
      <c r="M3433" s="4"/>
      <c r="N3433" s="6">
        <f>SUM(K3433:M3433)</f>
        <v>0</v>
      </c>
      <c r="O3433" s="4"/>
      <c r="P3433" s="4"/>
      <c r="Q3433" s="4"/>
      <c r="R3433" s="4"/>
      <c r="S3433" s="6">
        <f>SUM(O3433:R3433)</f>
        <v>0</v>
      </c>
      <c r="T3433" s="7"/>
      <c r="U3433" s="5"/>
      <c r="V3433" s="5"/>
      <c r="W3433" s="5"/>
      <c r="X3433" s="5"/>
      <c r="Y3433" s="5"/>
      <c r="Z3433" s="6">
        <f>SUM(T3433:Y3433)</f>
        <v>0</v>
      </c>
      <c r="AA3433" s="5"/>
      <c r="AB3433" s="5"/>
      <c r="AC3433" s="40">
        <f>G3433+J3433+N3433+S3433+Z3433+AA3433-AB3433</f>
        <v>76.2</v>
      </c>
    </row>
    <row r="3434" spans="1:29" x14ac:dyDescent="0.25">
      <c r="A3434" s="224">
        <v>3430</v>
      </c>
      <c r="B3434" s="62" t="s">
        <v>933</v>
      </c>
      <c r="C3434" s="8" t="s">
        <v>5456</v>
      </c>
      <c r="D3434" s="6">
        <v>0.76200000000000001</v>
      </c>
      <c r="E3434" s="121"/>
      <c r="F3434" s="5"/>
      <c r="G3434" s="6">
        <f>SUM(D3434*100,E3434:F3434)</f>
        <v>76.2</v>
      </c>
      <c r="H3434" s="5"/>
      <c r="I3434" s="4"/>
      <c r="J3434" s="6">
        <f>SUM(H3434:I3434)</f>
        <v>0</v>
      </c>
      <c r="K3434" s="5"/>
      <c r="L3434" s="4"/>
      <c r="M3434" s="4"/>
      <c r="N3434" s="6">
        <f>SUM(K3434:M3434)</f>
        <v>0</v>
      </c>
      <c r="O3434" s="4"/>
      <c r="P3434" s="4"/>
      <c r="Q3434" s="4"/>
      <c r="R3434" s="4"/>
      <c r="S3434" s="6">
        <f>SUM(O3434:R3434)</f>
        <v>0</v>
      </c>
      <c r="T3434" s="7"/>
      <c r="U3434" s="5"/>
      <c r="V3434" s="5"/>
      <c r="W3434" s="5"/>
      <c r="X3434" s="5"/>
      <c r="Y3434" s="5"/>
      <c r="Z3434" s="6">
        <f>SUM(T3434:Y3434)</f>
        <v>0</v>
      </c>
      <c r="AA3434" s="5"/>
      <c r="AB3434" s="5"/>
      <c r="AC3434" s="40">
        <f>G3434+J3434+N3434+S3434+Z3434+AA3434-AB3434</f>
        <v>76.2</v>
      </c>
    </row>
    <row r="3435" spans="1:29" x14ac:dyDescent="0.25">
      <c r="A3435" s="225">
        <v>3431</v>
      </c>
      <c r="B3435" s="62" t="s">
        <v>3698</v>
      </c>
      <c r="C3435" s="13" t="s">
        <v>3340</v>
      </c>
      <c r="D3435" s="18">
        <v>0.76179487179487182</v>
      </c>
      <c r="E3435" s="122"/>
      <c r="F3435" s="17"/>
      <c r="G3435" s="18">
        <v>76.179487179487182</v>
      </c>
      <c r="H3435" s="17"/>
      <c r="I3435" s="19"/>
      <c r="J3435" s="18">
        <v>0</v>
      </c>
      <c r="K3435" s="17"/>
      <c r="L3435" s="19"/>
      <c r="M3435" s="19"/>
      <c r="N3435" s="18">
        <v>0</v>
      </c>
      <c r="O3435" s="19"/>
      <c r="P3435" s="19"/>
      <c r="Q3435" s="19"/>
      <c r="R3435" s="19"/>
      <c r="S3435" s="18">
        <v>0</v>
      </c>
      <c r="T3435" s="20"/>
      <c r="U3435" s="17"/>
      <c r="V3435" s="17"/>
      <c r="W3435" s="17"/>
      <c r="X3435" s="17"/>
      <c r="Y3435" s="17"/>
      <c r="Z3435" s="18">
        <v>0</v>
      </c>
      <c r="AA3435" s="17"/>
      <c r="AB3435" s="17"/>
      <c r="AC3435" s="41">
        <v>76.179487179487182</v>
      </c>
    </row>
    <row r="3436" spans="1:29" x14ac:dyDescent="0.25">
      <c r="A3436" s="224">
        <v>3432</v>
      </c>
      <c r="B3436" s="62" t="s">
        <v>4838</v>
      </c>
      <c r="C3436" s="8" t="s">
        <v>4042</v>
      </c>
      <c r="D3436" s="18">
        <v>0.75375000000000003</v>
      </c>
      <c r="E3436" s="124"/>
      <c r="F3436" s="17"/>
      <c r="G3436" s="18">
        <f>SUM(D3436*100,E3436:F3436)</f>
        <v>75.375</v>
      </c>
      <c r="H3436" s="17"/>
      <c r="I3436" s="19"/>
      <c r="J3436" s="18">
        <f>SUM(H3436:I3436)</f>
        <v>0</v>
      </c>
      <c r="K3436" s="17"/>
      <c r="L3436" s="19"/>
      <c r="M3436" s="19"/>
      <c r="N3436" s="18">
        <f>SUM(K3436:M3436)</f>
        <v>0</v>
      </c>
      <c r="O3436" s="19"/>
      <c r="P3436" s="19"/>
      <c r="Q3436" s="19"/>
      <c r="R3436" s="19"/>
      <c r="S3436" s="18">
        <f>SUM(O3436:R3436)</f>
        <v>0</v>
      </c>
      <c r="T3436" s="20"/>
      <c r="U3436" s="17">
        <v>0.8</v>
      </c>
      <c r="V3436" s="17"/>
      <c r="W3436" s="17"/>
      <c r="X3436" s="17"/>
      <c r="Y3436" s="17"/>
      <c r="Z3436" s="18">
        <f>SUM(T3436:Y3436)</f>
        <v>0.8</v>
      </c>
      <c r="AA3436" s="17"/>
      <c r="AB3436" s="17"/>
      <c r="AC3436" s="41">
        <f>G3436+J3436+N3436+S3436+Z3436+AA3436-AB3436</f>
        <v>76.174999999999997</v>
      </c>
    </row>
    <row r="3437" spans="1:29" x14ac:dyDescent="0.25">
      <c r="A3437" s="224">
        <v>3433</v>
      </c>
      <c r="B3437" s="58" t="s">
        <v>934</v>
      </c>
      <c r="C3437" s="8" t="s">
        <v>5456</v>
      </c>
      <c r="D3437" s="6">
        <v>0.76166666666666671</v>
      </c>
      <c r="E3437" s="121"/>
      <c r="F3437" s="5"/>
      <c r="G3437" s="6">
        <f>SUM(D3437*100,E3437:F3437)</f>
        <v>76.166666666666671</v>
      </c>
      <c r="H3437" s="5"/>
      <c r="I3437" s="4"/>
      <c r="J3437" s="6">
        <f>SUM(H3437:I3437)</f>
        <v>0</v>
      </c>
      <c r="K3437" s="5"/>
      <c r="L3437" s="4"/>
      <c r="M3437" s="4"/>
      <c r="N3437" s="6">
        <f>SUM(K3437:M3437)</f>
        <v>0</v>
      </c>
      <c r="O3437" s="4"/>
      <c r="P3437" s="4"/>
      <c r="Q3437" s="4"/>
      <c r="R3437" s="4"/>
      <c r="S3437" s="6">
        <f>SUM(O3437:R3437)</f>
        <v>0</v>
      </c>
      <c r="T3437" s="7"/>
      <c r="U3437" s="5"/>
      <c r="V3437" s="5"/>
      <c r="W3437" s="5"/>
      <c r="X3437" s="5"/>
      <c r="Y3437" s="5"/>
      <c r="Z3437" s="6">
        <f>SUM(T3437:Y3437)</f>
        <v>0</v>
      </c>
      <c r="AA3437" s="5"/>
      <c r="AB3437" s="5"/>
      <c r="AC3437" s="40">
        <f>G3437+J3437+N3437+S3437+Z3437+AA3437-AB3437</f>
        <v>76.166666666666671</v>
      </c>
    </row>
    <row r="3438" spans="1:29" x14ac:dyDescent="0.25">
      <c r="A3438" s="224">
        <v>3434</v>
      </c>
      <c r="B3438" s="62" t="s">
        <v>3017</v>
      </c>
      <c r="C3438" s="13" t="s">
        <v>2360</v>
      </c>
      <c r="D3438" s="18">
        <v>0.76166666666666671</v>
      </c>
      <c r="E3438" s="122"/>
      <c r="F3438" s="17"/>
      <c r="G3438" s="18">
        <v>76.166666666666671</v>
      </c>
      <c r="H3438" s="17"/>
      <c r="I3438" s="19"/>
      <c r="J3438" s="18">
        <v>0</v>
      </c>
      <c r="K3438" s="17"/>
      <c r="L3438" s="19"/>
      <c r="M3438" s="19"/>
      <c r="N3438" s="18">
        <v>0</v>
      </c>
      <c r="O3438" s="19"/>
      <c r="P3438" s="19"/>
      <c r="Q3438" s="19"/>
      <c r="R3438" s="19"/>
      <c r="S3438" s="18">
        <v>0</v>
      </c>
      <c r="T3438" s="20"/>
      <c r="U3438" s="17"/>
      <c r="V3438" s="17"/>
      <c r="W3438" s="17"/>
      <c r="X3438" s="17"/>
      <c r="Y3438" s="17"/>
      <c r="Z3438" s="18">
        <v>0</v>
      </c>
      <c r="AA3438" s="17"/>
      <c r="AB3438" s="17"/>
      <c r="AC3438" s="41">
        <v>76.166666666666671</v>
      </c>
    </row>
    <row r="3439" spans="1:29" x14ac:dyDescent="0.25">
      <c r="A3439" s="225">
        <v>3435</v>
      </c>
      <c r="B3439" s="109">
        <v>184086</v>
      </c>
      <c r="C3439" s="36" t="s">
        <v>5457</v>
      </c>
      <c r="D3439" s="39">
        <v>0.76166666666666671</v>
      </c>
      <c r="E3439" s="123"/>
      <c r="F3439" s="33"/>
      <c r="G3439" s="34">
        <v>76.166666666666671</v>
      </c>
      <c r="H3439" s="33"/>
      <c r="I3439" s="32"/>
      <c r="J3439" s="34">
        <v>0</v>
      </c>
      <c r="K3439" s="33"/>
      <c r="L3439" s="32"/>
      <c r="M3439" s="32"/>
      <c r="N3439" s="34">
        <v>0</v>
      </c>
      <c r="O3439" s="32"/>
      <c r="P3439" s="32"/>
      <c r="Q3439" s="32"/>
      <c r="R3439" s="32"/>
      <c r="S3439" s="34">
        <v>0</v>
      </c>
      <c r="T3439" s="35"/>
      <c r="U3439" s="33"/>
      <c r="V3439" s="33"/>
      <c r="W3439" s="33"/>
      <c r="X3439" s="33"/>
      <c r="Y3439" s="33"/>
      <c r="Z3439" s="34">
        <v>0</v>
      </c>
      <c r="AA3439" s="33"/>
      <c r="AB3439" s="33"/>
      <c r="AC3439" s="42">
        <v>76.166666666666671</v>
      </c>
    </row>
    <row r="3440" spans="1:29" x14ac:dyDescent="0.25">
      <c r="A3440" s="224">
        <v>3436</v>
      </c>
      <c r="B3440" s="62" t="s">
        <v>4913</v>
      </c>
      <c r="C3440" s="8" t="s">
        <v>4042</v>
      </c>
      <c r="D3440" s="18">
        <v>0.76162162162162161</v>
      </c>
      <c r="E3440" s="124"/>
      <c r="F3440" s="17"/>
      <c r="G3440" s="18">
        <f>SUM(D3440*100,E3440:F3440)</f>
        <v>76.162162162162161</v>
      </c>
      <c r="H3440" s="17"/>
      <c r="I3440" s="19"/>
      <c r="J3440" s="18">
        <f>SUM(H3440:I3440)</f>
        <v>0</v>
      </c>
      <c r="K3440" s="17"/>
      <c r="L3440" s="19"/>
      <c r="M3440" s="19"/>
      <c r="N3440" s="18">
        <f>SUM(K3440:M3440)</f>
        <v>0</v>
      </c>
      <c r="O3440" s="19"/>
      <c r="P3440" s="19"/>
      <c r="Q3440" s="19"/>
      <c r="R3440" s="19"/>
      <c r="S3440" s="18">
        <f>SUM(O3440:R3440)</f>
        <v>0</v>
      </c>
      <c r="T3440" s="20"/>
      <c r="U3440" s="17"/>
      <c r="V3440" s="17"/>
      <c r="W3440" s="17"/>
      <c r="X3440" s="17"/>
      <c r="Y3440" s="17"/>
      <c r="Z3440" s="18">
        <f>SUM(T3440:Y3440)</f>
        <v>0</v>
      </c>
      <c r="AA3440" s="17"/>
      <c r="AB3440" s="17"/>
      <c r="AC3440" s="41">
        <f>G3440+J3440+N3440+S3440+Z3440+AA3440-AB3440</f>
        <v>76.162162162162161</v>
      </c>
    </row>
    <row r="3441" spans="1:29" x14ac:dyDescent="0.25">
      <c r="A3441" s="224">
        <v>3437</v>
      </c>
      <c r="B3441" s="62" t="s">
        <v>4644</v>
      </c>
      <c r="C3441" s="50" t="s">
        <v>4042</v>
      </c>
      <c r="D3441" s="18">
        <v>0.76161290322580644</v>
      </c>
      <c r="E3441" s="124"/>
      <c r="F3441" s="17"/>
      <c r="G3441" s="18">
        <f>SUM(D3441*100,E3441:F3441)</f>
        <v>76.161290322580641</v>
      </c>
      <c r="H3441" s="17"/>
      <c r="I3441" s="19"/>
      <c r="J3441" s="18">
        <f>SUM(H3441:I3441)</f>
        <v>0</v>
      </c>
      <c r="K3441" s="17"/>
      <c r="L3441" s="19"/>
      <c r="M3441" s="19"/>
      <c r="N3441" s="18">
        <f>SUM(K3441:M3441)</f>
        <v>0</v>
      </c>
      <c r="O3441" s="19"/>
      <c r="P3441" s="19"/>
      <c r="Q3441" s="19"/>
      <c r="R3441" s="19"/>
      <c r="S3441" s="18">
        <f>SUM(O3441:R3441)</f>
        <v>0</v>
      </c>
      <c r="T3441" s="20"/>
      <c r="U3441" s="17"/>
      <c r="V3441" s="17"/>
      <c r="W3441" s="17"/>
      <c r="X3441" s="17"/>
      <c r="Y3441" s="17"/>
      <c r="Z3441" s="18">
        <f>SUM(T3441:Y3441)</f>
        <v>0</v>
      </c>
      <c r="AA3441" s="17"/>
      <c r="AB3441" s="17"/>
      <c r="AC3441" s="41">
        <f>G3441+J3441+N3441+S3441+Z3441+AA3441-AB3441</f>
        <v>76.161290322580641</v>
      </c>
    </row>
    <row r="3442" spans="1:29" x14ac:dyDescent="0.25">
      <c r="A3442" s="224">
        <v>3438</v>
      </c>
      <c r="B3442" s="111" t="s">
        <v>4062</v>
      </c>
      <c r="C3442" s="8" t="s">
        <v>4042</v>
      </c>
      <c r="D3442" s="18">
        <v>0.7315625</v>
      </c>
      <c r="E3442" s="124"/>
      <c r="F3442" s="17">
        <v>3</v>
      </c>
      <c r="G3442" s="18">
        <f>SUM(D3442*100,E3442:F3442)</f>
        <v>76.15625</v>
      </c>
      <c r="H3442" s="17"/>
      <c r="I3442" s="19"/>
      <c r="J3442" s="18">
        <f>SUM(H3442:I3442)</f>
        <v>0</v>
      </c>
      <c r="K3442" s="17"/>
      <c r="L3442" s="19"/>
      <c r="M3442" s="19"/>
      <c r="N3442" s="18">
        <f>SUM(K3442:M3442)</f>
        <v>0</v>
      </c>
      <c r="O3442" s="19"/>
      <c r="P3442" s="19"/>
      <c r="Q3442" s="19"/>
      <c r="R3442" s="19"/>
      <c r="S3442" s="18">
        <f>SUM(O3442:R3442)</f>
        <v>0</v>
      </c>
      <c r="T3442" s="20"/>
      <c r="U3442" s="17"/>
      <c r="V3442" s="17"/>
      <c r="W3442" s="17"/>
      <c r="X3442" s="17"/>
      <c r="Y3442" s="17"/>
      <c r="Z3442" s="18">
        <f>SUM(T3442:Y3442)</f>
        <v>0</v>
      </c>
      <c r="AA3442" s="17"/>
      <c r="AB3442" s="17"/>
      <c r="AC3442" s="41">
        <f>G3442+J3442+N3442+S3442+Z3442+AA3442-AB3442</f>
        <v>76.15625</v>
      </c>
    </row>
    <row r="3443" spans="1:29" x14ac:dyDescent="0.25">
      <c r="A3443" s="225">
        <v>3439</v>
      </c>
      <c r="B3443" s="58" t="s">
        <v>935</v>
      </c>
      <c r="C3443" s="8" t="s">
        <v>5456</v>
      </c>
      <c r="D3443" s="43">
        <v>0.76152666666666669</v>
      </c>
      <c r="E3443" s="121"/>
      <c r="F3443" s="5"/>
      <c r="G3443" s="6">
        <f>SUM(D3443*100,E3443:F3443)</f>
        <v>76.152666666666676</v>
      </c>
      <c r="H3443" s="5"/>
      <c r="I3443" s="4"/>
      <c r="J3443" s="6">
        <f>SUM(H3443:I3443)</f>
        <v>0</v>
      </c>
      <c r="K3443" s="5"/>
      <c r="L3443" s="4"/>
      <c r="M3443" s="4"/>
      <c r="N3443" s="6">
        <f>SUM(K3443:M3443)</f>
        <v>0</v>
      </c>
      <c r="O3443" s="4"/>
      <c r="P3443" s="4"/>
      <c r="Q3443" s="4"/>
      <c r="R3443" s="4"/>
      <c r="S3443" s="6">
        <f>SUM(O3443:R3443)</f>
        <v>0</v>
      </c>
      <c r="T3443" s="7"/>
      <c r="U3443" s="5"/>
      <c r="V3443" s="5"/>
      <c r="W3443" s="5"/>
      <c r="X3443" s="5"/>
      <c r="Y3443" s="5"/>
      <c r="Z3443" s="6">
        <f>SUM(T3443:Y3443)</f>
        <v>0</v>
      </c>
      <c r="AA3443" s="5"/>
      <c r="AB3443" s="5"/>
      <c r="AC3443" s="40">
        <f>G3443+J3443+N3443+S3443+Z3443+AA3443-AB3443</f>
        <v>76.152666666666676</v>
      </c>
    </row>
    <row r="3444" spans="1:29" x14ac:dyDescent="0.25">
      <c r="A3444" s="224">
        <v>3440</v>
      </c>
      <c r="B3444" s="97" t="s">
        <v>1737</v>
      </c>
      <c r="C3444" s="8" t="s">
        <v>1369</v>
      </c>
      <c r="D3444" s="18">
        <v>0.71548</v>
      </c>
      <c r="E3444" s="122"/>
      <c r="F3444" s="17"/>
      <c r="G3444" s="18">
        <f>SUM(D3444*100,E3444:F3444)</f>
        <v>71.548000000000002</v>
      </c>
      <c r="H3444" s="17"/>
      <c r="I3444" s="19"/>
      <c r="J3444" s="18">
        <f>SUM(H3444:I3444)</f>
        <v>0</v>
      </c>
      <c r="K3444" s="17"/>
      <c r="L3444" s="19"/>
      <c r="M3444" s="19"/>
      <c r="N3444" s="18">
        <f>SUM(K3444:M3444)</f>
        <v>0</v>
      </c>
      <c r="O3444" s="19"/>
      <c r="P3444" s="19"/>
      <c r="Q3444" s="19"/>
      <c r="R3444" s="19"/>
      <c r="S3444" s="18">
        <f>SUM(O3444:R3444)</f>
        <v>0</v>
      </c>
      <c r="T3444" s="20">
        <f>1+1.5</f>
        <v>2.5</v>
      </c>
      <c r="U3444" s="17">
        <v>0.5</v>
      </c>
      <c r="V3444" s="17"/>
      <c r="W3444" s="17">
        <f>0.5+0.2</f>
        <v>0.7</v>
      </c>
      <c r="X3444" s="17">
        <v>0.9</v>
      </c>
      <c r="Y3444" s="17"/>
      <c r="Z3444" s="18">
        <f>SUM(T3444:Y3444)</f>
        <v>4.6000000000000005</v>
      </c>
      <c r="AA3444" s="17"/>
      <c r="AB3444" s="17"/>
      <c r="AC3444" s="41">
        <f>G3444+J3444+N3444+S3444+Z3444+AA3444-AB3444</f>
        <v>76.147999999999996</v>
      </c>
    </row>
    <row r="3445" spans="1:29" x14ac:dyDescent="0.25">
      <c r="A3445" s="224">
        <v>3441</v>
      </c>
      <c r="B3445" s="58" t="s">
        <v>936</v>
      </c>
      <c r="C3445" s="8" t="s">
        <v>5456</v>
      </c>
      <c r="D3445" s="43">
        <v>0.75142000000000009</v>
      </c>
      <c r="E3445" s="121"/>
      <c r="F3445" s="5"/>
      <c r="G3445" s="6">
        <f>SUM(D3445*100,E3445:F3445)</f>
        <v>75.14200000000001</v>
      </c>
      <c r="H3445" s="5"/>
      <c r="I3445" s="4"/>
      <c r="J3445" s="6">
        <f>SUM(H3445:I3445)</f>
        <v>0</v>
      </c>
      <c r="K3445" s="5"/>
      <c r="L3445" s="4"/>
      <c r="M3445" s="4"/>
      <c r="N3445" s="6">
        <f>SUM(K3445:M3445)</f>
        <v>0</v>
      </c>
      <c r="O3445" s="4"/>
      <c r="P3445" s="4"/>
      <c r="Q3445" s="4"/>
      <c r="R3445" s="4"/>
      <c r="S3445" s="6">
        <f>SUM(O3445:R3445)</f>
        <v>0</v>
      </c>
      <c r="T3445" s="7"/>
      <c r="U3445" s="5"/>
      <c r="V3445" s="5">
        <v>1</v>
      </c>
      <c r="W3445" s="5"/>
      <c r="X3445" s="5"/>
      <c r="Y3445" s="5"/>
      <c r="Z3445" s="6">
        <f>SUM(T3445:Y3445)</f>
        <v>1</v>
      </c>
      <c r="AA3445" s="5"/>
      <c r="AB3445" s="5"/>
      <c r="AC3445" s="40">
        <f>G3445+J3445+N3445+S3445+Z3445+AA3445-AB3445</f>
        <v>76.14200000000001</v>
      </c>
    </row>
    <row r="3446" spans="1:29" x14ac:dyDescent="0.25">
      <c r="A3446" s="224">
        <v>3442</v>
      </c>
      <c r="B3446" s="62" t="s">
        <v>3018</v>
      </c>
      <c r="C3446" s="13" t="s">
        <v>2360</v>
      </c>
      <c r="D3446" s="18">
        <v>0.76132727272727285</v>
      </c>
      <c r="E3446" s="122"/>
      <c r="F3446" s="17"/>
      <c r="G3446" s="18">
        <v>76.13272727272728</v>
      </c>
      <c r="H3446" s="17"/>
      <c r="I3446" s="19"/>
      <c r="J3446" s="18">
        <v>0</v>
      </c>
      <c r="K3446" s="17"/>
      <c r="L3446" s="19"/>
      <c r="M3446" s="19"/>
      <c r="N3446" s="18">
        <v>0</v>
      </c>
      <c r="O3446" s="19"/>
      <c r="P3446" s="19"/>
      <c r="Q3446" s="19"/>
      <c r="R3446" s="19"/>
      <c r="S3446" s="18">
        <v>0</v>
      </c>
      <c r="T3446" s="20"/>
      <c r="U3446" s="17"/>
      <c r="V3446" s="17"/>
      <c r="W3446" s="17"/>
      <c r="X3446" s="17"/>
      <c r="Y3446" s="17"/>
      <c r="Z3446" s="18">
        <v>0</v>
      </c>
      <c r="AA3446" s="17"/>
      <c r="AB3446" s="17"/>
      <c r="AC3446" s="41">
        <v>76.13272727272728</v>
      </c>
    </row>
    <row r="3447" spans="1:29" x14ac:dyDescent="0.25">
      <c r="A3447" s="225">
        <v>3443</v>
      </c>
      <c r="B3447" s="62" t="s">
        <v>3699</v>
      </c>
      <c r="C3447" s="13" t="s">
        <v>3340</v>
      </c>
      <c r="D3447" s="18">
        <v>0.75121212121212122</v>
      </c>
      <c r="E3447" s="122">
        <v>1</v>
      </c>
      <c r="F3447" s="17"/>
      <c r="G3447" s="18">
        <v>76.121212121212125</v>
      </c>
      <c r="H3447" s="17"/>
      <c r="I3447" s="19"/>
      <c r="J3447" s="18">
        <v>0</v>
      </c>
      <c r="K3447" s="17"/>
      <c r="L3447" s="19"/>
      <c r="M3447" s="19"/>
      <c r="N3447" s="18">
        <v>0</v>
      </c>
      <c r="O3447" s="19"/>
      <c r="P3447" s="19"/>
      <c r="Q3447" s="19"/>
      <c r="R3447" s="19"/>
      <c r="S3447" s="18">
        <v>0</v>
      </c>
      <c r="T3447" s="20"/>
      <c r="U3447" s="17"/>
      <c r="V3447" s="17"/>
      <c r="W3447" s="17"/>
      <c r="X3447" s="17"/>
      <c r="Y3447" s="17"/>
      <c r="Z3447" s="18">
        <v>0</v>
      </c>
      <c r="AA3447" s="17"/>
      <c r="AB3447" s="17"/>
      <c r="AC3447" s="41">
        <v>76.121212121212125</v>
      </c>
    </row>
    <row r="3448" spans="1:29" x14ac:dyDescent="0.25">
      <c r="A3448" s="224">
        <v>3444</v>
      </c>
      <c r="B3448" s="109">
        <v>184100</v>
      </c>
      <c r="C3448" s="36" t="s">
        <v>5457</v>
      </c>
      <c r="D3448" s="39">
        <v>0.76111111111111107</v>
      </c>
      <c r="E3448" s="123"/>
      <c r="F3448" s="33"/>
      <c r="G3448" s="34">
        <v>76.111111111111114</v>
      </c>
      <c r="H3448" s="33"/>
      <c r="I3448" s="32"/>
      <c r="J3448" s="34">
        <v>0</v>
      </c>
      <c r="K3448" s="33"/>
      <c r="L3448" s="32"/>
      <c r="M3448" s="32"/>
      <c r="N3448" s="34">
        <v>0</v>
      </c>
      <c r="O3448" s="32"/>
      <c r="P3448" s="32"/>
      <c r="Q3448" s="32"/>
      <c r="R3448" s="32"/>
      <c r="S3448" s="34">
        <v>0</v>
      </c>
      <c r="T3448" s="35"/>
      <c r="U3448" s="33"/>
      <c r="V3448" s="33"/>
      <c r="W3448" s="33"/>
      <c r="X3448" s="33"/>
      <c r="Y3448" s="33"/>
      <c r="Z3448" s="34">
        <v>0</v>
      </c>
      <c r="AA3448" s="33"/>
      <c r="AB3448" s="33"/>
      <c r="AC3448" s="42">
        <v>76.111111111111114</v>
      </c>
    </row>
    <row r="3449" spans="1:29" x14ac:dyDescent="0.25">
      <c r="A3449" s="224">
        <v>3445</v>
      </c>
      <c r="B3449" s="101" t="s">
        <v>1738</v>
      </c>
      <c r="C3449" s="8" t="s">
        <v>1369</v>
      </c>
      <c r="D3449" s="18">
        <v>0.7491000000000001</v>
      </c>
      <c r="E3449" s="122"/>
      <c r="F3449" s="17"/>
      <c r="G3449" s="18">
        <f>SUM(D3449*100,E3449:F3449)</f>
        <v>74.910000000000011</v>
      </c>
      <c r="H3449" s="17"/>
      <c r="I3449" s="19"/>
      <c r="J3449" s="18">
        <f>SUM(H3449:I3449)</f>
        <v>0</v>
      </c>
      <c r="K3449" s="17"/>
      <c r="L3449" s="19"/>
      <c r="M3449" s="19"/>
      <c r="N3449" s="18">
        <f>SUM(K3449:M3449)</f>
        <v>0</v>
      </c>
      <c r="O3449" s="19"/>
      <c r="P3449" s="19"/>
      <c r="Q3449" s="19"/>
      <c r="R3449" s="19"/>
      <c r="S3449" s="18">
        <f>SUM(O3449:R3449)</f>
        <v>0</v>
      </c>
      <c r="T3449" s="20"/>
      <c r="U3449" s="17">
        <v>1</v>
      </c>
      <c r="V3449" s="17"/>
      <c r="W3449" s="17">
        <v>0.2</v>
      </c>
      <c r="X3449" s="17"/>
      <c r="Y3449" s="17"/>
      <c r="Z3449" s="18">
        <f>SUM(T3449:Y3449)</f>
        <v>1.2</v>
      </c>
      <c r="AA3449" s="17"/>
      <c r="AB3449" s="17"/>
      <c r="AC3449" s="41">
        <f>G3449+J3449+N3449+S3449+Z3449+AA3449-AB3449</f>
        <v>76.110000000000014</v>
      </c>
    </row>
    <row r="3450" spans="1:29" x14ac:dyDescent="0.25">
      <c r="A3450" s="224">
        <v>3446</v>
      </c>
      <c r="B3450" s="62" t="s">
        <v>4718</v>
      </c>
      <c r="C3450" s="8" t="s">
        <v>4042</v>
      </c>
      <c r="D3450" s="18">
        <v>0.76100000000000001</v>
      </c>
      <c r="E3450" s="124"/>
      <c r="F3450" s="17"/>
      <c r="G3450" s="18">
        <f>SUM(D3450*100,E3450:F3450)</f>
        <v>76.099999999999994</v>
      </c>
      <c r="H3450" s="17"/>
      <c r="I3450" s="19"/>
      <c r="J3450" s="18">
        <f>SUM(H3450:I3450)</f>
        <v>0</v>
      </c>
      <c r="K3450" s="17"/>
      <c r="L3450" s="19"/>
      <c r="M3450" s="19"/>
      <c r="N3450" s="18">
        <f>SUM(K3450:M3450)</f>
        <v>0</v>
      </c>
      <c r="O3450" s="19"/>
      <c r="P3450" s="19"/>
      <c r="Q3450" s="19"/>
      <c r="R3450" s="19"/>
      <c r="S3450" s="18">
        <f>SUM(O3450:R3450)</f>
        <v>0</v>
      </c>
      <c r="T3450" s="20"/>
      <c r="U3450" s="17"/>
      <c r="V3450" s="17"/>
      <c r="W3450" s="17"/>
      <c r="X3450" s="17"/>
      <c r="Y3450" s="17"/>
      <c r="Z3450" s="18">
        <f>SUM(T3450:Y3450)</f>
        <v>0</v>
      </c>
      <c r="AA3450" s="17"/>
      <c r="AB3450" s="17"/>
      <c r="AC3450" s="41">
        <f>G3450+J3450+N3450+S3450+Z3450+AA3450-AB3450</f>
        <v>76.099999999999994</v>
      </c>
    </row>
    <row r="3451" spans="1:29" x14ac:dyDescent="0.25">
      <c r="A3451" s="225">
        <v>3447</v>
      </c>
      <c r="B3451" s="60" t="s">
        <v>937</v>
      </c>
      <c r="C3451" s="8" t="s">
        <v>5456</v>
      </c>
      <c r="D3451" s="6">
        <v>0.76090909090909087</v>
      </c>
      <c r="E3451" s="121"/>
      <c r="F3451" s="5"/>
      <c r="G3451" s="6">
        <f>SUM(D3451*100,E3451:F3451)</f>
        <v>76.090909090909093</v>
      </c>
      <c r="H3451" s="5"/>
      <c r="I3451" s="4"/>
      <c r="J3451" s="6">
        <f>SUM(H3451:I3451)</f>
        <v>0</v>
      </c>
      <c r="K3451" s="5"/>
      <c r="L3451" s="4"/>
      <c r="M3451" s="4"/>
      <c r="N3451" s="6">
        <f>SUM(K3451:M3451)</f>
        <v>0</v>
      </c>
      <c r="O3451" s="4"/>
      <c r="P3451" s="4"/>
      <c r="Q3451" s="4"/>
      <c r="R3451" s="4"/>
      <c r="S3451" s="6">
        <f>SUM(O3451:R3451)</f>
        <v>0</v>
      </c>
      <c r="T3451" s="7"/>
      <c r="U3451" s="5"/>
      <c r="V3451" s="5"/>
      <c r="W3451" s="5"/>
      <c r="X3451" s="5"/>
      <c r="Y3451" s="5"/>
      <c r="Z3451" s="6">
        <f>SUM(T3451:Y3451)</f>
        <v>0</v>
      </c>
      <c r="AA3451" s="5"/>
      <c r="AB3451" s="5"/>
      <c r="AC3451" s="40">
        <f>G3451+J3451+N3451+S3451+Z3451+AA3451-AB3451</f>
        <v>76.090909090909093</v>
      </c>
    </row>
    <row r="3452" spans="1:29" x14ac:dyDescent="0.25">
      <c r="A3452" s="224">
        <v>3448</v>
      </c>
      <c r="B3452" s="62" t="s">
        <v>3700</v>
      </c>
      <c r="C3452" s="13" t="s">
        <v>3340</v>
      </c>
      <c r="D3452" s="18">
        <v>0.75090909090909086</v>
      </c>
      <c r="E3452" s="122">
        <v>1</v>
      </c>
      <c r="F3452" s="17"/>
      <c r="G3452" s="18">
        <v>76.090909090909079</v>
      </c>
      <c r="H3452" s="17"/>
      <c r="I3452" s="19"/>
      <c r="J3452" s="18">
        <v>0</v>
      </c>
      <c r="K3452" s="17"/>
      <c r="L3452" s="19"/>
      <c r="M3452" s="19"/>
      <c r="N3452" s="18">
        <v>0</v>
      </c>
      <c r="O3452" s="19"/>
      <c r="P3452" s="19"/>
      <c r="Q3452" s="19"/>
      <c r="R3452" s="19"/>
      <c r="S3452" s="18">
        <v>0</v>
      </c>
      <c r="T3452" s="20"/>
      <c r="U3452" s="17"/>
      <c r="V3452" s="17"/>
      <c r="W3452" s="17"/>
      <c r="X3452" s="17"/>
      <c r="Y3452" s="17"/>
      <c r="Z3452" s="18">
        <v>0</v>
      </c>
      <c r="AA3452" s="17"/>
      <c r="AB3452" s="17"/>
      <c r="AC3452" s="41">
        <v>76.090909090909079</v>
      </c>
    </row>
    <row r="3453" spans="1:29" x14ac:dyDescent="0.25">
      <c r="A3453" s="224">
        <v>3449</v>
      </c>
      <c r="B3453" s="62" t="s">
        <v>3019</v>
      </c>
      <c r="C3453" s="13" t="s">
        <v>2360</v>
      </c>
      <c r="D3453" s="18">
        <v>0.76083333333333325</v>
      </c>
      <c r="E3453" s="122"/>
      <c r="F3453" s="17"/>
      <c r="G3453" s="18">
        <v>76.083333333333329</v>
      </c>
      <c r="H3453" s="17"/>
      <c r="I3453" s="19"/>
      <c r="J3453" s="18">
        <v>0</v>
      </c>
      <c r="K3453" s="17"/>
      <c r="L3453" s="19"/>
      <c r="M3453" s="19"/>
      <c r="N3453" s="18">
        <v>0</v>
      </c>
      <c r="O3453" s="19"/>
      <c r="P3453" s="19"/>
      <c r="Q3453" s="19"/>
      <c r="R3453" s="19"/>
      <c r="S3453" s="18">
        <v>0</v>
      </c>
      <c r="T3453" s="20"/>
      <c r="U3453" s="17"/>
      <c r="V3453" s="17"/>
      <c r="W3453" s="17"/>
      <c r="X3453" s="17"/>
      <c r="Y3453" s="17"/>
      <c r="Z3453" s="18">
        <v>0</v>
      </c>
      <c r="AA3453" s="17"/>
      <c r="AB3453" s="17"/>
      <c r="AC3453" s="41">
        <v>76.083333333333329</v>
      </c>
    </row>
    <row r="3454" spans="1:29" x14ac:dyDescent="0.25">
      <c r="A3454" s="224">
        <v>3450</v>
      </c>
      <c r="B3454" s="62" t="s">
        <v>3020</v>
      </c>
      <c r="C3454" s="13" t="s">
        <v>2360</v>
      </c>
      <c r="D3454" s="18">
        <v>0.76083333333333325</v>
      </c>
      <c r="E3454" s="122"/>
      <c r="F3454" s="17"/>
      <c r="G3454" s="18">
        <v>76.083333333333329</v>
      </c>
      <c r="H3454" s="17"/>
      <c r="I3454" s="19"/>
      <c r="J3454" s="18">
        <v>0</v>
      </c>
      <c r="K3454" s="17"/>
      <c r="L3454" s="19"/>
      <c r="M3454" s="19"/>
      <c r="N3454" s="18">
        <v>0</v>
      </c>
      <c r="O3454" s="19"/>
      <c r="P3454" s="19"/>
      <c r="Q3454" s="19"/>
      <c r="R3454" s="19"/>
      <c r="S3454" s="18">
        <v>0</v>
      </c>
      <c r="T3454" s="20"/>
      <c r="U3454" s="17"/>
      <c r="V3454" s="17"/>
      <c r="W3454" s="17"/>
      <c r="X3454" s="17"/>
      <c r="Y3454" s="17"/>
      <c r="Z3454" s="18">
        <v>0</v>
      </c>
      <c r="AA3454" s="17"/>
      <c r="AB3454" s="17"/>
      <c r="AC3454" s="41">
        <v>76.083333333333329</v>
      </c>
    </row>
    <row r="3455" spans="1:29" x14ac:dyDescent="0.25">
      <c r="A3455" s="225">
        <v>3451</v>
      </c>
      <c r="B3455" s="111" t="s">
        <v>4101</v>
      </c>
      <c r="C3455" s="8" t="s">
        <v>4042</v>
      </c>
      <c r="D3455" s="18">
        <v>0.7528125</v>
      </c>
      <c r="E3455" s="124"/>
      <c r="F3455" s="17"/>
      <c r="G3455" s="18">
        <f>SUM(D3455*100,E3455:F3455)</f>
        <v>75.28125</v>
      </c>
      <c r="H3455" s="17"/>
      <c r="I3455" s="19"/>
      <c r="J3455" s="18">
        <f>SUM(H3455:I3455)</f>
        <v>0</v>
      </c>
      <c r="K3455" s="17"/>
      <c r="L3455" s="19"/>
      <c r="M3455" s="19"/>
      <c r="N3455" s="18">
        <f>SUM(K3455:M3455)</f>
        <v>0</v>
      </c>
      <c r="O3455" s="19"/>
      <c r="P3455" s="19"/>
      <c r="Q3455" s="19"/>
      <c r="R3455" s="19"/>
      <c r="S3455" s="18">
        <f>SUM(O3455:R3455)</f>
        <v>0</v>
      </c>
      <c r="T3455" s="20"/>
      <c r="U3455" s="17">
        <v>0.8</v>
      </c>
      <c r="V3455" s="17"/>
      <c r="W3455" s="17"/>
      <c r="X3455" s="17"/>
      <c r="Y3455" s="17"/>
      <c r="Z3455" s="18">
        <f>SUM(T3455:Y3455)</f>
        <v>0.8</v>
      </c>
      <c r="AA3455" s="17"/>
      <c r="AB3455" s="17"/>
      <c r="AC3455" s="41">
        <f>G3455+J3455+N3455+S3455+Z3455+AA3455-AB3455</f>
        <v>76.081249999999997</v>
      </c>
    </row>
    <row r="3456" spans="1:29" x14ac:dyDescent="0.25">
      <c r="A3456" s="224">
        <v>3452</v>
      </c>
      <c r="B3456" s="62" t="s">
        <v>3021</v>
      </c>
      <c r="C3456" s="13" t="s">
        <v>2360</v>
      </c>
      <c r="D3456" s="18">
        <v>0.76076923076923075</v>
      </c>
      <c r="E3456" s="122"/>
      <c r="F3456" s="17"/>
      <c r="G3456" s="18">
        <v>76.07692307692308</v>
      </c>
      <c r="H3456" s="17"/>
      <c r="I3456" s="19"/>
      <c r="J3456" s="18">
        <v>0</v>
      </c>
      <c r="K3456" s="17"/>
      <c r="L3456" s="19"/>
      <c r="M3456" s="19"/>
      <c r="N3456" s="18">
        <v>0</v>
      </c>
      <c r="O3456" s="19"/>
      <c r="P3456" s="19"/>
      <c r="Q3456" s="19"/>
      <c r="R3456" s="19"/>
      <c r="S3456" s="18">
        <v>0</v>
      </c>
      <c r="T3456" s="20"/>
      <c r="U3456" s="17"/>
      <c r="V3456" s="17"/>
      <c r="W3456" s="17"/>
      <c r="X3456" s="17"/>
      <c r="Y3456" s="17"/>
      <c r="Z3456" s="18">
        <v>0</v>
      </c>
      <c r="AA3456" s="17"/>
      <c r="AB3456" s="17"/>
      <c r="AC3456" s="41">
        <v>76.07692307692308</v>
      </c>
    </row>
    <row r="3457" spans="1:29" x14ac:dyDescent="0.25">
      <c r="A3457" s="224">
        <v>3453</v>
      </c>
      <c r="B3457" s="61" t="s">
        <v>938</v>
      </c>
      <c r="C3457" s="8" t="s">
        <v>5456</v>
      </c>
      <c r="D3457" s="6">
        <v>0.76048844953173778</v>
      </c>
      <c r="E3457" s="121"/>
      <c r="F3457" s="5"/>
      <c r="G3457" s="6">
        <f>SUM(D3457*100,E3457:F3457)</f>
        <v>76.048844953173784</v>
      </c>
      <c r="H3457" s="5"/>
      <c r="I3457" s="4"/>
      <c r="J3457" s="6">
        <f>SUM(H3457:I3457)</f>
        <v>0</v>
      </c>
      <c r="K3457" s="5"/>
      <c r="L3457" s="4"/>
      <c r="M3457" s="4"/>
      <c r="N3457" s="6">
        <f>SUM(K3457:M3457)</f>
        <v>0</v>
      </c>
      <c r="O3457" s="4"/>
      <c r="P3457" s="4"/>
      <c r="Q3457" s="4"/>
      <c r="R3457" s="4"/>
      <c r="S3457" s="6">
        <f>SUM(O3457:R3457)</f>
        <v>0</v>
      </c>
      <c r="T3457" s="7"/>
      <c r="U3457" s="5"/>
      <c r="V3457" s="5"/>
      <c r="W3457" s="5"/>
      <c r="X3457" s="5"/>
      <c r="Y3457" s="5"/>
      <c r="Z3457" s="6">
        <f>SUM(T3457:Y3457)</f>
        <v>0</v>
      </c>
      <c r="AA3457" s="5"/>
      <c r="AB3457" s="5"/>
      <c r="AC3457" s="40">
        <f>G3457+J3457+N3457+S3457+Z3457+AA3457-AB3457</f>
        <v>76.048844953173784</v>
      </c>
    </row>
    <row r="3458" spans="1:29" x14ac:dyDescent="0.25">
      <c r="A3458" s="224">
        <v>3454</v>
      </c>
      <c r="B3458" s="58" t="s">
        <v>939</v>
      </c>
      <c r="C3458" s="8" t="s">
        <v>5456</v>
      </c>
      <c r="D3458" s="6">
        <v>0.76032258064516134</v>
      </c>
      <c r="E3458" s="121"/>
      <c r="F3458" s="5"/>
      <c r="G3458" s="6">
        <f>SUM(D3458*100,E3458:F3458)</f>
        <v>76.032258064516128</v>
      </c>
      <c r="H3458" s="5"/>
      <c r="I3458" s="4"/>
      <c r="J3458" s="6">
        <f>SUM(H3458:I3458)</f>
        <v>0</v>
      </c>
      <c r="K3458" s="5"/>
      <c r="L3458" s="4"/>
      <c r="M3458" s="4"/>
      <c r="N3458" s="6">
        <f>SUM(K3458:M3458)</f>
        <v>0</v>
      </c>
      <c r="O3458" s="4"/>
      <c r="P3458" s="4"/>
      <c r="Q3458" s="4"/>
      <c r="R3458" s="4"/>
      <c r="S3458" s="6">
        <f>SUM(O3458:R3458)</f>
        <v>0</v>
      </c>
      <c r="T3458" s="7"/>
      <c r="U3458" s="5"/>
      <c r="V3458" s="5"/>
      <c r="W3458" s="5"/>
      <c r="X3458" s="5"/>
      <c r="Y3458" s="5"/>
      <c r="Z3458" s="6">
        <f>SUM(T3458:Y3458)</f>
        <v>0</v>
      </c>
      <c r="AA3458" s="5"/>
      <c r="AB3458" s="5"/>
      <c r="AC3458" s="40">
        <f>G3458+J3458+N3458+S3458+Z3458+AA3458-AB3458</f>
        <v>76.032258064516128</v>
      </c>
    </row>
    <row r="3459" spans="1:29" x14ac:dyDescent="0.25">
      <c r="A3459" s="225">
        <v>3455</v>
      </c>
      <c r="B3459" s="62" t="s">
        <v>4944</v>
      </c>
      <c r="C3459" s="8" t="s">
        <v>4042</v>
      </c>
      <c r="D3459" s="18">
        <v>0.6852631578947368</v>
      </c>
      <c r="E3459" s="124"/>
      <c r="F3459" s="17"/>
      <c r="G3459" s="18">
        <f>SUM(D3459*100,E3459:F3459)</f>
        <v>68.526315789473685</v>
      </c>
      <c r="H3459" s="17"/>
      <c r="I3459" s="19"/>
      <c r="J3459" s="18">
        <f>SUM(H3459:I3459)</f>
        <v>0</v>
      </c>
      <c r="K3459" s="17"/>
      <c r="L3459" s="19"/>
      <c r="M3459" s="19"/>
      <c r="N3459" s="18">
        <f>SUM(K3459:M3459)</f>
        <v>0</v>
      </c>
      <c r="O3459" s="19">
        <v>2.5</v>
      </c>
      <c r="P3459" s="19">
        <v>5</v>
      </c>
      <c r="Q3459" s="19"/>
      <c r="R3459" s="19"/>
      <c r="S3459" s="18">
        <f>SUM(O3459:R3459)</f>
        <v>7.5</v>
      </c>
      <c r="T3459" s="20"/>
      <c r="U3459" s="17"/>
      <c r="V3459" s="17"/>
      <c r="W3459" s="17"/>
      <c r="X3459" s="17"/>
      <c r="Y3459" s="17"/>
      <c r="Z3459" s="18">
        <f>SUM(T3459:Y3459)</f>
        <v>0</v>
      </c>
      <c r="AA3459" s="17"/>
      <c r="AB3459" s="17"/>
      <c r="AC3459" s="41">
        <f>G3459+J3459+N3459+S3459+Z3459+AA3459-AB3459</f>
        <v>76.026315789473685</v>
      </c>
    </row>
    <row r="3460" spans="1:29" x14ac:dyDescent="0.25">
      <c r="A3460" s="224">
        <v>3456</v>
      </c>
      <c r="B3460" s="61" t="s">
        <v>940</v>
      </c>
      <c r="C3460" s="8" t="s">
        <v>5456</v>
      </c>
      <c r="D3460" s="6">
        <v>0.75017741935483873</v>
      </c>
      <c r="E3460" s="121"/>
      <c r="F3460" s="5"/>
      <c r="G3460" s="6">
        <f>SUM(D3460*100,E3460:F3460)</f>
        <v>75.017741935483869</v>
      </c>
      <c r="H3460" s="5"/>
      <c r="I3460" s="4"/>
      <c r="J3460" s="6">
        <f>SUM(H3460:I3460)</f>
        <v>0</v>
      </c>
      <c r="K3460" s="5"/>
      <c r="L3460" s="4"/>
      <c r="M3460" s="4"/>
      <c r="N3460" s="6">
        <f>SUM(K3460:M3460)</f>
        <v>0</v>
      </c>
      <c r="O3460" s="4"/>
      <c r="P3460" s="4"/>
      <c r="Q3460" s="4"/>
      <c r="R3460" s="4"/>
      <c r="S3460" s="6">
        <f>SUM(O3460:R3460)</f>
        <v>0</v>
      </c>
      <c r="T3460" s="7">
        <v>1</v>
      </c>
      <c r="U3460" s="5"/>
      <c r="V3460" s="5"/>
      <c r="W3460" s="5"/>
      <c r="X3460" s="5"/>
      <c r="Y3460" s="5"/>
      <c r="Z3460" s="6">
        <f>SUM(T3460:Y3460)</f>
        <v>1</v>
      </c>
      <c r="AA3460" s="5"/>
      <c r="AB3460" s="5"/>
      <c r="AC3460" s="40">
        <f>G3460+J3460+N3460+S3460+Z3460+AA3460-AB3460</f>
        <v>76.017741935483869</v>
      </c>
    </row>
    <row r="3461" spans="1:29" x14ac:dyDescent="0.25">
      <c r="A3461" s="224">
        <v>3457</v>
      </c>
      <c r="B3461" s="62" t="s">
        <v>5395</v>
      </c>
      <c r="C3461" s="9" t="s">
        <v>4042</v>
      </c>
      <c r="D3461" s="18">
        <v>0.7441575757575758</v>
      </c>
      <c r="E3461" s="124"/>
      <c r="F3461" s="17"/>
      <c r="G3461" s="18">
        <f>SUM(D3461*100,E3461:F3461)</f>
        <v>74.415757575757581</v>
      </c>
      <c r="H3461" s="17"/>
      <c r="I3461" s="19"/>
      <c r="J3461" s="18">
        <f>SUM(H3461:I3461)</f>
        <v>0</v>
      </c>
      <c r="K3461" s="17"/>
      <c r="L3461" s="19"/>
      <c r="M3461" s="19"/>
      <c r="N3461" s="18">
        <f>SUM(K3461:M3461)</f>
        <v>0</v>
      </c>
      <c r="O3461" s="19"/>
      <c r="P3461" s="19"/>
      <c r="Q3461" s="19"/>
      <c r="R3461" s="19"/>
      <c r="S3461" s="18">
        <f>SUM(O3461:R3461)</f>
        <v>0</v>
      </c>
      <c r="T3461" s="20"/>
      <c r="U3461" s="17">
        <v>1.6</v>
      </c>
      <c r="V3461" s="17"/>
      <c r="W3461" s="17"/>
      <c r="X3461" s="17"/>
      <c r="Y3461" s="17"/>
      <c r="Z3461" s="18">
        <f>SUM(T3461:Y3461)</f>
        <v>1.6</v>
      </c>
      <c r="AA3461" s="17"/>
      <c r="AB3461" s="17"/>
      <c r="AC3461" s="41">
        <f>G3461+J3461+N3461+S3461+Z3461+AA3461-AB3461</f>
        <v>76.015757575757576</v>
      </c>
    </row>
    <row r="3462" spans="1:29" x14ac:dyDescent="0.25">
      <c r="A3462" s="224">
        <v>3458</v>
      </c>
      <c r="B3462" s="62" t="s">
        <v>3022</v>
      </c>
      <c r="C3462" s="13" t="s">
        <v>2360</v>
      </c>
      <c r="D3462" s="18">
        <v>0.755</v>
      </c>
      <c r="E3462" s="122"/>
      <c r="F3462" s="17"/>
      <c r="G3462" s="18">
        <v>75.5</v>
      </c>
      <c r="H3462" s="17"/>
      <c r="I3462" s="19"/>
      <c r="J3462" s="18">
        <v>0</v>
      </c>
      <c r="K3462" s="17"/>
      <c r="L3462" s="19"/>
      <c r="M3462" s="19"/>
      <c r="N3462" s="18">
        <v>0</v>
      </c>
      <c r="O3462" s="19"/>
      <c r="P3462" s="19"/>
      <c r="Q3462" s="19"/>
      <c r="R3462" s="19"/>
      <c r="S3462" s="18">
        <v>0</v>
      </c>
      <c r="T3462" s="20">
        <v>0.5</v>
      </c>
      <c r="U3462" s="17"/>
      <c r="V3462" s="17"/>
      <c r="W3462" s="17"/>
      <c r="X3462" s="17"/>
      <c r="Y3462" s="17"/>
      <c r="Z3462" s="18">
        <v>0.5</v>
      </c>
      <c r="AA3462" s="17"/>
      <c r="AB3462" s="17"/>
      <c r="AC3462" s="41">
        <v>76</v>
      </c>
    </row>
    <row r="3463" spans="1:29" x14ac:dyDescent="0.25">
      <c r="A3463" s="225">
        <v>3459</v>
      </c>
      <c r="B3463" s="62" t="s">
        <v>3023</v>
      </c>
      <c r="C3463" s="13" t="s">
        <v>2360</v>
      </c>
      <c r="D3463" s="18">
        <v>0.76</v>
      </c>
      <c r="E3463" s="122"/>
      <c r="F3463" s="17"/>
      <c r="G3463" s="18">
        <v>76</v>
      </c>
      <c r="H3463" s="17"/>
      <c r="I3463" s="19"/>
      <c r="J3463" s="18">
        <v>0</v>
      </c>
      <c r="K3463" s="17"/>
      <c r="L3463" s="19"/>
      <c r="M3463" s="19"/>
      <c r="N3463" s="18">
        <v>0</v>
      </c>
      <c r="O3463" s="19"/>
      <c r="P3463" s="19"/>
      <c r="Q3463" s="19"/>
      <c r="R3463" s="19"/>
      <c r="S3463" s="18">
        <v>0</v>
      </c>
      <c r="T3463" s="20"/>
      <c r="U3463" s="17"/>
      <c r="V3463" s="17"/>
      <c r="W3463" s="17"/>
      <c r="X3463" s="17"/>
      <c r="Y3463" s="17"/>
      <c r="Z3463" s="18">
        <v>0</v>
      </c>
      <c r="AA3463" s="17"/>
      <c r="AB3463" s="17"/>
      <c r="AC3463" s="41">
        <v>76</v>
      </c>
    </row>
    <row r="3464" spans="1:29" x14ac:dyDescent="0.25">
      <c r="A3464" s="224">
        <v>3460</v>
      </c>
      <c r="B3464" s="62" t="s">
        <v>4660</v>
      </c>
      <c r="C3464" s="8" t="s">
        <v>4042</v>
      </c>
      <c r="D3464" s="18">
        <v>0.76</v>
      </c>
      <c r="E3464" s="124"/>
      <c r="F3464" s="17"/>
      <c r="G3464" s="18">
        <f>SUM(D3464*100,E3464:F3464)</f>
        <v>76</v>
      </c>
      <c r="H3464" s="17"/>
      <c r="I3464" s="19"/>
      <c r="J3464" s="18">
        <f>SUM(H3464:I3464)</f>
        <v>0</v>
      </c>
      <c r="K3464" s="17"/>
      <c r="L3464" s="19"/>
      <c r="M3464" s="19"/>
      <c r="N3464" s="18">
        <f>SUM(K3464:M3464)</f>
        <v>0</v>
      </c>
      <c r="O3464" s="19"/>
      <c r="P3464" s="19"/>
      <c r="Q3464" s="19"/>
      <c r="R3464" s="19"/>
      <c r="S3464" s="18">
        <f>SUM(O3464:R3464)</f>
        <v>0</v>
      </c>
      <c r="T3464" s="20"/>
      <c r="U3464" s="17"/>
      <c r="V3464" s="17"/>
      <c r="W3464" s="17"/>
      <c r="X3464" s="17"/>
      <c r="Y3464" s="17"/>
      <c r="Z3464" s="18">
        <f>SUM(T3464:Y3464)</f>
        <v>0</v>
      </c>
      <c r="AA3464" s="17"/>
      <c r="AB3464" s="17"/>
      <c r="AC3464" s="41">
        <f>G3464+J3464+N3464+S3464+Z3464+AA3464-AB3464</f>
        <v>76</v>
      </c>
    </row>
    <row r="3465" spans="1:29" x14ac:dyDescent="0.25">
      <c r="A3465" s="224">
        <v>3461</v>
      </c>
      <c r="B3465" s="62" t="s">
        <v>5150</v>
      </c>
      <c r="C3465" s="24" t="s">
        <v>4042</v>
      </c>
      <c r="D3465" s="18">
        <v>0.76</v>
      </c>
      <c r="E3465" s="124"/>
      <c r="F3465" s="17"/>
      <c r="G3465" s="18">
        <f>SUM(D3465*100,E3465:F3465)</f>
        <v>76</v>
      </c>
      <c r="H3465" s="17"/>
      <c r="I3465" s="19"/>
      <c r="J3465" s="18">
        <f>SUM(H3465:I3465)</f>
        <v>0</v>
      </c>
      <c r="K3465" s="17"/>
      <c r="L3465" s="19"/>
      <c r="M3465" s="19"/>
      <c r="N3465" s="18">
        <f>SUM(K3465:M3465)</f>
        <v>0</v>
      </c>
      <c r="O3465" s="19"/>
      <c r="P3465" s="19"/>
      <c r="Q3465" s="19"/>
      <c r="R3465" s="19"/>
      <c r="S3465" s="18">
        <f>SUM(O3465:R3465)</f>
        <v>0</v>
      </c>
      <c r="T3465" s="20"/>
      <c r="U3465" s="17"/>
      <c r="V3465" s="17"/>
      <c r="W3465" s="17"/>
      <c r="X3465" s="17"/>
      <c r="Y3465" s="17"/>
      <c r="Z3465" s="18">
        <f>SUM(T3465:Y3465)</f>
        <v>0</v>
      </c>
      <c r="AA3465" s="17"/>
      <c r="AB3465" s="17"/>
      <c r="AC3465" s="41">
        <f>G3465+J3465+N3465+S3465+Z3465+AA3465-AB3465</f>
        <v>76</v>
      </c>
    </row>
    <row r="3466" spans="1:29" x14ac:dyDescent="0.25">
      <c r="A3466" s="224">
        <v>3462</v>
      </c>
      <c r="B3466" s="111" t="s">
        <v>4124</v>
      </c>
      <c r="C3466" s="8" t="s">
        <v>4042</v>
      </c>
      <c r="D3466" s="18">
        <v>0.7578125</v>
      </c>
      <c r="E3466" s="124"/>
      <c r="F3466" s="17"/>
      <c r="G3466" s="18">
        <f>SUM(D3466*100,E3466:F3466)</f>
        <v>75.78125</v>
      </c>
      <c r="H3466" s="17"/>
      <c r="I3466" s="19"/>
      <c r="J3466" s="18">
        <f>SUM(H3466:I3466)</f>
        <v>0</v>
      </c>
      <c r="K3466" s="17"/>
      <c r="L3466" s="19"/>
      <c r="M3466" s="19"/>
      <c r="N3466" s="18">
        <f>SUM(K3466:M3466)</f>
        <v>0</v>
      </c>
      <c r="O3466" s="19"/>
      <c r="P3466" s="19"/>
      <c r="Q3466" s="19"/>
      <c r="R3466" s="19"/>
      <c r="S3466" s="18">
        <f>SUM(O3466:R3466)</f>
        <v>0</v>
      </c>
      <c r="T3466" s="20"/>
      <c r="U3466" s="17"/>
      <c r="V3466" s="17"/>
      <c r="W3466" s="17">
        <v>0.2</v>
      </c>
      <c r="X3466" s="17"/>
      <c r="Y3466" s="17"/>
      <c r="Z3466" s="18">
        <f>SUM(T3466:Y3466)</f>
        <v>0.2</v>
      </c>
      <c r="AA3466" s="17"/>
      <c r="AB3466" s="17"/>
      <c r="AC3466" s="41">
        <f>G3466+J3466+N3466+S3466+Z3466+AA3466-AB3466</f>
        <v>75.981250000000003</v>
      </c>
    </row>
    <row r="3467" spans="1:29" x14ac:dyDescent="0.25">
      <c r="A3467" s="225">
        <v>3463</v>
      </c>
      <c r="B3467" s="62" t="s">
        <v>3701</v>
      </c>
      <c r="C3467" s="13" t="s">
        <v>3340</v>
      </c>
      <c r="D3467" s="18">
        <v>0.7597435897435898</v>
      </c>
      <c r="E3467" s="122"/>
      <c r="F3467" s="17"/>
      <c r="G3467" s="18">
        <v>75.974358974358978</v>
      </c>
      <c r="H3467" s="17"/>
      <c r="I3467" s="19"/>
      <c r="J3467" s="18">
        <v>0</v>
      </c>
      <c r="K3467" s="17"/>
      <c r="L3467" s="19"/>
      <c r="M3467" s="19"/>
      <c r="N3467" s="18">
        <v>0</v>
      </c>
      <c r="O3467" s="19"/>
      <c r="P3467" s="19"/>
      <c r="Q3467" s="19"/>
      <c r="R3467" s="19"/>
      <c r="S3467" s="18">
        <v>0</v>
      </c>
      <c r="T3467" s="20"/>
      <c r="U3467" s="17"/>
      <c r="V3467" s="17"/>
      <c r="W3467" s="17"/>
      <c r="X3467" s="17"/>
      <c r="Y3467" s="17"/>
      <c r="Z3467" s="18">
        <v>0</v>
      </c>
      <c r="AA3467" s="17"/>
      <c r="AB3467" s="17"/>
      <c r="AC3467" s="41">
        <v>75.974358974358978</v>
      </c>
    </row>
    <row r="3468" spans="1:29" x14ac:dyDescent="0.25">
      <c r="A3468" s="224">
        <v>3464</v>
      </c>
      <c r="B3468" s="111" t="s">
        <v>4248</v>
      </c>
      <c r="C3468" s="8" t="s">
        <v>4042</v>
      </c>
      <c r="D3468" s="18">
        <v>0.75937500000000002</v>
      </c>
      <c r="E3468" s="124"/>
      <c r="F3468" s="17"/>
      <c r="G3468" s="18">
        <f>SUM(D3468*100,E3468:F3468)</f>
        <v>75.9375</v>
      </c>
      <c r="H3468" s="17"/>
      <c r="I3468" s="19"/>
      <c r="J3468" s="18">
        <f>SUM(H3468:I3468)</f>
        <v>0</v>
      </c>
      <c r="K3468" s="17"/>
      <c r="L3468" s="19"/>
      <c r="M3468" s="19"/>
      <c r="N3468" s="18">
        <f>SUM(K3468:M3468)</f>
        <v>0</v>
      </c>
      <c r="O3468" s="19"/>
      <c r="P3468" s="19"/>
      <c r="Q3468" s="19"/>
      <c r="R3468" s="19"/>
      <c r="S3468" s="18">
        <f>SUM(O3468:R3468)</f>
        <v>0</v>
      </c>
      <c r="T3468" s="20"/>
      <c r="U3468" s="17"/>
      <c r="V3468" s="17"/>
      <c r="W3468" s="17"/>
      <c r="X3468" s="17"/>
      <c r="Y3468" s="17"/>
      <c r="Z3468" s="18">
        <f>SUM(T3468:Y3468)</f>
        <v>0</v>
      </c>
      <c r="AA3468" s="17"/>
      <c r="AB3468" s="17"/>
      <c r="AC3468" s="41">
        <f>G3468+J3468+N3468+S3468+Z3468+AA3468-AB3468</f>
        <v>75.9375</v>
      </c>
    </row>
    <row r="3469" spans="1:29" x14ac:dyDescent="0.25">
      <c r="A3469" s="224">
        <v>3465</v>
      </c>
      <c r="B3469" s="76" t="s">
        <v>1739</v>
      </c>
      <c r="C3469" s="8" t="s">
        <v>1369</v>
      </c>
      <c r="D3469" s="18">
        <v>0.7593333333333333</v>
      </c>
      <c r="E3469" s="122"/>
      <c r="F3469" s="17"/>
      <c r="G3469" s="18">
        <f>SUM(D3469*100,E3469:F3469)</f>
        <v>75.933333333333337</v>
      </c>
      <c r="H3469" s="17"/>
      <c r="I3469" s="19"/>
      <c r="J3469" s="18">
        <f>SUM(H3469:I3469)</f>
        <v>0</v>
      </c>
      <c r="K3469" s="17"/>
      <c r="L3469" s="19"/>
      <c r="M3469" s="19"/>
      <c r="N3469" s="18">
        <f>SUM(K3469:M3469)</f>
        <v>0</v>
      </c>
      <c r="O3469" s="19"/>
      <c r="P3469" s="19"/>
      <c r="Q3469" s="19"/>
      <c r="R3469" s="19"/>
      <c r="S3469" s="18">
        <f>SUM(O3469:R3469)</f>
        <v>0</v>
      </c>
      <c r="T3469" s="20"/>
      <c r="U3469" s="17"/>
      <c r="V3469" s="17"/>
      <c r="W3469" s="17"/>
      <c r="X3469" s="17"/>
      <c r="Y3469" s="17"/>
      <c r="Z3469" s="18">
        <f>SUM(T3469:Y3469)</f>
        <v>0</v>
      </c>
      <c r="AA3469" s="17"/>
      <c r="AB3469" s="17"/>
      <c r="AC3469" s="41">
        <f>G3469+J3469+N3469+S3469+Z3469+AA3469-AB3469</f>
        <v>75.933333333333337</v>
      </c>
    </row>
    <row r="3470" spans="1:29" x14ac:dyDescent="0.25">
      <c r="A3470" s="224">
        <v>3466</v>
      </c>
      <c r="B3470" s="62" t="s">
        <v>3024</v>
      </c>
      <c r="C3470" s="13" t="s">
        <v>2360</v>
      </c>
      <c r="D3470" s="18">
        <v>0.75916666666666677</v>
      </c>
      <c r="E3470" s="122"/>
      <c r="F3470" s="17"/>
      <c r="G3470" s="18">
        <v>75.916666666666671</v>
      </c>
      <c r="H3470" s="17"/>
      <c r="I3470" s="19"/>
      <c r="J3470" s="18">
        <v>0</v>
      </c>
      <c r="K3470" s="17"/>
      <c r="L3470" s="19"/>
      <c r="M3470" s="19"/>
      <c r="N3470" s="18">
        <v>0</v>
      </c>
      <c r="O3470" s="19"/>
      <c r="P3470" s="19"/>
      <c r="Q3470" s="19"/>
      <c r="R3470" s="19"/>
      <c r="S3470" s="18">
        <v>0</v>
      </c>
      <c r="T3470" s="20"/>
      <c r="U3470" s="17"/>
      <c r="V3470" s="17"/>
      <c r="W3470" s="17"/>
      <c r="X3470" s="17"/>
      <c r="Y3470" s="17"/>
      <c r="Z3470" s="18">
        <v>0</v>
      </c>
      <c r="AA3470" s="17"/>
      <c r="AB3470" s="17"/>
      <c r="AC3470" s="41">
        <v>75.916666666666671</v>
      </c>
    </row>
    <row r="3471" spans="1:29" x14ac:dyDescent="0.25">
      <c r="A3471" s="225">
        <v>3467</v>
      </c>
      <c r="B3471" s="62" t="s">
        <v>941</v>
      </c>
      <c r="C3471" s="8" t="s">
        <v>5456</v>
      </c>
      <c r="D3471" s="6">
        <v>0.74413793103448278</v>
      </c>
      <c r="E3471" s="121"/>
      <c r="F3471" s="5"/>
      <c r="G3471" s="6">
        <f>SUM(D3471*100,E3471:F3471)</f>
        <v>74.413793103448285</v>
      </c>
      <c r="H3471" s="5"/>
      <c r="I3471" s="4"/>
      <c r="J3471" s="6">
        <f>SUM(H3471:I3471)</f>
        <v>0</v>
      </c>
      <c r="K3471" s="5"/>
      <c r="L3471" s="4"/>
      <c r="M3471" s="4"/>
      <c r="N3471" s="6">
        <f>SUM(K3471:M3471)</f>
        <v>0</v>
      </c>
      <c r="O3471" s="4"/>
      <c r="P3471" s="4"/>
      <c r="Q3471" s="4"/>
      <c r="R3471" s="4"/>
      <c r="S3471" s="6">
        <f>SUM(O3471:R3471)</f>
        <v>0</v>
      </c>
      <c r="T3471" s="7"/>
      <c r="U3471" s="5"/>
      <c r="V3471" s="5"/>
      <c r="W3471" s="5">
        <v>1.5</v>
      </c>
      <c r="X3471" s="5"/>
      <c r="Y3471" s="5"/>
      <c r="Z3471" s="6">
        <f>SUM(T3471:Y3471)</f>
        <v>1.5</v>
      </c>
      <c r="AA3471" s="5"/>
      <c r="AB3471" s="5"/>
      <c r="AC3471" s="40">
        <f>G3471+J3471+N3471+S3471+Z3471+AA3471-AB3471</f>
        <v>75.913793103448285</v>
      </c>
    </row>
    <row r="3472" spans="1:29" x14ac:dyDescent="0.25">
      <c r="A3472" s="224">
        <v>3468</v>
      </c>
      <c r="B3472" s="62" t="s">
        <v>3025</v>
      </c>
      <c r="C3472" s="13" t="s">
        <v>2360</v>
      </c>
      <c r="D3472" s="18">
        <v>0.7589999999999999</v>
      </c>
      <c r="E3472" s="122"/>
      <c r="F3472" s="17"/>
      <c r="G3472" s="18">
        <v>75.899999999999991</v>
      </c>
      <c r="H3472" s="17"/>
      <c r="I3472" s="19"/>
      <c r="J3472" s="18">
        <v>0</v>
      </c>
      <c r="K3472" s="17"/>
      <c r="L3472" s="19"/>
      <c r="M3472" s="19"/>
      <c r="N3472" s="18">
        <v>0</v>
      </c>
      <c r="O3472" s="19"/>
      <c r="P3472" s="19"/>
      <c r="Q3472" s="19"/>
      <c r="R3472" s="19"/>
      <c r="S3472" s="18">
        <v>0</v>
      </c>
      <c r="T3472" s="20"/>
      <c r="U3472" s="17"/>
      <c r="V3472" s="17"/>
      <c r="W3472" s="17"/>
      <c r="X3472" s="17"/>
      <c r="Y3472" s="17"/>
      <c r="Z3472" s="18">
        <v>0</v>
      </c>
      <c r="AA3472" s="17"/>
      <c r="AB3472" s="17"/>
      <c r="AC3472" s="41">
        <v>75.899999999999991</v>
      </c>
    </row>
    <row r="3473" spans="1:29" x14ac:dyDescent="0.25">
      <c r="A3473" s="224">
        <v>3469</v>
      </c>
      <c r="B3473" s="58" t="s">
        <v>942</v>
      </c>
      <c r="C3473" s="8" t="s">
        <v>5456</v>
      </c>
      <c r="D3473" s="6">
        <v>0.70878787878787874</v>
      </c>
      <c r="E3473" s="121"/>
      <c r="F3473" s="5"/>
      <c r="G3473" s="6">
        <f>SUM(D3473*100,E3473:F3473)</f>
        <v>70.878787878787875</v>
      </c>
      <c r="H3473" s="5"/>
      <c r="I3473" s="4"/>
      <c r="J3473" s="6">
        <f>SUM(H3473:I3473)</f>
        <v>0</v>
      </c>
      <c r="K3473" s="5"/>
      <c r="L3473" s="4"/>
      <c r="M3473" s="4"/>
      <c r="N3473" s="6">
        <f>SUM(K3473:M3473)</f>
        <v>0</v>
      </c>
      <c r="O3473" s="4"/>
      <c r="P3473" s="4"/>
      <c r="Q3473" s="4"/>
      <c r="R3473" s="4"/>
      <c r="S3473" s="6">
        <f>SUM(O3473:R3473)</f>
        <v>0</v>
      </c>
      <c r="T3473" s="7">
        <v>2</v>
      </c>
      <c r="U3473" s="5"/>
      <c r="V3473" s="5"/>
      <c r="W3473" s="5"/>
      <c r="X3473" s="5"/>
      <c r="Y3473" s="5">
        <v>3</v>
      </c>
      <c r="Z3473" s="6">
        <f>SUM(T3473:Y3473)</f>
        <v>5</v>
      </c>
      <c r="AA3473" s="5"/>
      <c r="AB3473" s="5"/>
      <c r="AC3473" s="40">
        <f>G3473+J3473+N3473+S3473+Z3473+AA3473-AB3473</f>
        <v>75.878787878787875</v>
      </c>
    </row>
    <row r="3474" spans="1:29" x14ac:dyDescent="0.25">
      <c r="A3474" s="224">
        <v>3470</v>
      </c>
      <c r="B3474" s="62" t="s">
        <v>5309</v>
      </c>
      <c r="C3474" s="9" t="s">
        <v>4042</v>
      </c>
      <c r="D3474" s="18">
        <v>0.75667878787878784</v>
      </c>
      <c r="E3474" s="124"/>
      <c r="F3474" s="17"/>
      <c r="G3474" s="18">
        <f>SUM(D3474*100,E3474:F3474)</f>
        <v>75.667878787878777</v>
      </c>
      <c r="H3474" s="17"/>
      <c r="I3474" s="19"/>
      <c r="J3474" s="18">
        <f>SUM(H3474:I3474)</f>
        <v>0</v>
      </c>
      <c r="K3474" s="17"/>
      <c r="L3474" s="19"/>
      <c r="M3474" s="19"/>
      <c r="N3474" s="18">
        <f>SUM(K3474:M3474)</f>
        <v>0</v>
      </c>
      <c r="O3474" s="19"/>
      <c r="P3474" s="19"/>
      <c r="Q3474" s="19"/>
      <c r="R3474" s="19"/>
      <c r="S3474" s="18">
        <f>SUM(O3474:R3474)</f>
        <v>0</v>
      </c>
      <c r="T3474" s="20"/>
      <c r="U3474" s="17"/>
      <c r="V3474" s="17"/>
      <c r="W3474" s="17"/>
      <c r="X3474" s="17">
        <v>0.2</v>
      </c>
      <c r="Y3474" s="17"/>
      <c r="Z3474" s="18">
        <f>SUM(T3474:Y3474)</f>
        <v>0.2</v>
      </c>
      <c r="AA3474" s="17"/>
      <c r="AB3474" s="17"/>
      <c r="AC3474" s="41">
        <f>G3474+J3474+N3474+S3474+Z3474+AA3474-AB3474</f>
        <v>75.86787878787878</v>
      </c>
    </row>
    <row r="3475" spans="1:29" x14ac:dyDescent="0.25">
      <c r="A3475" s="225">
        <v>3471</v>
      </c>
      <c r="B3475" s="109">
        <v>194240</v>
      </c>
      <c r="C3475" s="36" t="s">
        <v>5457</v>
      </c>
      <c r="D3475" s="39">
        <v>0.75866666666666671</v>
      </c>
      <c r="E3475" s="123"/>
      <c r="F3475" s="33"/>
      <c r="G3475" s="34">
        <v>75.866666666666674</v>
      </c>
      <c r="H3475" s="33"/>
      <c r="I3475" s="32"/>
      <c r="J3475" s="34">
        <v>0</v>
      </c>
      <c r="K3475" s="33"/>
      <c r="L3475" s="32"/>
      <c r="M3475" s="32"/>
      <c r="N3475" s="34">
        <v>0</v>
      </c>
      <c r="O3475" s="32"/>
      <c r="P3475" s="32"/>
      <c r="Q3475" s="32"/>
      <c r="R3475" s="32"/>
      <c r="S3475" s="34">
        <v>0</v>
      </c>
      <c r="T3475" s="35"/>
      <c r="U3475" s="33"/>
      <c r="V3475" s="33"/>
      <c r="W3475" s="33"/>
      <c r="X3475" s="33"/>
      <c r="Y3475" s="33"/>
      <c r="Z3475" s="34">
        <v>0</v>
      </c>
      <c r="AA3475" s="33"/>
      <c r="AB3475" s="33"/>
      <c r="AC3475" s="42">
        <v>75.866666666666674</v>
      </c>
    </row>
    <row r="3476" spans="1:29" x14ac:dyDescent="0.25">
      <c r="A3476" s="224">
        <v>3472</v>
      </c>
      <c r="B3476" s="61" t="s">
        <v>943</v>
      </c>
      <c r="C3476" s="8" t="s">
        <v>5456</v>
      </c>
      <c r="D3476" s="6">
        <v>0.75854360041623314</v>
      </c>
      <c r="E3476" s="121"/>
      <c r="F3476" s="5"/>
      <c r="G3476" s="6">
        <f>SUM(D3476*100,E3476:F3476)</f>
        <v>75.854360041623309</v>
      </c>
      <c r="H3476" s="5"/>
      <c r="I3476" s="4"/>
      <c r="J3476" s="6">
        <f>SUM(H3476:I3476)</f>
        <v>0</v>
      </c>
      <c r="K3476" s="5"/>
      <c r="L3476" s="4"/>
      <c r="M3476" s="4"/>
      <c r="N3476" s="6">
        <f>SUM(K3476:M3476)</f>
        <v>0</v>
      </c>
      <c r="O3476" s="4"/>
      <c r="P3476" s="4"/>
      <c r="Q3476" s="4"/>
      <c r="R3476" s="4"/>
      <c r="S3476" s="6">
        <f>SUM(O3476:R3476)</f>
        <v>0</v>
      </c>
      <c r="T3476" s="7"/>
      <c r="U3476" s="5"/>
      <c r="V3476" s="5"/>
      <c r="W3476" s="5"/>
      <c r="X3476" s="5"/>
      <c r="Y3476" s="5"/>
      <c r="Z3476" s="6">
        <f>SUM(T3476:Y3476)</f>
        <v>0</v>
      </c>
      <c r="AA3476" s="5"/>
      <c r="AB3476" s="5"/>
      <c r="AC3476" s="40">
        <f>G3476+J3476+N3476+S3476+Z3476+AA3476-AB3476</f>
        <v>75.854360041623309</v>
      </c>
    </row>
    <row r="3477" spans="1:29" x14ac:dyDescent="0.25">
      <c r="A3477" s="224">
        <v>3473</v>
      </c>
      <c r="B3477" s="58" t="s">
        <v>944</v>
      </c>
      <c r="C3477" s="8" t="s">
        <v>5456</v>
      </c>
      <c r="D3477" s="6">
        <v>0.75838709677419358</v>
      </c>
      <c r="E3477" s="121"/>
      <c r="F3477" s="5"/>
      <c r="G3477" s="6">
        <f>SUM(D3477*100,E3477:F3477)</f>
        <v>75.838709677419359</v>
      </c>
      <c r="H3477" s="5"/>
      <c r="I3477" s="4"/>
      <c r="J3477" s="6">
        <f>SUM(H3477:I3477)</f>
        <v>0</v>
      </c>
      <c r="K3477" s="5"/>
      <c r="L3477" s="4"/>
      <c r="M3477" s="4"/>
      <c r="N3477" s="6">
        <f>SUM(K3477:M3477)</f>
        <v>0</v>
      </c>
      <c r="O3477" s="4"/>
      <c r="P3477" s="4"/>
      <c r="Q3477" s="4"/>
      <c r="R3477" s="4"/>
      <c r="S3477" s="6">
        <f>SUM(O3477:R3477)</f>
        <v>0</v>
      </c>
      <c r="T3477" s="7"/>
      <c r="U3477" s="5"/>
      <c r="V3477" s="5"/>
      <c r="W3477" s="5"/>
      <c r="X3477" s="5"/>
      <c r="Y3477" s="5"/>
      <c r="Z3477" s="6">
        <f>SUM(T3477:Y3477)</f>
        <v>0</v>
      </c>
      <c r="AA3477" s="5"/>
      <c r="AB3477" s="5"/>
      <c r="AC3477" s="40">
        <f>G3477+J3477+N3477+S3477+Z3477+AA3477-AB3477</f>
        <v>75.838709677419359</v>
      </c>
    </row>
    <row r="3478" spans="1:29" x14ac:dyDescent="0.25">
      <c r="A3478" s="224">
        <v>3474</v>
      </c>
      <c r="B3478" s="100" t="s">
        <v>1740</v>
      </c>
      <c r="C3478" s="26" t="s">
        <v>1369</v>
      </c>
      <c r="D3478" s="18">
        <v>0.75635483870967735</v>
      </c>
      <c r="E3478" s="122"/>
      <c r="F3478" s="17"/>
      <c r="G3478" s="18">
        <f>SUM(D3478*100,E3478:F3478)</f>
        <v>75.635483870967732</v>
      </c>
      <c r="H3478" s="17"/>
      <c r="I3478" s="19"/>
      <c r="J3478" s="18">
        <f>SUM(H3478:I3478)</f>
        <v>0</v>
      </c>
      <c r="K3478" s="17"/>
      <c r="L3478" s="19"/>
      <c r="M3478" s="19"/>
      <c r="N3478" s="18">
        <f>SUM(K3478:M3478)</f>
        <v>0</v>
      </c>
      <c r="O3478" s="19"/>
      <c r="P3478" s="19"/>
      <c r="Q3478" s="19"/>
      <c r="R3478" s="19"/>
      <c r="S3478" s="18">
        <f>SUM(O3478:R3478)</f>
        <v>0</v>
      </c>
      <c r="T3478" s="20"/>
      <c r="U3478" s="17"/>
      <c r="V3478" s="17"/>
      <c r="W3478" s="17">
        <v>0.2</v>
      </c>
      <c r="X3478" s="17"/>
      <c r="Y3478" s="17"/>
      <c r="Z3478" s="18">
        <f>SUM(T3478:Y3478)</f>
        <v>0.2</v>
      </c>
      <c r="AA3478" s="17"/>
      <c r="AB3478" s="17"/>
      <c r="AC3478" s="41">
        <f>G3478+J3478+N3478+S3478+Z3478+AA3478-AB3478</f>
        <v>75.835483870967735</v>
      </c>
    </row>
    <row r="3479" spans="1:29" x14ac:dyDescent="0.25">
      <c r="A3479" s="225">
        <v>3475</v>
      </c>
      <c r="B3479" s="62" t="s">
        <v>3026</v>
      </c>
      <c r="C3479" s="13" t="s">
        <v>2360</v>
      </c>
      <c r="D3479" s="18">
        <v>0.7583333333333333</v>
      </c>
      <c r="E3479" s="122"/>
      <c r="F3479" s="17"/>
      <c r="G3479" s="18">
        <v>75.833333333333329</v>
      </c>
      <c r="H3479" s="17"/>
      <c r="I3479" s="19"/>
      <c r="J3479" s="18">
        <v>0</v>
      </c>
      <c r="K3479" s="17"/>
      <c r="L3479" s="19"/>
      <c r="M3479" s="19"/>
      <c r="N3479" s="18">
        <v>0</v>
      </c>
      <c r="O3479" s="19"/>
      <c r="P3479" s="19"/>
      <c r="Q3479" s="19"/>
      <c r="R3479" s="19"/>
      <c r="S3479" s="18">
        <v>0</v>
      </c>
      <c r="T3479" s="20"/>
      <c r="U3479" s="17"/>
      <c r="V3479" s="17"/>
      <c r="W3479" s="17"/>
      <c r="X3479" s="17"/>
      <c r="Y3479" s="17"/>
      <c r="Z3479" s="18">
        <v>0</v>
      </c>
      <c r="AA3479" s="17"/>
      <c r="AB3479" s="17"/>
      <c r="AC3479" s="41">
        <v>75.833333333333329</v>
      </c>
    </row>
    <row r="3480" spans="1:29" x14ac:dyDescent="0.25">
      <c r="A3480" s="224">
        <v>3476</v>
      </c>
      <c r="B3480" s="62" t="s">
        <v>3027</v>
      </c>
      <c r="C3480" s="13" t="s">
        <v>2360</v>
      </c>
      <c r="D3480" s="18">
        <v>0.7533333333333333</v>
      </c>
      <c r="E3480" s="122"/>
      <c r="F3480" s="17"/>
      <c r="G3480" s="18">
        <v>75.333333333333329</v>
      </c>
      <c r="H3480" s="17"/>
      <c r="I3480" s="19"/>
      <c r="J3480" s="18">
        <v>0</v>
      </c>
      <c r="K3480" s="17"/>
      <c r="L3480" s="19"/>
      <c r="M3480" s="19"/>
      <c r="N3480" s="18">
        <v>0</v>
      </c>
      <c r="O3480" s="19"/>
      <c r="P3480" s="19"/>
      <c r="Q3480" s="19"/>
      <c r="R3480" s="19"/>
      <c r="S3480" s="18">
        <v>0</v>
      </c>
      <c r="T3480" s="20"/>
      <c r="U3480" s="17"/>
      <c r="V3480" s="17"/>
      <c r="W3480" s="17">
        <v>0.5</v>
      </c>
      <c r="X3480" s="17"/>
      <c r="Y3480" s="17"/>
      <c r="Z3480" s="18">
        <v>0.5</v>
      </c>
      <c r="AA3480" s="17"/>
      <c r="AB3480" s="17"/>
      <c r="AC3480" s="41">
        <v>75.833333333333329</v>
      </c>
    </row>
    <row r="3481" spans="1:29" x14ac:dyDescent="0.25">
      <c r="A3481" s="224">
        <v>3477</v>
      </c>
      <c r="B3481" s="62" t="s">
        <v>3028</v>
      </c>
      <c r="C3481" s="13" t="s">
        <v>2360</v>
      </c>
      <c r="D3481" s="18">
        <v>0.7583333333333333</v>
      </c>
      <c r="E3481" s="122"/>
      <c r="F3481" s="17"/>
      <c r="G3481" s="18">
        <v>75.833333333333329</v>
      </c>
      <c r="H3481" s="17"/>
      <c r="I3481" s="19"/>
      <c r="J3481" s="18">
        <v>0</v>
      </c>
      <c r="K3481" s="17"/>
      <c r="L3481" s="19"/>
      <c r="M3481" s="19"/>
      <c r="N3481" s="18">
        <v>0</v>
      </c>
      <c r="O3481" s="19"/>
      <c r="P3481" s="19"/>
      <c r="Q3481" s="19"/>
      <c r="R3481" s="19"/>
      <c r="S3481" s="18">
        <v>0</v>
      </c>
      <c r="T3481" s="20"/>
      <c r="U3481" s="17"/>
      <c r="V3481" s="17"/>
      <c r="W3481" s="17"/>
      <c r="X3481" s="17"/>
      <c r="Y3481" s="17"/>
      <c r="Z3481" s="18">
        <v>0</v>
      </c>
      <c r="AA3481" s="17"/>
      <c r="AB3481" s="17"/>
      <c r="AC3481" s="41">
        <v>75.833333333333329</v>
      </c>
    </row>
    <row r="3482" spans="1:29" x14ac:dyDescent="0.25">
      <c r="A3482" s="224">
        <v>3478</v>
      </c>
      <c r="B3482" s="62" t="s">
        <v>3702</v>
      </c>
      <c r="C3482" s="13" t="s">
        <v>3340</v>
      </c>
      <c r="D3482" s="18">
        <v>0.75806451612903225</v>
      </c>
      <c r="E3482" s="122"/>
      <c r="F3482" s="17"/>
      <c r="G3482" s="18">
        <v>75.806451612903231</v>
      </c>
      <c r="H3482" s="17"/>
      <c r="I3482" s="19"/>
      <c r="J3482" s="18">
        <v>0</v>
      </c>
      <c r="K3482" s="17"/>
      <c r="L3482" s="19"/>
      <c r="M3482" s="19"/>
      <c r="N3482" s="18">
        <v>0</v>
      </c>
      <c r="O3482" s="19"/>
      <c r="P3482" s="19"/>
      <c r="Q3482" s="19"/>
      <c r="R3482" s="19"/>
      <c r="S3482" s="18">
        <v>0</v>
      </c>
      <c r="T3482" s="20"/>
      <c r="U3482" s="17"/>
      <c r="V3482" s="17"/>
      <c r="W3482" s="17"/>
      <c r="X3482" s="17"/>
      <c r="Y3482" s="17"/>
      <c r="Z3482" s="18">
        <v>0</v>
      </c>
      <c r="AA3482" s="17"/>
      <c r="AB3482" s="17"/>
      <c r="AC3482" s="41">
        <v>75.806451612903231</v>
      </c>
    </row>
    <row r="3483" spans="1:29" x14ac:dyDescent="0.25">
      <c r="A3483" s="225">
        <v>3479</v>
      </c>
      <c r="B3483" s="62" t="s">
        <v>4651</v>
      </c>
      <c r="C3483" s="50" t="s">
        <v>4042</v>
      </c>
      <c r="D3483" s="18">
        <v>0.75806451612903225</v>
      </c>
      <c r="E3483" s="124"/>
      <c r="F3483" s="17"/>
      <c r="G3483" s="18">
        <f>SUM(D3483*100,E3483:F3483)</f>
        <v>75.806451612903231</v>
      </c>
      <c r="H3483" s="17"/>
      <c r="I3483" s="19"/>
      <c r="J3483" s="18">
        <f>SUM(H3483:I3483)</f>
        <v>0</v>
      </c>
      <c r="K3483" s="17"/>
      <c r="L3483" s="19"/>
      <c r="M3483" s="19"/>
      <c r="N3483" s="18">
        <f>SUM(K3483:M3483)</f>
        <v>0</v>
      </c>
      <c r="O3483" s="19"/>
      <c r="P3483" s="19"/>
      <c r="Q3483" s="19"/>
      <c r="R3483" s="19"/>
      <c r="S3483" s="18">
        <f>SUM(O3483:R3483)</f>
        <v>0</v>
      </c>
      <c r="T3483" s="20"/>
      <c r="U3483" s="17"/>
      <c r="V3483" s="17"/>
      <c r="W3483" s="17"/>
      <c r="X3483" s="17"/>
      <c r="Y3483" s="17"/>
      <c r="Z3483" s="18">
        <f>SUM(T3483:Y3483)</f>
        <v>0</v>
      </c>
      <c r="AA3483" s="17"/>
      <c r="AB3483" s="17"/>
      <c r="AC3483" s="41">
        <f>G3483+J3483+N3483+S3483+Z3483+AA3483-AB3483</f>
        <v>75.806451612903231</v>
      </c>
    </row>
    <row r="3484" spans="1:29" x14ac:dyDescent="0.25">
      <c r="A3484" s="224">
        <v>3480</v>
      </c>
      <c r="B3484" s="78" t="s">
        <v>1741</v>
      </c>
      <c r="C3484" s="8" t="s">
        <v>1369</v>
      </c>
      <c r="D3484" s="18">
        <v>0.75801010101010102</v>
      </c>
      <c r="E3484" s="122"/>
      <c r="F3484" s="17"/>
      <c r="G3484" s="18">
        <f>SUM(D3484*100,E3484:F3484)</f>
        <v>75.801010101010107</v>
      </c>
      <c r="H3484" s="17"/>
      <c r="I3484" s="19"/>
      <c r="J3484" s="18">
        <f>SUM(H3484:I3484)</f>
        <v>0</v>
      </c>
      <c r="K3484" s="17"/>
      <c r="L3484" s="19"/>
      <c r="M3484" s="19"/>
      <c r="N3484" s="18">
        <f>SUM(K3484:M3484)</f>
        <v>0</v>
      </c>
      <c r="O3484" s="19"/>
      <c r="P3484" s="19"/>
      <c r="Q3484" s="19"/>
      <c r="R3484" s="19"/>
      <c r="S3484" s="18">
        <f>SUM(O3484:R3484)</f>
        <v>0</v>
      </c>
      <c r="T3484" s="20"/>
      <c r="U3484" s="17"/>
      <c r="V3484" s="17"/>
      <c r="W3484" s="17"/>
      <c r="X3484" s="17"/>
      <c r="Y3484" s="17"/>
      <c r="Z3484" s="18">
        <f>SUM(T3484:Y3484)</f>
        <v>0</v>
      </c>
      <c r="AA3484" s="17"/>
      <c r="AB3484" s="17"/>
      <c r="AC3484" s="41">
        <f>G3484+J3484+N3484+S3484+Z3484+AA3484-AB3484</f>
        <v>75.801010101010107</v>
      </c>
    </row>
    <row r="3485" spans="1:29" x14ac:dyDescent="0.25">
      <c r="A3485" s="224">
        <v>3481</v>
      </c>
      <c r="B3485" s="58" t="s">
        <v>945</v>
      </c>
      <c r="C3485" s="8" t="s">
        <v>5456</v>
      </c>
      <c r="D3485" s="6">
        <v>0.75800000000000001</v>
      </c>
      <c r="E3485" s="121"/>
      <c r="F3485" s="5"/>
      <c r="G3485" s="6">
        <f>SUM(D3485*100,E3485:F3485)</f>
        <v>75.8</v>
      </c>
      <c r="H3485" s="5"/>
      <c r="I3485" s="4"/>
      <c r="J3485" s="6">
        <f>SUM(H3485:I3485)</f>
        <v>0</v>
      </c>
      <c r="K3485" s="5"/>
      <c r="L3485" s="4"/>
      <c r="M3485" s="4"/>
      <c r="N3485" s="6">
        <f>SUM(K3485:M3485)</f>
        <v>0</v>
      </c>
      <c r="O3485" s="4"/>
      <c r="P3485" s="4"/>
      <c r="Q3485" s="4"/>
      <c r="R3485" s="4"/>
      <c r="S3485" s="6">
        <f>SUM(O3485:R3485)</f>
        <v>0</v>
      </c>
      <c r="T3485" s="7"/>
      <c r="U3485" s="5"/>
      <c r="V3485" s="5"/>
      <c r="W3485" s="5"/>
      <c r="X3485" s="5"/>
      <c r="Y3485" s="5"/>
      <c r="Z3485" s="6">
        <f>SUM(T3485:Y3485)</f>
        <v>0</v>
      </c>
      <c r="AA3485" s="5"/>
      <c r="AB3485" s="5"/>
      <c r="AC3485" s="40">
        <f>G3485+J3485+N3485+S3485+Z3485+AA3485-AB3485</f>
        <v>75.8</v>
      </c>
    </row>
    <row r="3486" spans="1:29" x14ac:dyDescent="0.25">
      <c r="A3486" s="224">
        <v>3482</v>
      </c>
      <c r="B3486" s="109">
        <v>194235</v>
      </c>
      <c r="C3486" s="36" t="s">
        <v>5457</v>
      </c>
      <c r="D3486" s="39">
        <v>0.75800000000000001</v>
      </c>
      <c r="E3486" s="123"/>
      <c r="F3486" s="33"/>
      <c r="G3486" s="34">
        <v>75.8</v>
      </c>
      <c r="H3486" s="33"/>
      <c r="I3486" s="32"/>
      <c r="J3486" s="34">
        <v>0</v>
      </c>
      <c r="K3486" s="33"/>
      <c r="L3486" s="32"/>
      <c r="M3486" s="32"/>
      <c r="N3486" s="34">
        <v>0</v>
      </c>
      <c r="O3486" s="32"/>
      <c r="P3486" s="32"/>
      <c r="Q3486" s="32"/>
      <c r="R3486" s="32"/>
      <c r="S3486" s="34">
        <v>0</v>
      </c>
      <c r="T3486" s="35"/>
      <c r="U3486" s="33"/>
      <c r="V3486" s="33"/>
      <c r="W3486" s="33"/>
      <c r="X3486" s="33"/>
      <c r="Y3486" s="33"/>
      <c r="Z3486" s="34">
        <v>0</v>
      </c>
      <c r="AA3486" s="33"/>
      <c r="AB3486" s="33"/>
      <c r="AC3486" s="42">
        <v>75.8</v>
      </c>
    </row>
    <row r="3487" spans="1:29" x14ac:dyDescent="0.25">
      <c r="A3487" s="225">
        <v>3483</v>
      </c>
      <c r="B3487" s="81" t="s">
        <v>4395</v>
      </c>
      <c r="C3487" s="8" t="s">
        <v>4042</v>
      </c>
      <c r="D3487" s="18">
        <v>0.75793103448275867</v>
      </c>
      <c r="E3487" s="124"/>
      <c r="F3487" s="17"/>
      <c r="G3487" s="18">
        <f>SUM(D3487*100,E3487:F3487)</f>
        <v>75.793103448275872</v>
      </c>
      <c r="H3487" s="17"/>
      <c r="I3487" s="19"/>
      <c r="J3487" s="18">
        <f>SUM(H3487:I3487)</f>
        <v>0</v>
      </c>
      <c r="K3487" s="17"/>
      <c r="L3487" s="19"/>
      <c r="M3487" s="19"/>
      <c r="N3487" s="18">
        <f>SUM(K3487:M3487)</f>
        <v>0</v>
      </c>
      <c r="O3487" s="19"/>
      <c r="P3487" s="19"/>
      <c r="Q3487" s="19"/>
      <c r="R3487" s="19"/>
      <c r="S3487" s="18">
        <f>SUM(O3487:R3487)</f>
        <v>0</v>
      </c>
      <c r="T3487" s="20"/>
      <c r="U3487" s="17"/>
      <c r="V3487" s="17"/>
      <c r="W3487" s="17"/>
      <c r="X3487" s="17"/>
      <c r="Y3487" s="17"/>
      <c r="Z3487" s="18">
        <f>SUM(T3487:Y3487)</f>
        <v>0</v>
      </c>
      <c r="AA3487" s="17"/>
      <c r="AB3487" s="17"/>
      <c r="AC3487" s="41">
        <f>G3487+J3487+N3487+S3487+Z3487+AA3487-AB3487</f>
        <v>75.793103448275872</v>
      </c>
    </row>
    <row r="3488" spans="1:29" x14ac:dyDescent="0.25">
      <c r="A3488" s="224">
        <v>3484</v>
      </c>
      <c r="B3488" s="58" t="s">
        <v>946</v>
      </c>
      <c r="C3488" s="8" t="s">
        <v>5456</v>
      </c>
      <c r="D3488" s="43">
        <v>0.74591333333333321</v>
      </c>
      <c r="E3488" s="121"/>
      <c r="F3488" s="5"/>
      <c r="G3488" s="6">
        <f>SUM(D3488*100,E3488:F3488)</f>
        <v>74.591333333333324</v>
      </c>
      <c r="H3488" s="5"/>
      <c r="I3488" s="4"/>
      <c r="J3488" s="6">
        <f>SUM(H3488:I3488)</f>
        <v>0</v>
      </c>
      <c r="K3488" s="5"/>
      <c r="L3488" s="4"/>
      <c r="M3488" s="4"/>
      <c r="N3488" s="6">
        <f>SUM(K3488:M3488)</f>
        <v>0</v>
      </c>
      <c r="O3488" s="4"/>
      <c r="P3488" s="4"/>
      <c r="Q3488" s="4"/>
      <c r="R3488" s="4"/>
      <c r="S3488" s="6">
        <f>SUM(O3488:R3488)</f>
        <v>0</v>
      </c>
      <c r="T3488" s="7"/>
      <c r="U3488" s="5">
        <v>0.7</v>
      </c>
      <c r="V3488" s="5">
        <v>0.5</v>
      </c>
      <c r="W3488" s="5"/>
      <c r="X3488" s="5"/>
      <c r="Y3488" s="5"/>
      <c r="Z3488" s="6">
        <f>SUM(T3488:Y3488)</f>
        <v>1.2</v>
      </c>
      <c r="AA3488" s="5"/>
      <c r="AB3488" s="5"/>
      <c r="AC3488" s="40">
        <f>G3488+J3488+N3488+S3488+Z3488+AA3488-AB3488</f>
        <v>75.791333333333327</v>
      </c>
    </row>
    <row r="3489" spans="1:29" x14ac:dyDescent="0.25">
      <c r="A3489" s="224">
        <v>3485</v>
      </c>
      <c r="B3489" s="81" t="s">
        <v>4149</v>
      </c>
      <c r="C3489" s="8" t="s">
        <v>4042</v>
      </c>
      <c r="D3489" s="18">
        <v>0.7578125</v>
      </c>
      <c r="E3489" s="124"/>
      <c r="F3489" s="17"/>
      <c r="G3489" s="18">
        <f>SUM(D3489*100,E3489:F3489)</f>
        <v>75.78125</v>
      </c>
      <c r="H3489" s="17"/>
      <c r="I3489" s="19"/>
      <c r="J3489" s="18">
        <f>SUM(H3489:I3489)</f>
        <v>0</v>
      </c>
      <c r="K3489" s="17"/>
      <c r="L3489" s="19"/>
      <c r="M3489" s="19"/>
      <c r="N3489" s="18">
        <f>SUM(K3489:M3489)</f>
        <v>0</v>
      </c>
      <c r="O3489" s="19"/>
      <c r="P3489" s="19"/>
      <c r="Q3489" s="19"/>
      <c r="R3489" s="19"/>
      <c r="S3489" s="18">
        <f>SUM(O3489:R3489)</f>
        <v>0</v>
      </c>
      <c r="T3489" s="20"/>
      <c r="U3489" s="17"/>
      <c r="V3489" s="17"/>
      <c r="W3489" s="17"/>
      <c r="X3489" s="17"/>
      <c r="Y3489" s="17"/>
      <c r="Z3489" s="18">
        <f>SUM(T3489:Y3489)</f>
        <v>0</v>
      </c>
      <c r="AA3489" s="17"/>
      <c r="AB3489" s="17"/>
      <c r="AC3489" s="41">
        <f>G3489+J3489+N3489+S3489+Z3489+AA3489-AB3489</f>
        <v>75.78125</v>
      </c>
    </row>
    <row r="3490" spans="1:29" x14ac:dyDescent="0.25">
      <c r="A3490" s="224">
        <v>3486</v>
      </c>
      <c r="B3490" s="98" t="s">
        <v>1742</v>
      </c>
      <c r="C3490" s="8" t="s">
        <v>1369</v>
      </c>
      <c r="D3490" s="18">
        <v>0.67280898876404494</v>
      </c>
      <c r="E3490" s="122"/>
      <c r="F3490" s="17"/>
      <c r="G3490" s="18">
        <f>SUM(D3490*100,E3490:F3490)</f>
        <v>67.280898876404493</v>
      </c>
      <c r="H3490" s="17">
        <v>2.5</v>
      </c>
      <c r="I3490" s="19"/>
      <c r="J3490" s="18">
        <f>SUM(H3490:I3490)</f>
        <v>2.5</v>
      </c>
      <c r="K3490" s="17"/>
      <c r="L3490" s="19"/>
      <c r="M3490" s="19"/>
      <c r="N3490" s="18">
        <f>SUM(K3490:M3490)</f>
        <v>0</v>
      </c>
      <c r="O3490" s="19"/>
      <c r="P3490" s="19"/>
      <c r="Q3490" s="19"/>
      <c r="R3490" s="19"/>
      <c r="S3490" s="18">
        <f>SUM(O3490:R3490)</f>
        <v>0</v>
      </c>
      <c r="T3490" s="20"/>
      <c r="U3490" s="17"/>
      <c r="V3490" s="17"/>
      <c r="W3490" s="17"/>
      <c r="X3490" s="17"/>
      <c r="Y3490" s="17">
        <v>6</v>
      </c>
      <c r="Z3490" s="18">
        <f>SUM(T3490:Y3490)</f>
        <v>6</v>
      </c>
      <c r="AA3490" s="17"/>
      <c r="AB3490" s="17"/>
      <c r="AC3490" s="41">
        <f>G3490+J3490+N3490+S3490+Z3490+AA3490-AB3490</f>
        <v>75.780898876404493</v>
      </c>
    </row>
    <row r="3491" spans="1:29" x14ac:dyDescent="0.25">
      <c r="A3491" s="225">
        <v>3487</v>
      </c>
      <c r="B3491" s="58" t="s">
        <v>947</v>
      </c>
      <c r="C3491" s="8" t="s">
        <v>5456</v>
      </c>
      <c r="D3491" s="43">
        <v>0.74972666666666676</v>
      </c>
      <c r="E3491" s="121"/>
      <c r="F3491" s="5"/>
      <c r="G3491" s="6">
        <f>SUM(D3491*100,E3491:F3491)</f>
        <v>74.972666666666683</v>
      </c>
      <c r="H3491" s="5"/>
      <c r="I3491" s="4"/>
      <c r="J3491" s="6">
        <f>SUM(H3491:I3491)</f>
        <v>0</v>
      </c>
      <c r="K3491" s="5"/>
      <c r="L3491" s="4"/>
      <c r="M3491" s="4"/>
      <c r="N3491" s="6">
        <f>SUM(K3491:M3491)</f>
        <v>0</v>
      </c>
      <c r="O3491" s="4"/>
      <c r="P3491" s="4"/>
      <c r="Q3491" s="4"/>
      <c r="R3491" s="4"/>
      <c r="S3491" s="6">
        <f>SUM(O3491:R3491)</f>
        <v>0</v>
      </c>
      <c r="T3491" s="7">
        <v>0.8</v>
      </c>
      <c r="U3491" s="5"/>
      <c r="V3491" s="5"/>
      <c r="W3491" s="5"/>
      <c r="X3491" s="5"/>
      <c r="Y3491" s="5"/>
      <c r="Z3491" s="6">
        <f>SUM(T3491:Y3491)</f>
        <v>0.8</v>
      </c>
      <c r="AA3491" s="5"/>
      <c r="AB3491" s="5"/>
      <c r="AC3491" s="40">
        <f>G3491+J3491+N3491+S3491+Z3491+AA3491-AB3491</f>
        <v>75.77266666666668</v>
      </c>
    </row>
    <row r="3492" spans="1:29" x14ac:dyDescent="0.25">
      <c r="A3492" s="224">
        <v>3488</v>
      </c>
      <c r="B3492" s="78" t="s">
        <v>1743</v>
      </c>
      <c r="C3492" s="8" t="s">
        <v>1369</v>
      </c>
      <c r="D3492" s="18">
        <v>0.75771043771043756</v>
      </c>
      <c r="E3492" s="122"/>
      <c r="F3492" s="17"/>
      <c r="G3492" s="18">
        <f>SUM(D3492*100,E3492:F3492)</f>
        <v>75.77104377104375</v>
      </c>
      <c r="H3492" s="17"/>
      <c r="I3492" s="19"/>
      <c r="J3492" s="18">
        <f>SUM(H3492:I3492)</f>
        <v>0</v>
      </c>
      <c r="K3492" s="17"/>
      <c r="L3492" s="19"/>
      <c r="M3492" s="19"/>
      <c r="N3492" s="18">
        <f>SUM(K3492:M3492)</f>
        <v>0</v>
      </c>
      <c r="O3492" s="19"/>
      <c r="P3492" s="19"/>
      <c r="Q3492" s="19"/>
      <c r="R3492" s="19"/>
      <c r="S3492" s="18">
        <f>SUM(O3492:R3492)</f>
        <v>0</v>
      </c>
      <c r="T3492" s="20"/>
      <c r="U3492" s="17"/>
      <c r="V3492" s="17"/>
      <c r="W3492" s="17"/>
      <c r="X3492" s="17"/>
      <c r="Y3492" s="17"/>
      <c r="Z3492" s="18">
        <f>SUM(T3492:Y3492)</f>
        <v>0</v>
      </c>
      <c r="AA3492" s="17"/>
      <c r="AB3492" s="17"/>
      <c r="AC3492" s="41">
        <f>G3492+J3492+N3492+S3492+Z3492+AA3492-AB3492</f>
        <v>75.77104377104375</v>
      </c>
    </row>
    <row r="3493" spans="1:29" x14ac:dyDescent="0.25">
      <c r="A3493" s="224">
        <v>3489</v>
      </c>
      <c r="B3493" s="62" t="s">
        <v>3029</v>
      </c>
      <c r="C3493" s="13" t="s">
        <v>2360</v>
      </c>
      <c r="D3493" s="18">
        <v>0.75769230769230778</v>
      </c>
      <c r="E3493" s="122"/>
      <c r="F3493" s="17"/>
      <c r="G3493" s="18">
        <v>75.769230769230774</v>
      </c>
      <c r="H3493" s="17"/>
      <c r="I3493" s="19"/>
      <c r="J3493" s="18">
        <v>0</v>
      </c>
      <c r="K3493" s="17"/>
      <c r="L3493" s="19"/>
      <c r="M3493" s="19"/>
      <c r="N3493" s="18">
        <v>0</v>
      </c>
      <c r="O3493" s="19"/>
      <c r="P3493" s="19"/>
      <c r="Q3493" s="19"/>
      <c r="R3493" s="19"/>
      <c r="S3493" s="18">
        <v>0</v>
      </c>
      <c r="T3493" s="20"/>
      <c r="U3493" s="17"/>
      <c r="V3493" s="17"/>
      <c r="W3493" s="17"/>
      <c r="X3493" s="17"/>
      <c r="Y3493" s="17"/>
      <c r="Z3493" s="18">
        <v>0</v>
      </c>
      <c r="AA3493" s="17"/>
      <c r="AB3493" s="17"/>
      <c r="AC3493" s="41">
        <v>75.769230769230774</v>
      </c>
    </row>
    <row r="3494" spans="1:29" x14ac:dyDescent="0.25">
      <c r="A3494" s="224">
        <v>3490</v>
      </c>
      <c r="B3494" s="62" t="s">
        <v>948</v>
      </c>
      <c r="C3494" s="8" t="s">
        <v>5456</v>
      </c>
      <c r="D3494" s="6">
        <v>0.75758620689655176</v>
      </c>
      <c r="E3494" s="121"/>
      <c r="F3494" s="5"/>
      <c r="G3494" s="6">
        <f>SUM(D3494*100,E3494:F3494)</f>
        <v>75.758620689655174</v>
      </c>
      <c r="H3494" s="5"/>
      <c r="I3494" s="4"/>
      <c r="J3494" s="6">
        <f>SUM(H3494:I3494)</f>
        <v>0</v>
      </c>
      <c r="K3494" s="5"/>
      <c r="L3494" s="4"/>
      <c r="M3494" s="4"/>
      <c r="N3494" s="6">
        <f>SUM(K3494:M3494)</f>
        <v>0</v>
      </c>
      <c r="O3494" s="4"/>
      <c r="P3494" s="4"/>
      <c r="Q3494" s="4"/>
      <c r="R3494" s="4"/>
      <c r="S3494" s="6">
        <f>SUM(O3494:R3494)</f>
        <v>0</v>
      </c>
      <c r="T3494" s="7"/>
      <c r="U3494" s="5"/>
      <c r="V3494" s="5"/>
      <c r="W3494" s="5"/>
      <c r="X3494" s="5"/>
      <c r="Y3494" s="5"/>
      <c r="Z3494" s="6">
        <f>SUM(T3494:Y3494)</f>
        <v>0</v>
      </c>
      <c r="AA3494" s="5"/>
      <c r="AB3494" s="5"/>
      <c r="AC3494" s="40">
        <f>G3494+J3494+N3494+S3494+Z3494+AA3494-AB3494</f>
        <v>75.758620689655174</v>
      </c>
    </row>
    <row r="3495" spans="1:29" x14ac:dyDescent="0.25">
      <c r="A3495" s="225">
        <v>3491</v>
      </c>
      <c r="B3495" s="61" t="s">
        <v>949</v>
      </c>
      <c r="C3495" s="8" t="s">
        <v>5456</v>
      </c>
      <c r="D3495" s="6">
        <v>0.75757180020811665</v>
      </c>
      <c r="E3495" s="121"/>
      <c r="F3495" s="5"/>
      <c r="G3495" s="6">
        <f>SUM(D3495*100,E3495:F3495)</f>
        <v>75.75718002081166</v>
      </c>
      <c r="H3495" s="5"/>
      <c r="I3495" s="4"/>
      <c r="J3495" s="6">
        <f>SUM(H3495:I3495)</f>
        <v>0</v>
      </c>
      <c r="K3495" s="5"/>
      <c r="L3495" s="4"/>
      <c r="M3495" s="4"/>
      <c r="N3495" s="6">
        <f>SUM(K3495:M3495)</f>
        <v>0</v>
      </c>
      <c r="O3495" s="4"/>
      <c r="P3495" s="4"/>
      <c r="Q3495" s="4"/>
      <c r="R3495" s="4"/>
      <c r="S3495" s="6">
        <f>SUM(O3495:R3495)</f>
        <v>0</v>
      </c>
      <c r="T3495" s="7"/>
      <c r="U3495" s="5"/>
      <c r="V3495" s="5"/>
      <c r="W3495" s="5"/>
      <c r="X3495" s="5"/>
      <c r="Y3495" s="5"/>
      <c r="Z3495" s="6">
        <f>SUM(T3495:Y3495)</f>
        <v>0</v>
      </c>
      <c r="AA3495" s="5"/>
      <c r="AB3495" s="5"/>
      <c r="AC3495" s="40">
        <f>G3495+J3495+N3495+S3495+Z3495+AA3495-AB3495</f>
        <v>75.75718002081166</v>
      </c>
    </row>
    <row r="3496" spans="1:29" x14ac:dyDescent="0.25">
      <c r="A3496" s="224">
        <v>3492</v>
      </c>
      <c r="B3496" s="62" t="s">
        <v>5218</v>
      </c>
      <c r="C3496" s="9" t="s">
        <v>4042</v>
      </c>
      <c r="D3496" s="18">
        <v>0.75746666666666662</v>
      </c>
      <c r="E3496" s="124"/>
      <c r="F3496" s="17"/>
      <c r="G3496" s="18">
        <f>SUM(D3496*100,E3496:F3496)</f>
        <v>75.746666666666655</v>
      </c>
      <c r="H3496" s="17"/>
      <c r="I3496" s="19"/>
      <c r="J3496" s="18">
        <f>SUM(H3496:I3496)</f>
        <v>0</v>
      </c>
      <c r="K3496" s="17"/>
      <c r="L3496" s="19"/>
      <c r="M3496" s="19"/>
      <c r="N3496" s="18">
        <f>SUM(K3496:M3496)</f>
        <v>0</v>
      </c>
      <c r="O3496" s="19"/>
      <c r="P3496" s="19"/>
      <c r="Q3496" s="19"/>
      <c r="R3496" s="19"/>
      <c r="S3496" s="18">
        <f>SUM(O3496:R3496)</f>
        <v>0</v>
      </c>
      <c r="T3496" s="20"/>
      <c r="U3496" s="17"/>
      <c r="V3496" s="17"/>
      <c r="W3496" s="17"/>
      <c r="X3496" s="17"/>
      <c r="Y3496" s="17"/>
      <c r="Z3496" s="18">
        <f>SUM(T3496:Y3496)</f>
        <v>0</v>
      </c>
      <c r="AA3496" s="17"/>
      <c r="AB3496" s="17"/>
      <c r="AC3496" s="41">
        <f>G3496+J3496+N3496+S3496+Z3496+AA3496-AB3496</f>
        <v>75.746666666666655</v>
      </c>
    </row>
    <row r="3497" spans="1:29" x14ac:dyDescent="0.25">
      <c r="A3497" s="224">
        <v>3493</v>
      </c>
      <c r="B3497" s="105" t="s">
        <v>1744</v>
      </c>
      <c r="C3497" s="8" t="s">
        <v>1369</v>
      </c>
      <c r="D3497" s="18">
        <v>0.75545161290322582</v>
      </c>
      <c r="E3497" s="122"/>
      <c r="F3497" s="17"/>
      <c r="G3497" s="18">
        <f>SUM(D3497*100,E3497:F3497)</f>
        <v>75.545161290322582</v>
      </c>
      <c r="H3497" s="17"/>
      <c r="I3497" s="19"/>
      <c r="J3497" s="18">
        <f>SUM(H3497:I3497)</f>
        <v>0</v>
      </c>
      <c r="K3497" s="17"/>
      <c r="L3497" s="19"/>
      <c r="M3497" s="19"/>
      <c r="N3497" s="18">
        <f>SUM(K3497:M3497)</f>
        <v>0</v>
      </c>
      <c r="O3497" s="19"/>
      <c r="P3497" s="19"/>
      <c r="Q3497" s="19"/>
      <c r="R3497" s="19"/>
      <c r="S3497" s="18">
        <f>SUM(O3497:R3497)</f>
        <v>0</v>
      </c>
      <c r="T3497" s="20"/>
      <c r="U3497" s="17"/>
      <c r="V3497" s="17"/>
      <c r="W3497" s="17">
        <v>0.2</v>
      </c>
      <c r="X3497" s="17"/>
      <c r="Y3497" s="17"/>
      <c r="Z3497" s="18">
        <f>SUM(T3497:Y3497)</f>
        <v>0.2</v>
      </c>
      <c r="AA3497" s="17"/>
      <c r="AB3497" s="17"/>
      <c r="AC3497" s="41">
        <f>G3497+J3497+N3497+S3497+Z3497+AA3497-AB3497</f>
        <v>75.745161290322585</v>
      </c>
    </row>
    <row r="3498" spans="1:29" x14ac:dyDescent="0.25">
      <c r="A3498" s="224">
        <v>3494</v>
      </c>
      <c r="B3498" s="77" t="s">
        <v>1745</v>
      </c>
      <c r="C3498" s="21" t="s">
        <v>1369</v>
      </c>
      <c r="D3498" s="18">
        <v>0.75743119266055048</v>
      </c>
      <c r="E3498" s="122"/>
      <c r="F3498" s="17"/>
      <c r="G3498" s="18">
        <f>SUM(D3498*100,E3498:F3498)</f>
        <v>75.743119266055047</v>
      </c>
      <c r="H3498" s="17"/>
      <c r="I3498" s="19"/>
      <c r="J3498" s="18">
        <f>SUM(H3498:I3498)</f>
        <v>0</v>
      </c>
      <c r="K3498" s="17"/>
      <c r="L3498" s="19"/>
      <c r="M3498" s="19"/>
      <c r="N3498" s="18">
        <f>SUM(K3498:M3498)</f>
        <v>0</v>
      </c>
      <c r="O3498" s="19"/>
      <c r="P3498" s="19"/>
      <c r="Q3498" s="19"/>
      <c r="R3498" s="19"/>
      <c r="S3498" s="18">
        <f>SUM(O3498:R3498)</f>
        <v>0</v>
      </c>
      <c r="T3498" s="20"/>
      <c r="U3498" s="17"/>
      <c r="V3498" s="17"/>
      <c r="W3498" s="17"/>
      <c r="X3498" s="17"/>
      <c r="Y3498" s="17"/>
      <c r="Z3498" s="18">
        <f>SUM(T3498:Y3498)</f>
        <v>0</v>
      </c>
      <c r="AA3498" s="17"/>
      <c r="AB3498" s="17"/>
      <c r="AC3498" s="41">
        <f>G3498+J3498+N3498+S3498+Z3498+AA3498-AB3498</f>
        <v>75.743119266055047</v>
      </c>
    </row>
    <row r="3499" spans="1:29" x14ac:dyDescent="0.25">
      <c r="A3499" s="225">
        <v>3495</v>
      </c>
      <c r="B3499" s="62" t="s">
        <v>5082</v>
      </c>
      <c r="C3499" s="24" t="s">
        <v>4042</v>
      </c>
      <c r="D3499" s="18">
        <v>0.7574193548387097</v>
      </c>
      <c r="E3499" s="124"/>
      <c r="F3499" s="17"/>
      <c r="G3499" s="18">
        <f>SUM(D3499*100,E3499:F3499)</f>
        <v>75.741935483870975</v>
      </c>
      <c r="H3499" s="17"/>
      <c r="I3499" s="19"/>
      <c r="J3499" s="18">
        <f>SUM(H3499:I3499)</f>
        <v>0</v>
      </c>
      <c r="K3499" s="17"/>
      <c r="L3499" s="19"/>
      <c r="M3499" s="19"/>
      <c r="N3499" s="18">
        <f>SUM(K3499:M3499)</f>
        <v>0</v>
      </c>
      <c r="O3499" s="19"/>
      <c r="P3499" s="19"/>
      <c r="Q3499" s="19"/>
      <c r="R3499" s="19"/>
      <c r="S3499" s="18">
        <f>SUM(O3499:R3499)</f>
        <v>0</v>
      </c>
      <c r="T3499" s="20"/>
      <c r="U3499" s="17"/>
      <c r="V3499" s="17"/>
      <c r="W3499" s="17"/>
      <c r="X3499" s="17"/>
      <c r="Y3499" s="17"/>
      <c r="Z3499" s="18">
        <f>SUM(T3499:Y3499)</f>
        <v>0</v>
      </c>
      <c r="AA3499" s="17"/>
      <c r="AB3499" s="17"/>
      <c r="AC3499" s="41">
        <f>G3499+J3499+N3499+S3499+Z3499+AA3499-AB3499</f>
        <v>75.741935483870975</v>
      </c>
    </row>
    <row r="3500" spans="1:29" x14ac:dyDescent="0.25">
      <c r="A3500" s="224">
        <v>3496</v>
      </c>
      <c r="B3500" s="59" t="s">
        <v>950</v>
      </c>
      <c r="C3500" s="8" t="s">
        <v>5456</v>
      </c>
      <c r="D3500" s="43">
        <v>0.75737999999999994</v>
      </c>
      <c r="E3500" s="121"/>
      <c r="F3500" s="5"/>
      <c r="G3500" s="6">
        <f>SUM(D3500*100,E3500:F3500)</f>
        <v>75.738</v>
      </c>
      <c r="H3500" s="5"/>
      <c r="I3500" s="4"/>
      <c r="J3500" s="6">
        <f>SUM(H3500:I3500)</f>
        <v>0</v>
      </c>
      <c r="K3500" s="5"/>
      <c r="L3500" s="4"/>
      <c r="M3500" s="4"/>
      <c r="N3500" s="6">
        <f>SUM(K3500:M3500)</f>
        <v>0</v>
      </c>
      <c r="O3500" s="4"/>
      <c r="P3500" s="4"/>
      <c r="Q3500" s="4"/>
      <c r="R3500" s="4"/>
      <c r="S3500" s="6">
        <f>SUM(O3500:R3500)</f>
        <v>0</v>
      </c>
      <c r="T3500" s="7"/>
      <c r="U3500" s="5"/>
      <c r="V3500" s="5"/>
      <c r="W3500" s="5"/>
      <c r="X3500" s="5"/>
      <c r="Y3500" s="5"/>
      <c r="Z3500" s="6">
        <f>SUM(T3500:Y3500)</f>
        <v>0</v>
      </c>
      <c r="AA3500" s="5"/>
      <c r="AB3500" s="5"/>
      <c r="AC3500" s="40">
        <f>G3500+J3500+N3500+S3500+Z3500+AA3500-AB3500</f>
        <v>75.738</v>
      </c>
    </row>
    <row r="3501" spans="1:29" x14ac:dyDescent="0.25">
      <c r="A3501" s="224">
        <v>3497</v>
      </c>
      <c r="B3501" s="109">
        <v>214126</v>
      </c>
      <c r="C3501" s="36" t="s">
        <v>5457</v>
      </c>
      <c r="D3501" s="39">
        <v>0.66434074074074079</v>
      </c>
      <c r="E3501" s="123"/>
      <c r="F3501" s="33"/>
      <c r="G3501" s="34">
        <v>66.434074074074076</v>
      </c>
      <c r="H3501" s="33">
        <v>2</v>
      </c>
      <c r="I3501" s="32"/>
      <c r="J3501" s="34">
        <v>2</v>
      </c>
      <c r="K3501" s="33"/>
      <c r="L3501" s="32"/>
      <c r="M3501" s="32"/>
      <c r="N3501" s="34">
        <v>0</v>
      </c>
      <c r="O3501" s="32"/>
      <c r="P3501" s="32"/>
      <c r="Q3501" s="32"/>
      <c r="R3501" s="32"/>
      <c r="S3501" s="34">
        <v>0</v>
      </c>
      <c r="T3501" s="35"/>
      <c r="U3501" s="33">
        <v>7.3</v>
      </c>
      <c r="V3501" s="33"/>
      <c r="W3501" s="33"/>
      <c r="X3501" s="33"/>
      <c r="Y3501" s="33"/>
      <c r="Z3501" s="34">
        <v>7.3</v>
      </c>
      <c r="AA3501" s="33"/>
      <c r="AB3501" s="33"/>
      <c r="AC3501" s="42">
        <v>75.734074074074073</v>
      </c>
    </row>
    <row r="3502" spans="1:29" x14ac:dyDescent="0.25">
      <c r="A3502" s="224">
        <v>3498</v>
      </c>
      <c r="B3502" s="109">
        <v>194113</v>
      </c>
      <c r="C3502" s="36" t="s">
        <v>5457</v>
      </c>
      <c r="D3502" s="39">
        <v>0.7573333333333333</v>
      </c>
      <c r="E3502" s="123"/>
      <c r="F3502" s="33"/>
      <c r="G3502" s="34">
        <v>75.733333333333334</v>
      </c>
      <c r="H3502" s="33"/>
      <c r="I3502" s="32"/>
      <c r="J3502" s="34">
        <v>0</v>
      </c>
      <c r="K3502" s="33"/>
      <c r="L3502" s="32"/>
      <c r="M3502" s="32"/>
      <c r="N3502" s="34">
        <v>0</v>
      </c>
      <c r="O3502" s="32"/>
      <c r="P3502" s="32"/>
      <c r="Q3502" s="32"/>
      <c r="R3502" s="32"/>
      <c r="S3502" s="34">
        <v>0</v>
      </c>
      <c r="T3502" s="35"/>
      <c r="U3502" s="33"/>
      <c r="V3502" s="33"/>
      <c r="W3502" s="33"/>
      <c r="X3502" s="33"/>
      <c r="Y3502" s="33"/>
      <c r="Z3502" s="34">
        <v>0</v>
      </c>
      <c r="AA3502" s="33"/>
      <c r="AB3502" s="33"/>
      <c r="AC3502" s="42">
        <v>75.733333333333334</v>
      </c>
    </row>
    <row r="3503" spans="1:29" x14ac:dyDescent="0.25">
      <c r="A3503" s="225">
        <v>3499</v>
      </c>
      <c r="B3503" s="60" t="s">
        <v>4801</v>
      </c>
      <c r="C3503" s="8" t="s">
        <v>4042</v>
      </c>
      <c r="D3503" s="18">
        <v>0.7573333333333333</v>
      </c>
      <c r="E3503" s="124"/>
      <c r="F3503" s="17"/>
      <c r="G3503" s="18">
        <f>SUM(D3503*100,E3503:F3503)</f>
        <v>75.733333333333334</v>
      </c>
      <c r="H3503" s="17"/>
      <c r="I3503" s="19"/>
      <c r="J3503" s="18">
        <f>SUM(H3503:I3503)</f>
        <v>0</v>
      </c>
      <c r="K3503" s="17"/>
      <c r="L3503" s="19"/>
      <c r="M3503" s="19"/>
      <c r="N3503" s="18">
        <f>SUM(K3503:M3503)</f>
        <v>0</v>
      </c>
      <c r="O3503" s="19"/>
      <c r="P3503" s="19"/>
      <c r="Q3503" s="19"/>
      <c r="R3503" s="19"/>
      <c r="S3503" s="18">
        <f>SUM(O3503:R3503)</f>
        <v>0</v>
      </c>
      <c r="T3503" s="20"/>
      <c r="U3503" s="17"/>
      <c r="V3503" s="17"/>
      <c r="W3503" s="17"/>
      <c r="X3503" s="17"/>
      <c r="Y3503" s="17"/>
      <c r="Z3503" s="18">
        <f>SUM(T3503:Y3503)</f>
        <v>0</v>
      </c>
      <c r="AA3503" s="17"/>
      <c r="AB3503" s="17"/>
      <c r="AC3503" s="41">
        <f>G3503+J3503+N3503+S3503+Z3503+AA3503-AB3503</f>
        <v>75.733333333333334</v>
      </c>
    </row>
    <row r="3504" spans="1:29" x14ac:dyDescent="0.25">
      <c r="A3504" s="224">
        <v>3500</v>
      </c>
      <c r="B3504" s="62" t="s">
        <v>5315</v>
      </c>
      <c r="C3504" s="9" t="s">
        <v>4042</v>
      </c>
      <c r="D3504" s="18">
        <v>0.75729696969696969</v>
      </c>
      <c r="E3504" s="124"/>
      <c r="F3504" s="17"/>
      <c r="G3504" s="18">
        <f>SUM(D3504*100,E3504:F3504)</f>
        <v>75.729696969696974</v>
      </c>
      <c r="H3504" s="17"/>
      <c r="I3504" s="19"/>
      <c r="J3504" s="18">
        <f>SUM(H3504:I3504)</f>
        <v>0</v>
      </c>
      <c r="K3504" s="17"/>
      <c r="L3504" s="19"/>
      <c r="M3504" s="19"/>
      <c r="N3504" s="18">
        <f>SUM(K3504:M3504)</f>
        <v>0</v>
      </c>
      <c r="O3504" s="19"/>
      <c r="P3504" s="19"/>
      <c r="Q3504" s="19"/>
      <c r="R3504" s="19"/>
      <c r="S3504" s="18">
        <f>SUM(O3504:R3504)</f>
        <v>0</v>
      </c>
      <c r="T3504" s="20"/>
      <c r="U3504" s="17"/>
      <c r="V3504" s="17"/>
      <c r="W3504" s="17"/>
      <c r="X3504" s="17"/>
      <c r="Y3504" s="17"/>
      <c r="Z3504" s="18">
        <f>SUM(T3504:Y3504)</f>
        <v>0</v>
      </c>
      <c r="AA3504" s="17"/>
      <c r="AB3504" s="17"/>
      <c r="AC3504" s="41">
        <f>G3504+J3504+N3504+S3504+Z3504+AA3504-AB3504</f>
        <v>75.729696969696974</v>
      </c>
    </row>
    <row r="3505" spans="1:29" x14ac:dyDescent="0.25">
      <c r="A3505" s="224">
        <v>3501</v>
      </c>
      <c r="B3505" s="58" t="s">
        <v>951</v>
      </c>
      <c r="C3505" s="8" t="s">
        <v>5456</v>
      </c>
      <c r="D3505" s="6">
        <v>0.75724137931034485</v>
      </c>
      <c r="E3505" s="121"/>
      <c r="F3505" s="5"/>
      <c r="G3505" s="6">
        <f>SUM(D3505*100,E3505:F3505)</f>
        <v>75.724137931034491</v>
      </c>
      <c r="H3505" s="5"/>
      <c r="I3505" s="4"/>
      <c r="J3505" s="6">
        <f>SUM(H3505:I3505)</f>
        <v>0</v>
      </c>
      <c r="K3505" s="5"/>
      <c r="L3505" s="4"/>
      <c r="M3505" s="4"/>
      <c r="N3505" s="6">
        <f>SUM(K3505:M3505)</f>
        <v>0</v>
      </c>
      <c r="O3505" s="4"/>
      <c r="P3505" s="4"/>
      <c r="Q3505" s="4"/>
      <c r="R3505" s="4"/>
      <c r="S3505" s="6">
        <f>SUM(O3505:R3505)</f>
        <v>0</v>
      </c>
      <c r="T3505" s="7"/>
      <c r="U3505" s="5"/>
      <c r="V3505" s="5"/>
      <c r="W3505" s="5"/>
      <c r="X3505" s="5"/>
      <c r="Y3505" s="5"/>
      <c r="Z3505" s="6">
        <f>SUM(T3505:Y3505)</f>
        <v>0</v>
      </c>
      <c r="AA3505" s="5"/>
      <c r="AB3505" s="5"/>
      <c r="AC3505" s="40">
        <f>G3505+J3505+N3505+S3505+Z3505+AA3505-AB3505</f>
        <v>75.724137931034491</v>
      </c>
    </row>
    <row r="3506" spans="1:29" x14ac:dyDescent="0.25">
      <c r="A3506" s="224">
        <v>3502</v>
      </c>
      <c r="B3506" s="62" t="s">
        <v>3703</v>
      </c>
      <c r="C3506" s="13" t="s">
        <v>3340</v>
      </c>
      <c r="D3506" s="18">
        <v>0.75710526315789473</v>
      </c>
      <c r="E3506" s="122"/>
      <c r="F3506" s="17"/>
      <c r="G3506" s="18">
        <v>75.71052631578948</v>
      </c>
      <c r="H3506" s="17"/>
      <c r="I3506" s="19"/>
      <c r="J3506" s="18">
        <v>0</v>
      </c>
      <c r="K3506" s="17"/>
      <c r="L3506" s="19"/>
      <c r="M3506" s="19"/>
      <c r="N3506" s="18">
        <v>0</v>
      </c>
      <c r="O3506" s="19"/>
      <c r="P3506" s="19"/>
      <c r="Q3506" s="19"/>
      <c r="R3506" s="19"/>
      <c r="S3506" s="18">
        <v>0</v>
      </c>
      <c r="T3506" s="20"/>
      <c r="U3506" s="17"/>
      <c r="V3506" s="17"/>
      <c r="W3506" s="17"/>
      <c r="X3506" s="17"/>
      <c r="Y3506" s="17"/>
      <c r="Z3506" s="18">
        <v>0</v>
      </c>
      <c r="AA3506" s="17"/>
      <c r="AB3506" s="17"/>
      <c r="AC3506" s="41">
        <v>75.71052631578948</v>
      </c>
    </row>
    <row r="3507" spans="1:29" x14ac:dyDescent="0.25">
      <c r="A3507" s="225">
        <v>3503</v>
      </c>
      <c r="B3507" s="58" t="s">
        <v>952</v>
      </c>
      <c r="C3507" s="8" t="s">
        <v>5456</v>
      </c>
      <c r="D3507" s="6">
        <v>0.75709677419354837</v>
      </c>
      <c r="E3507" s="121"/>
      <c r="F3507" s="5"/>
      <c r="G3507" s="6">
        <f>SUM(D3507*100,E3507:F3507)</f>
        <v>75.709677419354833</v>
      </c>
      <c r="H3507" s="5"/>
      <c r="I3507" s="4"/>
      <c r="J3507" s="6">
        <f>SUM(H3507:I3507)</f>
        <v>0</v>
      </c>
      <c r="K3507" s="5"/>
      <c r="L3507" s="4"/>
      <c r="M3507" s="4"/>
      <c r="N3507" s="6">
        <f>SUM(K3507:M3507)</f>
        <v>0</v>
      </c>
      <c r="O3507" s="4"/>
      <c r="P3507" s="4"/>
      <c r="Q3507" s="4"/>
      <c r="R3507" s="4"/>
      <c r="S3507" s="6">
        <f>SUM(O3507:R3507)</f>
        <v>0</v>
      </c>
      <c r="T3507" s="7"/>
      <c r="U3507" s="5"/>
      <c r="V3507" s="5"/>
      <c r="W3507" s="5"/>
      <c r="X3507" s="5"/>
      <c r="Y3507" s="5"/>
      <c r="Z3507" s="6">
        <f>SUM(T3507:Y3507)</f>
        <v>0</v>
      </c>
      <c r="AA3507" s="5"/>
      <c r="AB3507" s="5"/>
      <c r="AC3507" s="40">
        <f>G3507+J3507+N3507+S3507+Z3507+AA3507-AB3507</f>
        <v>75.709677419354833</v>
      </c>
    </row>
    <row r="3508" spans="1:29" x14ac:dyDescent="0.25">
      <c r="A3508" s="224">
        <v>3504</v>
      </c>
      <c r="B3508" s="93" t="s">
        <v>1746</v>
      </c>
      <c r="C3508" s="8" t="s">
        <v>1369</v>
      </c>
      <c r="D3508" s="18">
        <v>0.75680000000000003</v>
      </c>
      <c r="E3508" s="122"/>
      <c r="F3508" s="17"/>
      <c r="G3508" s="18">
        <f>SUM(D3508*100,E3508:F3508)</f>
        <v>75.680000000000007</v>
      </c>
      <c r="H3508" s="17"/>
      <c r="I3508" s="19"/>
      <c r="J3508" s="18">
        <f>SUM(H3508:I3508)</f>
        <v>0</v>
      </c>
      <c r="K3508" s="17"/>
      <c r="L3508" s="19"/>
      <c r="M3508" s="19"/>
      <c r="N3508" s="18">
        <f>SUM(K3508:M3508)</f>
        <v>0</v>
      </c>
      <c r="O3508" s="19"/>
      <c r="P3508" s="19"/>
      <c r="Q3508" s="19"/>
      <c r="R3508" s="19"/>
      <c r="S3508" s="18">
        <f>SUM(O3508:R3508)</f>
        <v>0</v>
      </c>
      <c r="T3508" s="20"/>
      <c r="U3508" s="17"/>
      <c r="V3508" s="17"/>
      <c r="W3508" s="17"/>
      <c r="X3508" s="17"/>
      <c r="Y3508" s="17"/>
      <c r="Z3508" s="18">
        <f>SUM(T3508:Y3508)</f>
        <v>0</v>
      </c>
      <c r="AA3508" s="17"/>
      <c r="AB3508" s="17"/>
      <c r="AC3508" s="41">
        <f>G3508+J3508+N3508+S3508+Z3508+AA3508-AB3508</f>
        <v>75.680000000000007</v>
      </c>
    </row>
    <row r="3509" spans="1:29" x14ac:dyDescent="0.25">
      <c r="A3509" s="224">
        <v>3505</v>
      </c>
      <c r="B3509" s="62" t="s">
        <v>5376</v>
      </c>
      <c r="C3509" s="9" t="s">
        <v>4042</v>
      </c>
      <c r="D3509" s="18">
        <v>0.72677575757575763</v>
      </c>
      <c r="E3509" s="124"/>
      <c r="F3509" s="17"/>
      <c r="G3509" s="18">
        <f>SUM(D3509*100,E3509:F3509)</f>
        <v>72.677575757575767</v>
      </c>
      <c r="H3509" s="17"/>
      <c r="I3509" s="19"/>
      <c r="J3509" s="18">
        <f>SUM(H3509:I3509)</f>
        <v>0</v>
      </c>
      <c r="K3509" s="17"/>
      <c r="L3509" s="19"/>
      <c r="M3509" s="19"/>
      <c r="N3509" s="18">
        <f>SUM(K3509:M3509)</f>
        <v>0</v>
      </c>
      <c r="O3509" s="19">
        <v>2.5</v>
      </c>
      <c r="P3509" s="19"/>
      <c r="Q3509" s="19"/>
      <c r="R3509" s="19"/>
      <c r="S3509" s="18">
        <f>SUM(O3509:R3509)</f>
        <v>2.5</v>
      </c>
      <c r="T3509" s="20"/>
      <c r="U3509" s="17"/>
      <c r="V3509" s="17"/>
      <c r="W3509" s="17">
        <v>0.5</v>
      </c>
      <c r="X3509" s="17"/>
      <c r="Y3509" s="17"/>
      <c r="Z3509" s="18">
        <f>SUM(T3509:Y3509)</f>
        <v>0.5</v>
      </c>
      <c r="AA3509" s="17"/>
      <c r="AB3509" s="17"/>
      <c r="AC3509" s="41">
        <f>G3509+J3509+N3509+S3509+Z3509+AA3509-AB3509</f>
        <v>75.677575757575767</v>
      </c>
    </row>
    <row r="3510" spans="1:29" x14ac:dyDescent="0.25">
      <c r="A3510" s="224">
        <v>3506</v>
      </c>
      <c r="B3510" s="58" t="s">
        <v>953</v>
      </c>
      <c r="C3510" s="8" t="s">
        <v>5456</v>
      </c>
      <c r="D3510" s="6">
        <v>0.63967741935483868</v>
      </c>
      <c r="E3510" s="121"/>
      <c r="F3510" s="5"/>
      <c r="G3510" s="6">
        <f>SUM(D3510*100,E3510:F3510)</f>
        <v>63.967741935483872</v>
      </c>
      <c r="H3510" s="5"/>
      <c r="I3510" s="4"/>
      <c r="J3510" s="6">
        <f>SUM(H3510:I3510)</f>
        <v>0</v>
      </c>
      <c r="K3510" s="5"/>
      <c r="L3510" s="4"/>
      <c r="M3510" s="4"/>
      <c r="N3510" s="6">
        <f>SUM(K3510:M3510)</f>
        <v>0</v>
      </c>
      <c r="O3510" s="4"/>
      <c r="P3510" s="4"/>
      <c r="Q3510" s="4"/>
      <c r="R3510" s="4"/>
      <c r="S3510" s="6">
        <f>SUM(O3510:R3510)</f>
        <v>0</v>
      </c>
      <c r="T3510" s="7">
        <v>1</v>
      </c>
      <c r="U3510" s="5"/>
      <c r="V3510" s="5"/>
      <c r="W3510" s="5">
        <v>10.7</v>
      </c>
      <c r="X3510" s="5"/>
      <c r="Y3510" s="5"/>
      <c r="Z3510" s="6">
        <f>SUM(T3510:Y3510)</f>
        <v>11.7</v>
      </c>
      <c r="AA3510" s="5"/>
      <c r="AB3510" s="5"/>
      <c r="AC3510" s="40">
        <f>G3510+J3510+N3510+S3510+Z3510+AA3510-AB3510</f>
        <v>75.667741935483875</v>
      </c>
    </row>
    <row r="3511" spans="1:29" x14ac:dyDescent="0.25">
      <c r="A3511" s="225">
        <v>3507</v>
      </c>
      <c r="B3511" s="105" t="s">
        <v>1747</v>
      </c>
      <c r="C3511" s="8" t="s">
        <v>1369</v>
      </c>
      <c r="D3511" s="18">
        <v>0.63367741935483879</v>
      </c>
      <c r="E3511" s="122"/>
      <c r="F3511" s="17"/>
      <c r="G3511" s="18">
        <f>SUM(D3511*100,E3511:F3511)</f>
        <v>63.367741935483878</v>
      </c>
      <c r="H3511" s="17"/>
      <c r="I3511" s="19"/>
      <c r="J3511" s="18">
        <f>SUM(H3511:I3511)</f>
        <v>0</v>
      </c>
      <c r="K3511" s="17"/>
      <c r="L3511" s="19"/>
      <c r="M3511" s="19"/>
      <c r="N3511" s="18">
        <f>SUM(K3511:M3511)</f>
        <v>0</v>
      </c>
      <c r="O3511" s="19"/>
      <c r="P3511" s="19"/>
      <c r="Q3511" s="19"/>
      <c r="R3511" s="19"/>
      <c r="S3511" s="18">
        <f>SUM(O3511:R3511)</f>
        <v>0</v>
      </c>
      <c r="T3511" s="20">
        <v>10</v>
      </c>
      <c r="U3511" s="17">
        <v>0.5</v>
      </c>
      <c r="V3511" s="17">
        <v>1.6</v>
      </c>
      <c r="W3511" s="17">
        <v>0.2</v>
      </c>
      <c r="X3511" s="17"/>
      <c r="Y3511" s="17"/>
      <c r="Z3511" s="18">
        <f>SUM(T3511:Y3511)</f>
        <v>12.299999999999999</v>
      </c>
      <c r="AA3511" s="17"/>
      <c r="AB3511" s="17"/>
      <c r="AC3511" s="41">
        <f>G3511+J3511+N3511+S3511+Z3511+AA3511-AB3511</f>
        <v>75.667741935483875</v>
      </c>
    </row>
    <row r="3512" spans="1:29" x14ac:dyDescent="0.25">
      <c r="A3512" s="224">
        <v>3508</v>
      </c>
      <c r="B3512" s="62" t="s">
        <v>3030</v>
      </c>
      <c r="C3512" s="13" t="s">
        <v>2360</v>
      </c>
      <c r="D3512" s="18">
        <v>0.75666666666666671</v>
      </c>
      <c r="E3512" s="122"/>
      <c r="F3512" s="17"/>
      <c r="G3512" s="18">
        <v>75.666666666666671</v>
      </c>
      <c r="H3512" s="17"/>
      <c r="I3512" s="19"/>
      <c r="J3512" s="18">
        <v>0</v>
      </c>
      <c r="K3512" s="17"/>
      <c r="L3512" s="19"/>
      <c r="M3512" s="19"/>
      <c r="N3512" s="18">
        <v>0</v>
      </c>
      <c r="O3512" s="19"/>
      <c r="P3512" s="19"/>
      <c r="Q3512" s="19"/>
      <c r="R3512" s="19"/>
      <c r="S3512" s="18">
        <v>0</v>
      </c>
      <c r="T3512" s="20"/>
      <c r="U3512" s="17"/>
      <c r="V3512" s="17"/>
      <c r="W3512" s="17"/>
      <c r="X3512" s="17"/>
      <c r="Y3512" s="17"/>
      <c r="Z3512" s="18">
        <v>0</v>
      </c>
      <c r="AA3512" s="17"/>
      <c r="AB3512" s="17"/>
      <c r="AC3512" s="41">
        <v>75.666666666666671</v>
      </c>
    </row>
    <row r="3513" spans="1:29" x14ac:dyDescent="0.25">
      <c r="A3513" s="224">
        <v>3509</v>
      </c>
      <c r="B3513" s="84" t="s">
        <v>1748</v>
      </c>
      <c r="C3513" s="8" t="s">
        <v>1369</v>
      </c>
      <c r="D3513" s="18">
        <v>0.75647940074906361</v>
      </c>
      <c r="E3513" s="122"/>
      <c r="F3513" s="17"/>
      <c r="G3513" s="18">
        <f>SUM(D3513*100,E3513:F3513)</f>
        <v>75.647940074906359</v>
      </c>
      <c r="H3513" s="17"/>
      <c r="I3513" s="19"/>
      <c r="J3513" s="18">
        <f>SUM(H3513:I3513)</f>
        <v>0</v>
      </c>
      <c r="K3513" s="17"/>
      <c r="L3513" s="19"/>
      <c r="M3513" s="19"/>
      <c r="N3513" s="18">
        <f>SUM(K3513:M3513)</f>
        <v>0</v>
      </c>
      <c r="O3513" s="19"/>
      <c r="P3513" s="19"/>
      <c r="Q3513" s="19"/>
      <c r="R3513" s="19"/>
      <c r="S3513" s="18">
        <f>SUM(O3513:R3513)</f>
        <v>0</v>
      </c>
      <c r="T3513" s="20"/>
      <c r="U3513" s="17"/>
      <c r="V3513" s="17"/>
      <c r="W3513" s="17"/>
      <c r="X3513" s="17"/>
      <c r="Y3513" s="17"/>
      <c r="Z3513" s="18">
        <f>SUM(T3513:Y3513)</f>
        <v>0</v>
      </c>
      <c r="AA3513" s="17"/>
      <c r="AB3513" s="17"/>
      <c r="AC3513" s="41">
        <f>G3513+J3513+N3513+S3513+Z3513+AA3513-AB3513</f>
        <v>75.647940074906359</v>
      </c>
    </row>
    <row r="3514" spans="1:29" x14ac:dyDescent="0.25">
      <c r="A3514" s="224">
        <v>3510</v>
      </c>
      <c r="B3514" s="62" t="s">
        <v>3704</v>
      </c>
      <c r="C3514" s="13" t="s">
        <v>3340</v>
      </c>
      <c r="D3514" s="18">
        <v>0.74629629629629635</v>
      </c>
      <c r="E3514" s="122"/>
      <c r="F3514" s="17"/>
      <c r="G3514" s="18">
        <v>74.629629629629633</v>
      </c>
      <c r="H3514" s="17"/>
      <c r="I3514" s="19"/>
      <c r="J3514" s="18">
        <v>0</v>
      </c>
      <c r="K3514" s="17"/>
      <c r="L3514" s="19"/>
      <c r="M3514" s="19"/>
      <c r="N3514" s="18">
        <v>0</v>
      </c>
      <c r="O3514" s="19"/>
      <c r="P3514" s="19"/>
      <c r="Q3514" s="19"/>
      <c r="R3514" s="19"/>
      <c r="S3514" s="18">
        <v>0</v>
      </c>
      <c r="T3514" s="20"/>
      <c r="U3514" s="17"/>
      <c r="V3514" s="17"/>
      <c r="W3514" s="17">
        <v>1</v>
      </c>
      <c r="X3514" s="17"/>
      <c r="Y3514" s="17"/>
      <c r="Z3514" s="18">
        <v>1</v>
      </c>
      <c r="AA3514" s="17"/>
      <c r="AB3514" s="17"/>
      <c r="AC3514" s="41">
        <v>75.629629629629633</v>
      </c>
    </row>
    <row r="3515" spans="1:29" x14ac:dyDescent="0.25">
      <c r="A3515" s="225">
        <v>3511</v>
      </c>
      <c r="B3515" s="61" t="s">
        <v>954</v>
      </c>
      <c r="C3515" s="8" t="s">
        <v>5456</v>
      </c>
      <c r="D3515" s="6">
        <v>0.75624526534859515</v>
      </c>
      <c r="E3515" s="121"/>
      <c r="F3515" s="5"/>
      <c r="G3515" s="6">
        <f>SUM(D3515*100,E3515:F3515)</f>
        <v>75.624526534859513</v>
      </c>
      <c r="H3515" s="5"/>
      <c r="I3515" s="4"/>
      <c r="J3515" s="6">
        <f>SUM(H3515:I3515)</f>
        <v>0</v>
      </c>
      <c r="K3515" s="5"/>
      <c r="L3515" s="4"/>
      <c r="M3515" s="4"/>
      <c r="N3515" s="6">
        <f>SUM(K3515:M3515)</f>
        <v>0</v>
      </c>
      <c r="O3515" s="4"/>
      <c r="P3515" s="4"/>
      <c r="Q3515" s="4"/>
      <c r="R3515" s="4"/>
      <c r="S3515" s="6">
        <f>SUM(O3515:R3515)</f>
        <v>0</v>
      </c>
      <c r="T3515" s="7"/>
      <c r="U3515" s="5"/>
      <c r="V3515" s="5"/>
      <c r="W3515" s="5"/>
      <c r="X3515" s="5"/>
      <c r="Y3515" s="5"/>
      <c r="Z3515" s="6">
        <f>SUM(T3515:Y3515)</f>
        <v>0</v>
      </c>
      <c r="AA3515" s="5"/>
      <c r="AB3515" s="5"/>
      <c r="AC3515" s="40">
        <f>G3515+J3515+N3515+S3515+Z3515+AA3515-AB3515</f>
        <v>75.624526534859513</v>
      </c>
    </row>
    <row r="3516" spans="1:29" x14ac:dyDescent="0.25">
      <c r="A3516" s="224">
        <v>3512</v>
      </c>
      <c r="B3516" s="62" t="s">
        <v>3031</v>
      </c>
      <c r="C3516" s="13" t="s">
        <v>2360</v>
      </c>
      <c r="D3516" s="18">
        <v>0.75615384615384618</v>
      </c>
      <c r="E3516" s="122"/>
      <c r="F3516" s="17"/>
      <c r="G3516" s="18">
        <v>75.615384615384613</v>
      </c>
      <c r="H3516" s="17"/>
      <c r="I3516" s="19"/>
      <c r="J3516" s="18">
        <v>0</v>
      </c>
      <c r="K3516" s="17"/>
      <c r="L3516" s="19"/>
      <c r="M3516" s="19"/>
      <c r="N3516" s="18">
        <v>0</v>
      </c>
      <c r="O3516" s="19"/>
      <c r="P3516" s="19"/>
      <c r="Q3516" s="19"/>
      <c r="R3516" s="19"/>
      <c r="S3516" s="18">
        <v>0</v>
      </c>
      <c r="T3516" s="20"/>
      <c r="U3516" s="17"/>
      <c r="V3516" s="17"/>
      <c r="W3516" s="17"/>
      <c r="X3516" s="17"/>
      <c r="Y3516" s="17"/>
      <c r="Z3516" s="18">
        <v>0</v>
      </c>
      <c r="AA3516" s="17"/>
      <c r="AB3516" s="17"/>
      <c r="AC3516" s="41">
        <v>75.615384615384613</v>
      </c>
    </row>
    <row r="3517" spans="1:29" x14ac:dyDescent="0.25">
      <c r="A3517" s="224">
        <v>3513</v>
      </c>
      <c r="B3517" s="62" t="s">
        <v>5314</v>
      </c>
      <c r="C3517" s="9" t="s">
        <v>4042</v>
      </c>
      <c r="D3517" s="18">
        <v>0.75013939393939399</v>
      </c>
      <c r="E3517" s="124"/>
      <c r="F3517" s="17"/>
      <c r="G3517" s="18">
        <f>SUM(D3517*100,E3517:F3517)</f>
        <v>75.013939393939395</v>
      </c>
      <c r="H3517" s="17"/>
      <c r="I3517" s="19"/>
      <c r="J3517" s="18">
        <f>SUM(H3517:I3517)</f>
        <v>0</v>
      </c>
      <c r="K3517" s="17"/>
      <c r="L3517" s="19"/>
      <c r="M3517" s="19"/>
      <c r="N3517" s="18">
        <f>SUM(K3517:M3517)</f>
        <v>0</v>
      </c>
      <c r="O3517" s="19"/>
      <c r="P3517" s="19"/>
      <c r="Q3517" s="19"/>
      <c r="R3517" s="19"/>
      <c r="S3517" s="18">
        <f>SUM(O3517:R3517)</f>
        <v>0</v>
      </c>
      <c r="T3517" s="20"/>
      <c r="U3517" s="17">
        <v>0.6</v>
      </c>
      <c r="V3517" s="17"/>
      <c r="W3517" s="17"/>
      <c r="X3517" s="17"/>
      <c r="Y3517" s="17"/>
      <c r="Z3517" s="18">
        <f>SUM(T3517:Y3517)</f>
        <v>0.6</v>
      </c>
      <c r="AA3517" s="17"/>
      <c r="AB3517" s="17"/>
      <c r="AC3517" s="41">
        <f>G3517+J3517+N3517+S3517+Z3517+AA3517-AB3517</f>
        <v>75.61393939393939</v>
      </c>
    </row>
    <row r="3518" spans="1:29" x14ac:dyDescent="0.25">
      <c r="A3518" s="224">
        <v>3514</v>
      </c>
      <c r="B3518" s="62" t="s">
        <v>4894</v>
      </c>
      <c r="C3518" s="8" t="s">
        <v>4042</v>
      </c>
      <c r="D3518" s="18">
        <v>0.73405405405405411</v>
      </c>
      <c r="E3518" s="124"/>
      <c r="F3518" s="17"/>
      <c r="G3518" s="18">
        <f>SUM(D3518*100,E3518:F3518)</f>
        <v>73.405405405405418</v>
      </c>
      <c r="H3518" s="17"/>
      <c r="I3518" s="19"/>
      <c r="J3518" s="18">
        <f>SUM(H3518:I3518)</f>
        <v>0</v>
      </c>
      <c r="K3518" s="17"/>
      <c r="L3518" s="19"/>
      <c r="M3518" s="19"/>
      <c r="N3518" s="18">
        <f>SUM(K3518:M3518)</f>
        <v>0</v>
      </c>
      <c r="O3518" s="19"/>
      <c r="P3518" s="19"/>
      <c r="Q3518" s="19"/>
      <c r="R3518" s="19"/>
      <c r="S3518" s="18">
        <f>SUM(O3518:R3518)</f>
        <v>0</v>
      </c>
      <c r="T3518" s="20"/>
      <c r="U3518" s="17">
        <v>1</v>
      </c>
      <c r="V3518" s="17"/>
      <c r="W3518" s="17"/>
      <c r="X3518" s="17">
        <f>0.5+0.5+0.2</f>
        <v>1.2</v>
      </c>
      <c r="Y3518" s="17"/>
      <c r="Z3518" s="18">
        <f>SUM(T3518:Y3518)</f>
        <v>2.2000000000000002</v>
      </c>
      <c r="AA3518" s="17"/>
      <c r="AB3518" s="17"/>
      <c r="AC3518" s="41">
        <f>G3518+J3518+N3518+S3518+Z3518+AA3518-AB3518</f>
        <v>75.605405405405421</v>
      </c>
    </row>
    <row r="3519" spans="1:29" x14ac:dyDescent="0.25">
      <c r="A3519" s="225">
        <v>3515</v>
      </c>
      <c r="B3519" s="62" t="s">
        <v>3705</v>
      </c>
      <c r="C3519" s="13" t="s">
        <v>3340</v>
      </c>
      <c r="D3519" s="18">
        <v>0.75600000000000001</v>
      </c>
      <c r="E3519" s="122"/>
      <c r="F3519" s="17"/>
      <c r="G3519" s="18">
        <v>75.599999999999994</v>
      </c>
      <c r="H3519" s="17"/>
      <c r="I3519" s="19"/>
      <c r="J3519" s="18">
        <v>0</v>
      </c>
      <c r="K3519" s="17"/>
      <c r="L3519" s="19"/>
      <c r="M3519" s="19"/>
      <c r="N3519" s="18">
        <v>0</v>
      </c>
      <c r="O3519" s="19"/>
      <c r="P3519" s="19"/>
      <c r="Q3519" s="19"/>
      <c r="R3519" s="19"/>
      <c r="S3519" s="18">
        <v>0</v>
      </c>
      <c r="T3519" s="20"/>
      <c r="U3519" s="17"/>
      <c r="V3519" s="17"/>
      <c r="W3519" s="17"/>
      <c r="X3519" s="17"/>
      <c r="Y3519" s="17"/>
      <c r="Z3519" s="18">
        <v>0</v>
      </c>
      <c r="AA3519" s="17"/>
      <c r="AB3519" s="17"/>
      <c r="AC3519" s="41">
        <v>75.599999999999994</v>
      </c>
    </row>
    <row r="3520" spans="1:29" x14ac:dyDescent="0.25">
      <c r="A3520" s="224">
        <v>3516</v>
      </c>
      <c r="B3520" s="109">
        <v>194253</v>
      </c>
      <c r="C3520" s="36" t="s">
        <v>5457</v>
      </c>
      <c r="D3520" s="39">
        <v>0.75600000000000001</v>
      </c>
      <c r="E3520" s="123"/>
      <c r="F3520" s="33"/>
      <c r="G3520" s="34">
        <v>75.599999999999994</v>
      </c>
      <c r="H3520" s="33"/>
      <c r="I3520" s="32"/>
      <c r="J3520" s="34">
        <v>0</v>
      </c>
      <c r="K3520" s="33"/>
      <c r="L3520" s="32"/>
      <c r="M3520" s="32"/>
      <c r="N3520" s="34">
        <v>0</v>
      </c>
      <c r="O3520" s="32"/>
      <c r="P3520" s="32"/>
      <c r="Q3520" s="32"/>
      <c r="R3520" s="32"/>
      <c r="S3520" s="34">
        <v>0</v>
      </c>
      <c r="T3520" s="35"/>
      <c r="U3520" s="33"/>
      <c r="V3520" s="33"/>
      <c r="W3520" s="33"/>
      <c r="X3520" s="33"/>
      <c r="Y3520" s="33"/>
      <c r="Z3520" s="34">
        <v>0</v>
      </c>
      <c r="AA3520" s="33"/>
      <c r="AB3520" s="33"/>
      <c r="AC3520" s="42">
        <v>75.599999999999994</v>
      </c>
    </row>
    <row r="3521" spans="1:29" x14ac:dyDescent="0.25">
      <c r="A3521" s="224">
        <v>3517</v>
      </c>
      <c r="B3521" s="62" t="s">
        <v>5328</v>
      </c>
      <c r="C3521" s="9" t="s">
        <v>4042</v>
      </c>
      <c r="D3521" s="18">
        <v>0.7559212121212121</v>
      </c>
      <c r="E3521" s="124"/>
      <c r="F3521" s="17"/>
      <c r="G3521" s="18">
        <f>SUM(D3521*100,E3521:F3521)</f>
        <v>75.592121212121214</v>
      </c>
      <c r="H3521" s="17"/>
      <c r="I3521" s="19"/>
      <c r="J3521" s="18">
        <f>SUM(H3521:I3521)</f>
        <v>0</v>
      </c>
      <c r="K3521" s="17"/>
      <c r="L3521" s="19"/>
      <c r="M3521" s="19"/>
      <c r="N3521" s="18">
        <f>SUM(K3521:M3521)</f>
        <v>0</v>
      </c>
      <c r="O3521" s="19"/>
      <c r="P3521" s="19"/>
      <c r="Q3521" s="19"/>
      <c r="R3521" s="19"/>
      <c r="S3521" s="18">
        <f>SUM(O3521:R3521)</f>
        <v>0</v>
      </c>
      <c r="T3521" s="20"/>
      <c r="U3521" s="17"/>
      <c r="V3521" s="17"/>
      <c r="W3521" s="17"/>
      <c r="X3521" s="17"/>
      <c r="Y3521" s="17"/>
      <c r="Z3521" s="18">
        <f>SUM(T3521:Y3521)</f>
        <v>0</v>
      </c>
      <c r="AA3521" s="17"/>
      <c r="AB3521" s="17"/>
      <c r="AC3521" s="41">
        <f>G3521+J3521+N3521+S3521+Z3521+AA3521-AB3521</f>
        <v>75.592121212121214</v>
      </c>
    </row>
    <row r="3522" spans="1:29" x14ac:dyDescent="0.25">
      <c r="A3522" s="224">
        <v>3518</v>
      </c>
      <c r="B3522" s="62" t="s">
        <v>3706</v>
      </c>
      <c r="C3522" s="13" t="s">
        <v>3340</v>
      </c>
      <c r="D3522" s="18">
        <v>0.75589743589743585</v>
      </c>
      <c r="E3522" s="122"/>
      <c r="F3522" s="17"/>
      <c r="G3522" s="18">
        <v>75.589743589743591</v>
      </c>
      <c r="H3522" s="17"/>
      <c r="I3522" s="19"/>
      <c r="J3522" s="18">
        <v>0</v>
      </c>
      <c r="K3522" s="17"/>
      <c r="L3522" s="19"/>
      <c r="M3522" s="19"/>
      <c r="N3522" s="18">
        <v>0</v>
      </c>
      <c r="O3522" s="19"/>
      <c r="P3522" s="19"/>
      <c r="Q3522" s="19"/>
      <c r="R3522" s="19"/>
      <c r="S3522" s="18">
        <v>0</v>
      </c>
      <c r="T3522" s="20"/>
      <c r="U3522" s="17"/>
      <c r="V3522" s="17"/>
      <c r="W3522" s="17"/>
      <c r="X3522" s="17"/>
      <c r="Y3522" s="17"/>
      <c r="Z3522" s="18">
        <v>0</v>
      </c>
      <c r="AA3522" s="17"/>
      <c r="AB3522" s="17"/>
      <c r="AC3522" s="41">
        <v>75.589743589743591</v>
      </c>
    </row>
    <row r="3523" spans="1:29" x14ac:dyDescent="0.25">
      <c r="A3523" s="225">
        <v>3519</v>
      </c>
      <c r="B3523" s="62" t="s">
        <v>955</v>
      </c>
      <c r="C3523" s="8" t="s">
        <v>5456</v>
      </c>
      <c r="D3523" s="6">
        <v>0.75586206896551722</v>
      </c>
      <c r="E3523" s="121"/>
      <c r="F3523" s="5"/>
      <c r="G3523" s="6">
        <f>SUM(D3523*100,E3523:F3523)</f>
        <v>75.586206896551715</v>
      </c>
      <c r="H3523" s="5"/>
      <c r="I3523" s="4"/>
      <c r="J3523" s="6">
        <f>SUM(H3523:I3523)</f>
        <v>0</v>
      </c>
      <c r="K3523" s="5"/>
      <c r="L3523" s="4"/>
      <c r="M3523" s="4"/>
      <c r="N3523" s="6">
        <f>SUM(K3523:M3523)</f>
        <v>0</v>
      </c>
      <c r="O3523" s="4"/>
      <c r="P3523" s="4"/>
      <c r="Q3523" s="4"/>
      <c r="R3523" s="4"/>
      <c r="S3523" s="6">
        <f>SUM(O3523:R3523)</f>
        <v>0</v>
      </c>
      <c r="T3523" s="7"/>
      <c r="U3523" s="5"/>
      <c r="V3523" s="5"/>
      <c r="W3523" s="5"/>
      <c r="X3523" s="5"/>
      <c r="Y3523" s="5"/>
      <c r="Z3523" s="6">
        <f>SUM(T3523:Y3523)</f>
        <v>0</v>
      </c>
      <c r="AA3523" s="5"/>
      <c r="AB3523" s="5"/>
      <c r="AC3523" s="40">
        <f>G3523+J3523+N3523+S3523+Z3523+AA3523-AB3523</f>
        <v>75.586206896551715</v>
      </c>
    </row>
    <row r="3524" spans="1:29" x14ac:dyDescent="0.25">
      <c r="A3524" s="224">
        <v>3520</v>
      </c>
      <c r="B3524" s="62" t="s">
        <v>4614</v>
      </c>
      <c r="C3524" s="50" t="s">
        <v>4042</v>
      </c>
      <c r="D3524" s="18">
        <v>0.75580645161290327</v>
      </c>
      <c r="E3524" s="124"/>
      <c r="F3524" s="17"/>
      <c r="G3524" s="18">
        <f>SUM(D3524*100,E3524:F3524)</f>
        <v>75.580645161290334</v>
      </c>
      <c r="H3524" s="17"/>
      <c r="I3524" s="19"/>
      <c r="J3524" s="18">
        <f>SUM(H3524:I3524)</f>
        <v>0</v>
      </c>
      <c r="K3524" s="17"/>
      <c r="L3524" s="19"/>
      <c r="M3524" s="19"/>
      <c r="N3524" s="18">
        <f>SUM(K3524:M3524)</f>
        <v>0</v>
      </c>
      <c r="O3524" s="19"/>
      <c r="P3524" s="19"/>
      <c r="Q3524" s="19"/>
      <c r="R3524" s="19"/>
      <c r="S3524" s="18">
        <f>SUM(O3524:R3524)</f>
        <v>0</v>
      </c>
      <c r="T3524" s="20"/>
      <c r="U3524" s="17"/>
      <c r="V3524" s="17"/>
      <c r="W3524" s="17"/>
      <c r="X3524" s="17"/>
      <c r="Y3524" s="17"/>
      <c r="Z3524" s="18">
        <f>SUM(T3524:Y3524)</f>
        <v>0</v>
      </c>
      <c r="AA3524" s="17"/>
      <c r="AB3524" s="17"/>
      <c r="AC3524" s="41">
        <f>G3524+J3524+N3524+S3524+Z3524+AA3524-AB3524</f>
        <v>75.580645161290334</v>
      </c>
    </row>
    <row r="3525" spans="1:29" x14ac:dyDescent="0.25">
      <c r="A3525" s="224">
        <v>3521</v>
      </c>
      <c r="B3525" s="62" t="s">
        <v>3707</v>
      </c>
      <c r="C3525" s="13" t="s">
        <v>3340</v>
      </c>
      <c r="D3525" s="18">
        <v>0.74562499999999998</v>
      </c>
      <c r="E3525" s="122">
        <v>1</v>
      </c>
      <c r="F3525" s="17"/>
      <c r="G3525" s="18">
        <v>75.5625</v>
      </c>
      <c r="H3525" s="17"/>
      <c r="I3525" s="19"/>
      <c r="J3525" s="18">
        <v>0</v>
      </c>
      <c r="K3525" s="17"/>
      <c r="L3525" s="19"/>
      <c r="M3525" s="19"/>
      <c r="N3525" s="18">
        <v>0</v>
      </c>
      <c r="O3525" s="19"/>
      <c r="P3525" s="19"/>
      <c r="Q3525" s="19"/>
      <c r="R3525" s="19"/>
      <c r="S3525" s="18">
        <v>0</v>
      </c>
      <c r="T3525" s="20"/>
      <c r="U3525" s="17"/>
      <c r="V3525" s="17"/>
      <c r="W3525" s="17"/>
      <c r="X3525" s="17"/>
      <c r="Y3525" s="17"/>
      <c r="Z3525" s="18">
        <v>0</v>
      </c>
      <c r="AA3525" s="17"/>
      <c r="AB3525" s="17"/>
      <c r="AC3525" s="41">
        <v>75.5625</v>
      </c>
    </row>
    <row r="3526" spans="1:29" x14ac:dyDescent="0.25">
      <c r="A3526" s="224">
        <v>3522</v>
      </c>
      <c r="B3526" s="109">
        <v>204043</v>
      </c>
      <c r="C3526" s="36" t="s">
        <v>5457</v>
      </c>
      <c r="D3526" s="38">
        <v>0.75562499999999999</v>
      </c>
      <c r="E3526" s="123"/>
      <c r="F3526" s="33"/>
      <c r="G3526" s="34">
        <v>75.5625</v>
      </c>
      <c r="H3526" s="33"/>
      <c r="I3526" s="32"/>
      <c r="J3526" s="34">
        <v>0</v>
      </c>
      <c r="K3526" s="33"/>
      <c r="L3526" s="32"/>
      <c r="M3526" s="32"/>
      <c r="N3526" s="34">
        <v>0</v>
      </c>
      <c r="O3526" s="32"/>
      <c r="P3526" s="32"/>
      <c r="Q3526" s="32"/>
      <c r="R3526" s="32"/>
      <c r="S3526" s="34">
        <v>0</v>
      </c>
      <c r="T3526" s="35"/>
      <c r="U3526" s="33"/>
      <c r="V3526" s="33"/>
      <c r="W3526" s="33"/>
      <c r="X3526" s="33"/>
      <c r="Y3526" s="33"/>
      <c r="Z3526" s="34">
        <v>0</v>
      </c>
      <c r="AA3526" s="33"/>
      <c r="AB3526" s="33"/>
      <c r="AC3526" s="42">
        <v>75.5625</v>
      </c>
    </row>
    <row r="3527" spans="1:29" x14ac:dyDescent="0.25">
      <c r="A3527" s="225">
        <v>3523</v>
      </c>
      <c r="B3527" s="59" t="s">
        <v>956</v>
      </c>
      <c r="C3527" s="8" t="s">
        <v>5456</v>
      </c>
      <c r="D3527" s="43">
        <v>0.72160666666666662</v>
      </c>
      <c r="E3527" s="121"/>
      <c r="F3527" s="5"/>
      <c r="G3527" s="6">
        <f>SUM(D3527*100,E3527:F3527)</f>
        <v>72.160666666666657</v>
      </c>
      <c r="H3527" s="5"/>
      <c r="I3527" s="4"/>
      <c r="J3527" s="6">
        <f>SUM(H3527:I3527)</f>
        <v>0</v>
      </c>
      <c r="K3527" s="5"/>
      <c r="L3527" s="4"/>
      <c r="M3527" s="4"/>
      <c r="N3527" s="6">
        <f>SUM(K3527:M3527)</f>
        <v>0</v>
      </c>
      <c r="O3527" s="4"/>
      <c r="P3527" s="4"/>
      <c r="Q3527" s="4"/>
      <c r="R3527" s="4"/>
      <c r="S3527" s="6">
        <f>SUM(O3527:R3527)</f>
        <v>0</v>
      </c>
      <c r="T3527" s="7"/>
      <c r="U3527" s="5">
        <v>3.4</v>
      </c>
      <c r="V3527" s="5"/>
      <c r="W3527" s="5"/>
      <c r="X3527" s="5"/>
      <c r="Y3527" s="5"/>
      <c r="Z3527" s="6">
        <f>SUM(T3527:Y3527)</f>
        <v>3.4</v>
      </c>
      <c r="AA3527" s="5"/>
      <c r="AB3527" s="5"/>
      <c r="AC3527" s="40">
        <f>G3527+J3527+N3527+S3527+Z3527+AA3527-AB3527</f>
        <v>75.560666666666663</v>
      </c>
    </row>
    <row r="3528" spans="1:29" x14ac:dyDescent="0.25">
      <c r="A3528" s="224">
        <v>3524</v>
      </c>
      <c r="B3528" s="62" t="s">
        <v>3708</v>
      </c>
      <c r="C3528" s="13" t="s">
        <v>3340</v>
      </c>
      <c r="D3528" s="18">
        <v>0.75552631578947371</v>
      </c>
      <c r="E3528" s="122"/>
      <c r="F3528" s="17"/>
      <c r="G3528" s="18">
        <v>75.55263157894737</v>
      </c>
      <c r="H3528" s="17"/>
      <c r="I3528" s="19"/>
      <c r="J3528" s="18">
        <v>0</v>
      </c>
      <c r="K3528" s="17"/>
      <c r="L3528" s="19"/>
      <c r="M3528" s="19"/>
      <c r="N3528" s="18">
        <v>0</v>
      </c>
      <c r="O3528" s="19"/>
      <c r="P3528" s="19"/>
      <c r="Q3528" s="19"/>
      <c r="R3528" s="19"/>
      <c r="S3528" s="18">
        <v>0</v>
      </c>
      <c r="T3528" s="20"/>
      <c r="U3528" s="17"/>
      <c r="V3528" s="17"/>
      <c r="W3528" s="17"/>
      <c r="X3528" s="17"/>
      <c r="Y3528" s="17"/>
      <c r="Z3528" s="18">
        <v>0</v>
      </c>
      <c r="AA3528" s="17"/>
      <c r="AB3528" s="17"/>
      <c r="AC3528" s="41">
        <v>75.55263157894737</v>
      </c>
    </row>
    <row r="3529" spans="1:29" x14ac:dyDescent="0.25">
      <c r="A3529" s="224">
        <v>3525</v>
      </c>
      <c r="B3529" s="62" t="s">
        <v>957</v>
      </c>
      <c r="C3529" s="8" t="s">
        <v>5456</v>
      </c>
      <c r="D3529" s="6">
        <v>0.75551724137931031</v>
      </c>
      <c r="E3529" s="121"/>
      <c r="F3529" s="5"/>
      <c r="G3529" s="6">
        <f>SUM(D3529*100,E3529:F3529)</f>
        <v>75.551724137931032</v>
      </c>
      <c r="H3529" s="5"/>
      <c r="I3529" s="4"/>
      <c r="J3529" s="6">
        <f>SUM(H3529:I3529)</f>
        <v>0</v>
      </c>
      <c r="K3529" s="5"/>
      <c r="L3529" s="4"/>
      <c r="M3529" s="4"/>
      <c r="N3529" s="6">
        <f>SUM(K3529:M3529)</f>
        <v>0</v>
      </c>
      <c r="O3529" s="4"/>
      <c r="P3529" s="4"/>
      <c r="Q3529" s="4"/>
      <c r="R3529" s="4"/>
      <c r="S3529" s="6">
        <f>SUM(O3529:R3529)</f>
        <v>0</v>
      </c>
      <c r="T3529" s="7"/>
      <c r="U3529" s="5"/>
      <c r="V3529" s="5"/>
      <c r="W3529" s="5"/>
      <c r="X3529" s="5"/>
      <c r="Y3529" s="5"/>
      <c r="Z3529" s="6">
        <f>SUM(T3529:Y3529)</f>
        <v>0</v>
      </c>
      <c r="AA3529" s="5"/>
      <c r="AB3529" s="5"/>
      <c r="AC3529" s="40">
        <f>G3529+J3529+N3529+S3529+Z3529+AA3529-AB3529</f>
        <v>75.551724137931032</v>
      </c>
    </row>
    <row r="3530" spans="1:29" x14ac:dyDescent="0.25">
      <c r="A3530" s="224">
        <v>3526</v>
      </c>
      <c r="B3530" s="62" t="s">
        <v>3709</v>
      </c>
      <c r="C3530" s="13" t="s">
        <v>3340</v>
      </c>
      <c r="D3530" s="18">
        <v>0.7553333333333333</v>
      </c>
      <c r="E3530" s="122"/>
      <c r="F3530" s="17"/>
      <c r="G3530" s="18">
        <v>75.533333333333331</v>
      </c>
      <c r="H3530" s="17"/>
      <c r="I3530" s="19"/>
      <c r="J3530" s="18">
        <v>0</v>
      </c>
      <c r="K3530" s="17"/>
      <c r="L3530" s="19"/>
      <c r="M3530" s="19"/>
      <c r="N3530" s="18">
        <v>0</v>
      </c>
      <c r="O3530" s="19"/>
      <c r="P3530" s="19"/>
      <c r="Q3530" s="19"/>
      <c r="R3530" s="19"/>
      <c r="S3530" s="18">
        <v>0</v>
      </c>
      <c r="T3530" s="20"/>
      <c r="U3530" s="17"/>
      <c r="V3530" s="17"/>
      <c r="W3530" s="17"/>
      <c r="X3530" s="17"/>
      <c r="Y3530" s="17"/>
      <c r="Z3530" s="18">
        <v>0</v>
      </c>
      <c r="AA3530" s="17"/>
      <c r="AB3530" s="17"/>
      <c r="AC3530" s="41">
        <v>75.533333333333331</v>
      </c>
    </row>
    <row r="3531" spans="1:29" x14ac:dyDescent="0.25">
      <c r="A3531" s="225">
        <v>3527</v>
      </c>
      <c r="B3531" s="109">
        <v>194179</v>
      </c>
      <c r="C3531" s="36" t="s">
        <v>5457</v>
      </c>
      <c r="D3531" s="39">
        <v>0.7553333333333333</v>
      </c>
      <c r="E3531" s="123"/>
      <c r="F3531" s="33"/>
      <c r="G3531" s="34">
        <v>75.533333333333331</v>
      </c>
      <c r="H3531" s="33"/>
      <c r="I3531" s="32"/>
      <c r="J3531" s="34">
        <v>0</v>
      </c>
      <c r="K3531" s="33"/>
      <c r="L3531" s="32"/>
      <c r="M3531" s="32"/>
      <c r="N3531" s="34">
        <v>0</v>
      </c>
      <c r="O3531" s="32"/>
      <c r="P3531" s="32"/>
      <c r="Q3531" s="32"/>
      <c r="R3531" s="32"/>
      <c r="S3531" s="34">
        <v>0</v>
      </c>
      <c r="T3531" s="35"/>
      <c r="U3531" s="33"/>
      <c r="V3531" s="33"/>
      <c r="W3531" s="33"/>
      <c r="X3531" s="33"/>
      <c r="Y3531" s="33"/>
      <c r="Z3531" s="34">
        <v>0</v>
      </c>
      <c r="AA3531" s="33"/>
      <c r="AB3531" s="33"/>
      <c r="AC3531" s="42">
        <v>75.533333333333331</v>
      </c>
    </row>
    <row r="3532" spans="1:29" x14ac:dyDescent="0.25">
      <c r="A3532" s="224">
        <v>3528</v>
      </c>
      <c r="B3532" s="81" t="s">
        <v>4275</v>
      </c>
      <c r="C3532" s="8" t="s">
        <v>4042</v>
      </c>
      <c r="D3532" s="18">
        <v>0.7553333333333333</v>
      </c>
      <c r="E3532" s="124"/>
      <c r="F3532" s="17"/>
      <c r="G3532" s="18">
        <f>SUM(D3532*100,E3532:F3532)</f>
        <v>75.533333333333331</v>
      </c>
      <c r="H3532" s="17"/>
      <c r="I3532" s="19"/>
      <c r="J3532" s="18">
        <f>SUM(H3532:I3532)</f>
        <v>0</v>
      </c>
      <c r="K3532" s="17"/>
      <c r="L3532" s="19"/>
      <c r="M3532" s="19"/>
      <c r="N3532" s="18">
        <f>SUM(K3532:M3532)</f>
        <v>0</v>
      </c>
      <c r="O3532" s="19"/>
      <c r="P3532" s="19"/>
      <c r="Q3532" s="19"/>
      <c r="R3532" s="19"/>
      <c r="S3532" s="18">
        <f>SUM(O3532:R3532)</f>
        <v>0</v>
      </c>
      <c r="T3532" s="20"/>
      <c r="U3532" s="17"/>
      <c r="V3532" s="17"/>
      <c r="W3532" s="17"/>
      <c r="X3532" s="17"/>
      <c r="Y3532" s="17"/>
      <c r="Z3532" s="18">
        <f>SUM(T3532:Y3532)</f>
        <v>0</v>
      </c>
      <c r="AA3532" s="17"/>
      <c r="AB3532" s="17"/>
      <c r="AC3532" s="41">
        <f>G3532+J3532+N3532+S3532+Z3532+AA3532-AB3532</f>
        <v>75.533333333333331</v>
      </c>
    </row>
    <row r="3533" spans="1:29" x14ac:dyDescent="0.25">
      <c r="A3533" s="224">
        <v>3529</v>
      </c>
      <c r="B3533" s="111" t="s">
        <v>4246</v>
      </c>
      <c r="C3533" s="8" t="s">
        <v>4042</v>
      </c>
      <c r="D3533" s="18">
        <v>0.75531250000000005</v>
      </c>
      <c r="E3533" s="124"/>
      <c r="F3533" s="17"/>
      <c r="G3533" s="18">
        <f>SUM(D3533*100,E3533:F3533)</f>
        <v>75.53125</v>
      </c>
      <c r="H3533" s="17"/>
      <c r="I3533" s="19"/>
      <c r="J3533" s="18">
        <f>SUM(H3533:I3533)</f>
        <v>0</v>
      </c>
      <c r="K3533" s="17"/>
      <c r="L3533" s="19"/>
      <c r="M3533" s="19"/>
      <c r="N3533" s="18">
        <f>SUM(K3533:M3533)</f>
        <v>0</v>
      </c>
      <c r="O3533" s="19"/>
      <c r="P3533" s="19"/>
      <c r="Q3533" s="19"/>
      <c r="R3533" s="19"/>
      <c r="S3533" s="18">
        <f>SUM(O3533:R3533)</f>
        <v>0</v>
      </c>
      <c r="T3533" s="20"/>
      <c r="U3533" s="17"/>
      <c r="V3533" s="17"/>
      <c r="W3533" s="17"/>
      <c r="X3533" s="17"/>
      <c r="Y3533" s="17"/>
      <c r="Z3533" s="18">
        <f>SUM(T3533:Y3533)</f>
        <v>0</v>
      </c>
      <c r="AA3533" s="17"/>
      <c r="AB3533" s="17"/>
      <c r="AC3533" s="41">
        <f>G3533+J3533+N3533+S3533+Z3533+AA3533-AB3533</f>
        <v>75.53125</v>
      </c>
    </row>
    <row r="3534" spans="1:29" x14ac:dyDescent="0.25">
      <c r="A3534" s="224">
        <v>3530</v>
      </c>
      <c r="B3534" s="109">
        <v>214137</v>
      </c>
      <c r="C3534" s="36" t="s">
        <v>5457</v>
      </c>
      <c r="D3534" s="39">
        <v>0.75518518518518518</v>
      </c>
      <c r="E3534" s="123"/>
      <c r="F3534" s="33"/>
      <c r="G3534" s="34">
        <v>75.518518518518519</v>
      </c>
      <c r="H3534" s="33"/>
      <c r="I3534" s="32"/>
      <c r="J3534" s="34">
        <v>0</v>
      </c>
      <c r="K3534" s="33"/>
      <c r="L3534" s="32"/>
      <c r="M3534" s="32"/>
      <c r="N3534" s="34">
        <v>0</v>
      </c>
      <c r="O3534" s="32"/>
      <c r="P3534" s="32"/>
      <c r="Q3534" s="32"/>
      <c r="R3534" s="32"/>
      <c r="S3534" s="34">
        <v>0</v>
      </c>
      <c r="T3534" s="35"/>
      <c r="U3534" s="33"/>
      <c r="V3534" s="33"/>
      <c r="W3534" s="33"/>
      <c r="X3534" s="33"/>
      <c r="Y3534" s="33"/>
      <c r="Z3534" s="34">
        <v>0</v>
      </c>
      <c r="AA3534" s="33"/>
      <c r="AB3534" s="33"/>
      <c r="AC3534" s="42">
        <v>75.518518518518519</v>
      </c>
    </row>
    <row r="3535" spans="1:29" x14ac:dyDescent="0.25">
      <c r="A3535" s="225">
        <v>3531</v>
      </c>
      <c r="B3535" s="81" t="s">
        <v>4533</v>
      </c>
      <c r="C3535" s="8" t="s">
        <v>4042</v>
      </c>
      <c r="D3535" s="18">
        <v>0.75515151515151513</v>
      </c>
      <c r="E3535" s="124"/>
      <c r="F3535" s="17"/>
      <c r="G3535" s="18">
        <f>SUM(D3535*100,E3535:F3535)</f>
        <v>75.515151515151516</v>
      </c>
      <c r="H3535" s="17"/>
      <c r="I3535" s="19"/>
      <c r="J3535" s="18">
        <f>SUM(H3535:I3535)</f>
        <v>0</v>
      </c>
      <c r="K3535" s="17"/>
      <c r="L3535" s="19"/>
      <c r="M3535" s="19"/>
      <c r="N3535" s="18">
        <f>SUM(K3535:M3535)</f>
        <v>0</v>
      </c>
      <c r="O3535" s="19"/>
      <c r="P3535" s="19"/>
      <c r="Q3535" s="19"/>
      <c r="R3535" s="19"/>
      <c r="S3535" s="18">
        <f>SUM(O3535:R3535)</f>
        <v>0</v>
      </c>
      <c r="T3535" s="20"/>
      <c r="U3535" s="17"/>
      <c r="V3535" s="17"/>
      <c r="W3535" s="17"/>
      <c r="X3535" s="17"/>
      <c r="Y3535" s="17"/>
      <c r="Z3535" s="18">
        <f>SUM(T3535:Y3535)</f>
        <v>0</v>
      </c>
      <c r="AA3535" s="17"/>
      <c r="AB3535" s="17"/>
      <c r="AC3535" s="41">
        <f>G3535+J3535+N3535+S3535+Z3535+AA3535-AB3535</f>
        <v>75.515151515151516</v>
      </c>
    </row>
    <row r="3536" spans="1:29" x14ac:dyDescent="0.25">
      <c r="A3536" s="224">
        <v>3532</v>
      </c>
      <c r="B3536" s="62" t="s">
        <v>4990</v>
      </c>
      <c r="C3536" s="8" t="s">
        <v>4042</v>
      </c>
      <c r="D3536" s="18">
        <v>0.75493006993006995</v>
      </c>
      <c r="E3536" s="124"/>
      <c r="F3536" s="17"/>
      <c r="G3536" s="18">
        <f>SUM(D3536*100,E3536:F3536)</f>
        <v>75.493006993007</v>
      </c>
      <c r="H3536" s="17"/>
      <c r="I3536" s="19"/>
      <c r="J3536" s="18">
        <f>SUM(H3536:I3536)</f>
        <v>0</v>
      </c>
      <c r="K3536" s="17"/>
      <c r="L3536" s="19"/>
      <c r="M3536" s="19"/>
      <c r="N3536" s="18">
        <f>SUM(K3536:M3536)</f>
        <v>0</v>
      </c>
      <c r="O3536" s="19"/>
      <c r="P3536" s="19"/>
      <c r="Q3536" s="19"/>
      <c r="R3536" s="19"/>
      <c r="S3536" s="18">
        <f>SUM(O3536:R3536)</f>
        <v>0</v>
      </c>
      <c r="T3536" s="20"/>
      <c r="U3536" s="17"/>
      <c r="V3536" s="17"/>
      <c r="W3536" s="17"/>
      <c r="X3536" s="17"/>
      <c r="Y3536" s="17"/>
      <c r="Z3536" s="18">
        <f>SUM(T3536:Y3536)</f>
        <v>0</v>
      </c>
      <c r="AA3536" s="17"/>
      <c r="AB3536" s="17"/>
      <c r="AC3536" s="41">
        <f>G3536+J3536+N3536+S3536+Z3536+AA3536-AB3536</f>
        <v>75.493006993007</v>
      </c>
    </row>
    <row r="3537" spans="1:29" x14ac:dyDescent="0.25">
      <c r="A3537" s="224">
        <v>3533</v>
      </c>
      <c r="B3537" s="58" t="s">
        <v>958</v>
      </c>
      <c r="C3537" s="8" t="s">
        <v>5456</v>
      </c>
      <c r="D3537" s="43">
        <v>0.75483999999999996</v>
      </c>
      <c r="E3537" s="121"/>
      <c r="F3537" s="5"/>
      <c r="G3537" s="6">
        <f>SUM(D3537*100,E3537:F3537)</f>
        <v>75.483999999999995</v>
      </c>
      <c r="H3537" s="5"/>
      <c r="I3537" s="4"/>
      <c r="J3537" s="6">
        <f>SUM(H3537:I3537)</f>
        <v>0</v>
      </c>
      <c r="K3537" s="5"/>
      <c r="L3537" s="4"/>
      <c r="M3537" s="4"/>
      <c r="N3537" s="6">
        <f>SUM(K3537:M3537)</f>
        <v>0</v>
      </c>
      <c r="O3537" s="4"/>
      <c r="P3537" s="4"/>
      <c r="Q3537" s="4"/>
      <c r="R3537" s="4"/>
      <c r="S3537" s="6">
        <f>SUM(O3537:R3537)</f>
        <v>0</v>
      </c>
      <c r="T3537" s="7"/>
      <c r="U3537" s="5"/>
      <c r="V3537" s="5"/>
      <c r="W3537" s="5"/>
      <c r="X3537" s="5"/>
      <c r="Y3537" s="5"/>
      <c r="Z3537" s="6">
        <f>SUM(T3537:Y3537)</f>
        <v>0</v>
      </c>
      <c r="AA3537" s="5"/>
      <c r="AB3537" s="5"/>
      <c r="AC3537" s="40">
        <f>G3537+J3537+N3537+S3537+Z3537+AA3537-AB3537</f>
        <v>75.483999999999995</v>
      </c>
    </row>
    <row r="3538" spans="1:29" x14ac:dyDescent="0.25">
      <c r="A3538" s="224">
        <v>3534</v>
      </c>
      <c r="B3538" s="58" t="s">
        <v>959</v>
      </c>
      <c r="C3538" s="8" t="s">
        <v>5456</v>
      </c>
      <c r="D3538" s="6">
        <v>0.75483870967741939</v>
      </c>
      <c r="E3538" s="121"/>
      <c r="F3538" s="5"/>
      <c r="G3538" s="6">
        <f>SUM(D3538*100,E3538:F3538)</f>
        <v>75.483870967741936</v>
      </c>
      <c r="H3538" s="5"/>
      <c r="I3538" s="4"/>
      <c r="J3538" s="6">
        <f>SUM(H3538:I3538)</f>
        <v>0</v>
      </c>
      <c r="K3538" s="5"/>
      <c r="L3538" s="4"/>
      <c r="M3538" s="4"/>
      <c r="N3538" s="6">
        <f>SUM(K3538:M3538)</f>
        <v>0</v>
      </c>
      <c r="O3538" s="4"/>
      <c r="P3538" s="4"/>
      <c r="Q3538" s="4"/>
      <c r="R3538" s="4"/>
      <c r="S3538" s="6">
        <f>SUM(O3538:R3538)</f>
        <v>0</v>
      </c>
      <c r="T3538" s="7"/>
      <c r="U3538" s="5"/>
      <c r="V3538" s="5"/>
      <c r="W3538" s="5"/>
      <c r="X3538" s="5"/>
      <c r="Y3538" s="5"/>
      <c r="Z3538" s="6">
        <f>SUM(T3538:Y3538)</f>
        <v>0</v>
      </c>
      <c r="AA3538" s="5"/>
      <c r="AB3538" s="5"/>
      <c r="AC3538" s="40">
        <f>G3538+J3538+N3538+S3538+Z3538+AA3538-AB3538</f>
        <v>75.483870967741936</v>
      </c>
    </row>
    <row r="3539" spans="1:29" x14ac:dyDescent="0.25">
      <c r="A3539" s="225">
        <v>3535</v>
      </c>
      <c r="B3539" s="103" t="s">
        <v>1749</v>
      </c>
      <c r="C3539" s="8" t="s">
        <v>1369</v>
      </c>
      <c r="D3539" s="18">
        <v>0.72266666666666668</v>
      </c>
      <c r="E3539" s="122"/>
      <c r="F3539" s="17"/>
      <c r="G3539" s="18">
        <f>SUM(D3539*100,E3539:F3539)</f>
        <v>72.266666666666666</v>
      </c>
      <c r="H3539" s="17"/>
      <c r="I3539" s="19"/>
      <c r="J3539" s="18">
        <f>SUM(H3539:I3539)</f>
        <v>0</v>
      </c>
      <c r="K3539" s="17"/>
      <c r="L3539" s="19"/>
      <c r="M3539" s="19"/>
      <c r="N3539" s="18">
        <f>SUM(K3539:M3539)</f>
        <v>0</v>
      </c>
      <c r="O3539" s="19"/>
      <c r="P3539" s="19"/>
      <c r="Q3539" s="19"/>
      <c r="R3539" s="19"/>
      <c r="S3539" s="18">
        <f>SUM(O3539:R3539)</f>
        <v>0</v>
      </c>
      <c r="T3539" s="20"/>
      <c r="U3539" s="17">
        <v>0.5</v>
      </c>
      <c r="V3539" s="17"/>
      <c r="W3539" s="17">
        <f>0.5+2.2</f>
        <v>2.7</v>
      </c>
      <c r="X3539" s="17"/>
      <c r="Y3539" s="17"/>
      <c r="Z3539" s="18">
        <f>SUM(T3539:Y3539)</f>
        <v>3.2</v>
      </c>
      <c r="AA3539" s="17"/>
      <c r="AB3539" s="17"/>
      <c r="AC3539" s="41">
        <f>G3539+J3539+N3539+S3539+Z3539+AA3539-AB3539</f>
        <v>75.466666666666669</v>
      </c>
    </row>
    <row r="3540" spans="1:29" x14ac:dyDescent="0.25">
      <c r="A3540" s="224">
        <v>3536</v>
      </c>
      <c r="B3540" s="62" t="s">
        <v>3032</v>
      </c>
      <c r="C3540" s="13" t="s">
        <v>2360</v>
      </c>
      <c r="D3540" s="18">
        <v>0.75461538461538469</v>
      </c>
      <c r="E3540" s="122"/>
      <c r="F3540" s="17"/>
      <c r="G3540" s="18">
        <v>75.461538461538467</v>
      </c>
      <c r="H3540" s="17"/>
      <c r="I3540" s="19"/>
      <c r="J3540" s="18">
        <v>0</v>
      </c>
      <c r="K3540" s="17"/>
      <c r="L3540" s="19"/>
      <c r="M3540" s="19"/>
      <c r="N3540" s="18">
        <v>0</v>
      </c>
      <c r="O3540" s="19"/>
      <c r="P3540" s="19"/>
      <c r="Q3540" s="19"/>
      <c r="R3540" s="19"/>
      <c r="S3540" s="18">
        <v>0</v>
      </c>
      <c r="T3540" s="20"/>
      <c r="U3540" s="17"/>
      <c r="V3540" s="17"/>
      <c r="W3540" s="17"/>
      <c r="X3540" s="17"/>
      <c r="Y3540" s="17"/>
      <c r="Z3540" s="18">
        <v>0</v>
      </c>
      <c r="AA3540" s="17"/>
      <c r="AB3540" s="17"/>
      <c r="AC3540" s="41">
        <v>75.461538461538467</v>
      </c>
    </row>
    <row r="3541" spans="1:29" x14ac:dyDescent="0.25">
      <c r="A3541" s="224">
        <v>3537</v>
      </c>
      <c r="B3541" s="75" t="s">
        <v>1750</v>
      </c>
      <c r="C3541" s="8" t="s">
        <v>1369</v>
      </c>
      <c r="D3541" s="18">
        <v>0.75458333333333338</v>
      </c>
      <c r="E3541" s="122"/>
      <c r="F3541" s="17"/>
      <c r="G3541" s="18">
        <f>SUM(D3541*100,E3541:F3541)</f>
        <v>75.458333333333343</v>
      </c>
      <c r="H3541" s="17"/>
      <c r="I3541" s="19"/>
      <c r="J3541" s="18">
        <f>SUM(H3541:I3541)</f>
        <v>0</v>
      </c>
      <c r="K3541" s="17"/>
      <c r="L3541" s="19"/>
      <c r="M3541" s="19"/>
      <c r="N3541" s="18">
        <f>SUM(K3541:M3541)</f>
        <v>0</v>
      </c>
      <c r="O3541" s="19"/>
      <c r="P3541" s="19"/>
      <c r="Q3541" s="19"/>
      <c r="R3541" s="19"/>
      <c r="S3541" s="18">
        <f>SUM(O3541:R3541)</f>
        <v>0</v>
      </c>
      <c r="T3541" s="20"/>
      <c r="U3541" s="17"/>
      <c r="V3541" s="17"/>
      <c r="W3541" s="17"/>
      <c r="X3541" s="17"/>
      <c r="Y3541" s="17"/>
      <c r="Z3541" s="18">
        <f>SUM(T3541:Y3541)</f>
        <v>0</v>
      </c>
      <c r="AA3541" s="17"/>
      <c r="AB3541" s="17"/>
      <c r="AC3541" s="41">
        <f>G3541+J3541+N3541+S3541+Z3541+AA3541-AB3541</f>
        <v>75.458333333333343</v>
      </c>
    </row>
    <row r="3542" spans="1:29" x14ac:dyDescent="0.25">
      <c r="A3542" s="224">
        <v>3538</v>
      </c>
      <c r="B3542" s="62" t="s">
        <v>960</v>
      </c>
      <c r="C3542" s="8" t="s">
        <v>5456</v>
      </c>
      <c r="D3542" s="6">
        <v>0.7544827586206897</v>
      </c>
      <c r="E3542" s="121"/>
      <c r="F3542" s="5"/>
      <c r="G3542" s="6">
        <f>SUM(D3542*100,E3542:F3542)</f>
        <v>75.448275862068968</v>
      </c>
      <c r="H3542" s="5"/>
      <c r="I3542" s="4"/>
      <c r="J3542" s="6">
        <f>SUM(H3542:I3542)</f>
        <v>0</v>
      </c>
      <c r="K3542" s="5"/>
      <c r="L3542" s="4"/>
      <c r="M3542" s="4"/>
      <c r="N3542" s="6">
        <f>SUM(K3542:M3542)</f>
        <v>0</v>
      </c>
      <c r="O3542" s="4"/>
      <c r="P3542" s="4"/>
      <c r="Q3542" s="4"/>
      <c r="R3542" s="4"/>
      <c r="S3542" s="6">
        <f>SUM(O3542:R3542)</f>
        <v>0</v>
      </c>
      <c r="T3542" s="7"/>
      <c r="U3542" s="5"/>
      <c r="V3542" s="5"/>
      <c r="W3542" s="5"/>
      <c r="X3542" s="5"/>
      <c r="Y3542" s="5"/>
      <c r="Z3542" s="6">
        <f>SUM(T3542:Y3542)</f>
        <v>0</v>
      </c>
      <c r="AA3542" s="5"/>
      <c r="AB3542" s="5"/>
      <c r="AC3542" s="40">
        <f>G3542+J3542+N3542+S3542+Z3542+AA3542-AB3542</f>
        <v>75.448275862068968</v>
      </c>
    </row>
    <row r="3543" spans="1:29" x14ac:dyDescent="0.25">
      <c r="A3543" s="225">
        <v>3539</v>
      </c>
      <c r="B3543" s="103" t="s">
        <v>1751</v>
      </c>
      <c r="C3543" s="8" t="s">
        <v>1369</v>
      </c>
      <c r="D3543" s="18">
        <v>0.74733333333333329</v>
      </c>
      <c r="E3543" s="122"/>
      <c r="F3543" s="17"/>
      <c r="G3543" s="18">
        <f>SUM(D3543*100,E3543:F3543)</f>
        <v>74.733333333333334</v>
      </c>
      <c r="H3543" s="17"/>
      <c r="I3543" s="19"/>
      <c r="J3543" s="18">
        <f>SUM(H3543:I3543)</f>
        <v>0</v>
      </c>
      <c r="K3543" s="17"/>
      <c r="L3543" s="19"/>
      <c r="M3543" s="19"/>
      <c r="N3543" s="18">
        <f>SUM(K3543:M3543)</f>
        <v>0</v>
      </c>
      <c r="O3543" s="19"/>
      <c r="P3543" s="19"/>
      <c r="Q3543" s="19"/>
      <c r="R3543" s="19"/>
      <c r="S3543" s="18">
        <f>SUM(O3543:R3543)</f>
        <v>0</v>
      </c>
      <c r="T3543" s="20"/>
      <c r="U3543" s="17">
        <v>0.5</v>
      </c>
      <c r="V3543" s="17"/>
      <c r="W3543" s="17">
        <v>0.2</v>
      </c>
      <c r="X3543" s="17"/>
      <c r="Y3543" s="17"/>
      <c r="Z3543" s="18">
        <f>SUM(T3543:Y3543)</f>
        <v>0.7</v>
      </c>
      <c r="AA3543" s="17"/>
      <c r="AB3543" s="17"/>
      <c r="AC3543" s="41">
        <f>G3543+J3543+N3543+S3543+Z3543+AA3543-AB3543</f>
        <v>75.433333333333337</v>
      </c>
    </row>
    <row r="3544" spans="1:29" x14ac:dyDescent="0.25">
      <c r="A3544" s="224">
        <v>3540</v>
      </c>
      <c r="B3544" s="109">
        <v>194208</v>
      </c>
      <c r="C3544" s="36" t="s">
        <v>5457</v>
      </c>
      <c r="D3544" s="39">
        <v>0.7543333333333333</v>
      </c>
      <c r="E3544" s="123"/>
      <c r="F3544" s="33"/>
      <c r="G3544" s="34">
        <v>75.433333333333337</v>
      </c>
      <c r="H3544" s="33"/>
      <c r="I3544" s="32"/>
      <c r="J3544" s="34">
        <v>0</v>
      </c>
      <c r="K3544" s="33"/>
      <c r="L3544" s="32"/>
      <c r="M3544" s="32"/>
      <c r="N3544" s="34">
        <v>0</v>
      </c>
      <c r="O3544" s="32"/>
      <c r="P3544" s="32"/>
      <c r="Q3544" s="32"/>
      <c r="R3544" s="32"/>
      <c r="S3544" s="34">
        <v>0</v>
      </c>
      <c r="T3544" s="35"/>
      <c r="U3544" s="33"/>
      <c r="V3544" s="33"/>
      <c r="W3544" s="33"/>
      <c r="X3544" s="33"/>
      <c r="Y3544" s="33"/>
      <c r="Z3544" s="34">
        <v>0</v>
      </c>
      <c r="AA3544" s="33"/>
      <c r="AB3544" s="33"/>
      <c r="AC3544" s="42">
        <v>75.433333333333337</v>
      </c>
    </row>
    <row r="3545" spans="1:29" x14ac:dyDescent="0.25">
      <c r="A3545" s="224">
        <v>3541</v>
      </c>
      <c r="B3545" s="74" t="s">
        <v>1752</v>
      </c>
      <c r="C3545" s="21" t="s">
        <v>1369</v>
      </c>
      <c r="D3545" s="18">
        <v>0.75431192660550461</v>
      </c>
      <c r="E3545" s="122"/>
      <c r="F3545" s="17"/>
      <c r="G3545" s="18">
        <f>SUM(D3545*100,E3545:F3545)</f>
        <v>75.431192660550465</v>
      </c>
      <c r="H3545" s="17"/>
      <c r="I3545" s="19"/>
      <c r="J3545" s="18">
        <f>SUM(H3545:I3545)</f>
        <v>0</v>
      </c>
      <c r="K3545" s="17"/>
      <c r="L3545" s="19"/>
      <c r="M3545" s="19"/>
      <c r="N3545" s="18">
        <f>SUM(K3545:M3545)</f>
        <v>0</v>
      </c>
      <c r="O3545" s="19"/>
      <c r="P3545" s="19"/>
      <c r="Q3545" s="19"/>
      <c r="R3545" s="19"/>
      <c r="S3545" s="18">
        <f>SUM(O3545:R3545)</f>
        <v>0</v>
      </c>
      <c r="T3545" s="20"/>
      <c r="U3545" s="17"/>
      <c r="V3545" s="17"/>
      <c r="W3545" s="17"/>
      <c r="X3545" s="17"/>
      <c r="Y3545" s="17"/>
      <c r="Z3545" s="18">
        <f>SUM(T3545:Y3545)</f>
        <v>0</v>
      </c>
      <c r="AA3545" s="17"/>
      <c r="AB3545" s="17"/>
      <c r="AC3545" s="41">
        <f>G3545+J3545+N3545+S3545+Z3545+AA3545-AB3545</f>
        <v>75.431192660550465</v>
      </c>
    </row>
    <row r="3546" spans="1:29" x14ac:dyDescent="0.25">
      <c r="A3546" s="224">
        <v>3542</v>
      </c>
      <c r="B3546" s="88" t="s">
        <v>1753</v>
      </c>
      <c r="C3546" s="8" t="s">
        <v>1369</v>
      </c>
      <c r="D3546" s="18">
        <v>0.74726000000000004</v>
      </c>
      <c r="E3546" s="122"/>
      <c r="F3546" s="17"/>
      <c r="G3546" s="18">
        <f>SUM(D3546*100,E3546:F3546)</f>
        <v>74.725999999999999</v>
      </c>
      <c r="H3546" s="17"/>
      <c r="I3546" s="19"/>
      <c r="J3546" s="18">
        <f>SUM(H3546:I3546)</f>
        <v>0</v>
      </c>
      <c r="K3546" s="17"/>
      <c r="L3546" s="19"/>
      <c r="M3546" s="19"/>
      <c r="N3546" s="18">
        <f>SUM(K3546:M3546)</f>
        <v>0</v>
      </c>
      <c r="O3546" s="19"/>
      <c r="P3546" s="19"/>
      <c r="Q3546" s="19"/>
      <c r="R3546" s="19"/>
      <c r="S3546" s="18">
        <f>SUM(O3546:R3546)</f>
        <v>0</v>
      </c>
      <c r="T3546" s="20"/>
      <c r="U3546" s="17">
        <v>0.5</v>
      </c>
      <c r="V3546" s="17"/>
      <c r="W3546" s="17">
        <v>0.2</v>
      </c>
      <c r="X3546" s="17"/>
      <c r="Y3546" s="17"/>
      <c r="Z3546" s="18">
        <f>SUM(T3546:Y3546)</f>
        <v>0.7</v>
      </c>
      <c r="AA3546" s="17"/>
      <c r="AB3546" s="17"/>
      <c r="AC3546" s="41">
        <f>G3546+J3546+N3546+S3546+Z3546+AA3546-AB3546</f>
        <v>75.426000000000002</v>
      </c>
    </row>
    <row r="3547" spans="1:29" x14ac:dyDescent="0.25">
      <c r="A3547" s="225">
        <v>3543</v>
      </c>
      <c r="B3547" s="81" t="s">
        <v>1754</v>
      </c>
      <c r="C3547" s="8" t="s">
        <v>1369</v>
      </c>
      <c r="D3547" s="18">
        <v>0.75423220973782767</v>
      </c>
      <c r="E3547" s="122"/>
      <c r="F3547" s="17"/>
      <c r="G3547" s="18">
        <f>SUM(D3547*100,E3547:F3547)</f>
        <v>75.423220973782762</v>
      </c>
      <c r="H3547" s="17"/>
      <c r="I3547" s="19"/>
      <c r="J3547" s="18">
        <f>SUM(H3547:I3547)</f>
        <v>0</v>
      </c>
      <c r="K3547" s="17"/>
      <c r="L3547" s="19"/>
      <c r="M3547" s="19"/>
      <c r="N3547" s="18">
        <f>SUM(K3547:M3547)</f>
        <v>0</v>
      </c>
      <c r="O3547" s="19"/>
      <c r="P3547" s="19"/>
      <c r="Q3547" s="19"/>
      <c r="R3547" s="19"/>
      <c r="S3547" s="18">
        <f>SUM(O3547:R3547)</f>
        <v>0</v>
      </c>
      <c r="T3547" s="20"/>
      <c r="U3547" s="17"/>
      <c r="V3547" s="17"/>
      <c r="W3547" s="17"/>
      <c r="X3547" s="17"/>
      <c r="Y3547" s="17"/>
      <c r="Z3547" s="18">
        <f>SUM(T3547:Y3547)</f>
        <v>0</v>
      </c>
      <c r="AA3547" s="17"/>
      <c r="AB3547" s="17"/>
      <c r="AC3547" s="41">
        <f>G3547+J3547+N3547+S3547+Z3547+AA3547-AB3547</f>
        <v>75.423220973782762</v>
      </c>
    </row>
    <row r="3548" spans="1:29" x14ac:dyDescent="0.25">
      <c r="A3548" s="224">
        <v>3544</v>
      </c>
      <c r="B3548" s="110" t="s">
        <v>4593</v>
      </c>
      <c r="C3548" s="50" t="s">
        <v>4042</v>
      </c>
      <c r="D3548" s="18">
        <v>0.75419354838709673</v>
      </c>
      <c r="E3548" s="124"/>
      <c r="F3548" s="17"/>
      <c r="G3548" s="18">
        <f>SUM(D3548*100,E3548:F3548)</f>
        <v>75.41935483870968</v>
      </c>
      <c r="H3548" s="17"/>
      <c r="I3548" s="19"/>
      <c r="J3548" s="18">
        <f>SUM(H3548:I3548)</f>
        <v>0</v>
      </c>
      <c r="K3548" s="17"/>
      <c r="L3548" s="19"/>
      <c r="M3548" s="19"/>
      <c r="N3548" s="18">
        <f>SUM(K3548:M3548)</f>
        <v>0</v>
      </c>
      <c r="O3548" s="19"/>
      <c r="P3548" s="19"/>
      <c r="Q3548" s="19"/>
      <c r="R3548" s="19"/>
      <c r="S3548" s="18">
        <f>SUM(O3548:R3548)</f>
        <v>0</v>
      </c>
      <c r="T3548" s="20"/>
      <c r="U3548" s="17"/>
      <c r="V3548" s="17"/>
      <c r="W3548" s="17"/>
      <c r="X3548" s="17"/>
      <c r="Y3548" s="17"/>
      <c r="Z3548" s="18">
        <f>SUM(T3548:Y3548)</f>
        <v>0</v>
      </c>
      <c r="AA3548" s="17"/>
      <c r="AB3548" s="17"/>
      <c r="AC3548" s="41">
        <f>G3548+J3548+N3548+S3548+Z3548+AA3548-AB3548</f>
        <v>75.41935483870968</v>
      </c>
    </row>
    <row r="3549" spans="1:29" x14ac:dyDescent="0.25">
      <c r="A3549" s="224">
        <v>3545</v>
      </c>
      <c r="B3549" s="62" t="s">
        <v>3033</v>
      </c>
      <c r="C3549" s="13" t="s">
        <v>2360</v>
      </c>
      <c r="D3549" s="18">
        <v>0.75416666666666676</v>
      </c>
      <c r="E3549" s="122"/>
      <c r="F3549" s="17"/>
      <c r="G3549" s="18">
        <v>75.416666666666671</v>
      </c>
      <c r="H3549" s="17"/>
      <c r="I3549" s="19"/>
      <c r="J3549" s="18">
        <v>0</v>
      </c>
      <c r="K3549" s="17"/>
      <c r="L3549" s="19"/>
      <c r="M3549" s="19"/>
      <c r="N3549" s="18">
        <v>0</v>
      </c>
      <c r="O3549" s="19"/>
      <c r="P3549" s="19"/>
      <c r="Q3549" s="19"/>
      <c r="R3549" s="19"/>
      <c r="S3549" s="18">
        <v>0</v>
      </c>
      <c r="T3549" s="20"/>
      <c r="U3549" s="17"/>
      <c r="V3549" s="17"/>
      <c r="W3549" s="17"/>
      <c r="X3549" s="17"/>
      <c r="Y3549" s="17"/>
      <c r="Z3549" s="18">
        <v>0</v>
      </c>
      <c r="AA3549" s="17"/>
      <c r="AB3549" s="17"/>
      <c r="AC3549" s="41">
        <v>75.416666666666671</v>
      </c>
    </row>
    <row r="3550" spans="1:29" x14ac:dyDescent="0.25">
      <c r="A3550" s="224">
        <v>3546</v>
      </c>
      <c r="B3550" s="81" t="s">
        <v>1755</v>
      </c>
      <c r="C3550" s="8" t="s">
        <v>1369</v>
      </c>
      <c r="D3550" s="18">
        <v>0.69710437710437712</v>
      </c>
      <c r="E3550" s="122"/>
      <c r="F3550" s="17"/>
      <c r="G3550" s="18">
        <f>SUM(D3550*100,E3550:F3550)</f>
        <v>69.710437710437716</v>
      </c>
      <c r="H3550" s="17"/>
      <c r="I3550" s="19"/>
      <c r="J3550" s="18">
        <f>SUM(H3550:I3550)</f>
        <v>0</v>
      </c>
      <c r="K3550" s="17"/>
      <c r="L3550" s="19"/>
      <c r="M3550" s="19"/>
      <c r="N3550" s="18">
        <f>SUM(K3550:M3550)</f>
        <v>0</v>
      </c>
      <c r="O3550" s="19"/>
      <c r="P3550" s="19"/>
      <c r="Q3550" s="19"/>
      <c r="R3550" s="19"/>
      <c r="S3550" s="18">
        <f>SUM(O3550:R3550)</f>
        <v>0</v>
      </c>
      <c r="T3550" s="20">
        <v>2</v>
      </c>
      <c r="U3550" s="17"/>
      <c r="V3550" s="17"/>
      <c r="W3550" s="17">
        <f>0.2+3.5</f>
        <v>3.7</v>
      </c>
      <c r="X3550" s="17"/>
      <c r="Y3550" s="17"/>
      <c r="Z3550" s="18">
        <f>SUM(T3550:Y3550)</f>
        <v>5.7</v>
      </c>
      <c r="AA3550" s="17"/>
      <c r="AB3550" s="17"/>
      <c r="AC3550" s="41">
        <f>G3550+J3550+N3550+S3550+Z3550+AA3550-AB3550</f>
        <v>75.410437710437719</v>
      </c>
    </row>
    <row r="3551" spans="1:29" x14ac:dyDescent="0.25">
      <c r="A3551" s="225">
        <v>3547</v>
      </c>
      <c r="B3551" s="62" t="s">
        <v>3710</v>
      </c>
      <c r="C3551" s="13" t="s">
        <v>3340</v>
      </c>
      <c r="D3551" s="18">
        <v>0.75394736842105259</v>
      </c>
      <c r="E3551" s="122"/>
      <c r="F3551" s="17"/>
      <c r="G3551" s="18">
        <v>75.39473684210526</v>
      </c>
      <c r="H3551" s="17"/>
      <c r="I3551" s="19"/>
      <c r="J3551" s="18">
        <v>0</v>
      </c>
      <c r="K3551" s="17"/>
      <c r="L3551" s="19"/>
      <c r="M3551" s="19"/>
      <c r="N3551" s="18">
        <v>0</v>
      </c>
      <c r="O3551" s="19"/>
      <c r="P3551" s="19"/>
      <c r="Q3551" s="19"/>
      <c r="R3551" s="19"/>
      <c r="S3551" s="18">
        <v>0</v>
      </c>
      <c r="T3551" s="20"/>
      <c r="U3551" s="17"/>
      <c r="V3551" s="17"/>
      <c r="W3551" s="17"/>
      <c r="X3551" s="17"/>
      <c r="Y3551" s="17"/>
      <c r="Z3551" s="18">
        <v>0</v>
      </c>
      <c r="AA3551" s="17"/>
      <c r="AB3551" s="17"/>
      <c r="AC3551" s="41">
        <v>75.39473684210526</v>
      </c>
    </row>
    <row r="3552" spans="1:29" x14ac:dyDescent="0.25">
      <c r="A3552" s="224">
        <v>3548</v>
      </c>
      <c r="B3552" s="62" t="s">
        <v>3711</v>
      </c>
      <c r="C3552" s="13" t="s">
        <v>3340</v>
      </c>
      <c r="D3552" s="18">
        <v>0.75384615384615383</v>
      </c>
      <c r="E3552" s="122"/>
      <c r="F3552" s="17"/>
      <c r="G3552" s="18">
        <v>75.384615384615387</v>
      </c>
      <c r="H3552" s="17"/>
      <c r="I3552" s="19"/>
      <c r="J3552" s="18">
        <v>0</v>
      </c>
      <c r="K3552" s="17"/>
      <c r="L3552" s="19"/>
      <c r="M3552" s="19"/>
      <c r="N3552" s="18">
        <v>0</v>
      </c>
      <c r="O3552" s="19"/>
      <c r="P3552" s="19"/>
      <c r="Q3552" s="19"/>
      <c r="R3552" s="19"/>
      <c r="S3552" s="18">
        <v>0</v>
      </c>
      <c r="T3552" s="20"/>
      <c r="U3552" s="17"/>
      <c r="V3552" s="17"/>
      <c r="W3552" s="17"/>
      <c r="X3552" s="17"/>
      <c r="Y3552" s="17"/>
      <c r="Z3552" s="18">
        <v>0</v>
      </c>
      <c r="AA3552" s="17"/>
      <c r="AB3552" s="17"/>
      <c r="AC3552" s="41">
        <v>75.384615384615387</v>
      </c>
    </row>
    <row r="3553" spans="1:29" x14ac:dyDescent="0.25">
      <c r="A3553" s="224">
        <v>3549</v>
      </c>
      <c r="B3553" s="23" t="s">
        <v>1756</v>
      </c>
      <c r="C3553" s="8" t="s">
        <v>1369</v>
      </c>
      <c r="D3553" s="18">
        <v>0.75383333333333336</v>
      </c>
      <c r="E3553" s="122"/>
      <c r="F3553" s="17"/>
      <c r="G3553" s="18">
        <f>SUM(D3553*100,E3553:F3553)</f>
        <v>75.38333333333334</v>
      </c>
      <c r="H3553" s="17"/>
      <c r="I3553" s="19"/>
      <c r="J3553" s="18">
        <f>SUM(H3553:I3553)</f>
        <v>0</v>
      </c>
      <c r="K3553" s="17"/>
      <c r="L3553" s="19"/>
      <c r="M3553" s="19"/>
      <c r="N3553" s="18">
        <f>SUM(K3553:M3553)</f>
        <v>0</v>
      </c>
      <c r="O3553" s="19"/>
      <c r="P3553" s="19"/>
      <c r="Q3553" s="19"/>
      <c r="R3553" s="19"/>
      <c r="S3553" s="18">
        <f>SUM(O3553:R3553)</f>
        <v>0</v>
      </c>
      <c r="T3553" s="20"/>
      <c r="U3553" s="17"/>
      <c r="V3553" s="17"/>
      <c r="W3553" s="17"/>
      <c r="X3553" s="17"/>
      <c r="Y3553" s="17"/>
      <c r="Z3553" s="18">
        <f>SUM(T3553:Y3553)</f>
        <v>0</v>
      </c>
      <c r="AA3553" s="17"/>
      <c r="AB3553" s="17"/>
      <c r="AC3553" s="41">
        <f>G3553+J3553+N3553+S3553+Z3553+AA3553-AB3553</f>
        <v>75.38333333333334</v>
      </c>
    </row>
    <row r="3554" spans="1:29" ht="25.5" x14ac:dyDescent="0.25">
      <c r="A3554" s="224">
        <v>3550</v>
      </c>
      <c r="B3554" s="59" t="s">
        <v>961</v>
      </c>
      <c r="C3554" s="8" t="s">
        <v>5456</v>
      </c>
      <c r="D3554" s="6">
        <v>0.74878787878787878</v>
      </c>
      <c r="E3554" s="121"/>
      <c r="F3554" s="5"/>
      <c r="G3554" s="6">
        <f>SUM(D3554*100,E3554:F3554)</f>
        <v>74.878787878787875</v>
      </c>
      <c r="H3554" s="5"/>
      <c r="I3554" s="4"/>
      <c r="J3554" s="6">
        <f>SUM(H3554:I3554)</f>
        <v>0</v>
      </c>
      <c r="K3554" s="5"/>
      <c r="L3554" s="4"/>
      <c r="M3554" s="4"/>
      <c r="N3554" s="6">
        <f>SUM(K3554:M3554)</f>
        <v>0</v>
      </c>
      <c r="O3554" s="4"/>
      <c r="P3554" s="4"/>
      <c r="Q3554" s="4"/>
      <c r="R3554" s="4"/>
      <c r="S3554" s="6">
        <f>SUM(O3554:R3554)</f>
        <v>0</v>
      </c>
      <c r="T3554" s="7">
        <v>0.5</v>
      </c>
      <c r="U3554" s="5"/>
      <c r="V3554" s="5"/>
      <c r="W3554" s="5"/>
      <c r="X3554" s="5"/>
      <c r="Y3554" s="5"/>
      <c r="Z3554" s="6">
        <f>SUM(T3554:Y3554)</f>
        <v>0.5</v>
      </c>
      <c r="AA3554" s="5"/>
      <c r="AB3554" s="5"/>
      <c r="AC3554" s="40">
        <f>G3554+J3554+N3554+S3554+Z3554+AA3554-AB3554</f>
        <v>75.378787878787875</v>
      </c>
    </row>
    <row r="3555" spans="1:29" x14ac:dyDescent="0.25">
      <c r="A3555" s="225">
        <v>3551</v>
      </c>
      <c r="B3555" s="62" t="s">
        <v>5349</v>
      </c>
      <c r="C3555" s="9" t="s">
        <v>4042</v>
      </c>
      <c r="D3555" s="18">
        <v>0.75175151515151506</v>
      </c>
      <c r="E3555" s="124"/>
      <c r="F3555" s="17"/>
      <c r="G3555" s="18">
        <f>SUM(D3555*100,E3555:F3555)</f>
        <v>75.175151515151512</v>
      </c>
      <c r="H3555" s="17"/>
      <c r="I3555" s="19"/>
      <c r="J3555" s="18">
        <f>SUM(H3555:I3555)</f>
        <v>0</v>
      </c>
      <c r="K3555" s="17"/>
      <c r="L3555" s="19"/>
      <c r="M3555" s="19"/>
      <c r="N3555" s="18">
        <f>SUM(K3555:M3555)</f>
        <v>0</v>
      </c>
      <c r="O3555" s="19"/>
      <c r="P3555" s="19"/>
      <c r="Q3555" s="19"/>
      <c r="R3555" s="19"/>
      <c r="S3555" s="18">
        <f>SUM(O3555:R3555)</f>
        <v>0</v>
      </c>
      <c r="T3555" s="20"/>
      <c r="U3555" s="17">
        <v>0.2</v>
      </c>
      <c r="V3555" s="17"/>
      <c r="W3555" s="17"/>
      <c r="X3555" s="17"/>
      <c r="Y3555" s="17"/>
      <c r="Z3555" s="18">
        <f>SUM(T3555:Y3555)</f>
        <v>0.2</v>
      </c>
      <c r="AA3555" s="17"/>
      <c r="AB3555" s="17"/>
      <c r="AC3555" s="41">
        <f>G3555+J3555+N3555+S3555+Z3555+AA3555-AB3555</f>
        <v>75.375151515151515</v>
      </c>
    </row>
    <row r="3556" spans="1:29" x14ac:dyDescent="0.25">
      <c r="A3556" s="224">
        <v>3552</v>
      </c>
      <c r="B3556" s="82" t="s">
        <v>1757</v>
      </c>
      <c r="C3556" s="25" t="s">
        <v>1369</v>
      </c>
      <c r="D3556" s="18">
        <v>0.75366666666666671</v>
      </c>
      <c r="E3556" s="122"/>
      <c r="F3556" s="17"/>
      <c r="G3556" s="18">
        <f>SUM(D3556*100,E3556:F3556)</f>
        <v>75.366666666666674</v>
      </c>
      <c r="H3556" s="17"/>
      <c r="I3556" s="19"/>
      <c r="J3556" s="18">
        <f>SUM(H3556:I3556)</f>
        <v>0</v>
      </c>
      <c r="K3556" s="17"/>
      <c r="L3556" s="19"/>
      <c r="M3556" s="19"/>
      <c r="N3556" s="18">
        <f>SUM(K3556:M3556)</f>
        <v>0</v>
      </c>
      <c r="O3556" s="19"/>
      <c r="P3556" s="19"/>
      <c r="Q3556" s="19"/>
      <c r="R3556" s="19"/>
      <c r="S3556" s="18">
        <f>SUM(O3556:R3556)</f>
        <v>0</v>
      </c>
      <c r="T3556" s="20"/>
      <c r="U3556" s="17"/>
      <c r="V3556" s="17"/>
      <c r="W3556" s="17"/>
      <c r="X3556" s="17"/>
      <c r="Y3556" s="17"/>
      <c r="Z3556" s="18">
        <f>SUM(T3556:Y3556)</f>
        <v>0</v>
      </c>
      <c r="AA3556" s="17"/>
      <c r="AB3556" s="17"/>
      <c r="AC3556" s="41">
        <f>G3556+J3556+N3556+S3556+Z3556+AA3556-AB3556</f>
        <v>75.366666666666674</v>
      </c>
    </row>
    <row r="3557" spans="1:29" x14ac:dyDescent="0.25">
      <c r="A3557" s="224">
        <v>3553</v>
      </c>
      <c r="B3557" s="62" t="s">
        <v>3034</v>
      </c>
      <c r="C3557" s="13" t="s">
        <v>2360</v>
      </c>
      <c r="D3557" s="18">
        <v>0.73846153846153839</v>
      </c>
      <c r="E3557" s="122"/>
      <c r="F3557" s="17"/>
      <c r="G3557" s="18">
        <v>73.84615384615384</v>
      </c>
      <c r="H3557" s="17"/>
      <c r="I3557" s="19"/>
      <c r="J3557" s="18">
        <v>0</v>
      </c>
      <c r="K3557" s="17"/>
      <c r="L3557" s="19"/>
      <c r="M3557" s="19"/>
      <c r="N3557" s="18">
        <v>0</v>
      </c>
      <c r="O3557" s="19"/>
      <c r="P3557" s="19"/>
      <c r="Q3557" s="19"/>
      <c r="R3557" s="19"/>
      <c r="S3557" s="18">
        <v>0</v>
      </c>
      <c r="T3557" s="20"/>
      <c r="U3557" s="17"/>
      <c r="V3557" s="17"/>
      <c r="W3557" s="17">
        <v>1.5</v>
      </c>
      <c r="X3557" s="17"/>
      <c r="Y3557" s="17"/>
      <c r="Z3557" s="18">
        <v>1.5</v>
      </c>
      <c r="AA3557" s="17"/>
      <c r="AB3557" s="17"/>
      <c r="AC3557" s="41">
        <v>75.34615384615384</v>
      </c>
    </row>
    <row r="3558" spans="1:29" x14ac:dyDescent="0.25">
      <c r="A3558" s="224">
        <v>3554</v>
      </c>
      <c r="B3558" s="111" t="s">
        <v>4234</v>
      </c>
      <c r="C3558" s="8" t="s">
        <v>4042</v>
      </c>
      <c r="D3558" s="18">
        <v>0.75343749999999998</v>
      </c>
      <c r="E3558" s="124"/>
      <c r="F3558" s="17"/>
      <c r="G3558" s="18">
        <f>SUM(D3558*100,E3558:F3558)</f>
        <v>75.34375</v>
      </c>
      <c r="H3558" s="17"/>
      <c r="I3558" s="19"/>
      <c r="J3558" s="18">
        <f>SUM(H3558:I3558)</f>
        <v>0</v>
      </c>
      <c r="K3558" s="17"/>
      <c r="L3558" s="19"/>
      <c r="M3558" s="19"/>
      <c r="N3558" s="18">
        <f>SUM(K3558:M3558)</f>
        <v>0</v>
      </c>
      <c r="O3558" s="19"/>
      <c r="P3558" s="19"/>
      <c r="Q3558" s="19"/>
      <c r="R3558" s="19"/>
      <c r="S3558" s="18">
        <f>SUM(O3558:R3558)</f>
        <v>0</v>
      </c>
      <c r="T3558" s="20"/>
      <c r="U3558" s="17"/>
      <c r="V3558" s="17"/>
      <c r="W3558" s="17"/>
      <c r="X3558" s="17"/>
      <c r="Y3558" s="17"/>
      <c r="Z3558" s="18">
        <f>SUM(T3558:Y3558)</f>
        <v>0</v>
      </c>
      <c r="AA3558" s="17"/>
      <c r="AB3558" s="17"/>
      <c r="AC3558" s="41">
        <f>G3558+J3558+N3558+S3558+Z3558+AA3558-AB3558</f>
        <v>75.34375</v>
      </c>
    </row>
    <row r="3559" spans="1:29" x14ac:dyDescent="0.25">
      <c r="A3559" s="225">
        <v>3555</v>
      </c>
      <c r="B3559" s="74" t="s">
        <v>1455</v>
      </c>
      <c r="C3559" s="8" t="s">
        <v>1369</v>
      </c>
      <c r="D3559" s="18">
        <v>0.7534006734006734</v>
      </c>
      <c r="E3559" s="122"/>
      <c r="F3559" s="17"/>
      <c r="G3559" s="18">
        <f>SUM(D3559*100,E3559:F3559)</f>
        <v>75.340067340067336</v>
      </c>
      <c r="H3559" s="17"/>
      <c r="I3559" s="19"/>
      <c r="J3559" s="18">
        <f>SUM(H3559:I3559)</f>
        <v>0</v>
      </c>
      <c r="K3559" s="17"/>
      <c r="L3559" s="19"/>
      <c r="M3559" s="19"/>
      <c r="N3559" s="18">
        <f>SUM(K3559:M3559)</f>
        <v>0</v>
      </c>
      <c r="O3559" s="19"/>
      <c r="P3559" s="19"/>
      <c r="Q3559" s="19"/>
      <c r="R3559" s="19"/>
      <c r="S3559" s="18">
        <f>SUM(O3559:R3559)</f>
        <v>0</v>
      </c>
      <c r="T3559" s="20"/>
      <c r="U3559" s="17"/>
      <c r="V3559" s="17"/>
      <c r="W3559" s="17"/>
      <c r="X3559" s="17"/>
      <c r="Y3559" s="17"/>
      <c r="Z3559" s="18">
        <f>SUM(T3559:Y3559)</f>
        <v>0</v>
      </c>
      <c r="AA3559" s="17"/>
      <c r="AB3559" s="17"/>
      <c r="AC3559" s="41">
        <f>G3559+J3559+N3559+S3559+Z3559+AA3559-AB3559</f>
        <v>75.340067340067336</v>
      </c>
    </row>
    <row r="3560" spans="1:29" x14ac:dyDescent="0.25">
      <c r="A3560" s="224">
        <v>3556</v>
      </c>
      <c r="B3560" s="109">
        <v>194221</v>
      </c>
      <c r="C3560" s="36" t="s">
        <v>5457</v>
      </c>
      <c r="D3560" s="39">
        <v>0.7533333333333333</v>
      </c>
      <c r="E3560" s="123"/>
      <c r="F3560" s="33"/>
      <c r="G3560" s="34">
        <v>75.333333333333329</v>
      </c>
      <c r="H3560" s="33"/>
      <c r="I3560" s="32"/>
      <c r="J3560" s="34">
        <v>0</v>
      </c>
      <c r="K3560" s="33"/>
      <c r="L3560" s="32"/>
      <c r="M3560" s="32"/>
      <c r="N3560" s="34">
        <v>0</v>
      </c>
      <c r="O3560" s="32"/>
      <c r="P3560" s="32"/>
      <c r="Q3560" s="32"/>
      <c r="R3560" s="32"/>
      <c r="S3560" s="34">
        <v>0</v>
      </c>
      <c r="T3560" s="35"/>
      <c r="U3560" s="33"/>
      <c r="V3560" s="33"/>
      <c r="W3560" s="33"/>
      <c r="X3560" s="33"/>
      <c r="Y3560" s="33"/>
      <c r="Z3560" s="34">
        <v>0</v>
      </c>
      <c r="AA3560" s="33"/>
      <c r="AB3560" s="33"/>
      <c r="AC3560" s="42">
        <v>75.333333333333329</v>
      </c>
    </row>
    <row r="3561" spans="1:29" x14ac:dyDescent="0.25">
      <c r="A3561" s="224">
        <v>3557</v>
      </c>
      <c r="B3561" s="58" t="s">
        <v>962</v>
      </c>
      <c r="C3561" s="8" t="s">
        <v>5456</v>
      </c>
      <c r="D3561" s="6">
        <v>0.75322580645161286</v>
      </c>
      <c r="E3561" s="121"/>
      <c r="F3561" s="5"/>
      <c r="G3561" s="6">
        <f>SUM(D3561*100,E3561:F3561)</f>
        <v>75.322580645161281</v>
      </c>
      <c r="H3561" s="5"/>
      <c r="I3561" s="4"/>
      <c r="J3561" s="6">
        <f>SUM(H3561:I3561)</f>
        <v>0</v>
      </c>
      <c r="K3561" s="5"/>
      <c r="L3561" s="4"/>
      <c r="M3561" s="4"/>
      <c r="N3561" s="6">
        <f>SUM(K3561:M3561)</f>
        <v>0</v>
      </c>
      <c r="O3561" s="4"/>
      <c r="P3561" s="4"/>
      <c r="Q3561" s="4"/>
      <c r="R3561" s="4"/>
      <c r="S3561" s="6">
        <f>SUM(O3561:R3561)</f>
        <v>0</v>
      </c>
      <c r="T3561" s="7"/>
      <c r="U3561" s="5"/>
      <c r="V3561" s="5"/>
      <c r="W3561" s="5"/>
      <c r="X3561" s="5"/>
      <c r="Y3561" s="5"/>
      <c r="Z3561" s="6">
        <f>SUM(T3561:Y3561)</f>
        <v>0</v>
      </c>
      <c r="AA3561" s="5"/>
      <c r="AB3561" s="5"/>
      <c r="AC3561" s="40">
        <f>G3561+J3561+N3561+S3561+Z3561+AA3561-AB3561</f>
        <v>75.322580645161281</v>
      </c>
    </row>
    <row r="3562" spans="1:29" x14ac:dyDescent="0.25">
      <c r="A3562" s="224">
        <v>3558</v>
      </c>
      <c r="B3562" s="58" t="s">
        <v>963</v>
      </c>
      <c r="C3562" s="8" t="s">
        <v>5456</v>
      </c>
      <c r="D3562" s="43">
        <v>0.75321333333333329</v>
      </c>
      <c r="E3562" s="121"/>
      <c r="F3562" s="5"/>
      <c r="G3562" s="6">
        <f>SUM(D3562*100,E3562:F3562)</f>
        <v>75.321333333333328</v>
      </c>
      <c r="H3562" s="5"/>
      <c r="I3562" s="4"/>
      <c r="J3562" s="6">
        <f>SUM(H3562:I3562)</f>
        <v>0</v>
      </c>
      <c r="K3562" s="5"/>
      <c r="L3562" s="4"/>
      <c r="M3562" s="4"/>
      <c r="N3562" s="6">
        <f>SUM(K3562:M3562)</f>
        <v>0</v>
      </c>
      <c r="O3562" s="4"/>
      <c r="P3562" s="4"/>
      <c r="Q3562" s="4"/>
      <c r="R3562" s="4"/>
      <c r="S3562" s="6">
        <f>SUM(O3562:R3562)</f>
        <v>0</v>
      </c>
      <c r="T3562" s="7"/>
      <c r="U3562" s="5"/>
      <c r="V3562" s="5"/>
      <c r="W3562" s="5"/>
      <c r="X3562" s="5"/>
      <c r="Y3562" s="5"/>
      <c r="Z3562" s="6">
        <f>SUM(T3562:Y3562)</f>
        <v>0</v>
      </c>
      <c r="AA3562" s="5"/>
      <c r="AB3562" s="5"/>
      <c r="AC3562" s="40">
        <f>G3562+J3562+N3562+S3562+Z3562+AA3562-AB3562</f>
        <v>75.321333333333328</v>
      </c>
    </row>
    <row r="3563" spans="1:29" x14ac:dyDescent="0.25">
      <c r="A3563" s="225">
        <v>3559</v>
      </c>
      <c r="B3563" s="61" t="s">
        <v>964</v>
      </c>
      <c r="C3563" s="8" t="s">
        <v>5456</v>
      </c>
      <c r="D3563" s="6">
        <v>0.75311436004162335</v>
      </c>
      <c r="E3563" s="121"/>
      <c r="F3563" s="5"/>
      <c r="G3563" s="6">
        <f>SUM(D3563*100,E3563:F3563)</f>
        <v>75.311436004162331</v>
      </c>
      <c r="H3563" s="5"/>
      <c r="I3563" s="4"/>
      <c r="J3563" s="6">
        <f>SUM(H3563:I3563)</f>
        <v>0</v>
      </c>
      <c r="K3563" s="5"/>
      <c r="L3563" s="4"/>
      <c r="M3563" s="4"/>
      <c r="N3563" s="6">
        <f>SUM(K3563:M3563)</f>
        <v>0</v>
      </c>
      <c r="O3563" s="4"/>
      <c r="P3563" s="4"/>
      <c r="Q3563" s="4"/>
      <c r="R3563" s="4"/>
      <c r="S3563" s="6">
        <f>SUM(O3563:R3563)</f>
        <v>0</v>
      </c>
      <c r="T3563" s="7"/>
      <c r="U3563" s="5"/>
      <c r="V3563" s="5"/>
      <c r="W3563" s="5"/>
      <c r="X3563" s="5"/>
      <c r="Y3563" s="5"/>
      <c r="Z3563" s="6">
        <f>SUM(T3563:Y3563)</f>
        <v>0</v>
      </c>
      <c r="AA3563" s="5"/>
      <c r="AB3563" s="5"/>
      <c r="AC3563" s="40">
        <f>G3563+J3563+N3563+S3563+Z3563+AA3563-AB3563</f>
        <v>75.311436004162331</v>
      </c>
    </row>
    <row r="3564" spans="1:29" x14ac:dyDescent="0.25">
      <c r="A3564" s="224">
        <v>3560</v>
      </c>
      <c r="B3564" s="62" t="s">
        <v>3035</v>
      </c>
      <c r="C3564" s="13" t="s">
        <v>2360</v>
      </c>
      <c r="D3564" s="18">
        <v>0.75307692307692309</v>
      </c>
      <c r="E3564" s="122"/>
      <c r="F3564" s="17"/>
      <c r="G3564" s="18">
        <v>75.307692307692307</v>
      </c>
      <c r="H3564" s="17"/>
      <c r="I3564" s="19"/>
      <c r="J3564" s="18">
        <v>0</v>
      </c>
      <c r="K3564" s="17"/>
      <c r="L3564" s="19"/>
      <c r="M3564" s="19"/>
      <c r="N3564" s="18">
        <v>0</v>
      </c>
      <c r="O3564" s="19"/>
      <c r="P3564" s="19"/>
      <c r="Q3564" s="19"/>
      <c r="R3564" s="19"/>
      <c r="S3564" s="18">
        <v>0</v>
      </c>
      <c r="T3564" s="20"/>
      <c r="U3564" s="17"/>
      <c r="V3564" s="17"/>
      <c r="W3564" s="17"/>
      <c r="X3564" s="17"/>
      <c r="Y3564" s="17"/>
      <c r="Z3564" s="18">
        <v>0</v>
      </c>
      <c r="AA3564" s="17"/>
      <c r="AB3564" s="17"/>
      <c r="AC3564" s="41">
        <v>75.307692307692307</v>
      </c>
    </row>
    <row r="3565" spans="1:29" x14ac:dyDescent="0.25">
      <c r="A3565" s="224">
        <v>3561</v>
      </c>
      <c r="B3565" s="62" t="s">
        <v>965</v>
      </c>
      <c r="C3565" s="8" t="s">
        <v>5456</v>
      </c>
      <c r="D3565" s="6">
        <v>0.753</v>
      </c>
      <c r="E3565" s="121"/>
      <c r="F3565" s="5"/>
      <c r="G3565" s="6">
        <f>SUM(D3565*100,E3565:F3565)</f>
        <v>75.3</v>
      </c>
      <c r="H3565" s="5"/>
      <c r="I3565" s="4"/>
      <c r="J3565" s="6">
        <f>SUM(H3565:I3565)</f>
        <v>0</v>
      </c>
      <c r="K3565" s="5"/>
      <c r="L3565" s="4"/>
      <c r="M3565" s="4"/>
      <c r="N3565" s="6">
        <f>SUM(K3565:M3565)</f>
        <v>0</v>
      </c>
      <c r="O3565" s="4"/>
      <c r="P3565" s="4"/>
      <c r="Q3565" s="4"/>
      <c r="R3565" s="4"/>
      <c r="S3565" s="6">
        <f>SUM(O3565:R3565)</f>
        <v>0</v>
      </c>
      <c r="T3565" s="7"/>
      <c r="U3565" s="5"/>
      <c r="V3565" s="5"/>
      <c r="W3565" s="5"/>
      <c r="X3565" s="5"/>
      <c r="Y3565" s="5"/>
      <c r="Z3565" s="6">
        <f>SUM(T3565:Y3565)</f>
        <v>0</v>
      </c>
      <c r="AA3565" s="5"/>
      <c r="AB3565" s="5"/>
      <c r="AC3565" s="40">
        <f>G3565+J3565+N3565+S3565+Z3565+AA3565-AB3565</f>
        <v>75.3</v>
      </c>
    </row>
    <row r="3566" spans="1:29" x14ac:dyDescent="0.25">
      <c r="A3566" s="224">
        <v>3562</v>
      </c>
      <c r="B3566" s="109">
        <v>194191</v>
      </c>
      <c r="C3566" s="36" t="s">
        <v>5457</v>
      </c>
      <c r="D3566" s="39">
        <v>0.753</v>
      </c>
      <c r="E3566" s="123"/>
      <c r="F3566" s="33"/>
      <c r="G3566" s="34">
        <v>75.3</v>
      </c>
      <c r="H3566" s="33"/>
      <c r="I3566" s="32"/>
      <c r="J3566" s="34">
        <v>0</v>
      </c>
      <c r="K3566" s="33"/>
      <c r="L3566" s="32"/>
      <c r="M3566" s="32"/>
      <c r="N3566" s="34">
        <v>0</v>
      </c>
      <c r="O3566" s="32"/>
      <c r="P3566" s="32"/>
      <c r="Q3566" s="32"/>
      <c r="R3566" s="32"/>
      <c r="S3566" s="34">
        <v>0</v>
      </c>
      <c r="T3566" s="35"/>
      <c r="U3566" s="33"/>
      <c r="V3566" s="33"/>
      <c r="W3566" s="33"/>
      <c r="X3566" s="33"/>
      <c r="Y3566" s="33"/>
      <c r="Z3566" s="34">
        <v>0</v>
      </c>
      <c r="AA3566" s="33"/>
      <c r="AB3566" s="33"/>
      <c r="AC3566" s="42">
        <v>75.3</v>
      </c>
    </row>
    <row r="3567" spans="1:29" x14ac:dyDescent="0.25">
      <c r="A3567" s="225">
        <v>3563</v>
      </c>
      <c r="B3567" s="81" t="s">
        <v>4330</v>
      </c>
      <c r="C3567" s="8" t="s">
        <v>4042</v>
      </c>
      <c r="D3567" s="18">
        <v>0.753</v>
      </c>
      <c r="E3567" s="124"/>
      <c r="F3567" s="17"/>
      <c r="G3567" s="18">
        <f>SUM(D3567*100,E3567:F3567)</f>
        <v>75.3</v>
      </c>
      <c r="H3567" s="17"/>
      <c r="I3567" s="19"/>
      <c r="J3567" s="18">
        <f>SUM(H3567:I3567)</f>
        <v>0</v>
      </c>
      <c r="K3567" s="17"/>
      <c r="L3567" s="19"/>
      <c r="M3567" s="19"/>
      <c r="N3567" s="18">
        <f>SUM(K3567:M3567)</f>
        <v>0</v>
      </c>
      <c r="O3567" s="19"/>
      <c r="P3567" s="19"/>
      <c r="Q3567" s="19"/>
      <c r="R3567" s="19"/>
      <c r="S3567" s="18">
        <f>SUM(O3567:R3567)</f>
        <v>0</v>
      </c>
      <c r="T3567" s="20"/>
      <c r="U3567" s="17"/>
      <c r="V3567" s="17"/>
      <c r="W3567" s="17"/>
      <c r="X3567" s="17"/>
      <c r="Y3567" s="17"/>
      <c r="Z3567" s="18">
        <f>SUM(T3567:Y3567)</f>
        <v>0</v>
      </c>
      <c r="AA3567" s="17"/>
      <c r="AB3567" s="17"/>
      <c r="AC3567" s="41">
        <f>G3567+J3567+N3567+S3567+Z3567+AA3567-AB3567</f>
        <v>75.3</v>
      </c>
    </row>
    <row r="3568" spans="1:29" x14ac:dyDescent="0.25">
      <c r="A3568" s="224">
        <v>3564</v>
      </c>
      <c r="B3568" s="109">
        <v>204031</v>
      </c>
      <c r="C3568" s="36" t="s">
        <v>5457</v>
      </c>
      <c r="D3568" s="38">
        <v>0.7528125</v>
      </c>
      <c r="E3568" s="123"/>
      <c r="F3568" s="33"/>
      <c r="G3568" s="34">
        <v>75.28125</v>
      </c>
      <c r="H3568" s="33"/>
      <c r="I3568" s="32"/>
      <c r="J3568" s="34">
        <v>0</v>
      </c>
      <c r="K3568" s="33"/>
      <c r="L3568" s="32"/>
      <c r="M3568" s="32"/>
      <c r="N3568" s="34">
        <v>0</v>
      </c>
      <c r="O3568" s="32"/>
      <c r="P3568" s="32"/>
      <c r="Q3568" s="32"/>
      <c r="R3568" s="32"/>
      <c r="S3568" s="34">
        <v>0</v>
      </c>
      <c r="T3568" s="35"/>
      <c r="U3568" s="33"/>
      <c r="V3568" s="33"/>
      <c r="W3568" s="33"/>
      <c r="X3568" s="33"/>
      <c r="Y3568" s="33"/>
      <c r="Z3568" s="34">
        <v>0</v>
      </c>
      <c r="AA3568" s="33"/>
      <c r="AB3568" s="33"/>
      <c r="AC3568" s="42">
        <v>75.28125</v>
      </c>
    </row>
    <row r="3569" spans="1:29" x14ac:dyDescent="0.25">
      <c r="A3569" s="224">
        <v>3565</v>
      </c>
      <c r="B3569" s="58" t="s">
        <v>966</v>
      </c>
      <c r="C3569" s="8" t="s">
        <v>5456</v>
      </c>
      <c r="D3569" s="6">
        <v>0.75275862068965516</v>
      </c>
      <c r="E3569" s="121"/>
      <c r="F3569" s="5"/>
      <c r="G3569" s="6">
        <f>SUM(D3569*100,E3569:F3569)</f>
        <v>75.275862068965509</v>
      </c>
      <c r="H3569" s="5"/>
      <c r="I3569" s="4"/>
      <c r="J3569" s="6">
        <f>SUM(H3569:I3569)</f>
        <v>0</v>
      </c>
      <c r="K3569" s="5"/>
      <c r="L3569" s="4"/>
      <c r="M3569" s="4"/>
      <c r="N3569" s="6">
        <f>SUM(K3569:M3569)</f>
        <v>0</v>
      </c>
      <c r="O3569" s="4"/>
      <c r="P3569" s="4"/>
      <c r="Q3569" s="4"/>
      <c r="R3569" s="4"/>
      <c r="S3569" s="6">
        <f>SUM(O3569:R3569)</f>
        <v>0</v>
      </c>
      <c r="T3569" s="7"/>
      <c r="U3569" s="5"/>
      <c r="V3569" s="5"/>
      <c r="W3569" s="5"/>
      <c r="X3569" s="5"/>
      <c r="Y3569" s="5"/>
      <c r="Z3569" s="6">
        <f>SUM(T3569:Y3569)</f>
        <v>0</v>
      </c>
      <c r="AA3569" s="5"/>
      <c r="AB3569" s="5"/>
      <c r="AC3569" s="40">
        <f>G3569+J3569+N3569+S3569+Z3569+AA3569-AB3569</f>
        <v>75.275862068965509</v>
      </c>
    </row>
    <row r="3570" spans="1:29" x14ac:dyDescent="0.25">
      <c r="A3570" s="224">
        <v>3566</v>
      </c>
      <c r="B3570" s="59" t="s">
        <v>967</v>
      </c>
      <c r="C3570" s="8" t="s">
        <v>5456</v>
      </c>
      <c r="D3570" s="6">
        <v>0.75241379310344825</v>
      </c>
      <c r="E3570" s="121"/>
      <c r="F3570" s="5"/>
      <c r="G3570" s="6">
        <f>SUM(D3570*100,E3570:F3570)</f>
        <v>75.241379310344826</v>
      </c>
      <c r="H3570" s="5"/>
      <c r="I3570" s="4"/>
      <c r="J3570" s="6">
        <f>SUM(H3570:I3570)</f>
        <v>0</v>
      </c>
      <c r="K3570" s="5"/>
      <c r="L3570" s="4"/>
      <c r="M3570" s="4"/>
      <c r="N3570" s="6">
        <f>SUM(K3570:M3570)</f>
        <v>0</v>
      </c>
      <c r="O3570" s="4"/>
      <c r="P3570" s="4"/>
      <c r="Q3570" s="4"/>
      <c r="R3570" s="4"/>
      <c r="S3570" s="6">
        <f>SUM(O3570:R3570)</f>
        <v>0</v>
      </c>
      <c r="T3570" s="7"/>
      <c r="U3570" s="5"/>
      <c r="V3570" s="5"/>
      <c r="W3570" s="5"/>
      <c r="X3570" s="5"/>
      <c r="Y3570" s="5"/>
      <c r="Z3570" s="6">
        <f>SUM(T3570:Y3570)</f>
        <v>0</v>
      </c>
      <c r="AA3570" s="5"/>
      <c r="AB3570" s="5"/>
      <c r="AC3570" s="40">
        <f>G3570+J3570+N3570+S3570+Z3570+AA3570-AB3570</f>
        <v>75.241379310344826</v>
      </c>
    </row>
    <row r="3571" spans="1:29" x14ac:dyDescent="0.25">
      <c r="A3571" s="225">
        <v>3567</v>
      </c>
      <c r="B3571" s="62" t="s">
        <v>3712</v>
      </c>
      <c r="C3571" s="13" t="s">
        <v>3340</v>
      </c>
      <c r="D3571" s="18">
        <v>0.75236842105263158</v>
      </c>
      <c r="E3571" s="122"/>
      <c r="F3571" s="17"/>
      <c r="G3571" s="18">
        <v>75.23684210526315</v>
      </c>
      <c r="H3571" s="17"/>
      <c r="I3571" s="19"/>
      <c r="J3571" s="18">
        <v>0</v>
      </c>
      <c r="K3571" s="17"/>
      <c r="L3571" s="19"/>
      <c r="M3571" s="19"/>
      <c r="N3571" s="18">
        <v>0</v>
      </c>
      <c r="O3571" s="19"/>
      <c r="P3571" s="19"/>
      <c r="Q3571" s="19"/>
      <c r="R3571" s="19"/>
      <c r="S3571" s="18">
        <v>0</v>
      </c>
      <c r="T3571" s="20"/>
      <c r="U3571" s="17"/>
      <c r="V3571" s="17"/>
      <c r="W3571" s="17"/>
      <c r="X3571" s="17"/>
      <c r="Y3571" s="17"/>
      <c r="Z3571" s="18">
        <v>0</v>
      </c>
      <c r="AA3571" s="17"/>
      <c r="AB3571" s="17"/>
      <c r="AC3571" s="41">
        <v>75.23684210526315</v>
      </c>
    </row>
    <row r="3572" spans="1:29" x14ac:dyDescent="0.25">
      <c r="A3572" s="224">
        <v>3568</v>
      </c>
      <c r="B3572" s="62" t="s">
        <v>968</v>
      </c>
      <c r="C3572" s="8" t="s">
        <v>5456</v>
      </c>
      <c r="D3572" s="6">
        <v>0.7523333333333333</v>
      </c>
      <c r="E3572" s="121"/>
      <c r="F3572" s="5"/>
      <c r="G3572" s="6">
        <f>SUM(D3572*100,E3572:F3572)</f>
        <v>75.233333333333334</v>
      </c>
      <c r="H3572" s="5"/>
      <c r="I3572" s="4"/>
      <c r="J3572" s="6">
        <f>SUM(H3572:I3572)</f>
        <v>0</v>
      </c>
      <c r="K3572" s="5"/>
      <c r="L3572" s="4"/>
      <c r="M3572" s="4"/>
      <c r="N3572" s="6">
        <f>SUM(K3572:M3572)</f>
        <v>0</v>
      </c>
      <c r="O3572" s="4"/>
      <c r="P3572" s="4"/>
      <c r="Q3572" s="4"/>
      <c r="R3572" s="4"/>
      <c r="S3572" s="6">
        <f>SUM(O3572:R3572)</f>
        <v>0</v>
      </c>
      <c r="T3572" s="7"/>
      <c r="U3572" s="5"/>
      <c r="V3572" s="5"/>
      <c r="W3572" s="5"/>
      <c r="X3572" s="5"/>
      <c r="Y3572" s="5"/>
      <c r="Z3572" s="6">
        <f>SUM(T3572:Y3572)</f>
        <v>0</v>
      </c>
      <c r="AA3572" s="5"/>
      <c r="AB3572" s="5"/>
      <c r="AC3572" s="40">
        <f>G3572+J3572+N3572+S3572+Z3572+AA3572-AB3572</f>
        <v>75.233333333333334</v>
      </c>
    </row>
    <row r="3573" spans="1:29" x14ac:dyDescent="0.25">
      <c r="A3573" s="224">
        <v>3569</v>
      </c>
      <c r="B3573" s="62" t="s">
        <v>4974</v>
      </c>
      <c r="C3573" s="8" t="s">
        <v>4042</v>
      </c>
      <c r="D3573" s="18">
        <v>0.73209790209790204</v>
      </c>
      <c r="E3573" s="124"/>
      <c r="F3573" s="17"/>
      <c r="G3573" s="18">
        <f>SUM(D3573*100,E3573:F3573)</f>
        <v>73.209790209790199</v>
      </c>
      <c r="H3573" s="17"/>
      <c r="I3573" s="19"/>
      <c r="J3573" s="18">
        <f>SUM(H3573:I3573)</f>
        <v>0</v>
      </c>
      <c r="K3573" s="17"/>
      <c r="L3573" s="19"/>
      <c r="M3573" s="19"/>
      <c r="N3573" s="18">
        <f>SUM(K3573:M3573)</f>
        <v>0</v>
      </c>
      <c r="O3573" s="19"/>
      <c r="P3573" s="19"/>
      <c r="Q3573" s="19"/>
      <c r="R3573" s="19"/>
      <c r="S3573" s="18">
        <f>SUM(O3573:R3573)</f>
        <v>0</v>
      </c>
      <c r="T3573" s="20">
        <v>1</v>
      </c>
      <c r="U3573" s="17">
        <v>0.5</v>
      </c>
      <c r="V3573" s="17"/>
      <c r="W3573" s="17">
        <v>0.5</v>
      </c>
      <c r="X3573" s="17"/>
      <c r="Y3573" s="17"/>
      <c r="Z3573" s="18">
        <f>SUM(T3573:Y3573)</f>
        <v>2</v>
      </c>
      <c r="AA3573" s="17"/>
      <c r="AB3573" s="17"/>
      <c r="AC3573" s="41">
        <f>G3573+J3573+N3573+S3573+Z3573+AA3573-AB3573</f>
        <v>75.209790209790199</v>
      </c>
    </row>
    <row r="3574" spans="1:29" x14ac:dyDescent="0.25">
      <c r="A3574" s="224">
        <v>3570</v>
      </c>
      <c r="B3574" s="62" t="s">
        <v>3036</v>
      </c>
      <c r="C3574" s="13" t="s">
        <v>2360</v>
      </c>
      <c r="D3574" s="18">
        <v>0.74307692307692308</v>
      </c>
      <c r="E3574" s="122"/>
      <c r="F3574" s="17"/>
      <c r="G3574" s="18">
        <v>74.307692307692307</v>
      </c>
      <c r="H3574" s="17"/>
      <c r="I3574" s="19"/>
      <c r="J3574" s="18">
        <v>0</v>
      </c>
      <c r="K3574" s="17"/>
      <c r="L3574" s="19"/>
      <c r="M3574" s="19"/>
      <c r="N3574" s="18">
        <v>0</v>
      </c>
      <c r="O3574" s="19"/>
      <c r="P3574" s="19"/>
      <c r="Q3574" s="19"/>
      <c r="R3574" s="19"/>
      <c r="S3574" s="18">
        <v>0</v>
      </c>
      <c r="T3574" s="20"/>
      <c r="U3574" s="17">
        <v>0.9</v>
      </c>
      <c r="V3574" s="17"/>
      <c r="W3574" s="17"/>
      <c r="X3574" s="17"/>
      <c r="Y3574" s="17"/>
      <c r="Z3574" s="18">
        <v>0.9</v>
      </c>
      <c r="AA3574" s="17"/>
      <c r="AB3574" s="17"/>
      <c r="AC3574" s="41">
        <v>75.207692307692312</v>
      </c>
    </row>
    <row r="3575" spans="1:29" x14ac:dyDescent="0.25">
      <c r="A3575" s="225">
        <v>3571</v>
      </c>
      <c r="B3575" s="62" t="s">
        <v>5404</v>
      </c>
      <c r="C3575" s="9" t="s">
        <v>4042</v>
      </c>
      <c r="D3575" s="18">
        <v>0.74406666666666665</v>
      </c>
      <c r="E3575" s="124"/>
      <c r="F3575" s="17"/>
      <c r="G3575" s="18">
        <f>SUM(D3575*100,E3575:F3575)</f>
        <v>74.406666666666666</v>
      </c>
      <c r="H3575" s="17"/>
      <c r="I3575" s="19"/>
      <c r="J3575" s="18">
        <f>SUM(H3575:I3575)</f>
        <v>0</v>
      </c>
      <c r="K3575" s="17"/>
      <c r="L3575" s="19"/>
      <c r="M3575" s="19"/>
      <c r="N3575" s="18">
        <f>SUM(K3575:M3575)</f>
        <v>0</v>
      </c>
      <c r="O3575" s="19"/>
      <c r="P3575" s="19"/>
      <c r="Q3575" s="19"/>
      <c r="R3575" s="19"/>
      <c r="S3575" s="18">
        <f>SUM(O3575:R3575)</f>
        <v>0</v>
      </c>
      <c r="T3575" s="20"/>
      <c r="U3575" s="17">
        <v>0.8</v>
      </c>
      <c r="V3575" s="17"/>
      <c r="W3575" s="17"/>
      <c r="X3575" s="17"/>
      <c r="Y3575" s="17"/>
      <c r="Z3575" s="18">
        <f>SUM(T3575:Y3575)</f>
        <v>0.8</v>
      </c>
      <c r="AA3575" s="17"/>
      <c r="AB3575" s="17"/>
      <c r="AC3575" s="41">
        <f>G3575+J3575+N3575+S3575+Z3575+AA3575-AB3575</f>
        <v>75.206666666666663</v>
      </c>
    </row>
    <row r="3576" spans="1:29" x14ac:dyDescent="0.25">
      <c r="A3576" s="224">
        <v>3572</v>
      </c>
      <c r="B3576" s="111" t="s">
        <v>4090</v>
      </c>
      <c r="C3576" s="8" t="s">
        <v>4042</v>
      </c>
      <c r="D3576" s="18">
        <v>0.74406249999999996</v>
      </c>
      <c r="E3576" s="124"/>
      <c r="F3576" s="17"/>
      <c r="G3576" s="18">
        <f>SUM(D3576*100,E3576:F3576)</f>
        <v>74.40625</v>
      </c>
      <c r="H3576" s="17"/>
      <c r="I3576" s="19"/>
      <c r="J3576" s="18">
        <f>SUM(H3576:I3576)</f>
        <v>0</v>
      </c>
      <c r="K3576" s="17"/>
      <c r="L3576" s="19"/>
      <c r="M3576" s="19"/>
      <c r="N3576" s="18">
        <f>SUM(K3576:M3576)</f>
        <v>0</v>
      </c>
      <c r="O3576" s="19"/>
      <c r="P3576" s="19"/>
      <c r="Q3576" s="19"/>
      <c r="R3576" s="19"/>
      <c r="S3576" s="18">
        <f>SUM(O3576:R3576)</f>
        <v>0</v>
      </c>
      <c r="T3576" s="20"/>
      <c r="U3576" s="17">
        <v>0.8</v>
      </c>
      <c r="V3576" s="17"/>
      <c r="W3576" s="17"/>
      <c r="X3576" s="17"/>
      <c r="Y3576" s="17"/>
      <c r="Z3576" s="18">
        <f>SUM(T3576:Y3576)</f>
        <v>0.8</v>
      </c>
      <c r="AA3576" s="17"/>
      <c r="AB3576" s="17"/>
      <c r="AC3576" s="41">
        <f>G3576+J3576+N3576+S3576+Z3576+AA3576-AB3576</f>
        <v>75.206249999999997</v>
      </c>
    </row>
    <row r="3577" spans="1:29" x14ac:dyDescent="0.25">
      <c r="A3577" s="224">
        <v>3573</v>
      </c>
      <c r="B3577" s="58" t="s">
        <v>969</v>
      </c>
      <c r="C3577" s="8" t="s">
        <v>5456</v>
      </c>
      <c r="D3577" s="6">
        <v>0.75193548387096776</v>
      </c>
      <c r="E3577" s="121"/>
      <c r="F3577" s="5"/>
      <c r="G3577" s="6">
        <f>SUM(D3577*100,E3577:F3577)</f>
        <v>75.193548387096769</v>
      </c>
      <c r="H3577" s="5"/>
      <c r="I3577" s="4"/>
      <c r="J3577" s="6">
        <f>SUM(H3577:I3577)</f>
        <v>0</v>
      </c>
      <c r="K3577" s="5"/>
      <c r="L3577" s="4"/>
      <c r="M3577" s="4"/>
      <c r="N3577" s="6">
        <f>SUM(K3577:M3577)</f>
        <v>0</v>
      </c>
      <c r="O3577" s="4"/>
      <c r="P3577" s="4"/>
      <c r="Q3577" s="4"/>
      <c r="R3577" s="4"/>
      <c r="S3577" s="6">
        <f>SUM(O3577:R3577)</f>
        <v>0</v>
      </c>
      <c r="T3577" s="7"/>
      <c r="U3577" s="5"/>
      <c r="V3577" s="5"/>
      <c r="W3577" s="5"/>
      <c r="X3577" s="5"/>
      <c r="Y3577" s="5"/>
      <c r="Z3577" s="6">
        <f>SUM(T3577:Y3577)</f>
        <v>0</v>
      </c>
      <c r="AA3577" s="5"/>
      <c r="AB3577" s="5"/>
      <c r="AC3577" s="40">
        <f>G3577+J3577+N3577+S3577+Z3577+AA3577-AB3577</f>
        <v>75.193548387096769</v>
      </c>
    </row>
    <row r="3578" spans="1:29" x14ac:dyDescent="0.25">
      <c r="A3578" s="224">
        <v>3574</v>
      </c>
      <c r="B3578" s="58" t="s">
        <v>970</v>
      </c>
      <c r="C3578" s="8" t="s">
        <v>5456</v>
      </c>
      <c r="D3578" s="6">
        <v>0.75193548387096776</v>
      </c>
      <c r="E3578" s="121"/>
      <c r="F3578" s="5"/>
      <c r="G3578" s="6">
        <f>SUM(D3578*100,E3578:F3578)</f>
        <v>75.193548387096769</v>
      </c>
      <c r="H3578" s="5"/>
      <c r="I3578" s="4"/>
      <c r="J3578" s="6">
        <f>SUM(H3578:I3578)</f>
        <v>0</v>
      </c>
      <c r="K3578" s="5"/>
      <c r="L3578" s="4"/>
      <c r="M3578" s="4"/>
      <c r="N3578" s="6">
        <f>SUM(K3578:M3578)</f>
        <v>0</v>
      </c>
      <c r="O3578" s="4"/>
      <c r="P3578" s="4"/>
      <c r="Q3578" s="4"/>
      <c r="R3578" s="4"/>
      <c r="S3578" s="6">
        <f>SUM(O3578:R3578)</f>
        <v>0</v>
      </c>
      <c r="T3578" s="7"/>
      <c r="U3578" s="5"/>
      <c r="V3578" s="5"/>
      <c r="W3578" s="5"/>
      <c r="X3578" s="5"/>
      <c r="Y3578" s="5"/>
      <c r="Z3578" s="6">
        <f>SUM(T3578:Y3578)</f>
        <v>0</v>
      </c>
      <c r="AA3578" s="5"/>
      <c r="AB3578" s="5"/>
      <c r="AC3578" s="40">
        <f>G3578+J3578+N3578+S3578+Z3578+AA3578-AB3578</f>
        <v>75.193548387096769</v>
      </c>
    </row>
    <row r="3579" spans="1:29" x14ac:dyDescent="0.25">
      <c r="A3579" s="225">
        <v>3575</v>
      </c>
      <c r="B3579" s="62" t="s">
        <v>3037</v>
      </c>
      <c r="C3579" s="13" t="s">
        <v>2360</v>
      </c>
      <c r="D3579" s="18">
        <v>0.75181818181818183</v>
      </c>
      <c r="E3579" s="122"/>
      <c r="F3579" s="17"/>
      <c r="G3579" s="18">
        <v>75.181818181818187</v>
      </c>
      <c r="H3579" s="17"/>
      <c r="I3579" s="19"/>
      <c r="J3579" s="18">
        <v>0</v>
      </c>
      <c r="K3579" s="17"/>
      <c r="L3579" s="19"/>
      <c r="M3579" s="19"/>
      <c r="N3579" s="18">
        <v>0</v>
      </c>
      <c r="O3579" s="19"/>
      <c r="P3579" s="19"/>
      <c r="Q3579" s="19"/>
      <c r="R3579" s="19"/>
      <c r="S3579" s="18">
        <v>0</v>
      </c>
      <c r="T3579" s="20"/>
      <c r="U3579" s="17"/>
      <c r="V3579" s="17"/>
      <c r="W3579" s="17"/>
      <c r="X3579" s="17"/>
      <c r="Y3579" s="17"/>
      <c r="Z3579" s="18">
        <v>0</v>
      </c>
      <c r="AA3579" s="17"/>
      <c r="AB3579" s="17"/>
      <c r="AC3579" s="41">
        <v>75.181818181818187</v>
      </c>
    </row>
    <row r="3580" spans="1:29" x14ac:dyDescent="0.25">
      <c r="A3580" s="224">
        <v>3576</v>
      </c>
      <c r="B3580" s="62" t="s">
        <v>5324</v>
      </c>
      <c r="C3580" s="9" t="s">
        <v>4042</v>
      </c>
      <c r="D3580" s="18">
        <v>0.74378787878787878</v>
      </c>
      <c r="E3580" s="124"/>
      <c r="F3580" s="17"/>
      <c r="G3580" s="18">
        <f>SUM(D3580*100,E3580:F3580)</f>
        <v>74.378787878787875</v>
      </c>
      <c r="H3580" s="17"/>
      <c r="I3580" s="19"/>
      <c r="J3580" s="18">
        <f>SUM(H3580:I3580)</f>
        <v>0</v>
      </c>
      <c r="K3580" s="17"/>
      <c r="L3580" s="19"/>
      <c r="M3580" s="19"/>
      <c r="N3580" s="18">
        <f>SUM(K3580:M3580)</f>
        <v>0</v>
      </c>
      <c r="O3580" s="19"/>
      <c r="P3580" s="19"/>
      <c r="Q3580" s="19"/>
      <c r="R3580" s="19"/>
      <c r="S3580" s="18">
        <f>SUM(O3580:R3580)</f>
        <v>0</v>
      </c>
      <c r="T3580" s="20"/>
      <c r="U3580" s="17">
        <v>0.8</v>
      </c>
      <c r="V3580" s="17"/>
      <c r="W3580" s="17"/>
      <c r="X3580" s="17"/>
      <c r="Y3580" s="17"/>
      <c r="Z3580" s="18">
        <f>SUM(T3580:Y3580)</f>
        <v>0.8</v>
      </c>
      <c r="AA3580" s="17"/>
      <c r="AB3580" s="17"/>
      <c r="AC3580" s="41">
        <f>G3580+J3580+N3580+S3580+Z3580+AA3580-AB3580</f>
        <v>75.178787878787873</v>
      </c>
    </row>
    <row r="3581" spans="1:29" x14ac:dyDescent="0.25">
      <c r="A3581" s="224">
        <v>3577</v>
      </c>
      <c r="B3581" s="109">
        <v>214103</v>
      </c>
      <c r="C3581" s="36" t="s">
        <v>5457</v>
      </c>
      <c r="D3581" s="39">
        <v>0.73555555555555552</v>
      </c>
      <c r="E3581" s="123"/>
      <c r="F3581" s="33"/>
      <c r="G3581" s="34">
        <v>73.555555555555557</v>
      </c>
      <c r="H3581" s="33"/>
      <c r="I3581" s="32"/>
      <c r="J3581" s="34">
        <v>0</v>
      </c>
      <c r="K3581" s="33"/>
      <c r="L3581" s="32"/>
      <c r="M3581" s="32"/>
      <c r="N3581" s="34">
        <v>0</v>
      </c>
      <c r="O3581" s="32"/>
      <c r="P3581" s="32"/>
      <c r="Q3581" s="32"/>
      <c r="R3581" s="32"/>
      <c r="S3581" s="34">
        <v>0</v>
      </c>
      <c r="T3581" s="35"/>
      <c r="U3581" s="33"/>
      <c r="V3581" s="33">
        <v>1.6</v>
      </c>
      <c r="W3581" s="33"/>
      <c r="X3581" s="33"/>
      <c r="Y3581" s="33"/>
      <c r="Z3581" s="34">
        <v>1.6</v>
      </c>
      <c r="AA3581" s="33"/>
      <c r="AB3581" s="33"/>
      <c r="AC3581" s="42">
        <v>75.155555555555551</v>
      </c>
    </row>
    <row r="3582" spans="1:29" x14ac:dyDescent="0.25">
      <c r="A3582" s="224">
        <v>3578</v>
      </c>
      <c r="B3582" s="62" t="s">
        <v>3713</v>
      </c>
      <c r="C3582" s="13" t="s">
        <v>3340</v>
      </c>
      <c r="D3582" s="18">
        <v>0.75153846153846149</v>
      </c>
      <c r="E3582" s="122"/>
      <c r="F3582" s="17"/>
      <c r="G3582" s="18">
        <v>75.153846153846146</v>
      </c>
      <c r="H3582" s="17"/>
      <c r="I3582" s="19"/>
      <c r="J3582" s="18">
        <v>0</v>
      </c>
      <c r="K3582" s="17"/>
      <c r="L3582" s="19"/>
      <c r="M3582" s="19"/>
      <c r="N3582" s="18">
        <v>0</v>
      </c>
      <c r="O3582" s="19"/>
      <c r="P3582" s="19"/>
      <c r="Q3582" s="19"/>
      <c r="R3582" s="19"/>
      <c r="S3582" s="18">
        <v>0</v>
      </c>
      <c r="T3582" s="20"/>
      <c r="U3582" s="17"/>
      <c r="V3582" s="17"/>
      <c r="W3582" s="17"/>
      <c r="X3582" s="17"/>
      <c r="Y3582" s="17"/>
      <c r="Z3582" s="18">
        <v>0</v>
      </c>
      <c r="AA3582" s="17"/>
      <c r="AB3582" s="17"/>
      <c r="AC3582" s="41">
        <v>75.153846153846146</v>
      </c>
    </row>
    <row r="3583" spans="1:29" x14ac:dyDescent="0.25">
      <c r="A3583" s="225">
        <v>3579</v>
      </c>
      <c r="B3583" s="62" t="s">
        <v>5238</v>
      </c>
      <c r="C3583" s="9" t="s">
        <v>4042</v>
      </c>
      <c r="D3583" s="18">
        <v>0.74653333333333327</v>
      </c>
      <c r="E3583" s="124"/>
      <c r="F3583" s="17"/>
      <c r="G3583" s="18">
        <f>SUM(D3583*100,E3583:F3583)</f>
        <v>74.653333333333322</v>
      </c>
      <c r="H3583" s="17"/>
      <c r="I3583" s="19"/>
      <c r="J3583" s="18">
        <f>SUM(H3583:I3583)</f>
        <v>0</v>
      </c>
      <c r="K3583" s="17"/>
      <c r="L3583" s="19"/>
      <c r="M3583" s="19"/>
      <c r="N3583" s="18">
        <f>SUM(K3583:M3583)</f>
        <v>0</v>
      </c>
      <c r="O3583" s="19"/>
      <c r="P3583" s="19"/>
      <c r="Q3583" s="19"/>
      <c r="R3583" s="19"/>
      <c r="S3583" s="18">
        <f>SUM(O3583:R3583)</f>
        <v>0</v>
      </c>
      <c r="T3583" s="20"/>
      <c r="U3583" s="17"/>
      <c r="V3583" s="17">
        <v>0.5</v>
      </c>
      <c r="W3583" s="17"/>
      <c r="X3583" s="17"/>
      <c r="Y3583" s="17"/>
      <c r="Z3583" s="18">
        <f>SUM(T3583:Y3583)</f>
        <v>0.5</v>
      </c>
      <c r="AA3583" s="17"/>
      <c r="AB3583" s="17"/>
      <c r="AC3583" s="41">
        <f>G3583+J3583+N3583+S3583+Z3583+AA3583-AB3583</f>
        <v>75.153333333333322</v>
      </c>
    </row>
    <row r="3584" spans="1:29" x14ac:dyDescent="0.25">
      <c r="A3584" s="224">
        <v>3580</v>
      </c>
      <c r="B3584" s="62" t="s">
        <v>5307</v>
      </c>
      <c r="C3584" s="9" t="s">
        <v>4042</v>
      </c>
      <c r="D3584" s="18">
        <v>0.75144848484848481</v>
      </c>
      <c r="E3584" s="124"/>
      <c r="F3584" s="17"/>
      <c r="G3584" s="18">
        <f>SUM(D3584*100,E3584:F3584)</f>
        <v>75.144848484848481</v>
      </c>
      <c r="H3584" s="17"/>
      <c r="I3584" s="19"/>
      <c r="J3584" s="18">
        <f>SUM(H3584:I3584)</f>
        <v>0</v>
      </c>
      <c r="K3584" s="17"/>
      <c r="L3584" s="19"/>
      <c r="M3584" s="19"/>
      <c r="N3584" s="18">
        <f>SUM(K3584:M3584)</f>
        <v>0</v>
      </c>
      <c r="O3584" s="19"/>
      <c r="P3584" s="19"/>
      <c r="Q3584" s="19"/>
      <c r="R3584" s="19"/>
      <c r="S3584" s="18">
        <f>SUM(O3584:R3584)</f>
        <v>0</v>
      </c>
      <c r="T3584" s="20"/>
      <c r="U3584" s="17"/>
      <c r="V3584" s="17"/>
      <c r="W3584" s="17"/>
      <c r="X3584" s="17"/>
      <c r="Y3584" s="17"/>
      <c r="Z3584" s="18">
        <f>SUM(T3584:Y3584)</f>
        <v>0</v>
      </c>
      <c r="AA3584" s="17"/>
      <c r="AB3584" s="17"/>
      <c r="AC3584" s="41">
        <f>G3584+J3584+N3584+S3584+Z3584+AA3584-AB3584</f>
        <v>75.144848484848481</v>
      </c>
    </row>
    <row r="3585" spans="1:29" x14ac:dyDescent="0.25">
      <c r="A3585" s="224">
        <v>3581</v>
      </c>
      <c r="B3585" s="65" t="s">
        <v>971</v>
      </c>
      <c r="C3585" s="8" t="s">
        <v>5456</v>
      </c>
      <c r="D3585" s="43">
        <v>0.67333999999999994</v>
      </c>
      <c r="E3585" s="121"/>
      <c r="F3585" s="5"/>
      <c r="G3585" s="6">
        <f>SUM(D3585*100,E3585:F3585)</f>
        <v>67.333999999999989</v>
      </c>
      <c r="H3585" s="5"/>
      <c r="I3585" s="4"/>
      <c r="J3585" s="6">
        <f>SUM(H3585:I3585)</f>
        <v>0</v>
      </c>
      <c r="K3585" s="5"/>
      <c r="L3585" s="4"/>
      <c r="M3585" s="4"/>
      <c r="N3585" s="6">
        <f>SUM(K3585:M3585)</f>
        <v>0</v>
      </c>
      <c r="O3585" s="4"/>
      <c r="P3585" s="4"/>
      <c r="Q3585" s="4"/>
      <c r="R3585" s="4"/>
      <c r="S3585" s="6">
        <f>SUM(O3585:R3585)</f>
        <v>0</v>
      </c>
      <c r="T3585" s="7">
        <v>1</v>
      </c>
      <c r="U3585" s="5"/>
      <c r="V3585" s="5">
        <v>6.8</v>
      </c>
      <c r="W3585" s="5"/>
      <c r="X3585" s="5"/>
      <c r="Y3585" s="5"/>
      <c r="Z3585" s="6">
        <f>SUM(T3585:Y3585)</f>
        <v>7.8</v>
      </c>
      <c r="AA3585" s="5"/>
      <c r="AB3585" s="5"/>
      <c r="AC3585" s="40">
        <f>G3585+J3585+N3585+S3585+Z3585+AA3585-AB3585</f>
        <v>75.133999999999986</v>
      </c>
    </row>
    <row r="3586" spans="1:29" x14ac:dyDescent="0.25">
      <c r="A3586" s="224">
        <v>3582</v>
      </c>
      <c r="B3586" s="61" t="s">
        <v>972</v>
      </c>
      <c r="C3586" s="8" t="s">
        <v>5456</v>
      </c>
      <c r="D3586" s="6">
        <v>0.7513333333333333</v>
      </c>
      <c r="E3586" s="121"/>
      <c r="F3586" s="5"/>
      <c r="G3586" s="6">
        <f>SUM(D3586*100,E3586:F3586)</f>
        <v>75.133333333333326</v>
      </c>
      <c r="H3586" s="5"/>
      <c r="I3586" s="4"/>
      <c r="J3586" s="6">
        <f>SUM(H3586:I3586)</f>
        <v>0</v>
      </c>
      <c r="K3586" s="5"/>
      <c r="L3586" s="4"/>
      <c r="M3586" s="4"/>
      <c r="N3586" s="6">
        <f>SUM(K3586:M3586)</f>
        <v>0</v>
      </c>
      <c r="O3586" s="4"/>
      <c r="P3586" s="4"/>
      <c r="Q3586" s="4"/>
      <c r="R3586" s="4"/>
      <c r="S3586" s="6">
        <f>SUM(O3586:R3586)</f>
        <v>0</v>
      </c>
      <c r="T3586" s="7"/>
      <c r="U3586" s="5"/>
      <c r="V3586" s="5"/>
      <c r="W3586" s="5"/>
      <c r="X3586" s="5"/>
      <c r="Y3586" s="5"/>
      <c r="Z3586" s="6">
        <f>SUM(T3586:Y3586)</f>
        <v>0</v>
      </c>
      <c r="AA3586" s="5"/>
      <c r="AB3586" s="5"/>
      <c r="AC3586" s="40">
        <f>G3586+J3586+N3586+S3586+Z3586+AA3586-AB3586</f>
        <v>75.133333333333326</v>
      </c>
    </row>
    <row r="3587" spans="1:29" x14ac:dyDescent="0.25">
      <c r="A3587" s="225">
        <v>3583</v>
      </c>
      <c r="B3587" s="96" t="s">
        <v>1758</v>
      </c>
      <c r="C3587" s="8" t="s">
        <v>1369</v>
      </c>
      <c r="D3587" s="18">
        <v>0.75118644067796614</v>
      </c>
      <c r="E3587" s="122"/>
      <c r="F3587" s="17"/>
      <c r="G3587" s="18">
        <f>SUM(D3587*100,E3587:F3587)</f>
        <v>75.118644067796609</v>
      </c>
      <c r="H3587" s="17"/>
      <c r="I3587" s="19"/>
      <c r="J3587" s="18">
        <f>SUM(H3587:I3587)</f>
        <v>0</v>
      </c>
      <c r="K3587" s="17"/>
      <c r="L3587" s="19"/>
      <c r="M3587" s="19"/>
      <c r="N3587" s="18">
        <f>SUM(K3587:M3587)</f>
        <v>0</v>
      </c>
      <c r="O3587" s="19"/>
      <c r="P3587" s="19"/>
      <c r="Q3587" s="19"/>
      <c r="R3587" s="19"/>
      <c r="S3587" s="18">
        <f>SUM(O3587:R3587)</f>
        <v>0</v>
      </c>
      <c r="T3587" s="20"/>
      <c r="U3587" s="17"/>
      <c r="V3587" s="17"/>
      <c r="W3587" s="17"/>
      <c r="X3587" s="17"/>
      <c r="Y3587" s="17"/>
      <c r="Z3587" s="18">
        <f>SUM(T3587:Y3587)</f>
        <v>0</v>
      </c>
      <c r="AA3587" s="17"/>
      <c r="AB3587" s="17"/>
      <c r="AC3587" s="41">
        <f>G3587+J3587+N3587+S3587+Z3587+AA3587-AB3587</f>
        <v>75.118644067796609</v>
      </c>
    </row>
    <row r="3588" spans="1:29" x14ac:dyDescent="0.25">
      <c r="A3588" s="224">
        <v>3584</v>
      </c>
      <c r="B3588" s="62" t="s">
        <v>3714</v>
      </c>
      <c r="C3588" s="13" t="s">
        <v>3340</v>
      </c>
      <c r="D3588" s="18">
        <v>0.71818181818181814</v>
      </c>
      <c r="E3588" s="122">
        <v>1</v>
      </c>
      <c r="F3588" s="17"/>
      <c r="G3588" s="18">
        <v>72.818181818181813</v>
      </c>
      <c r="H3588" s="17"/>
      <c r="I3588" s="19"/>
      <c r="J3588" s="18">
        <v>0</v>
      </c>
      <c r="K3588" s="17"/>
      <c r="L3588" s="19"/>
      <c r="M3588" s="19"/>
      <c r="N3588" s="18">
        <v>0</v>
      </c>
      <c r="O3588" s="19"/>
      <c r="P3588" s="19"/>
      <c r="Q3588" s="19"/>
      <c r="R3588" s="19"/>
      <c r="S3588" s="18">
        <v>0</v>
      </c>
      <c r="T3588" s="20"/>
      <c r="U3588" s="17">
        <v>0.5</v>
      </c>
      <c r="V3588" s="17">
        <v>1.8</v>
      </c>
      <c r="W3588" s="17"/>
      <c r="X3588" s="17"/>
      <c r="Y3588" s="17"/>
      <c r="Z3588" s="18">
        <v>2.2999999999999998</v>
      </c>
      <c r="AA3588" s="17"/>
      <c r="AB3588" s="17"/>
      <c r="AC3588" s="41">
        <v>75.11818181818181</v>
      </c>
    </row>
    <row r="3589" spans="1:29" ht="25.5" x14ac:dyDescent="0.25">
      <c r="A3589" s="224">
        <v>3585</v>
      </c>
      <c r="B3589" s="81" t="s">
        <v>1759</v>
      </c>
      <c r="C3589" s="13" t="s">
        <v>1369</v>
      </c>
      <c r="D3589" s="18">
        <v>0.7511714285714286</v>
      </c>
      <c r="E3589" s="122"/>
      <c r="F3589" s="17"/>
      <c r="G3589" s="18">
        <f>SUM(D3589*100,E3589:F3589)</f>
        <v>75.117142857142866</v>
      </c>
      <c r="H3589" s="17"/>
      <c r="I3589" s="19"/>
      <c r="J3589" s="18">
        <f>SUM(H3589:I3589)</f>
        <v>0</v>
      </c>
      <c r="K3589" s="17"/>
      <c r="L3589" s="19"/>
      <c r="M3589" s="19"/>
      <c r="N3589" s="18">
        <f>SUM(K3589:M3589)</f>
        <v>0</v>
      </c>
      <c r="O3589" s="19"/>
      <c r="P3589" s="19"/>
      <c r="Q3589" s="19"/>
      <c r="R3589" s="19"/>
      <c r="S3589" s="18">
        <f>SUM(O3589:R3589)</f>
        <v>0</v>
      </c>
      <c r="T3589" s="20"/>
      <c r="U3589" s="17"/>
      <c r="V3589" s="17"/>
      <c r="W3589" s="17"/>
      <c r="X3589" s="17"/>
      <c r="Y3589" s="17"/>
      <c r="Z3589" s="18">
        <f>SUM(T3589:Y3589)</f>
        <v>0</v>
      </c>
      <c r="AA3589" s="17"/>
      <c r="AB3589" s="17"/>
      <c r="AC3589" s="41">
        <f>G3589+J3589+N3589+S3589+Z3589+AA3589-AB3589</f>
        <v>75.117142857142866</v>
      </c>
    </row>
    <row r="3590" spans="1:29" x14ac:dyDescent="0.25">
      <c r="A3590" s="224">
        <v>3586</v>
      </c>
      <c r="B3590" s="62" t="s">
        <v>4807</v>
      </c>
      <c r="C3590" s="8" t="s">
        <v>4042</v>
      </c>
      <c r="D3590" s="18">
        <v>0.73812500000000003</v>
      </c>
      <c r="E3590" s="124"/>
      <c r="F3590" s="17"/>
      <c r="G3590" s="18">
        <f>SUM(D3590*100,E3590:F3590)</f>
        <v>73.8125</v>
      </c>
      <c r="H3590" s="17"/>
      <c r="I3590" s="19"/>
      <c r="J3590" s="18">
        <f>SUM(H3590:I3590)</f>
        <v>0</v>
      </c>
      <c r="K3590" s="17"/>
      <c r="L3590" s="19"/>
      <c r="M3590" s="19"/>
      <c r="N3590" s="18">
        <f>SUM(K3590:M3590)</f>
        <v>0</v>
      </c>
      <c r="O3590" s="19"/>
      <c r="P3590" s="19"/>
      <c r="Q3590" s="19"/>
      <c r="R3590" s="19"/>
      <c r="S3590" s="18">
        <f>SUM(O3590:R3590)</f>
        <v>0</v>
      </c>
      <c r="T3590" s="20"/>
      <c r="U3590" s="17">
        <v>1.3</v>
      </c>
      <c r="V3590" s="17"/>
      <c r="W3590" s="17"/>
      <c r="X3590" s="17"/>
      <c r="Y3590" s="17"/>
      <c r="Z3590" s="18">
        <f>SUM(T3590:Y3590)</f>
        <v>1.3</v>
      </c>
      <c r="AA3590" s="17"/>
      <c r="AB3590" s="17"/>
      <c r="AC3590" s="41">
        <f>G3590+J3590+N3590+S3590+Z3590+AA3590-AB3590</f>
        <v>75.112499999999997</v>
      </c>
    </row>
    <row r="3591" spans="1:29" x14ac:dyDescent="0.25">
      <c r="A3591" s="225">
        <v>3587</v>
      </c>
      <c r="B3591" s="62" t="s">
        <v>973</v>
      </c>
      <c r="C3591" s="8" t="s">
        <v>5456</v>
      </c>
      <c r="D3591" s="6">
        <v>0.75103448275862073</v>
      </c>
      <c r="E3591" s="121"/>
      <c r="F3591" s="5"/>
      <c r="G3591" s="6">
        <f>SUM(D3591*100,E3591:F3591)</f>
        <v>75.103448275862078</v>
      </c>
      <c r="H3591" s="5"/>
      <c r="I3591" s="4"/>
      <c r="J3591" s="6">
        <f>SUM(H3591:I3591)</f>
        <v>0</v>
      </c>
      <c r="K3591" s="5"/>
      <c r="L3591" s="4"/>
      <c r="M3591" s="4"/>
      <c r="N3591" s="6">
        <f>SUM(K3591:M3591)</f>
        <v>0</v>
      </c>
      <c r="O3591" s="4"/>
      <c r="P3591" s="4"/>
      <c r="Q3591" s="4"/>
      <c r="R3591" s="4"/>
      <c r="S3591" s="6">
        <f>SUM(O3591:R3591)</f>
        <v>0</v>
      </c>
      <c r="T3591" s="7"/>
      <c r="U3591" s="5"/>
      <c r="V3591" s="5"/>
      <c r="W3591" s="5"/>
      <c r="X3591" s="5"/>
      <c r="Y3591" s="5"/>
      <c r="Z3591" s="6">
        <f>SUM(T3591:Y3591)</f>
        <v>0</v>
      </c>
      <c r="AA3591" s="5"/>
      <c r="AB3591" s="5"/>
      <c r="AC3591" s="40">
        <f>G3591+J3591+N3591+S3591+Z3591+AA3591-AB3591</f>
        <v>75.103448275862078</v>
      </c>
    </row>
    <row r="3592" spans="1:29" x14ac:dyDescent="0.25">
      <c r="A3592" s="224">
        <v>3588</v>
      </c>
      <c r="B3592" s="93" t="s">
        <v>1760</v>
      </c>
      <c r="C3592" s="8" t="s">
        <v>1369</v>
      </c>
      <c r="D3592" s="18">
        <v>0.75080000000000002</v>
      </c>
      <c r="E3592" s="122"/>
      <c r="F3592" s="17"/>
      <c r="G3592" s="18">
        <f>SUM(D3592*100,E3592:F3592)</f>
        <v>75.08</v>
      </c>
      <c r="H3592" s="17"/>
      <c r="I3592" s="19"/>
      <c r="J3592" s="18">
        <f>SUM(H3592:I3592)</f>
        <v>0</v>
      </c>
      <c r="K3592" s="17"/>
      <c r="L3592" s="19"/>
      <c r="M3592" s="19"/>
      <c r="N3592" s="18">
        <f>SUM(K3592:M3592)</f>
        <v>0</v>
      </c>
      <c r="O3592" s="19"/>
      <c r="P3592" s="19"/>
      <c r="Q3592" s="19"/>
      <c r="R3592" s="19"/>
      <c r="S3592" s="18">
        <f>SUM(O3592:R3592)</f>
        <v>0</v>
      </c>
      <c r="T3592" s="20"/>
      <c r="U3592" s="17"/>
      <c r="V3592" s="17"/>
      <c r="W3592" s="17"/>
      <c r="X3592" s="17"/>
      <c r="Y3592" s="17"/>
      <c r="Z3592" s="18">
        <f>SUM(T3592:Y3592)</f>
        <v>0</v>
      </c>
      <c r="AA3592" s="17"/>
      <c r="AB3592" s="17"/>
      <c r="AC3592" s="41">
        <f>G3592+J3592+N3592+S3592+Z3592+AA3592-AB3592</f>
        <v>75.08</v>
      </c>
    </row>
    <row r="3593" spans="1:29" x14ac:dyDescent="0.25">
      <c r="A3593" s="224">
        <v>3589</v>
      </c>
      <c r="B3593" s="62" t="s">
        <v>974</v>
      </c>
      <c r="C3593" s="8" t="s">
        <v>5456</v>
      </c>
      <c r="D3593" s="6">
        <v>0.75068965517241382</v>
      </c>
      <c r="E3593" s="121"/>
      <c r="F3593" s="5"/>
      <c r="G3593" s="6">
        <f>SUM(D3593*100,E3593:F3593)</f>
        <v>75.068965517241381</v>
      </c>
      <c r="H3593" s="5"/>
      <c r="I3593" s="4"/>
      <c r="J3593" s="6">
        <f>SUM(H3593:I3593)</f>
        <v>0</v>
      </c>
      <c r="K3593" s="5"/>
      <c r="L3593" s="4"/>
      <c r="M3593" s="4"/>
      <c r="N3593" s="6">
        <f>SUM(K3593:M3593)</f>
        <v>0</v>
      </c>
      <c r="O3593" s="4"/>
      <c r="P3593" s="4"/>
      <c r="Q3593" s="4"/>
      <c r="R3593" s="4"/>
      <c r="S3593" s="6">
        <f>SUM(O3593:R3593)</f>
        <v>0</v>
      </c>
      <c r="T3593" s="7"/>
      <c r="U3593" s="5"/>
      <c r="V3593" s="5"/>
      <c r="W3593" s="5"/>
      <c r="X3593" s="5"/>
      <c r="Y3593" s="5"/>
      <c r="Z3593" s="6">
        <f>SUM(T3593:Y3593)</f>
        <v>0</v>
      </c>
      <c r="AA3593" s="5"/>
      <c r="AB3593" s="5"/>
      <c r="AC3593" s="40">
        <f>G3593+J3593+N3593+S3593+Z3593+AA3593-AB3593</f>
        <v>75.068965517241381</v>
      </c>
    </row>
    <row r="3594" spans="1:29" x14ac:dyDescent="0.25">
      <c r="A3594" s="224">
        <v>3590</v>
      </c>
      <c r="B3594" s="62" t="s">
        <v>5357</v>
      </c>
      <c r="C3594" s="9" t="s">
        <v>4042</v>
      </c>
      <c r="D3594" s="18">
        <v>0.7486848484848484</v>
      </c>
      <c r="E3594" s="124"/>
      <c r="F3594" s="17"/>
      <c r="G3594" s="18">
        <f>SUM(D3594*100,E3594:F3594)</f>
        <v>74.86848484848484</v>
      </c>
      <c r="H3594" s="17"/>
      <c r="I3594" s="19"/>
      <c r="J3594" s="18">
        <f>SUM(H3594:I3594)</f>
        <v>0</v>
      </c>
      <c r="K3594" s="17"/>
      <c r="L3594" s="19"/>
      <c r="M3594" s="19"/>
      <c r="N3594" s="18">
        <f>SUM(K3594:M3594)</f>
        <v>0</v>
      </c>
      <c r="O3594" s="19"/>
      <c r="P3594" s="19"/>
      <c r="Q3594" s="19"/>
      <c r="R3594" s="19"/>
      <c r="S3594" s="18">
        <f>SUM(O3594:R3594)</f>
        <v>0</v>
      </c>
      <c r="T3594" s="20"/>
      <c r="U3594" s="17">
        <v>0.2</v>
      </c>
      <c r="V3594" s="17"/>
      <c r="W3594" s="17"/>
      <c r="X3594" s="17"/>
      <c r="Y3594" s="17"/>
      <c r="Z3594" s="18">
        <f>SUM(T3594:Y3594)</f>
        <v>0.2</v>
      </c>
      <c r="AA3594" s="17"/>
      <c r="AB3594" s="17"/>
      <c r="AC3594" s="41">
        <f>G3594+J3594+N3594+S3594+Z3594+AA3594-AB3594</f>
        <v>75.068484848484843</v>
      </c>
    </row>
    <row r="3595" spans="1:29" x14ac:dyDescent="0.25">
      <c r="A3595" s="225">
        <v>3591</v>
      </c>
      <c r="B3595" s="111" t="s">
        <v>4064</v>
      </c>
      <c r="C3595" s="8" t="s">
        <v>4042</v>
      </c>
      <c r="D3595" s="18">
        <v>0.68562500000000004</v>
      </c>
      <c r="E3595" s="124"/>
      <c r="F3595" s="17"/>
      <c r="G3595" s="18">
        <f>SUM(D3595*100,E3595:F3595)</f>
        <v>68.5625</v>
      </c>
      <c r="H3595" s="17"/>
      <c r="I3595" s="19"/>
      <c r="J3595" s="18">
        <f>SUM(H3595:I3595)</f>
        <v>0</v>
      </c>
      <c r="K3595" s="17"/>
      <c r="L3595" s="19"/>
      <c r="M3595" s="19"/>
      <c r="N3595" s="18">
        <f>SUM(K3595:M3595)</f>
        <v>0</v>
      </c>
      <c r="O3595" s="19">
        <v>2.5</v>
      </c>
      <c r="P3595" s="19"/>
      <c r="Q3595" s="19">
        <v>4</v>
      </c>
      <c r="R3595" s="19"/>
      <c r="S3595" s="18">
        <f>SUM(O3595:R3595)</f>
        <v>6.5</v>
      </c>
      <c r="T3595" s="20"/>
      <c r="U3595" s="17"/>
      <c r="V3595" s="17"/>
      <c r="W3595" s="17"/>
      <c r="X3595" s="17"/>
      <c r="Y3595" s="17"/>
      <c r="Z3595" s="18">
        <f>SUM(T3595:Y3595)</f>
        <v>0</v>
      </c>
      <c r="AA3595" s="17"/>
      <c r="AB3595" s="17"/>
      <c r="AC3595" s="41">
        <f>G3595+J3595+N3595+S3595+Z3595+AA3595-AB3595</f>
        <v>75.0625</v>
      </c>
    </row>
    <row r="3596" spans="1:29" x14ac:dyDescent="0.25">
      <c r="A3596" s="224">
        <v>3592</v>
      </c>
      <c r="B3596" s="62" t="s">
        <v>3715</v>
      </c>
      <c r="C3596" s="13" t="s">
        <v>3340</v>
      </c>
      <c r="D3596" s="18">
        <v>0.7406060606060606</v>
      </c>
      <c r="E3596" s="122">
        <v>1</v>
      </c>
      <c r="F3596" s="17"/>
      <c r="G3596" s="18">
        <v>75.060606060606062</v>
      </c>
      <c r="H3596" s="17"/>
      <c r="I3596" s="19"/>
      <c r="J3596" s="18">
        <v>0</v>
      </c>
      <c r="K3596" s="17"/>
      <c r="L3596" s="19"/>
      <c r="M3596" s="19"/>
      <c r="N3596" s="18">
        <v>0</v>
      </c>
      <c r="O3596" s="19"/>
      <c r="P3596" s="19"/>
      <c r="Q3596" s="19"/>
      <c r="R3596" s="19"/>
      <c r="S3596" s="18">
        <v>0</v>
      </c>
      <c r="T3596" s="20"/>
      <c r="U3596" s="17"/>
      <c r="V3596" s="17"/>
      <c r="W3596" s="17"/>
      <c r="X3596" s="17"/>
      <c r="Y3596" s="17"/>
      <c r="Z3596" s="18">
        <v>0</v>
      </c>
      <c r="AA3596" s="17"/>
      <c r="AB3596" s="17"/>
      <c r="AC3596" s="41">
        <v>75.060606060606062</v>
      </c>
    </row>
    <row r="3597" spans="1:29" x14ac:dyDescent="0.25">
      <c r="A3597" s="224">
        <v>3593</v>
      </c>
      <c r="B3597" s="62" t="s">
        <v>3716</v>
      </c>
      <c r="C3597" s="13" t="s">
        <v>3340</v>
      </c>
      <c r="D3597" s="18">
        <v>0.73051282051282052</v>
      </c>
      <c r="E3597" s="122"/>
      <c r="F3597" s="17"/>
      <c r="G3597" s="18">
        <v>73.051282051282058</v>
      </c>
      <c r="H3597" s="17"/>
      <c r="I3597" s="19"/>
      <c r="J3597" s="18">
        <v>0</v>
      </c>
      <c r="K3597" s="17"/>
      <c r="L3597" s="19"/>
      <c r="M3597" s="19"/>
      <c r="N3597" s="18">
        <v>0</v>
      </c>
      <c r="O3597" s="19"/>
      <c r="P3597" s="19"/>
      <c r="Q3597" s="19"/>
      <c r="R3597" s="19"/>
      <c r="S3597" s="18">
        <v>0</v>
      </c>
      <c r="T3597" s="20">
        <v>2</v>
      </c>
      <c r="U3597" s="17"/>
      <c r="V3597" s="17"/>
      <c r="W3597" s="17"/>
      <c r="X3597" s="17"/>
      <c r="Y3597" s="17"/>
      <c r="Z3597" s="18">
        <v>2</v>
      </c>
      <c r="AA3597" s="17"/>
      <c r="AB3597" s="17"/>
      <c r="AC3597" s="41">
        <v>75.051282051282058</v>
      </c>
    </row>
    <row r="3598" spans="1:29" x14ac:dyDescent="0.25">
      <c r="A3598" s="224">
        <v>3594</v>
      </c>
      <c r="B3598" s="78" t="s">
        <v>1761</v>
      </c>
      <c r="C3598" s="8" t="s">
        <v>1369</v>
      </c>
      <c r="D3598" s="18">
        <v>0.75046801346801362</v>
      </c>
      <c r="E3598" s="122"/>
      <c r="F3598" s="17"/>
      <c r="G3598" s="18">
        <f>SUM(D3598*100,E3598:F3598)</f>
        <v>75.04680134680136</v>
      </c>
      <c r="H3598" s="17"/>
      <c r="I3598" s="19"/>
      <c r="J3598" s="18">
        <f>SUM(H3598:I3598)</f>
        <v>0</v>
      </c>
      <c r="K3598" s="17"/>
      <c r="L3598" s="19"/>
      <c r="M3598" s="19"/>
      <c r="N3598" s="18">
        <f>SUM(K3598:M3598)</f>
        <v>0</v>
      </c>
      <c r="O3598" s="19"/>
      <c r="P3598" s="19"/>
      <c r="Q3598" s="19"/>
      <c r="R3598" s="19"/>
      <c r="S3598" s="18">
        <f>SUM(O3598:R3598)</f>
        <v>0</v>
      </c>
      <c r="T3598" s="20"/>
      <c r="U3598" s="17"/>
      <c r="V3598" s="17"/>
      <c r="W3598" s="17"/>
      <c r="X3598" s="17"/>
      <c r="Y3598" s="17"/>
      <c r="Z3598" s="18">
        <f>SUM(T3598:Y3598)</f>
        <v>0</v>
      </c>
      <c r="AA3598" s="17"/>
      <c r="AB3598" s="17"/>
      <c r="AC3598" s="41">
        <f>G3598+J3598+N3598+S3598+Z3598+AA3598-AB3598</f>
        <v>75.04680134680136</v>
      </c>
    </row>
    <row r="3599" spans="1:29" x14ac:dyDescent="0.25">
      <c r="A3599" s="225">
        <v>3595</v>
      </c>
      <c r="B3599" s="81" t="s">
        <v>4265</v>
      </c>
      <c r="C3599" s="8" t="s">
        <v>4042</v>
      </c>
      <c r="D3599" s="18">
        <v>0.71833333333333338</v>
      </c>
      <c r="E3599" s="124"/>
      <c r="F3599" s="17"/>
      <c r="G3599" s="18">
        <f>SUM(D3599*100,E3599:F3599)</f>
        <v>71.833333333333343</v>
      </c>
      <c r="H3599" s="17"/>
      <c r="I3599" s="19"/>
      <c r="J3599" s="18">
        <f>SUM(H3599:I3599)</f>
        <v>0</v>
      </c>
      <c r="K3599" s="17"/>
      <c r="L3599" s="19"/>
      <c r="M3599" s="19"/>
      <c r="N3599" s="18">
        <f>SUM(K3599:M3599)</f>
        <v>0</v>
      </c>
      <c r="O3599" s="19"/>
      <c r="P3599" s="19"/>
      <c r="Q3599" s="19"/>
      <c r="R3599" s="19"/>
      <c r="S3599" s="18">
        <f>SUM(O3599:R3599)</f>
        <v>0</v>
      </c>
      <c r="T3599" s="20">
        <f>1+1</f>
        <v>2</v>
      </c>
      <c r="U3599" s="17"/>
      <c r="V3599" s="17"/>
      <c r="W3599" s="17">
        <v>1.2</v>
      </c>
      <c r="X3599" s="17"/>
      <c r="Y3599" s="17"/>
      <c r="Z3599" s="18">
        <f>SUM(T3599:Y3599)</f>
        <v>3.2</v>
      </c>
      <c r="AA3599" s="17"/>
      <c r="AB3599" s="17"/>
      <c r="AC3599" s="41">
        <f>G3599+J3599+N3599+S3599+Z3599+AA3599-AB3599</f>
        <v>75.033333333333346</v>
      </c>
    </row>
    <row r="3600" spans="1:29" x14ac:dyDescent="0.25">
      <c r="A3600" s="224">
        <v>3596</v>
      </c>
      <c r="B3600" s="62" t="s">
        <v>5271</v>
      </c>
      <c r="C3600" s="9" t="s">
        <v>4042</v>
      </c>
      <c r="D3600" s="18">
        <v>0.75029090909090912</v>
      </c>
      <c r="E3600" s="124"/>
      <c r="F3600" s="17"/>
      <c r="G3600" s="18">
        <f>SUM(D3600*100,E3600:F3600)</f>
        <v>75.029090909090911</v>
      </c>
      <c r="H3600" s="17"/>
      <c r="I3600" s="19"/>
      <c r="J3600" s="18">
        <f>SUM(H3600:I3600)</f>
        <v>0</v>
      </c>
      <c r="K3600" s="17"/>
      <c r="L3600" s="19"/>
      <c r="M3600" s="19"/>
      <c r="N3600" s="18">
        <f>SUM(K3600:M3600)</f>
        <v>0</v>
      </c>
      <c r="O3600" s="19"/>
      <c r="P3600" s="19"/>
      <c r="Q3600" s="19"/>
      <c r="R3600" s="19"/>
      <c r="S3600" s="18">
        <f>SUM(O3600:R3600)</f>
        <v>0</v>
      </c>
      <c r="T3600" s="20"/>
      <c r="U3600" s="17"/>
      <c r="V3600" s="17"/>
      <c r="W3600" s="17"/>
      <c r="X3600" s="17"/>
      <c r="Y3600" s="17"/>
      <c r="Z3600" s="18">
        <f>SUM(T3600:Y3600)</f>
        <v>0</v>
      </c>
      <c r="AA3600" s="17"/>
      <c r="AB3600" s="17"/>
      <c r="AC3600" s="41">
        <f>G3600+J3600+N3600+S3600+Z3600+AA3600-AB3600</f>
        <v>75.029090909090911</v>
      </c>
    </row>
    <row r="3601" spans="1:29" x14ac:dyDescent="0.25">
      <c r="A3601" s="224">
        <v>3597</v>
      </c>
      <c r="B3601" s="109">
        <v>214107</v>
      </c>
      <c r="C3601" s="36" t="s">
        <v>5457</v>
      </c>
      <c r="D3601" s="39">
        <v>0.75019999999999998</v>
      </c>
      <c r="E3601" s="123"/>
      <c r="F3601" s="33"/>
      <c r="G3601" s="34">
        <v>75.02</v>
      </c>
      <c r="H3601" s="33"/>
      <c r="I3601" s="32"/>
      <c r="J3601" s="34">
        <v>0</v>
      </c>
      <c r="K3601" s="33"/>
      <c r="L3601" s="32"/>
      <c r="M3601" s="32"/>
      <c r="N3601" s="34">
        <v>0</v>
      </c>
      <c r="O3601" s="32"/>
      <c r="P3601" s="32"/>
      <c r="Q3601" s="32"/>
      <c r="R3601" s="32"/>
      <c r="S3601" s="34">
        <v>0</v>
      </c>
      <c r="T3601" s="35"/>
      <c r="U3601" s="33"/>
      <c r="V3601" s="33"/>
      <c r="W3601" s="33"/>
      <c r="X3601" s="33"/>
      <c r="Y3601" s="33"/>
      <c r="Z3601" s="34">
        <v>0</v>
      </c>
      <c r="AA3601" s="33"/>
      <c r="AB3601" s="33"/>
      <c r="AC3601" s="42">
        <v>75.02</v>
      </c>
    </row>
    <row r="3602" spans="1:29" x14ac:dyDescent="0.25">
      <c r="A3602" s="224">
        <v>3598</v>
      </c>
      <c r="B3602" s="62" t="s">
        <v>4972</v>
      </c>
      <c r="C3602" s="8" t="s">
        <v>4042</v>
      </c>
      <c r="D3602" s="18">
        <v>0.75009868421052628</v>
      </c>
      <c r="E3602" s="124"/>
      <c r="F3602" s="17"/>
      <c r="G3602" s="18">
        <f>SUM(D3602*100,E3602:F3602)</f>
        <v>75.00986842105263</v>
      </c>
      <c r="H3602" s="17"/>
      <c r="I3602" s="19"/>
      <c r="J3602" s="18">
        <f>SUM(H3602:I3602)</f>
        <v>0</v>
      </c>
      <c r="K3602" s="17"/>
      <c r="L3602" s="19"/>
      <c r="M3602" s="19"/>
      <c r="N3602" s="18">
        <f>SUM(K3602:M3602)</f>
        <v>0</v>
      </c>
      <c r="O3602" s="19"/>
      <c r="P3602" s="19"/>
      <c r="Q3602" s="19"/>
      <c r="R3602" s="19"/>
      <c r="S3602" s="18">
        <f>SUM(O3602:R3602)</f>
        <v>0</v>
      </c>
      <c r="T3602" s="20"/>
      <c r="U3602" s="17"/>
      <c r="V3602" s="17"/>
      <c r="W3602" s="17"/>
      <c r="X3602" s="17"/>
      <c r="Y3602" s="17"/>
      <c r="Z3602" s="18">
        <f>SUM(T3602:Y3602)</f>
        <v>0</v>
      </c>
      <c r="AA3602" s="17"/>
      <c r="AB3602" s="17"/>
      <c r="AC3602" s="41">
        <f>G3602+J3602+N3602+S3602+Z3602+AA3602-AB3602</f>
        <v>75.00986842105263</v>
      </c>
    </row>
    <row r="3603" spans="1:29" x14ac:dyDescent="0.25">
      <c r="A3603" s="225">
        <v>3599</v>
      </c>
      <c r="B3603" s="62" t="s">
        <v>975</v>
      </c>
      <c r="C3603" s="8" t="s">
        <v>5456</v>
      </c>
      <c r="D3603" s="6">
        <v>0.75</v>
      </c>
      <c r="E3603" s="121"/>
      <c r="F3603" s="5"/>
      <c r="G3603" s="6">
        <f>SUM(D3603*100,E3603:F3603)</f>
        <v>75</v>
      </c>
      <c r="H3603" s="5"/>
      <c r="I3603" s="4"/>
      <c r="J3603" s="6">
        <f>SUM(H3603:I3603)</f>
        <v>0</v>
      </c>
      <c r="K3603" s="5"/>
      <c r="L3603" s="4"/>
      <c r="M3603" s="4"/>
      <c r="N3603" s="6">
        <f>SUM(K3603:M3603)</f>
        <v>0</v>
      </c>
      <c r="O3603" s="4"/>
      <c r="P3603" s="4"/>
      <c r="Q3603" s="4"/>
      <c r="R3603" s="4"/>
      <c r="S3603" s="6">
        <f>SUM(O3603:R3603)</f>
        <v>0</v>
      </c>
      <c r="T3603" s="7"/>
      <c r="U3603" s="5"/>
      <c r="V3603" s="5"/>
      <c r="W3603" s="5"/>
      <c r="X3603" s="5"/>
      <c r="Y3603" s="5"/>
      <c r="Z3603" s="6">
        <f>SUM(T3603:Y3603)</f>
        <v>0</v>
      </c>
      <c r="AA3603" s="5"/>
      <c r="AB3603" s="5"/>
      <c r="AC3603" s="40">
        <f>G3603+J3603+N3603+S3603+Z3603+AA3603-AB3603</f>
        <v>75</v>
      </c>
    </row>
    <row r="3604" spans="1:29" x14ac:dyDescent="0.25">
      <c r="A3604" s="224">
        <v>3600</v>
      </c>
      <c r="B3604" s="64" t="s">
        <v>976</v>
      </c>
      <c r="C3604" s="8" t="s">
        <v>5456</v>
      </c>
      <c r="D3604" s="6">
        <v>0.75</v>
      </c>
      <c r="E3604" s="121"/>
      <c r="F3604" s="5"/>
      <c r="G3604" s="6">
        <f>SUM(D3604*100,E3604:F3604)</f>
        <v>75</v>
      </c>
      <c r="H3604" s="5"/>
      <c r="I3604" s="4"/>
      <c r="J3604" s="6">
        <f>SUM(H3604:I3604)</f>
        <v>0</v>
      </c>
      <c r="K3604" s="5"/>
      <c r="L3604" s="4"/>
      <c r="M3604" s="4"/>
      <c r="N3604" s="6">
        <f>SUM(K3604:M3604)</f>
        <v>0</v>
      </c>
      <c r="O3604" s="4"/>
      <c r="P3604" s="4"/>
      <c r="Q3604" s="4"/>
      <c r="R3604" s="4"/>
      <c r="S3604" s="6">
        <f>SUM(O3604:R3604)</f>
        <v>0</v>
      </c>
      <c r="T3604" s="7"/>
      <c r="U3604" s="5"/>
      <c r="V3604" s="5"/>
      <c r="W3604" s="5"/>
      <c r="X3604" s="5"/>
      <c r="Y3604" s="5"/>
      <c r="Z3604" s="6">
        <f>SUM(T3604:Y3604)</f>
        <v>0</v>
      </c>
      <c r="AA3604" s="5"/>
      <c r="AB3604" s="5"/>
      <c r="AC3604" s="40">
        <f>G3604+J3604+N3604+S3604+Z3604+AA3604-AB3604</f>
        <v>75</v>
      </c>
    </row>
    <row r="3605" spans="1:29" x14ac:dyDescent="0.25">
      <c r="A3605" s="224">
        <v>3601</v>
      </c>
      <c r="B3605" s="62" t="s">
        <v>3038</v>
      </c>
      <c r="C3605" s="13" t="s">
        <v>2360</v>
      </c>
      <c r="D3605" s="18">
        <v>0.75</v>
      </c>
      <c r="E3605" s="122"/>
      <c r="F3605" s="17"/>
      <c r="G3605" s="18">
        <v>75</v>
      </c>
      <c r="H3605" s="17"/>
      <c r="I3605" s="19"/>
      <c r="J3605" s="18">
        <v>0</v>
      </c>
      <c r="K3605" s="17"/>
      <c r="L3605" s="19"/>
      <c r="M3605" s="19"/>
      <c r="N3605" s="18">
        <v>0</v>
      </c>
      <c r="O3605" s="19"/>
      <c r="P3605" s="19"/>
      <c r="Q3605" s="19"/>
      <c r="R3605" s="19"/>
      <c r="S3605" s="18">
        <v>0</v>
      </c>
      <c r="T3605" s="20"/>
      <c r="U3605" s="17"/>
      <c r="V3605" s="17"/>
      <c r="W3605" s="17"/>
      <c r="X3605" s="17"/>
      <c r="Y3605" s="17"/>
      <c r="Z3605" s="18">
        <v>0</v>
      </c>
      <c r="AA3605" s="17"/>
      <c r="AB3605" s="17"/>
      <c r="AC3605" s="41">
        <v>75</v>
      </c>
    </row>
    <row r="3606" spans="1:29" x14ac:dyDescent="0.25">
      <c r="A3606" s="224">
        <v>3602</v>
      </c>
      <c r="B3606" s="109">
        <v>204247</v>
      </c>
      <c r="C3606" s="36" t="s">
        <v>5457</v>
      </c>
      <c r="D3606" s="38">
        <v>0.75</v>
      </c>
      <c r="E3606" s="123"/>
      <c r="F3606" s="33"/>
      <c r="G3606" s="34">
        <v>75</v>
      </c>
      <c r="H3606" s="33"/>
      <c r="I3606" s="32"/>
      <c r="J3606" s="34">
        <v>0</v>
      </c>
      <c r="K3606" s="33"/>
      <c r="L3606" s="32"/>
      <c r="M3606" s="32"/>
      <c r="N3606" s="34">
        <v>0</v>
      </c>
      <c r="O3606" s="32"/>
      <c r="P3606" s="32"/>
      <c r="Q3606" s="32"/>
      <c r="R3606" s="32"/>
      <c r="S3606" s="34">
        <v>0</v>
      </c>
      <c r="T3606" s="35"/>
      <c r="U3606" s="33"/>
      <c r="V3606" s="33"/>
      <c r="W3606" s="33"/>
      <c r="X3606" s="33"/>
      <c r="Y3606" s="33"/>
      <c r="Z3606" s="34">
        <v>0</v>
      </c>
      <c r="AA3606" s="33"/>
      <c r="AB3606" s="33"/>
      <c r="AC3606" s="42">
        <v>75</v>
      </c>
    </row>
    <row r="3607" spans="1:29" x14ac:dyDescent="0.25">
      <c r="A3607" s="225">
        <v>3603</v>
      </c>
      <c r="B3607" s="109">
        <v>184121</v>
      </c>
      <c r="C3607" s="36" t="s">
        <v>5457</v>
      </c>
      <c r="D3607" s="39">
        <v>0.75</v>
      </c>
      <c r="E3607" s="123"/>
      <c r="F3607" s="33"/>
      <c r="G3607" s="34">
        <v>75</v>
      </c>
      <c r="H3607" s="33"/>
      <c r="I3607" s="32"/>
      <c r="J3607" s="34">
        <v>0</v>
      </c>
      <c r="K3607" s="33"/>
      <c r="L3607" s="32"/>
      <c r="M3607" s="32"/>
      <c r="N3607" s="34">
        <v>0</v>
      </c>
      <c r="O3607" s="32"/>
      <c r="P3607" s="32"/>
      <c r="Q3607" s="32"/>
      <c r="R3607" s="32"/>
      <c r="S3607" s="34">
        <v>0</v>
      </c>
      <c r="T3607" s="35"/>
      <c r="U3607" s="33"/>
      <c r="V3607" s="33"/>
      <c r="W3607" s="33"/>
      <c r="X3607" s="33"/>
      <c r="Y3607" s="33"/>
      <c r="Z3607" s="34">
        <v>0</v>
      </c>
      <c r="AA3607" s="33"/>
      <c r="AB3607" s="33"/>
      <c r="AC3607" s="42">
        <v>75</v>
      </c>
    </row>
    <row r="3608" spans="1:29" x14ac:dyDescent="0.25">
      <c r="A3608" s="224">
        <v>3604</v>
      </c>
      <c r="B3608" s="62" t="s">
        <v>5396</v>
      </c>
      <c r="C3608" s="9" t="s">
        <v>4042</v>
      </c>
      <c r="D3608" s="18">
        <v>0.74999393939393943</v>
      </c>
      <c r="E3608" s="124"/>
      <c r="F3608" s="17"/>
      <c r="G3608" s="18">
        <f>SUM(D3608*100,E3608:F3608)</f>
        <v>74.99939393939394</v>
      </c>
      <c r="H3608" s="17"/>
      <c r="I3608" s="19"/>
      <c r="J3608" s="18">
        <f>SUM(H3608:I3608)</f>
        <v>0</v>
      </c>
      <c r="K3608" s="17"/>
      <c r="L3608" s="19"/>
      <c r="M3608" s="19"/>
      <c r="N3608" s="18">
        <f>SUM(K3608:M3608)</f>
        <v>0</v>
      </c>
      <c r="O3608" s="19"/>
      <c r="P3608" s="19"/>
      <c r="Q3608" s="19"/>
      <c r="R3608" s="19"/>
      <c r="S3608" s="18">
        <f>SUM(O3608:R3608)</f>
        <v>0</v>
      </c>
      <c r="T3608" s="20"/>
      <c r="U3608" s="17"/>
      <c r="V3608" s="17"/>
      <c r="W3608" s="17"/>
      <c r="X3608" s="17"/>
      <c r="Y3608" s="17"/>
      <c r="Z3608" s="18">
        <f>SUM(T3608:Y3608)</f>
        <v>0</v>
      </c>
      <c r="AA3608" s="17"/>
      <c r="AB3608" s="17"/>
      <c r="AC3608" s="41">
        <f>G3608+J3608+N3608+S3608+Z3608+AA3608-AB3608</f>
        <v>74.99939393939394</v>
      </c>
    </row>
    <row r="3609" spans="1:29" x14ac:dyDescent="0.25">
      <c r="A3609" s="224">
        <v>3605</v>
      </c>
      <c r="B3609" s="81" t="s">
        <v>1762</v>
      </c>
      <c r="C3609" s="8" t="s">
        <v>1369</v>
      </c>
      <c r="D3609" s="18">
        <v>0.74996632996632995</v>
      </c>
      <c r="E3609" s="122"/>
      <c r="F3609" s="17"/>
      <c r="G3609" s="18">
        <f>SUM(D3609*100,E3609:F3609)</f>
        <v>74.996632996632997</v>
      </c>
      <c r="H3609" s="17"/>
      <c r="I3609" s="19"/>
      <c r="J3609" s="18">
        <f>SUM(H3609:I3609)</f>
        <v>0</v>
      </c>
      <c r="K3609" s="17"/>
      <c r="L3609" s="19"/>
      <c r="M3609" s="19"/>
      <c r="N3609" s="18">
        <f>SUM(K3609:M3609)</f>
        <v>0</v>
      </c>
      <c r="O3609" s="19"/>
      <c r="P3609" s="19"/>
      <c r="Q3609" s="19"/>
      <c r="R3609" s="19"/>
      <c r="S3609" s="18">
        <f>SUM(O3609:R3609)</f>
        <v>0</v>
      </c>
      <c r="T3609" s="20"/>
      <c r="U3609" s="17"/>
      <c r="V3609" s="17"/>
      <c r="W3609" s="17"/>
      <c r="X3609" s="17"/>
      <c r="Y3609" s="17"/>
      <c r="Z3609" s="18">
        <f>SUM(T3609:Y3609)</f>
        <v>0</v>
      </c>
      <c r="AA3609" s="17"/>
      <c r="AB3609" s="17"/>
      <c r="AC3609" s="41">
        <f>G3609+J3609+N3609+S3609+Z3609+AA3609-AB3609</f>
        <v>74.996632996632997</v>
      </c>
    </row>
    <row r="3610" spans="1:29" x14ac:dyDescent="0.25">
      <c r="A3610" s="224">
        <v>3606</v>
      </c>
      <c r="B3610" s="61" t="s">
        <v>977</v>
      </c>
      <c r="C3610" s="8" t="s">
        <v>5456</v>
      </c>
      <c r="D3610" s="6">
        <v>0.7478488033298647</v>
      </c>
      <c r="E3610" s="121"/>
      <c r="F3610" s="5"/>
      <c r="G3610" s="6">
        <f>SUM(D3610*100,E3610:F3610)</f>
        <v>74.784880332986475</v>
      </c>
      <c r="H3610" s="5"/>
      <c r="I3610" s="4"/>
      <c r="J3610" s="6">
        <f>SUM(H3610:I3610)</f>
        <v>0</v>
      </c>
      <c r="K3610" s="5"/>
      <c r="L3610" s="4"/>
      <c r="M3610" s="4"/>
      <c r="N3610" s="6">
        <f>SUM(K3610:M3610)</f>
        <v>0</v>
      </c>
      <c r="O3610" s="4"/>
      <c r="P3610" s="4"/>
      <c r="Q3610" s="4"/>
      <c r="R3610" s="4"/>
      <c r="S3610" s="6">
        <f>SUM(O3610:R3610)</f>
        <v>0</v>
      </c>
      <c r="T3610" s="7"/>
      <c r="U3610" s="5"/>
      <c r="V3610" s="5"/>
      <c r="W3610" s="5"/>
      <c r="X3610" s="5">
        <v>0.2</v>
      </c>
      <c r="Y3610" s="5"/>
      <c r="Z3610" s="6">
        <f>SUM(T3610:Y3610)</f>
        <v>0.2</v>
      </c>
      <c r="AA3610" s="5"/>
      <c r="AB3610" s="5"/>
      <c r="AC3610" s="40">
        <f>G3610+J3610+N3610+S3610+Z3610+AA3610-AB3610</f>
        <v>74.984880332986478</v>
      </c>
    </row>
    <row r="3611" spans="1:29" x14ac:dyDescent="0.25">
      <c r="A3611" s="225">
        <v>3607</v>
      </c>
      <c r="B3611" s="109">
        <v>214226</v>
      </c>
      <c r="C3611" s="36" t="s">
        <v>5457</v>
      </c>
      <c r="D3611" s="39">
        <v>0.70873333333333333</v>
      </c>
      <c r="E3611" s="123"/>
      <c r="F3611" s="33"/>
      <c r="G3611" s="34">
        <v>70.873333333333335</v>
      </c>
      <c r="H3611" s="33"/>
      <c r="I3611" s="32"/>
      <c r="J3611" s="34">
        <v>0</v>
      </c>
      <c r="K3611" s="33"/>
      <c r="L3611" s="32"/>
      <c r="M3611" s="32"/>
      <c r="N3611" s="34">
        <v>0</v>
      </c>
      <c r="O3611" s="32"/>
      <c r="P3611" s="32"/>
      <c r="Q3611" s="32"/>
      <c r="R3611" s="32"/>
      <c r="S3611" s="34">
        <v>0</v>
      </c>
      <c r="T3611" s="35"/>
      <c r="U3611" s="33">
        <v>3.9</v>
      </c>
      <c r="V3611" s="33"/>
      <c r="W3611" s="33">
        <v>0.2</v>
      </c>
      <c r="X3611" s="33"/>
      <c r="Y3611" s="33"/>
      <c r="Z3611" s="34">
        <v>4.0999999999999996</v>
      </c>
      <c r="AA3611" s="33"/>
      <c r="AB3611" s="33"/>
      <c r="AC3611" s="42">
        <v>74.973333333333329</v>
      </c>
    </row>
    <row r="3612" spans="1:29" x14ac:dyDescent="0.25">
      <c r="A3612" s="224">
        <v>3608</v>
      </c>
      <c r="B3612" s="109">
        <v>184020</v>
      </c>
      <c r="C3612" s="36" t="s">
        <v>5457</v>
      </c>
      <c r="D3612" s="39">
        <v>0.74972222222222218</v>
      </c>
      <c r="E3612" s="123"/>
      <c r="F3612" s="33"/>
      <c r="G3612" s="34">
        <v>74.972222222222214</v>
      </c>
      <c r="H3612" s="33"/>
      <c r="I3612" s="32"/>
      <c r="J3612" s="34">
        <v>0</v>
      </c>
      <c r="K3612" s="33"/>
      <c r="L3612" s="32"/>
      <c r="M3612" s="32"/>
      <c r="N3612" s="34">
        <v>0</v>
      </c>
      <c r="O3612" s="32"/>
      <c r="P3612" s="32"/>
      <c r="Q3612" s="32"/>
      <c r="R3612" s="32"/>
      <c r="S3612" s="34">
        <v>0</v>
      </c>
      <c r="T3612" s="35"/>
      <c r="U3612" s="33"/>
      <c r="V3612" s="33"/>
      <c r="W3612" s="33"/>
      <c r="X3612" s="33"/>
      <c r="Y3612" s="33"/>
      <c r="Z3612" s="34">
        <v>0</v>
      </c>
      <c r="AA3612" s="33"/>
      <c r="AB3612" s="33"/>
      <c r="AC3612" s="42">
        <v>74.972222222222214</v>
      </c>
    </row>
    <row r="3613" spans="1:29" x14ac:dyDescent="0.25">
      <c r="A3613" s="224">
        <v>3609</v>
      </c>
      <c r="B3613" s="62" t="s">
        <v>3717</v>
      </c>
      <c r="C3613" s="13" t="s">
        <v>3340</v>
      </c>
      <c r="D3613" s="18">
        <v>0.74960000000000004</v>
      </c>
      <c r="E3613" s="122"/>
      <c r="F3613" s="17"/>
      <c r="G3613" s="18">
        <v>74.960000000000008</v>
      </c>
      <c r="H3613" s="17"/>
      <c r="I3613" s="19"/>
      <c r="J3613" s="18">
        <v>0</v>
      </c>
      <c r="K3613" s="17"/>
      <c r="L3613" s="19"/>
      <c r="M3613" s="19"/>
      <c r="N3613" s="18">
        <v>0</v>
      </c>
      <c r="O3613" s="19"/>
      <c r="P3613" s="19"/>
      <c r="Q3613" s="19"/>
      <c r="R3613" s="19"/>
      <c r="S3613" s="18">
        <v>0</v>
      </c>
      <c r="T3613" s="20"/>
      <c r="U3613" s="17"/>
      <c r="V3613" s="17"/>
      <c r="W3613" s="17"/>
      <c r="X3613" s="17"/>
      <c r="Y3613" s="17"/>
      <c r="Z3613" s="18">
        <v>0</v>
      </c>
      <c r="AA3613" s="17"/>
      <c r="AB3613" s="17"/>
      <c r="AC3613" s="41">
        <v>74.960000000000008</v>
      </c>
    </row>
    <row r="3614" spans="1:29" x14ac:dyDescent="0.25">
      <c r="A3614" s="224">
        <v>3610</v>
      </c>
      <c r="B3614" s="62" t="s">
        <v>3039</v>
      </c>
      <c r="C3614" s="13" t="s">
        <v>2360</v>
      </c>
      <c r="D3614" s="18">
        <v>0.74923076923076914</v>
      </c>
      <c r="E3614" s="122"/>
      <c r="F3614" s="17"/>
      <c r="G3614" s="18">
        <v>74.92307692307692</v>
      </c>
      <c r="H3614" s="17"/>
      <c r="I3614" s="19"/>
      <c r="J3614" s="18">
        <v>0</v>
      </c>
      <c r="K3614" s="17"/>
      <c r="L3614" s="19"/>
      <c r="M3614" s="19"/>
      <c r="N3614" s="18">
        <v>0</v>
      </c>
      <c r="O3614" s="19"/>
      <c r="P3614" s="19"/>
      <c r="Q3614" s="19"/>
      <c r="R3614" s="19"/>
      <c r="S3614" s="18">
        <v>0</v>
      </c>
      <c r="T3614" s="20"/>
      <c r="U3614" s="17"/>
      <c r="V3614" s="17"/>
      <c r="W3614" s="17"/>
      <c r="X3614" s="17"/>
      <c r="Y3614" s="17"/>
      <c r="Z3614" s="18">
        <v>0</v>
      </c>
      <c r="AA3614" s="17"/>
      <c r="AB3614" s="17"/>
      <c r="AC3614" s="41">
        <v>74.92307692307692</v>
      </c>
    </row>
    <row r="3615" spans="1:29" x14ac:dyDescent="0.25">
      <c r="A3615" s="225">
        <v>3611</v>
      </c>
      <c r="B3615" s="62" t="s">
        <v>3040</v>
      </c>
      <c r="C3615" s="13" t="s">
        <v>2360</v>
      </c>
      <c r="D3615" s="18">
        <v>0.73916666666666675</v>
      </c>
      <c r="E3615" s="122"/>
      <c r="F3615" s="17"/>
      <c r="G3615" s="18">
        <v>73.916666666666671</v>
      </c>
      <c r="H3615" s="17">
        <v>1</v>
      </c>
      <c r="I3615" s="19"/>
      <c r="J3615" s="18">
        <v>1</v>
      </c>
      <c r="K3615" s="17"/>
      <c r="L3615" s="19"/>
      <c r="M3615" s="19"/>
      <c r="N3615" s="18">
        <v>0</v>
      </c>
      <c r="O3615" s="19"/>
      <c r="P3615" s="19"/>
      <c r="Q3615" s="19"/>
      <c r="R3615" s="19"/>
      <c r="S3615" s="18">
        <v>0</v>
      </c>
      <c r="T3615" s="20"/>
      <c r="U3615" s="17"/>
      <c r="V3615" s="17"/>
      <c r="W3615" s="17"/>
      <c r="X3615" s="17"/>
      <c r="Y3615" s="17"/>
      <c r="Z3615" s="18">
        <v>0</v>
      </c>
      <c r="AA3615" s="17"/>
      <c r="AB3615" s="17"/>
      <c r="AC3615" s="41">
        <v>74.916666666666671</v>
      </c>
    </row>
    <row r="3616" spans="1:29" x14ac:dyDescent="0.25">
      <c r="A3616" s="224">
        <v>3612</v>
      </c>
      <c r="B3616" s="62" t="s">
        <v>3041</v>
      </c>
      <c r="C3616" s="13" t="s">
        <v>2360</v>
      </c>
      <c r="D3616" s="18">
        <v>0.74916666666666676</v>
      </c>
      <c r="E3616" s="122"/>
      <c r="F3616" s="17"/>
      <c r="G3616" s="18">
        <v>74.916666666666671</v>
      </c>
      <c r="H3616" s="17"/>
      <c r="I3616" s="19"/>
      <c r="J3616" s="18">
        <v>0</v>
      </c>
      <c r="K3616" s="17"/>
      <c r="L3616" s="19"/>
      <c r="M3616" s="19"/>
      <c r="N3616" s="18">
        <v>0</v>
      </c>
      <c r="O3616" s="19"/>
      <c r="P3616" s="19"/>
      <c r="Q3616" s="19"/>
      <c r="R3616" s="19"/>
      <c r="S3616" s="18">
        <v>0</v>
      </c>
      <c r="T3616" s="20"/>
      <c r="U3616" s="17"/>
      <c r="V3616" s="17"/>
      <c r="W3616" s="17"/>
      <c r="X3616" s="17"/>
      <c r="Y3616" s="17"/>
      <c r="Z3616" s="18">
        <v>0</v>
      </c>
      <c r="AA3616" s="17"/>
      <c r="AB3616" s="17"/>
      <c r="AC3616" s="41">
        <v>74.916666666666671</v>
      </c>
    </row>
    <row r="3617" spans="1:29" x14ac:dyDescent="0.25">
      <c r="A3617" s="224">
        <v>3613</v>
      </c>
      <c r="B3617" s="109">
        <v>214072</v>
      </c>
      <c r="C3617" s="36" t="s">
        <v>5457</v>
      </c>
      <c r="D3617" s="39">
        <v>0.74916296296296292</v>
      </c>
      <c r="E3617" s="123"/>
      <c r="F3617" s="33"/>
      <c r="G3617" s="34">
        <v>74.916296296296295</v>
      </c>
      <c r="H3617" s="33"/>
      <c r="I3617" s="32"/>
      <c r="J3617" s="34">
        <v>0</v>
      </c>
      <c r="K3617" s="33"/>
      <c r="L3617" s="32"/>
      <c r="M3617" s="32"/>
      <c r="N3617" s="34">
        <v>0</v>
      </c>
      <c r="O3617" s="32"/>
      <c r="P3617" s="32"/>
      <c r="Q3617" s="32"/>
      <c r="R3617" s="32"/>
      <c r="S3617" s="34">
        <v>0</v>
      </c>
      <c r="T3617" s="35"/>
      <c r="U3617" s="33"/>
      <c r="V3617" s="33"/>
      <c r="W3617" s="33"/>
      <c r="X3617" s="33"/>
      <c r="Y3617" s="33"/>
      <c r="Z3617" s="34">
        <v>0</v>
      </c>
      <c r="AA3617" s="33"/>
      <c r="AB3617" s="33"/>
      <c r="AC3617" s="42">
        <v>74.916296296296295</v>
      </c>
    </row>
    <row r="3618" spans="1:29" x14ac:dyDescent="0.25">
      <c r="A3618" s="224">
        <v>3614</v>
      </c>
      <c r="B3618" s="62" t="s">
        <v>5033</v>
      </c>
      <c r="C3618" s="24" t="s">
        <v>4042</v>
      </c>
      <c r="D3618" s="18">
        <v>0.74903225806451612</v>
      </c>
      <c r="E3618" s="124"/>
      <c r="F3618" s="17"/>
      <c r="G3618" s="18">
        <f>SUM(D3618*100,E3618:F3618)</f>
        <v>74.903225806451616</v>
      </c>
      <c r="H3618" s="17"/>
      <c r="I3618" s="19"/>
      <c r="J3618" s="18">
        <f>SUM(H3618:I3618)</f>
        <v>0</v>
      </c>
      <c r="K3618" s="17"/>
      <c r="L3618" s="19"/>
      <c r="M3618" s="19"/>
      <c r="N3618" s="18">
        <f>SUM(K3618:M3618)</f>
        <v>0</v>
      </c>
      <c r="O3618" s="19"/>
      <c r="P3618" s="19"/>
      <c r="Q3618" s="19"/>
      <c r="R3618" s="19"/>
      <c r="S3618" s="18">
        <f>SUM(O3618:R3618)</f>
        <v>0</v>
      </c>
      <c r="T3618" s="20"/>
      <c r="U3618" s="17"/>
      <c r="V3618" s="17"/>
      <c r="W3618" s="17"/>
      <c r="X3618" s="17"/>
      <c r="Y3618" s="17"/>
      <c r="Z3618" s="18">
        <f>SUM(T3618:Y3618)</f>
        <v>0</v>
      </c>
      <c r="AA3618" s="17"/>
      <c r="AB3618" s="17"/>
      <c r="AC3618" s="41">
        <f>G3618+J3618+N3618+S3618+Z3618+AA3618-AB3618</f>
        <v>74.903225806451616</v>
      </c>
    </row>
    <row r="3619" spans="1:29" x14ac:dyDescent="0.25">
      <c r="A3619" s="225">
        <v>3615</v>
      </c>
      <c r="B3619" s="58" t="s">
        <v>978</v>
      </c>
      <c r="C3619" s="8" t="s">
        <v>5456</v>
      </c>
      <c r="D3619" s="43">
        <v>0.74901333333333331</v>
      </c>
      <c r="E3619" s="121"/>
      <c r="F3619" s="5"/>
      <c r="G3619" s="6">
        <f>SUM(D3619*100,E3619:F3619)</f>
        <v>74.901333333333326</v>
      </c>
      <c r="H3619" s="5"/>
      <c r="I3619" s="4"/>
      <c r="J3619" s="6">
        <f>SUM(H3619:I3619)</f>
        <v>0</v>
      </c>
      <c r="K3619" s="5"/>
      <c r="L3619" s="4"/>
      <c r="M3619" s="4"/>
      <c r="N3619" s="6">
        <f>SUM(K3619:M3619)</f>
        <v>0</v>
      </c>
      <c r="O3619" s="4"/>
      <c r="P3619" s="4"/>
      <c r="Q3619" s="4"/>
      <c r="R3619" s="4"/>
      <c r="S3619" s="6">
        <f>SUM(O3619:R3619)</f>
        <v>0</v>
      </c>
      <c r="T3619" s="7"/>
      <c r="U3619" s="5"/>
      <c r="V3619" s="5"/>
      <c r="W3619" s="5"/>
      <c r="X3619" s="5"/>
      <c r="Y3619" s="5"/>
      <c r="Z3619" s="6">
        <f>SUM(T3619:Y3619)</f>
        <v>0</v>
      </c>
      <c r="AA3619" s="5"/>
      <c r="AB3619" s="5"/>
      <c r="AC3619" s="40">
        <f>G3619+J3619+N3619+S3619+Z3619+AA3619-AB3619</f>
        <v>74.901333333333326</v>
      </c>
    </row>
    <row r="3620" spans="1:29" x14ac:dyDescent="0.25">
      <c r="A3620" s="224">
        <v>3616</v>
      </c>
      <c r="B3620" s="62" t="s">
        <v>3042</v>
      </c>
      <c r="C3620" s="13" t="s">
        <v>2360</v>
      </c>
      <c r="D3620" s="18">
        <v>0.74</v>
      </c>
      <c r="E3620" s="122"/>
      <c r="F3620" s="17"/>
      <c r="G3620" s="18">
        <v>74</v>
      </c>
      <c r="H3620" s="17"/>
      <c r="I3620" s="19"/>
      <c r="J3620" s="18">
        <v>0</v>
      </c>
      <c r="K3620" s="17"/>
      <c r="L3620" s="19"/>
      <c r="M3620" s="19"/>
      <c r="N3620" s="18">
        <v>0</v>
      </c>
      <c r="O3620" s="19"/>
      <c r="P3620" s="19"/>
      <c r="Q3620" s="19"/>
      <c r="R3620" s="19"/>
      <c r="S3620" s="18">
        <v>0</v>
      </c>
      <c r="T3620" s="20"/>
      <c r="U3620" s="17">
        <v>0.9</v>
      </c>
      <c r="V3620" s="17"/>
      <c r="W3620" s="17"/>
      <c r="X3620" s="17"/>
      <c r="Y3620" s="17"/>
      <c r="Z3620" s="18">
        <v>0.9</v>
      </c>
      <c r="AA3620" s="17"/>
      <c r="AB3620" s="17"/>
      <c r="AC3620" s="41">
        <v>74.900000000000006</v>
      </c>
    </row>
    <row r="3621" spans="1:29" x14ac:dyDescent="0.25">
      <c r="A3621" s="224">
        <v>3617</v>
      </c>
      <c r="B3621" s="61" t="s">
        <v>979</v>
      </c>
      <c r="C3621" s="8" t="s">
        <v>5456</v>
      </c>
      <c r="D3621" s="6">
        <v>0.7488540062434963</v>
      </c>
      <c r="E3621" s="121"/>
      <c r="F3621" s="5"/>
      <c r="G3621" s="6">
        <f>SUM(D3621*100,E3621:F3621)</f>
        <v>74.885400624349629</v>
      </c>
      <c r="H3621" s="5"/>
      <c r="I3621" s="4"/>
      <c r="J3621" s="6">
        <f>SUM(H3621:I3621)</f>
        <v>0</v>
      </c>
      <c r="K3621" s="5"/>
      <c r="L3621" s="4"/>
      <c r="M3621" s="4"/>
      <c r="N3621" s="6">
        <f>SUM(K3621:M3621)</f>
        <v>0</v>
      </c>
      <c r="O3621" s="4"/>
      <c r="P3621" s="4"/>
      <c r="Q3621" s="4"/>
      <c r="R3621" s="4"/>
      <c r="S3621" s="6">
        <f>SUM(O3621:R3621)</f>
        <v>0</v>
      </c>
      <c r="T3621" s="7"/>
      <c r="U3621" s="5"/>
      <c r="V3621" s="5"/>
      <c r="W3621" s="5"/>
      <c r="X3621" s="5"/>
      <c r="Y3621" s="5"/>
      <c r="Z3621" s="6">
        <f>SUM(T3621:Y3621)</f>
        <v>0</v>
      </c>
      <c r="AA3621" s="5"/>
      <c r="AB3621" s="5"/>
      <c r="AC3621" s="40">
        <f>G3621+J3621+N3621+S3621+Z3621+AA3621-AB3621</f>
        <v>74.885400624349629</v>
      </c>
    </row>
    <row r="3622" spans="1:29" x14ac:dyDescent="0.25">
      <c r="A3622" s="224">
        <v>3618</v>
      </c>
      <c r="B3622" s="62" t="s">
        <v>3718</v>
      </c>
      <c r="C3622" s="13" t="s">
        <v>3340</v>
      </c>
      <c r="D3622" s="18">
        <v>0.73875000000000002</v>
      </c>
      <c r="E3622" s="122">
        <v>1</v>
      </c>
      <c r="F3622" s="17"/>
      <c r="G3622" s="18">
        <v>74.875</v>
      </c>
      <c r="H3622" s="17"/>
      <c r="I3622" s="19"/>
      <c r="J3622" s="18">
        <v>0</v>
      </c>
      <c r="K3622" s="17"/>
      <c r="L3622" s="19"/>
      <c r="M3622" s="19"/>
      <c r="N3622" s="18">
        <v>0</v>
      </c>
      <c r="O3622" s="19"/>
      <c r="P3622" s="19"/>
      <c r="Q3622" s="19"/>
      <c r="R3622" s="19"/>
      <c r="S3622" s="18">
        <v>0</v>
      </c>
      <c r="T3622" s="20"/>
      <c r="U3622" s="17"/>
      <c r="V3622" s="17"/>
      <c r="W3622" s="17"/>
      <c r="X3622" s="17"/>
      <c r="Y3622" s="17"/>
      <c r="Z3622" s="18">
        <v>0</v>
      </c>
      <c r="AA3622" s="17"/>
      <c r="AB3622" s="17"/>
      <c r="AC3622" s="41">
        <v>74.875</v>
      </c>
    </row>
    <row r="3623" spans="1:29" x14ac:dyDescent="0.25">
      <c r="A3623" s="225">
        <v>3619</v>
      </c>
      <c r="B3623" s="62" t="s">
        <v>3719</v>
      </c>
      <c r="C3623" s="13" t="s">
        <v>3340</v>
      </c>
      <c r="D3623" s="18">
        <v>0.73875000000000002</v>
      </c>
      <c r="E3623" s="122">
        <v>1</v>
      </c>
      <c r="F3623" s="17"/>
      <c r="G3623" s="18">
        <v>74.875</v>
      </c>
      <c r="H3623" s="17"/>
      <c r="I3623" s="19"/>
      <c r="J3623" s="18">
        <v>0</v>
      </c>
      <c r="K3623" s="17"/>
      <c r="L3623" s="19"/>
      <c r="M3623" s="19"/>
      <c r="N3623" s="18">
        <v>0</v>
      </c>
      <c r="O3623" s="19"/>
      <c r="P3623" s="19"/>
      <c r="Q3623" s="19"/>
      <c r="R3623" s="19"/>
      <c r="S3623" s="18">
        <v>0</v>
      </c>
      <c r="T3623" s="20"/>
      <c r="U3623" s="17"/>
      <c r="V3623" s="17"/>
      <c r="W3623" s="17"/>
      <c r="X3623" s="17"/>
      <c r="Y3623" s="17"/>
      <c r="Z3623" s="18">
        <v>0</v>
      </c>
      <c r="AA3623" s="17"/>
      <c r="AB3623" s="17"/>
      <c r="AC3623" s="41">
        <v>74.875</v>
      </c>
    </row>
    <row r="3624" spans="1:29" x14ac:dyDescent="0.25">
      <c r="A3624" s="224">
        <v>3620</v>
      </c>
      <c r="B3624" s="109">
        <v>204225</v>
      </c>
      <c r="C3624" s="36" t="s">
        <v>5457</v>
      </c>
      <c r="D3624" s="38">
        <v>0.74875000000000003</v>
      </c>
      <c r="E3624" s="123"/>
      <c r="F3624" s="33"/>
      <c r="G3624" s="34">
        <v>74.875</v>
      </c>
      <c r="H3624" s="33"/>
      <c r="I3624" s="32"/>
      <c r="J3624" s="34">
        <v>0</v>
      </c>
      <c r="K3624" s="33"/>
      <c r="L3624" s="32"/>
      <c r="M3624" s="32"/>
      <c r="N3624" s="34">
        <v>0</v>
      </c>
      <c r="O3624" s="32"/>
      <c r="P3624" s="32"/>
      <c r="Q3624" s="32"/>
      <c r="R3624" s="32"/>
      <c r="S3624" s="34">
        <v>0</v>
      </c>
      <c r="T3624" s="35"/>
      <c r="U3624" s="33"/>
      <c r="V3624" s="33"/>
      <c r="W3624" s="33"/>
      <c r="X3624" s="33"/>
      <c r="Y3624" s="33"/>
      <c r="Z3624" s="34">
        <v>0</v>
      </c>
      <c r="AA3624" s="33"/>
      <c r="AB3624" s="33"/>
      <c r="AC3624" s="42">
        <v>74.875</v>
      </c>
    </row>
    <row r="3625" spans="1:29" x14ac:dyDescent="0.25">
      <c r="A3625" s="224">
        <v>3621</v>
      </c>
      <c r="B3625" s="58" t="s">
        <v>980</v>
      </c>
      <c r="C3625" s="8" t="s">
        <v>5456</v>
      </c>
      <c r="D3625" s="6">
        <v>0.74870967741935479</v>
      </c>
      <c r="E3625" s="121"/>
      <c r="F3625" s="5"/>
      <c r="G3625" s="6">
        <f>SUM(D3625*100,E3625:F3625)</f>
        <v>74.870967741935473</v>
      </c>
      <c r="H3625" s="5"/>
      <c r="I3625" s="4"/>
      <c r="J3625" s="6">
        <f>SUM(H3625:I3625)</f>
        <v>0</v>
      </c>
      <c r="K3625" s="5"/>
      <c r="L3625" s="4"/>
      <c r="M3625" s="4"/>
      <c r="N3625" s="6">
        <f>SUM(K3625:M3625)</f>
        <v>0</v>
      </c>
      <c r="O3625" s="4"/>
      <c r="P3625" s="4"/>
      <c r="Q3625" s="4"/>
      <c r="R3625" s="4"/>
      <c r="S3625" s="6">
        <f>SUM(O3625:R3625)</f>
        <v>0</v>
      </c>
      <c r="T3625" s="7"/>
      <c r="U3625" s="5"/>
      <c r="V3625" s="5"/>
      <c r="W3625" s="5"/>
      <c r="X3625" s="5"/>
      <c r="Y3625" s="5"/>
      <c r="Z3625" s="6">
        <f>SUM(T3625:Y3625)</f>
        <v>0</v>
      </c>
      <c r="AA3625" s="5"/>
      <c r="AB3625" s="5"/>
      <c r="AC3625" s="40">
        <f>G3625+J3625+N3625+S3625+Z3625+AA3625-AB3625</f>
        <v>74.870967741935473</v>
      </c>
    </row>
    <row r="3626" spans="1:29" x14ac:dyDescent="0.25">
      <c r="A3626" s="224">
        <v>3622</v>
      </c>
      <c r="B3626" s="109">
        <v>184006</v>
      </c>
      <c r="C3626" s="36" t="s">
        <v>5457</v>
      </c>
      <c r="D3626" s="39">
        <v>0.74833333333333329</v>
      </c>
      <c r="E3626" s="123"/>
      <c r="F3626" s="33"/>
      <c r="G3626" s="34">
        <v>74.833333333333329</v>
      </c>
      <c r="H3626" s="33"/>
      <c r="I3626" s="32"/>
      <c r="J3626" s="34">
        <v>0</v>
      </c>
      <c r="K3626" s="33"/>
      <c r="L3626" s="32"/>
      <c r="M3626" s="32"/>
      <c r="N3626" s="34">
        <v>0</v>
      </c>
      <c r="O3626" s="32"/>
      <c r="P3626" s="32"/>
      <c r="Q3626" s="32"/>
      <c r="R3626" s="32"/>
      <c r="S3626" s="34">
        <v>0</v>
      </c>
      <c r="T3626" s="35"/>
      <c r="U3626" s="33"/>
      <c r="V3626" s="33"/>
      <c r="W3626" s="33"/>
      <c r="X3626" s="33"/>
      <c r="Y3626" s="33"/>
      <c r="Z3626" s="34">
        <v>0</v>
      </c>
      <c r="AA3626" s="33"/>
      <c r="AB3626" s="33"/>
      <c r="AC3626" s="42">
        <v>74.833333333333329</v>
      </c>
    </row>
    <row r="3627" spans="1:29" x14ac:dyDescent="0.25">
      <c r="A3627" s="225">
        <v>3623</v>
      </c>
      <c r="B3627" s="109">
        <v>184047</v>
      </c>
      <c r="C3627" s="36" t="s">
        <v>5457</v>
      </c>
      <c r="D3627" s="39">
        <v>0.74833333333333329</v>
      </c>
      <c r="E3627" s="123"/>
      <c r="F3627" s="33"/>
      <c r="G3627" s="34">
        <v>74.833333333333329</v>
      </c>
      <c r="H3627" s="33"/>
      <c r="I3627" s="32"/>
      <c r="J3627" s="34">
        <v>0</v>
      </c>
      <c r="K3627" s="33"/>
      <c r="L3627" s="32"/>
      <c r="M3627" s="32"/>
      <c r="N3627" s="34">
        <v>0</v>
      </c>
      <c r="O3627" s="32"/>
      <c r="P3627" s="32"/>
      <c r="Q3627" s="32"/>
      <c r="R3627" s="32"/>
      <c r="S3627" s="34">
        <v>0</v>
      </c>
      <c r="T3627" s="35"/>
      <c r="U3627" s="33"/>
      <c r="V3627" s="33"/>
      <c r="W3627" s="33"/>
      <c r="X3627" s="33"/>
      <c r="Y3627" s="33"/>
      <c r="Z3627" s="34">
        <v>0</v>
      </c>
      <c r="AA3627" s="33"/>
      <c r="AB3627" s="33"/>
      <c r="AC3627" s="42">
        <v>74.833333333333329</v>
      </c>
    </row>
    <row r="3628" spans="1:29" x14ac:dyDescent="0.25">
      <c r="A3628" s="224">
        <v>3624</v>
      </c>
      <c r="B3628" s="81" t="s">
        <v>1763</v>
      </c>
      <c r="C3628" s="8" t="s">
        <v>1369</v>
      </c>
      <c r="D3628" s="18">
        <v>0.74831460674157302</v>
      </c>
      <c r="E3628" s="122"/>
      <c r="F3628" s="17"/>
      <c r="G3628" s="18">
        <f>SUM(D3628*100,E3628:F3628)</f>
        <v>74.831460674157299</v>
      </c>
      <c r="H3628" s="17"/>
      <c r="I3628" s="19"/>
      <c r="J3628" s="18">
        <f>SUM(H3628:I3628)</f>
        <v>0</v>
      </c>
      <c r="K3628" s="17"/>
      <c r="L3628" s="19"/>
      <c r="M3628" s="19"/>
      <c r="N3628" s="18">
        <f>SUM(K3628:M3628)</f>
        <v>0</v>
      </c>
      <c r="O3628" s="19"/>
      <c r="P3628" s="19"/>
      <c r="Q3628" s="19"/>
      <c r="R3628" s="19"/>
      <c r="S3628" s="18">
        <f>SUM(O3628:R3628)</f>
        <v>0</v>
      </c>
      <c r="T3628" s="20"/>
      <c r="U3628" s="17"/>
      <c r="V3628" s="17"/>
      <c r="W3628" s="17"/>
      <c r="X3628" s="17"/>
      <c r="Y3628" s="17"/>
      <c r="Z3628" s="18">
        <f>SUM(T3628:Y3628)</f>
        <v>0</v>
      </c>
      <c r="AA3628" s="17"/>
      <c r="AB3628" s="17"/>
      <c r="AC3628" s="41">
        <f>G3628+J3628+N3628+S3628+Z3628+AA3628-AB3628</f>
        <v>74.831460674157299</v>
      </c>
    </row>
    <row r="3629" spans="1:29" x14ac:dyDescent="0.25">
      <c r="A3629" s="224">
        <v>3625</v>
      </c>
      <c r="B3629" s="62" t="s">
        <v>981</v>
      </c>
      <c r="C3629" s="8" t="s">
        <v>5456</v>
      </c>
      <c r="D3629" s="6">
        <v>0.74827586206896557</v>
      </c>
      <c r="E3629" s="121"/>
      <c r="F3629" s="5"/>
      <c r="G3629" s="6">
        <f>SUM(D3629*100,E3629:F3629)</f>
        <v>74.827586206896555</v>
      </c>
      <c r="H3629" s="5"/>
      <c r="I3629" s="4"/>
      <c r="J3629" s="6">
        <f>SUM(H3629:I3629)</f>
        <v>0</v>
      </c>
      <c r="K3629" s="5"/>
      <c r="L3629" s="4"/>
      <c r="M3629" s="4"/>
      <c r="N3629" s="6">
        <f>SUM(K3629:M3629)</f>
        <v>0</v>
      </c>
      <c r="O3629" s="4"/>
      <c r="P3629" s="4"/>
      <c r="Q3629" s="4"/>
      <c r="R3629" s="4"/>
      <c r="S3629" s="6">
        <f>SUM(O3629:R3629)</f>
        <v>0</v>
      </c>
      <c r="T3629" s="7"/>
      <c r="U3629" s="5"/>
      <c r="V3629" s="5"/>
      <c r="W3629" s="5"/>
      <c r="X3629" s="5"/>
      <c r="Y3629" s="5"/>
      <c r="Z3629" s="6">
        <f>SUM(T3629:Y3629)</f>
        <v>0</v>
      </c>
      <c r="AA3629" s="5"/>
      <c r="AB3629" s="5"/>
      <c r="AC3629" s="40">
        <f>G3629+J3629+N3629+S3629+Z3629+AA3629-AB3629</f>
        <v>74.827586206896555</v>
      </c>
    </row>
    <row r="3630" spans="1:29" x14ac:dyDescent="0.25">
      <c r="A3630" s="224">
        <v>3626</v>
      </c>
      <c r="B3630" s="62" t="s">
        <v>3043</v>
      </c>
      <c r="C3630" s="13" t="s">
        <v>2360</v>
      </c>
      <c r="D3630" s="18">
        <v>0.74818181818181817</v>
      </c>
      <c r="E3630" s="122"/>
      <c r="F3630" s="17"/>
      <c r="G3630" s="18">
        <v>74.818181818181813</v>
      </c>
      <c r="H3630" s="17"/>
      <c r="I3630" s="19"/>
      <c r="J3630" s="18">
        <v>0</v>
      </c>
      <c r="K3630" s="17"/>
      <c r="L3630" s="19"/>
      <c r="M3630" s="19"/>
      <c r="N3630" s="18">
        <v>0</v>
      </c>
      <c r="O3630" s="19"/>
      <c r="P3630" s="19"/>
      <c r="Q3630" s="19"/>
      <c r="R3630" s="19"/>
      <c r="S3630" s="18">
        <v>0</v>
      </c>
      <c r="T3630" s="20"/>
      <c r="U3630" s="17"/>
      <c r="V3630" s="17"/>
      <c r="W3630" s="17"/>
      <c r="X3630" s="17"/>
      <c r="Y3630" s="17"/>
      <c r="Z3630" s="18">
        <v>0</v>
      </c>
      <c r="AA3630" s="17"/>
      <c r="AB3630" s="17"/>
      <c r="AC3630" s="41">
        <v>74.818181818181813</v>
      </c>
    </row>
    <row r="3631" spans="1:29" x14ac:dyDescent="0.25">
      <c r="A3631" s="225">
        <v>3627</v>
      </c>
      <c r="B3631" s="62" t="s">
        <v>3720</v>
      </c>
      <c r="C3631" s="13" t="s">
        <v>3340</v>
      </c>
      <c r="D3631" s="18">
        <v>0.69315789473684208</v>
      </c>
      <c r="E3631" s="122"/>
      <c r="F3631" s="17"/>
      <c r="G3631" s="18">
        <v>69.315789473684205</v>
      </c>
      <c r="H3631" s="17"/>
      <c r="I3631" s="19"/>
      <c r="J3631" s="18">
        <v>0</v>
      </c>
      <c r="K3631" s="17"/>
      <c r="L3631" s="19"/>
      <c r="M3631" s="19"/>
      <c r="N3631" s="18">
        <v>0</v>
      </c>
      <c r="O3631" s="19">
        <v>2.5</v>
      </c>
      <c r="P3631" s="19">
        <v>3</v>
      </c>
      <c r="Q3631" s="19"/>
      <c r="R3631" s="19"/>
      <c r="S3631" s="18">
        <v>5.5</v>
      </c>
      <c r="T3631" s="20"/>
      <c r="U3631" s="17"/>
      <c r="V3631" s="17"/>
      <c r="W3631" s="17"/>
      <c r="X3631" s="17"/>
      <c r="Y3631" s="17"/>
      <c r="Z3631" s="18">
        <v>0</v>
      </c>
      <c r="AA3631" s="17"/>
      <c r="AB3631" s="17"/>
      <c r="AC3631" s="41">
        <v>74.815789473684205</v>
      </c>
    </row>
    <row r="3632" spans="1:29" x14ac:dyDescent="0.25">
      <c r="A3632" s="224">
        <v>3628</v>
      </c>
      <c r="B3632" s="109">
        <v>204060</v>
      </c>
      <c r="C3632" s="36" t="s">
        <v>5457</v>
      </c>
      <c r="D3632" s="38">
        <v>0.73812500000000003</v>
      </c>
      <c r="E3632" s="123"/>
      <c r="F3632" s="33"/>
      <c r="G3632" s="34">
        <v>73.8125</v>
      </c>
      <c r="H3632" s="33"/>
      <c r="I3632" s="32"/>
      <c r="J3632" s="34">
        <v>0</v>
      </c>
      <c r="K3632" s="33"/>
      <c r="L3632" s="32"/>
      <c r="M3632" s="32"/>
      <c r="N3632" s="34">
        <v>0</v>
      </c>
      <c r="O3632" s="32"/>
      <c r="P3632" s="32"/>
      <c r="Q3632" s="32"/>
      <c r="R3632" s="32"/>
      <c r="S3632" s="34">
        <v>0</v>
      </c>
      <c r="T3632" s="35">
        <v>1</v>
      </c>
      <c r="U3632" s="33"/>
      <c r="V3632" s="33"/>
      <c r="W3632" s="33"/>
      <c r="X3632" s="33"/>
      <c r="Y3632" s="33"/>
      <c r="Z3632" s="34">
        <v>1</v>
      </c>
      <c r="AA3632" s="33"/>
      <c r="AB3632" s="33"/>
      <c r="AC3632" s="42">
        <v>74.8125</v>
      </c>
    </row>
    <row r="3633" spans="1:29" x14ac:dyDescent="0.25">
      <c r="A3633" s="224">
        <v>3629</v>
      </c>
      <c r="B3633" s="58" t="s">
        <v>982</v>
      </c>
      <c r="C3633" s="8" t="s">
        <v>5456</v>
      </c>
      <c r="D3633" s="43">
        <v>0.74774666666666656</v>
      </c>
      <c r="E3633" s="121"/>
      <c r="F3633" s="5"/>
      <c r="G3633" s="6">
        <f>SUM(D3633*100,E3633:F3633)</f>
        <v>74.774666666666661</v>
      </c>
      <c r="H3633" s="5"/>
      <c r="I3633" s="4"/>
      <c r="J3633" s="6">
        <f>SUM(H3633:I3633)</f>
        <v>0</v>
      </c>
      <c r="K3633" s="5"/>
      <c r="L3633" s="4"/>
      <c r="M3633" s="4"/>
      <c r="N3633" s="6">
        <f>SUM(K3633:M3633)</f>
        <v>0</v>
      </c>
      <c r="O3633" s="4"/>
      <c r="P3633" s="4"/>
      <c r="Q3633" s="4"/>
      <c r="R3633" s="4"/>
      <c r="S3633" s="6">
        <f>SUM(O3633:R3633)</f>
        <v>0</v>
      </c>
      <c r="T3633" s="7"/>
      <c r="U3633" s="5"/>
      <c r="V3633" s="5"/>
      <c r="W3633" s="5"/>
      <c r="X3633" s="5"/>
      <c r="Y3633" s="5"/>
      <c r="Z3633" s="6">
        <f>SUM(T3633:Y3633)</f>
        <v>0</v>
      </c>
      <c r="AA3633" s="5"/>
      <c r="AB3633" s="5"/>
      <c r="AC3633" s="40">
        <f>G3633+J3633+N3633+S3633+Z3633+AA3633-AB3633</f>
        <v>74.774666666666661</v>
      </c>
    </row>
    <row r="3634" spans="1:29" x14ac:dyDescent="0.25">
      <c r="A3634" s="224">
        <v>3630</v>
      </c>
      <c r="B3634" s="62" t="s">
        <v>3044</v>
      </c>
      <c r="C3634" s="13" t="s">
        <v>2360</v>
      </c>
      <c r="D3634" s="18">
        <v>0.74769230769230777</v>
      </c>
      <c r="E3634" s="122"/>
      <c r="F3634" s="17"/>
      <c r="G3634" s="18">
        <v>74.769230769230774</v>
      </c>
      <c r="H3634" s="17"/>
      <c r="I3634" s="19"/>
      <c r="J3634" s="18">
        <v>0</v>
      </c>
      <c r="K3634" s="17"/>
      <c r="L3634" s="19"/>
      <c r="M3634" s="19"/>
      <c r="N3634" s="18">
        <v>0</v>
      </c>
      <c r="O3634" s="19"/>
      <c r="P3634" s="19"/>
      <c r="Q3634" s="19"/>
      <c r="R3634" s="19"/>
      <c r="S3634" s="18">
        <v>0</v>
      </c>
      <c r="T3634" s="20"/>
      <c r="U3634" s="17"/>
      <c r="V3634" s="17"/>
      <c r="W3634" s="17"/>
      <c r="X3634" s="17"/>
      <c r="Y3634" s="17"/>
      <c r="Z3634" s="18">
        <v>0</v>
      </c>
      <c r="AA3634" s="17"/>
      <c r="AB3634" s="17"/>
      <c r="AC3634" s="41">
        <v>74.769230769230774</v>
      </c>
    </row>
    <row r="3635" spans="1:29" x14ac:dyDescent="0.25">
      <c r="A3635" s="225">
        <v>3631</v>
      </c>
      <c r="B3635" s="58" t="s">
        <v>983</v>
      </c>
      <c r="C3635" s="8" t="s">
        <v>5456</v>
      </c>
      <c r="D3635" s="6">
        <v>0.74758620689655175</v>
      </c>
      <c r="E3635" s="121"/>
      <c r="F3635" s="5"/>
      <c r="G3635" s="6">
        <f>SUM(D3635*100,E3635:F3635)</f>
        <v>74.758620689655174</v>
      </c>
      <c r="H3635" s="5"/>
      <c r="I3635" s="4"/>
      <c r="J3635" s="6">
        <f>SUM(H3635:I3635)</f>
        <v>0</v>
      </c>
      <c r="K3635" s="5"/>
      <c r="L3635" s="4"/>
      <c r="M3635" s="4"/>
      <c r="N3635" s="6">
        <f>SUM(K3635:M3635)</f>
        <v>0</v>
      </c>
      <c r="O3635" s="4"/>
      <c r="P3635" s="4"/>
      <c r="Q3635" s="4"/>
      <c r="R3635" s="4"/>
      <c r="S3635" s="6">
        <f>SUM(O3635:R3635)</f>
        <v>0</v>
      </c>
      <c r="T3635" s="7"/>
      <c r="U3635" s="5"/>
      <c r="V3635" s="5"/>
      <c r="W3635" s="5"/>
      <c r="X3635" s="5"/>
      <c r="Y3635" s="5"/>
      <c r="Z3635" s="6">
        <f>SUM(T3635:Y3635)</f>
        <v>0</v>
      </c>
      <c r="AA3635" s="5"/>
      <c r="AB3635" s="5"/>
      <c r="AC3635" s="40">
        <f>G3635+J3635+N3635+S3635+Z3635+AA3635-AB3635</f>
        <v>74.758620689655174</v>
      </c>
    </row>
    <row r="3636" spans="1:29" x14ac:dyDescent="0.25">
      <c r="A3636" s="224">
        <v>3632</v>
      </c>
      <c r="B3636" s="87" t="s">
        <v>1764</v>
      </c>
      <c r="C3636" s="26" t="s">
        <v>1369</v>
      </c>
      <c r="D3636" s="18">
        <v>0.70239999999999991</v>
      </c>
      <c r="E3636" s="122"/>
      <c r="F3636" s="17"/>
      <c r="G3636" s="18">
        <f>SUM(D3636*100,E3636:F3636)</f>
        <v>70.239999999999995</v>
      </c>
      <c r="H3636" s="17"/>
      <c r="I3636" s="19"/>
      <c r="J3636" s="18">
        <f>SUM(H3636:I3636)</f>
        <v>0</v>
      </c>
      <c r="K3636" s="17"/>
      <c r="L3636" s="19"/>
      <c r="M3636" s="19"/>
      <c r="N3636" s="18">
        <f>SUM(K3636:M3636)</f>
        <v>0</v>
      </c>
      <c r="O3636" s="19"/>
      <c r="P3636" s="19">
        <v>4.5</v>
      </c>
      <c r="Q3636" s="19"/>
      <c r="R3636" s="19"/>
      <c r="S3636" s="18">
        <f>SUM(O3636:R3636)</f>
        <v>4.5</v>
      </c>
      <c r="T3636" s="20"/>
      <c r="U3636" s="17"/>
      <c r="V3636" s="17"/>
      <c r="W3636" s="17"/>
      <c r="X3636" s="17"/>
      <c r="Y3636" s="17"/>
      <c r="Z3636" s="18">
        <f>SUM(T3636:Y3636)</f>
        <v>0</v>
      </c>
      <c r="AA3636" s="17"/>
      <c r="AB3636" s="17"/>
      <c r="AC3636" s="41">
        <f>G3636+J3636+N3636+S3636+Z3636+AA3636-AB3636</f>
        <v>74.739999999999995</v>
      </c>
    </row>
    <row r="3637" spans="1:29" x14ac:dyDescent="0.25">
      <c r="A3637" s="224">
        <v>3633</v>
      </c>
      <c r="B3637" s="62" t="s">
        <v>3721</v>
      </c>
      <c r="C3637" s="13" t="s">
        <v>3340</v>
      </c>
      <c r="D3637" s="18">
        <v>0.7371875</v>
      </c>
      <c r="E3637" s="122">
        <v>1</v>
      </c>
      <c r="F3637" s="17"/>
      <c r="G3637" s="18">
        <v>74.71875</v>
      </c>
      <c r="H3637" s="17"/>
      <c r="I3637" s="19"/>
      <c r="J3637" s="18">
        <v>0</v>
      </c>
      <c r="K3637" s="17"/>
      <c r="L3637" s="19"/>
      <c r="M3637" s="19"/>
      <c r="N3637" s="18">
        <v>0</v>
      </c>
      <c r="O3637" s="19"/>
      <c r="P3637" s="19"/>
      <c r="Q3637" s="19"/>
      <c r="R3637" s="19"/>
      <c r="S3637" s="18">
        <v>0</v>
      </c>
      <c r="T3637" s="20"/>
      <c r="U3637" s="17"/>
      <c r="V3637" s="17"/>
      <c r="W3637" s="17"/>
      <c r="X3637" s="17"/>
      <c r="Y3637" s="17"/>
      <c r="Z3637" s="18">
        <v>0</v>
      </c>
      <c r="AA3637" s="17"/>
      <c r="AB3637" s="17"/>
      <c r="AC3637" s="41">
        <v>74.71875</v>
      </c>
    </row>
    <row r="3638" spans="1:29" x14ac:dyDescent="0.25">
      <c r="A3638" s="224">
        <v>3634</v>
      </c>
      <c r="B3638" s="62" t="s">
        <v>3722</v>
      </c>
      <c r="C3638" s="13" t="s">
        <v>3340</v>
      </c>
      <c r="D3638" s="18">
        <v>0.74709677419354836</v>
      </c>
      <c r="E3638" s="122"/>
      <c r="F3638" s="17"/>
      <c r="G3638" s="18">
        <v>74.709677419354833</v>
      </c>
      <c r="H3638" s="17"/>
      <c r="I3638" s="19"/>
      <c r="J3638" s="18">
        <v>0</v>
      </c>
      <c r="K3638" s="17"/>
      <c r="L3638" s="19"/>
      <c r="M3638" s="19"/>
      <c r="N3638" s="18">
        <v>0</v>
      </c>
      <c r="O3638" s="19"/>
      <c r="P3638" s="19"/>
      <c r="Q3638" s="19"/>
      <c r="R3638" s="19"/>
      <c r="S3638" s="18">
        <v>0</v>
      </c>
      <c r="T3638" s="20"/>
      <c r="U3638" s="17"/>
      <c r="V3638" s="17"/>
      <c r="W3638" s="17"/>
      <c r="X3638" s="17"/>
      <c r="Y3638" s="17"/>
      <c r="Z3638" s="18">
        <v>0</v>
      </c>
      <c r="AA3638" s="17"/>
      <c r="AB3638" s="17"/>
      <c r="AC3638" s="41">
        <v>74.709677419354833</v>
      </c>
    </row>
    <row r="3639" spans="1:29" x14ac:dyDescent="0.25">
      <c r="A3639" s="225">
        <v>3635</v>
      </c>
      <c r="B3639" s="81" t="s">
        <v>4493</v>
      </c>
      <c r="C3639" s="8" t="s">
        <v>4042</v>
      </c>
      <c r="D3639" s="18">
        <v>0.74709677419354836</v>
      </c>
      <c r="E3639" s="124"/>
      <c r="F3639" s="17"/>
      <c r="G3639" s="18">
        <f>SUM(D3639*100,E3639:F3639)</f>
        <v>74.709677419354833</v>
      </c>
      <c r="H3639" s="17"/>
      <c r="I3639" s="19"/>
      <c r="J3639" s="18">
        <f>SUM(H3639:I3639)</f>
        <v>0</v>
      </c>
      <c r="K3639" s="17"/>
      <c r="L3639" s="19"/>
      <c r="M3639" s="19"/>
      <c r="N3639" s="18">
        <f>SUM(K3639:M3639)</f>
        <v>0</v>
      </c>
      <c r="O3639" s="19"/>
      <c r="P3639" s="19"/>
      <c r="Q3639" s="19"/>
      <c r="R3639" s="19"/>
      <c r="S3639" s="18">
        <f>SUM(O3639:R3639)</f>
        <v>0</v>
      </c>
      <c r="T3639" s="20"/>
      <c r="U3639" s="17"/>
      <c r="V3639" s="17"/>
      <c r="W3639" s="17"/>
      <c r="X3639" s="17"/>
      <c r="Y3639" s="17"/>
      <c r="Z3639" s="18">
        <f>SUM(T3639:Y3639)</f>
        <v>0</v>
      </c>
      <c r="AA3639" s="17"/>
      <c r="AB3639" s="17"/>
      <c r="AC3639" s="41">
        <f>G3639+J3639+N3639+S3639+Z3639+AA3639-AB3639</f>
        <v>74.709677419354833</v>
      </c>
    </row>
    <row r="3640" spans="1:29" x14ac:dyDescent="0.25">
      <c r="A3640" s="224">
        <v>3636</v>
      </c>
      <c r="B3640" s="62" t="s">
        <v>5115</v>
      </c>
      <c r="C3640" s="24" t="s">
        <v>4042</v>
      </c>
      <c r="D3640" s="18">
        <v>0.74709677419354836</v>
      </c>
      <c r="E3640" s="124"/>
      <c r="F3640" s="17"/>
      <c r="G3640" s="18">
        <f>SUM(D3640*100,E3640:F3640)</f>
        <v>74.709677419354833</v>
      </c>
      <c r="H3640" s="17"/>
      <c r="I3640" s="19"/>
      <c r="J3640" s="18">
        <f>SUM(H3640:I3640)</f>
        <v>0</v>
      </c>
      <c r="K3640" s="17"/>
      <c r="L3640" s="19"/>
      <c r="M3640" s="19"/>
      <c r="N3640" s="18">
        <f>SUM(K3640:M3640)</f>
        <v>0</v>
      </c>
      <c r="O3640" s="19"/>
      <c r="P3640" s="19"/>
      <c r="Q3640" s="19"/>
      <c r="R3640" s="19"/>
      <c r="S3640" s="18">
        <f>SUM(O3640:R3640)</f>
        <v>0</v>
      </c>
      <c r="T3640" s="20"/>
      <c r="U3640" s="17"/>
      <c r="V3640" s="17"/>
      <c r="W3640" s="17"/>
      <c r="X3640" s="17"/>
      <c r="Y3640" s="17"/>
      <c r="Z3640" s="18">
        <f>SUM(T3640:Y3640)</f>
        <v>0</v>
      </c>
      <c r="AA3640" s="17"/>
      <c r="AB3640" s="17"/>
      <c r="AC3640" s="41">
        <f>G3640+J3640+N3640+S3640+Z3640+AA3640-AB3640</f>
        <v>74.709677419354833</v>
      </c>
    </row>
    <row r="3641" spans="1:29" x14ac:dyDescent="0.25">
      <c r="A3641" s="224">
        <v>3637</v>
      </c>
      <c r="B3641" s="62" t="s">
        <v>3723</v>
      </c>
      <c r="C3641" s="13" t="s">
        <v>3340</v>
      </c>
      <c r="D3641" s="18">
        <v>0.72199999999999998</v>
      </c>
      <c r="E3641" s="122"/>
      <c r="F3641" s="17"/>
      <c r="G3641" s="18">
        <v>72.2</v>
      </c>
      <c r="H3641" s="17"/>
      <c r="I3641" s="19"/>
      <c r="J3641" s="18">
        <v>0</v>
      </c>
      <c r="K3641" s="17"/>
      <c r="L3641" s="19"/>
      <c r="M3641" s="19"/>
      <c r="N3641" s="18">
        <v>0</v>
      </c>
      <c r="O3641" s="19">
        <v>2.5</v>
      </c>
      <c r="P3641" s="19"/>
      <c r="Q3641" s="19"/>
      <c r="R3641" s="19"/>
      <c r="S3641" s="18">
        <v>2.5</v>
      </c>
      <c r="T3641" s="20"/>
      <c r="U3641" s="17"/>
      <c r="V3641" s="17"/>
      <c r="W3641" s="17"/>
      <c r="X3641" s="17"/>
      <c r="Y3641" s="17"/>
      <c r="Z3641" s="18">
        <v>0</v>
      </c>
      <c r="AA3641" s="17"/>
      <c r="AB3641" s="17"/>
      <c r="AC3641" s="41">
        <v>74.7</v>
      </c>
    </row>
    <row r="3642" spans="1:29" x14ac:dyDescent="0.25">
      <c r="A3642" s="224">
        <v>3638</v>
      </c>
      <c r="B3642" s="109">
        <v>184173</v>
      </c>
      <c r="C3642" s="36" t="s">
        <v>5457</v>
      </c>
      <c r="D3642" s="39">
        <v>0.74694444444444441</v>
      </c>
      <c r="E3642" s="123"/>
      <c r="F3642" s="33"/>
      <c r="G3642" s="34">
        <v>74.694444444444443</v>
      </c>
      <c r="H3642" s="33"/>
      <c r="I3642" s="32"/>
      <c r="J3642" s="34">
        <v>0</v>
      </c>
      <c r="K3642" s="33"/>
      <c r="L3642" s="32"/>
      <c r="M3642" s="32"/>
      <c r="N3642" s="34">
        <v>0</v>
      </c>
      <c r="O3642" s="32"/>
      <c r="P3642" s="32"/>
      <c r="Q3642" s="32"/>
      <c r="R3642" s="32"/>
      <c r="S3642" s="34">
        <v>0</v>
      </c>
      <c r="T3642" s="35"/>
      <c r="U3642" s="33"/>
      <c r="V3642" s="33"/>
      <c r="W3642" s="33"/>
      <c r="X3642" s="33"/>
      <c r="Y3642" s="33"/>
      <c r="Z3642" s="34">
        <v>0</v>
      </c>
      <c r="AA3642" s="33"/>
      <c r="AB3642" s="33"/>
      <c r="AC3642" s="42">
        <v>74.694444444444443</v>
      </c>
    </row>
    <row r="3643" spans="1:29" x14ac:dyDescent="0.25">
      <c r="A3643" s="225">
        <v>3639</v>
      </c>
      <c r="B3643" s="62" t="s">
        <v>3724</v>
      </c>
      <c r="C3643" s="13" t="s">
        <v>3340</v>
      </c>
      <c r="D3643" s="18">
        <v>0.74692307692307691</v>
      </c>
      <c r="E3643" s="122"/>
      <c r="F3643" s="17"/>
      <c r="G3643" s="18">
        <v>74.692307692307693</v>
      </c>
      <c r="H3643" s="17"/>
      <c r="I3643" s="19"/>
      <c r="J3643" s="18">
        <v>0</v>
      </c>
      <c r="K3643" s="17"/>
      <c r="L3643" s="19"/>
      <c r="M3643" s="19"/>
      <c r="N3643" s="18">
        <v>0</v>
      </c>
      <c r="O3643" s="19"/>
      <c r="P3643" s="19"/>
      <c r="Q3643" s="19"/>
      <c r="R3643" s="19"/>
      <c r="S3643" s="18">
        <v>0</v>
      </c>
      <c r="T3643" s="20"/>
      <c r="U3643" s="17"/>
      <c r="V3643" s="17"/>
      <c r="W3643" s="17"/>
      <c r="X3643" s="17"/>
      <c r="Y3643" s="17"/>
      <c r="Z3643" s="18">
        <v>0</v>
      </c>
      <c r="AA3643" s="17"/>
      <c r="AB3643" s="17"/>
      <c r="AC3643" s="41">
        <v>74.692307692307693</v>
      </c>
    </row>
    <row r="3644" spans="1:29" x14ac:dyDescent="0.25">
      <c r="A3644" s="224">
        <v>3640</v>
      </c>
      <c r="B3644" s="61" t="s">
        <v>984</v>
      </c>
      <c r="C3644" s="8" t="s">
        <v>5456</v>
      </c>
      <c r="D3644" s="6">
        <v>0.74688543184183143</v>
      </c>
      <c r="E3644" s="121"/>
      <c r="F3644" s="5"/>
      <c r="G3644" s="6">
        <f>SUM(D3644*100,E3644:F3644)</f>
        <v>74.688543184183146</v>
      </c>
      <c r="H3644" s="5"/>
      <c r="I3644" s="4"/>
      <c r="J3644" s="6">
        <f>SUM(H3644:I3644)</f>
        <v>0</v>
      </c>
      <c r="K3644" s="5"/>
      <c r="L3644" s="4"/>
      <c r="M3644" s="4"/>
      <c r="N3644" s="6">
        <f>SUM(K3644:M3644)</f>
        <v>0</v>
      </c>
      <c r="O3644" s="4"/>
      <c r="P3644" s="4"/>
      <c r="Q3644" s="4"/>
      <c r="R3644" s="4"/>
      <c r="S3644" s="6">
        <f>SUM(O3644:R3644)</f>
        <v>0</v>
      </c>
      <c r="T3644" s="7"/>
      <c r="U3644" s="5"/>
      <c r="V3644" s="5"/>
      <c r="W3644" s="5"/>
      <c r="X3644" s="5"/>
      <c r="Y3644" s="5"/>
      <c r="Z3644" s="6">
        <f>SUM(T3644:Y3644)</f>
        <v>0</v>
      </c>
      <c r="AA3644" s="5"/>
      <c r="AB3644" s="5"/>
      <c r="AC3644" s="40">
        <f>G3644+J3644+N3644+S3644+Z3644+AA3644-AB3644</f>
        <v>74.688543184183146</v>
      </c>
    </row>
    <row r="3645" spans="1:29" x14ac:dyDescent="0.25">
      <c r="A3645" s="224">
        <v>3641</v>
      </c>
      <c r="B3645" s="109">
        <v>204014</v>
      </c>
      <c r="C3645" s="36" t="s">
        <v>5457</v>
      </c>
      <c r="D3645" s="38">
        <v>0.74687499999999996</v>
      </c>
      <c r="E3645" s="123"/>
      <c r="F3645" s="33"/>
      <c r="G3645" s="34">
        <v>74.6875</v>
      </c>
      <c r="H3645" s="33"/>
      <c r="I3645" s="32"/>
      <c r="J3645" s="34">
        <v>0</v>
      </c>
      <c r="K3645" s="33"/>
      <c r="L3645" s="32"/>
      <c r="M3645" s="32"/>
      <c r="N3645" s="34">
        <v>0</v>
      </c>
      <c r="O3645" s="32"/>
      <c r="P3645" s="32"/>
      <c r="Q3645" s="32"/>
      <c r="R3645" s="32"/>
      <c r="S3645" s="34">
        <v>0</v>
      </c>
      <c r="T3645" s="35"/>
      <c r="U3645" s="33"/>
      <c r="V3645" s="33"/>
      <c r="W3645" s="33"/>
      <c r="X3645" s="33"/>
      <c r="Y3645" s="33"/>
      <c r="Z3645" s="34">
        <v>0</v>
      </c>
      <c r="AA3645" s="33"/>
      <c r="AB3645" s="33"/>
      <c r="AC3645" s="42">
        <v>74.6875</v>
      </c>
    </row>
    <row r="3646" spans="1:29" x14ac:dyDescent="0.25">
      <c r="A3646" s="224">
        <v>3642</v>
      </c>
      <c r="B3646" s="59" t="s">
        <v>985</v>
      </c>
      <c r="C3646" s="8" t="s">
        <v>5456</v>
      </c>
      <c r="D3646" s="6">
        <v>0.74677419354838714</v>
      </c>
      <c r="E3646" s="121"/>
      <c r="F3646" s="5"/>
      <c r="G3646" s="6">
        <f>SUM(D3646*100,E3646:F3646)</f>
        <v>74.677419354838719</v>
      </c>
      <c r="H3646" s="5"/>
      <c r="I3646" s="4"/>
      <c r="J3646" s="6">
        <f>SUM(H3646:I3646)</f>
        <v>0</v>
      </c>
      <c r="K3646" s="5"/>
      <c r="L3646" s="4"/>
      <c r="M3646" s="4"/>
      <c r="N3646" s="6">
        <f>SUM(K3646:M3646)</f>
        <v>0</v>
      </c>
      <c r="O3646" s="4"/>
      <c r="P3646" s="4"/>
      <c r="Q3646" s="4"/>
      <c r="R3646" s="4"/>
      <c r="S3646" s="6">
        <f>SUM(O3646:R3646)</f>
        <v>0</v>
      </c>
      <c r="T3646" s="7"/>
      <c r="U3646" s="5"/>
      <c r="V3646" s="5"/>
      <c r="W3646" s="5"/>
      <c r="X3646" s="5"/>
      <c r="Y3646" s="5"/>
      <c r="Z3646" s="6">
        <f>SUM(T3646:Y3646)</f>
        <v>0</v>
      </c>
      <c r="AA3646" s="5"/>
      <c r="AB3646" s="5"/>
      <c r="AC3646" s="40">
        <f>G3646+J3646+N3646+S3646+Z3646+AA3646-AB3646</f>
        <v>74.677419354838719</v>
      </c>
    </row>
    <row r="3647" spans="1:29" x14ac:dyDescent="0.25">
      <c r="A3647" s="225">
        <v>3643</v>
      </c>
      <c r="B3647" s="90" t="s">
        <v>1633</v>
      </c>
      <c r="C3647" s="21" t="s">
        <v>1369</v>
      </c>
      <c r="D3647" s="18">
        <v>0.74669724770642198</v>
      </c>
      <c r="E3647" s="122"/>
      <c r="F3647" s="17"/>
      <c r="G3647" s="18">
        <f>SUM(D3647*100,E3647:F3647)</f>
        <v>74.669724770642205</v>
      </c>
      <c r="H3647" s="17"/>
      <c r="I3647" s="19"/>
      <c r="J3647" s="18">
        <f>SUM(H3647:I3647)</f>
        <v>0</v>
      </c>
      <c r="K3647" s="17"/>
      <c r="L3647" s="19"/>
      <c r="M3647" s="19"/>
      <c r="N3647" s="18">
        <f>SUM(K3647:M3647)</f>
        <v>0</v>
      </c>
      <c r="O3647" s="19"/>
      <c r="P3647" s="19"/>
      <c r="Q3647" s="19"/>
      <c r="R3647" s="19"/>
      <c r="S3647" s="18">
        <f>SUM(O3647:R3647)</f>
        <v>0</v>
      </c>
      <c r="T3647" s="20"/>
      <c r="U3647" s="17"/>
      <c r="V3647" s="17"/>
      <c r="W3647" s="17"/>
      <c r="X3647" s="17"/>
      <c r="Y3647" s="17"/>
      <c r="Z3647" s="18">
        <f>SUM(T3647:Y3647)</f>
        <v>0</v>
      </c>
      <c r="AA3647" s="17"/>
      <c r="AB3647" s="17"/>
      <c r="AC3647" s="41">
        <f>G3647+J3647+N3647+S3647+Z3647+AA3647-AB3647</f>
        <v>74.669724770642205</v>
      </c>
    </row>
    <row r="3648" spans="1:29" x14ac:dyDescent="0.25">
      <c r="A3648" s="224">
        <v>3644</v>
      </c>
      <c r="B3648" s="62" t="s">
        <v>3045</v>
      </c>
      <c r="C3648" s="13" t="s">
        <v>2360</v>
      </c>
      <c r="D3648" s="18">
        <v>0.7416666666666667</v>
      </c>
      <c r="E3648" s="122"/>
      <c r="F3648" s="17"/>
      <c r="G3648" s="18">
        <v>74.166666666666671</v>
      </c>
      <c r="H3648" s="17"/>
      <c r="I3648" s="19"/>
      <c r="J3648" s="18">
        <v>0</v>
      </c>
      <c r="K3648" s="17"/>
      <c r="L3648" s="19"/>
      <c r="M3648" s="19"/>
      <c r="N3648" s="18">
        <v>0</v>
      </c>
      <c r="O3648" s="19"/>
      <c r="P3648" s="19"/>
      <c r="Q3648" s="19"/>
      <c r="R3648" s="19"/>
      <c r="S3648" s="18">
        <v>0</v>
      </c>
      <c r="T3648" s="20"/>
      <c r="U3648" s="17"/>
      <c r="V3648" s="17"/>
      <c r="W3648" s="17">
        <v>0.5</v>
      </c>
      <c r="X3648" s="17"/>
      <c r="Y3648" s="17"/>
      <c r="Z3648" s="18">
        <v>0.5</v>
      </c>
      <c r="AA3648" s="17"/>
      <c r="AB3648" s="17"/>
      <c r="AC3648" s="41">
        <v>74.666666666666671</v>
      </c>
    </row>
    <row r="3649" spans="1:29" x14ac:dyDescent="0.25">
      <c r="A3649" s="224">
        <v>3645</v>
      </c>
      <c r="B3649" s="62" t="s">
        <v>3046</v>
      </c>
      <c r="C3649" s="13" t="s">
        <v>2360</v>
      </c>
      <c r="D3649" s="18">
        <v>0.7466666666666667</v>
      </c>
      <c r="E3649" s="122"/>
      <c r="F3649" s="17"/>
      <c r="G3649" s="18">
        <v>74.666666666666671</v>
      </c>
      <c r="H3649" s="17"/>
      <c r="I3649" s="19"/>
      <c r="J3649" s="18">
        <v>0</v>
      </c>
      <c r="K3649" s="17"/>
      <c r="L3649" s="19"/>
      <c r="M3649" s="19"/>
      <c r="N3649" s="18">
        <v>0</v>
      </c>
      <c r="O3649" s="19"/>
      <c r="P3649" s="19"/>
      <c r="Q3649" s="19"/>
      <c r="R3649" s="19"/>
      <c r="S3649" s="18">
        <v>0</v>
      </c>
      <c r="T3649" s="20"/>
      <c r="U3649" s="17"/>
      <c r="V3649" s="17"/>
      <c r="W3649" s="17"/>
      <c r="X3649" s="17"/>
      <c r="Y3649" s="17"/>
      <c r="Z3649" s="18">
        <v>0</v>
      </c>
      <c r="AA3649" s="17"/>
      <c r="AB3649" s="17"/>
      <c r="AC3649" s="41">
        <v>74.666666666666671</v>
      </c>
    </row>
    <row r="3650" spans="1:29" x14ac:dyDescent="0.25">
      <c r="A3650" s="224">
        <v>3646</v>
      </c>
      <c r="B3650" s="109">
        <v>194033</v>
      </c>
      <c r="C3650" s="36" t="s">
        <v>5457</v>
      </c>
      <c r="D3650" s="39">
        <v>0.7466666666666667</v>
      </c>
      <c r="E3650" s="123"/>
      <c r="F3650" s="33"/>
      <c r="G3650" s="34">
        <v>74.666666666666671</v>
      </c>
      <c r="H3650" s="33"/>
      <c r="I3650" s="32"/>
      <c r="J3650" s="34">
        <v>0</v>
      </c>
      <c r="K3650" s="33"/>
      <c r="L3650" s="32"/>
      <c r="M3650" s="32"/>
      <c r="N3650" s="34">
        <v>0</v>
      </c>
      <c r="O3650" s="32"/>
      <c r="P3650" s="32"/>
      <c r="Q3650" s="32"/>
      <c r="R3650" s="32"/>
      <c r="S3650" s="34">
        <v>0</v>
      </c>
      <c r="T3650" s="35"/>
      <c r="U3650" s="33"/>
      <c r="V3650" s="33"/>
      <c r="W3650" s="33"/>
      <c r="X3650" s="33"/>
      <c r="Y3650" s="33"/>
      <c r="Z3650" s="34">
        <v>0</v>
      </c>
      <c r="AA3650" s="33"/>
      <c r="AB3650" s="33"/>
      <c r="AC3650" s="42">
        <v>74.666666666666671</v>
      </c>
    </row>
    <row r="3651" spans="1:29" x14ac:dyDescent="0.25">
      <c r="A3651" s="225">
        <v>3647</v>
      </c>
      <c r="B3651" s="58" t="s">
        <v>986</v>
      </c>
      <c r="C3651" s="8" t="s">
        <v>5456</v>
      </c>
      <c r="D3651" s="43">
        <v>0.7365799999999999</v>
      </c>
      <c r="E3651" s="121"/>
      <c r="F3651" s="5"/>
      <c r="G3651" s="6">
        <f>SUM(D3651*100,E3651:F3651)</f>
        <v>73.657999999999987</v>
      </c>
      <c r="H3651" s="5"/>
      <c r="I3651" s="4"/>
      <c r="J3651" s="6">
        <f>SUM(H3651:I3651)</f>
        <v>0</v>
      </c>
      <c r="K3651" s="5"/>
      <c r="L3651" s="4"/>
      <c r="M3651" s="4"/>
      <c r="N3651" s="6">
        <f>SUM(K3651:M3651)</f>
        <v>0</v>
      </c>
      <c r="O3651" s="4"/>
      <c r="P3651" s="4"/>
      <c r="Q3651" s="4"/>
      <c r="R3651" s="4"/>
      <c r="S3651" s="6">
        <f>SUM(O3651:R3651)</f>
        <v>0</v>
      </c>
      <c r="T3651" s="7">
        <v>1</v>
      </c>
      <c r="U3651" s="5"/>
      <c r="V3651" s="5"/>
      <c r="W3651" s="5"/>
      <c r="X3651" s="5"/>
      <c r="Y3651" s="5"/>
      <c r="Z3651" s="6">
        <f>SUM(T3651:Y3651)</f>
        <v>1</v>
      </c>
      <c r="AA3651" s="5"/>
      <c r="AB3651" s="5"/>
      <c r="AC3651" s="40">
        <f>G3651+J3651+N3651+S3651+Z3651+AA3651-AB3651</f>
        <v>74.657999999999987</v>
      </c>
    </row>
    <row r="3652" spans="1:29" x14ac:dyDescent="0.25">
      <c r="A3652" s="224">
        <v>3648</v>
      </c>
      <c r="B3652" s="109">
        <v>214133</v>
      </c>
      <c r="C3652" s="36" t="s">
        <v>5457</v>
      </c>
      <c r="D3652" s="39">
        <v>0.71245925925925924</v>
      </c>
      <c r="E3652" s="123"/>
      <c r="F3652" s="33"/>
      <c r="G3652" s="34">
        <v>71.245925925925917</v>
      </c>
      <c r="H3652" s="33"/>
      <c r="I3652" s="32"/>
      <c r="J3652" s="34">
        <v>0</v>
      </c>
      <c r="K3652" s="33"/>
      <c r="L3652" s="32"/>
      <c r="M3652" s="32"/>
      <c r="N3652" s="34">
        <v>0</v>
      </c>
      <c r="O3652" s="32"/>
      <c r="P3652" s="32"/>
      <c r="Q3652" s="32"/>
      <c r="R3652" s="32"/>
      <c r="S3652" s="34">
        <v>0</v>
      </c>
      <c r="T3652" s="35"/>
      <c r="U3652" s="33">
        <v>3.4</v>
      </c>
      <c r="V3652" s="33"/>
      <c r="W3652" s="33"/>
      <c r="X3652" s="33"/>
      <c r="Y3652" s="33"/>
      <c r="Z3652" s="34">
        <v>3.4</v>
      </c>
      <c r="AA3652" s="33"/>
      <c r="AB3652" s="33"/>
      <c r="AC3652" s="42">
        <v>74.645925925925923</v>
      </c>
    </row>
    <row r="3653" spans="1:29" x14ac:dyDescent="0.25">
      <c r="A3653" s="224">
        <v>3649</v>
      </c>
      <c r="B3653" s="58" t="s">
        <v>987</v>
      </c>
      <c r="C3653" s="8" t="s">
        <v>5456</v>
      </c>
      <c r="D3653" s="6">
        <v>0.74645161290322581</v>
      </c>
      <c r="E3653" s="121"/>
      <c r="F3653" s="5"/>
      <c r="G3653" s="6">
        <f>SUM(D3653*100,E3653:F3653)</f>
        <v>74.645161290322577</v>
      </c>
      <c r="H3653" s="5"/>
      <c r="I3653" s="4"/>
      <c r="J3653" s="6">
        <f>SUM(H3653:I3653)</f>
        <v>0</v>
      </c>
      <c r="K3653" s="5"/>
      <c r="L3653" s="4"/>
      <c r="M3653" s="4"/>
      <c r="N3653" s="6">
        <f>SUM(K3653:M3653)</f>
        <v>0</v>
      </c>
      <c r="O3653" s="4"/>
      <c r="P3653" s="4"/>
      <c r="Q3653" s="4"/>
      <c r="R3653" s="4"/>
      <c r="S3653" s="6">
        <f>SUM(O3653:R3653)</f>
        <v>0</v>
      </c>
      <c r="T3653" s="7"/>
      <c r="U3653" s="5"/>
      <c r="V3653" s="5"/>
      <c r="W3653" s="5"/>
      <c r="X3653" s="5"/>
      <c r="Y3653" s="5"/>
      <c r="Z3653" s="6">
        <f>SUM(T3653:Y3653)</f>
        <v>0</v>
      </c>
      <c r="AA3653" s="5"/>
      <c r="AB3653" s="5"/>
      <c r="AC3653" s="40">
        <f>G3653+J3653+N3653+S3653+Z3653+AA3653-AB3653</f>
        <v>74.645161290322577</v>
      </c>
    </row>
    <row r="3654" spans="1:29" x14ac:dyDescent="0.25">
      <c r="A3654" s="224">
        <v>3650</v>
      </c>
      <c r="B3654" s="103" t="s">
        <v>1765</v>
      </c>
      <c r="C3654" s="8" t="s">
        <v>1369</v>
      </c>
      <c r="D3654" s="18">
        <v>0.73433333333333328</v>
      </c>
      <c r="E3654" s="122"/>
      <c r="F3654" s="17"/>
      <c r="G3654" s="18">
        <f>SUM(D3654*100,E3654:F3654)</f>
        <v>73.433333333333323</v>
      </c>
      <c r="H3654" s="17"/>
      <c r="I3654" s="19"/>
      <c r="J3654" s="18">
        <f>SUM(H3654:I3654)</f>
        <v>0</v>
      </c>
      <c r="K3654" s="17"/>
      <c r="L3654" s="19"/>
      <c r="M3654" s="19"/>
      <c r="N3654" s="18">
        <f>SUM(K3654:M3654)</f>
        <v>0</v>
      </c>
      <c r="O3654" s="19"/>
      <c r="P3654" s="19"/>
      <c r="Q3654" s="19"/>
      <c r="R3654" s="19"/>
      <c r="S3654" s="18">
        <f>SUM(O3654:R3654)</f>
        <v>0</v>
      </c>
      <c r="T3654" s="20"/>
      <c r="U3654" s="17">
        <v>1</v>
      </c>
      <c r="V3654" s="17"/>
      <c r="W3654" s="17">
        <v>0.2</v>
      </c>
      <c r="X3654" s="17"/>
      <c r="Y3654" s="17"/>
      <c r="Z3654" s="18">
        <f>SUM(T3654:Y3654)</f>
        <v>1.2</v>
      </c>
      <c r="AA3654" s="17"/>
      <c r="AB3654" s="17"/>
      <c r="AC3654" s="41">
        <f>G3654+J3654+N3654+S3654+Z3654+AA3654-AB3654</f>
        <v>74.633333333333326</v>
      </c>
    </row>
    <row r="3655" spans="1:29" x14ac:dyDescent="0.25">
      <c r="A3655" s="225">
        <v>3651</v>
      </c>
      <c r="B3655" s="62" t="s">
        <v>4817</v>
      </c>
      <c r="C3655" s="8" t="s">
        <v>4042</v>
      </c>
      <c r="D3655" s="18">
        <v>0.74624999999999997</v>
      </c>
      <c r="E3655" s="124"/>
      <c r="F3655" s="17"/>
      <c r="G3655" s="18">
        <f>SUM(D3655*100,E3655:F3655)</f>
        <v>74.625</v>
      </c>
      <c r="H3655" s="17"/>
      <c r="I3655" s="19"/>
      <c r="J3655" s="18">
        <f>SUM(H3655:I3655)</f>
        <v>0</v>
      </c>
      <c r="K3655" s="17"/>
      <c r="L3655" s="19"/>
      <c r="M3655" s="19"/>
      <c r="N3655" s="18">
        <f>SUM(K3655:M3655)</f>
        <v>0</v>
      </c>
      <c r="O3655" s="19"/>
      <c r="P3655" s="19"/>
      <c r="Q3655" s="19"/>
      <c r="R3655" s="19"/>
      <c r="S3655" s="18">
        <f>SUM(O3655:R3655)</f>
        <v>0</v>
      </c>
      <c r="T3655" s="20"/>
      <c r="U3655" s="17"/>
      <c r="V3655" s="17"/>
      <c r="W3655" s="17"/>
      <c r="X3655" s="17"/>
      <c r="Y3655" s="17"/>
      <c r="Z3655" s="18">
        <f>SUM(T3655:Y3655)</f>
        <v>0</v>
      </c>
      <c r="AA3655" s="17"/>
      <c r="AB3655" s="17"/>
      <c r="AC3655" s="41">
        <f>G3655+J3655+N3655+S3655+Z3655+AA3655-AB3655</f>
        <v>74.625</v>
      </c>
    </row>
    <row r="3656" spans="1:29" x14ac:dyDescent="0.25">
      <c r="A3656" s="224">
        <v>3652</v>
      </c>
      <c r="B3656" s="58" t="s">
        <v>988</v>
      </c>
      <c r="C3656" s="8" t="s">
        <v>5456</v>
      </c>
      <c r="D3656" s="6">
        <v>0.74612903225806448</v>
      </c>
      <c r="E3656" s="121"/>
      <c r="F3656" s="5"/>
      <c r="G3656" s="6">
        <f>SUM(D3656*100,E3656:F3656)</f>
        <v>74.612903225806448</v>
      </c>
      <c r="H3656" s="5"/>
      <c r="I3656" s="4"/>
      <c r="J3656" s="6">
        <f>SUM(H3656:I3656)</f>
        <v>0</v>
      </c>
      <c r="K3656" s="5"/>
      <c r="L3656" s="4"/>
      <c r="M3656" s="4"/>
      <c r="N3656" s="6">
        <f>SUM(K3656:M3656)</f>
        <v>0</v>
      </c>
      <c r="O3656" s="4"/>
      <c r="P3656" s="4"/>
      <c r="Q3656" s="4"/>
      <c r="R3656" s="4"/>
      <c r="S3656" s="6">
        <f>SUM(O3656:R3656)</f>
        <v>0</v>
      </c>
      <c r="T3656" s="7"/>
      <c r="U3656" s="5"/>
      <c r="V3656" s="5"/>
      <c r="W3656" s="5"/>
      <c r="X3656" s="5"/>
      <c r="Y3656" s="5"/>
      <c r="Z3656" s="6">
        <f>SUM(T3656:Y3656)</f>
        <v>0</v>
      </c>
      <c r="AA3656" s="5"/>
      <c r="AB3656" s="5"/>
      <c r="AC3656" s="40">
        <f>G3656+J3656+N3656+S3656+Z3656+AA3656-AB3656</f>
        <v>74.612903225806448</v>
      </c>
    </row>
    <row r="3657" spans="1:29" x14ac:dyDescent="0.25">
      <c r="A3657" s="224">
        <v>3653</v>
      </c>
      <c r="B3657" s="85" t="s">
        <v>1766</v>
      </c>
      <c r="C3657" s="8" t="s">
        <v>1369</v>
      </c>
      <c r="D3657" s="18">
        <v>0.54903333333333326</v>
      </c>
      <c r="E3657" s="122"/>
      <c r="F3657" s="17"/>
      <c r="G3657" s="18">
        <f>SUM(D3657*100,E3657:F3657)</f>
        <v>54.903333333333329</v>
      </c>
      <c r="H3657" s="17"/>
      <c r="I3657" s="19"/>
      <c r="J3657" s="18">
        <f>SUM(H3657:I3657)</f>
        <v>0</v>
      </c>
      <c r="K3657" s="17"/>
      <c r="L3657" s="19"/>
      <c r="M3657" s="19"/>
      <c r="N3657" s="18">
        <f>SUM(K3657:M3657)</f>
        <v>0</v>
      </c>
      <c r="O3657" s="19"/>
      <c r="P3657" s="19"/>
      <c r="Q3657" s="19"/>
      <c r="R3657" s="19"/>
      <c r="S3657" s="18">
        <f>SUM(O3657:R3657)</f>
        <v>0</v>
      </c>
      <c r="T3657" s="20">
        <f>1+2</f>
        <v>3</v>
      </c>
      <c r="U3657" s="17">
        <v>0.5</v>
      </c>
      <c r="V3657" s="17">
        <v>0.5</v>
      </c>
      <c r="W3657" s="17">
        <f>4.1+0.2+0.4</f>
        <v>4.7</v>
      </c>
      <c r="X3657" s="17"/>
      <c r="Y3657" s="17">
        <f>2+9</f>
        <v>11</v>
      </c>
      <c r="Z3657" s="18">
        <f>SUM(T3657:Y3657)</f>
        <v>19.7</v>
      </c>
      <c r="AA3657" s="17"/>
      <c r="AB3657" s="17"/>
      <c r="AC3657" s="41">
        <f>G3657+J3657+N3657+S3657+Z3657+AA3657-AB3657</f>
        <v>74.603333333333325</v>
      </c>
    </row>
    <row r="3658" spans="1:29" x14ac:dyDescent="0.25">
      <c r="A3658" s="224">
        <v>3654</v>
      </c>
      <c r="B3658" s="62" t="s">
        <v>3725</v>
      </c>
      <c r="C3658" s="13" t="s">
        <v>3340</v>
      </c>
      <c r="D3658" s="18">
        <v>0.74589743589743585</v>
      </c>
      <c r="E3658" s="122"/>
      <c r="F3658" s="17"/>
      <c r="G3658" s="18">
        <v>74.589743589743591</v>
      </c>
      <c r="H3658" s="17"/>
      <c r="I3658" s="19"/>
      <c r="J3658" s="18">
        <v>0</v>
      </c>
      <c r="K3658" s="17"/>
      <c r="L3658" s="19"/>
      <c r="M3658" s="19"/>
      <c r="N3658" s="18">
        <v>0</v>
      </c>
      <c r="O3658" s="19"/>
      <c r="P3658" s="19"/>
      <c r="Q3658" s="19"/>
      <c r="R3658" s="19"/>
      <c r="S3658" s="18">
        <v>0</v>
      </c>
      <c r="T3658" s="20"/>
      <c r="U3658" s="17"/>
      <c r="V3658" s="17"/>
      <c r="W3658" s="17"/>
      <c r="X3658" s="17"/>
      <c r="Y3658" s="17"/>
      <c r="Z3658" s="18">
        <v>0</v>
      </c>
      <c r="AA3658" s="17"/>
      <c r="AB3658" s="17"/>
      <c r="AC3658" s="41">
        <v>74.589743589743591</v>
      </c>
    </row>
    <row r="3659" spans="1:29" x14ac:dyDescent="0.25">
      <c r="A3659" s="225">
        <v>3655</v>
      </c>
      <c r="B3659" s="62" t="s">
        <v>3047</v>
      </c>
      <c r="C3659" s="13" t="s">
        <v>2360</v>
      </c>
      <c r="D3659" s="18">
        <v>0.74583333333333324</v>
      </c>
      <c r="E3659" s="122"/>
      <c r="F3659" s="17"/>
      <c r="G3659" s="18">
        <v>74.583333333333329</v>
      </c>
      <c r="H3659" s="17"/>
      <c r="I3659" s="19"/>
      <c r="J3659" s="18">
        <v>0</v>
      </c>
      <c r="K3659" s="17"/>
      <c r="L3659" s="19"/>
      <c r="M3659" s="19"/>
      <c r="N3659" s="18">
        <v>0</v>
      </c>
      <c r="O3659" s="19"/>
      <c r="P3659" s="19"/>
      <c r="Q3659" s="19"/>
      <c r="R3659" s="19"/>
      <c r="S3659" s="18">
        <v>0</v>
      </c>
      <c r="T3659" s="20"/>
      <c r="U3659" s="17"/>
      <c r="V3659" s="17"/>
      <c r="W3659" s="17"/>
      <c r="X3659" s="17"/>
      <c r="Y3659" s="17"/>
      <c r="Z3659" s="18">
        <v>0</v>
      </c>
      <c r="AA3659" s="17"/>
      <c r="AB3659" s="17"/>
      <c r="AC3659" s="41">
        <v>74.583333333333329</v>
      </c>
    </row>
    <row r="3660" spans="1:29" x14ac:dyDescent="0.25">
      <c r="A3660" s="224">
        <v>3656</v>
      </c>
      <c r="B3660" s="62" t="s">
        <v>3048</v>
      </c>
      <c r="C3660" s="13" t="s">
        <v>2360</v>
      </c>
      <c r="D3660" s="18">
        <v>0.73583333333333334</v>
      </c>
      <c r="E3660" s="122"/>
      <c r="F3660" s="17"/>
      <c r="G3660" s="18">
        <v>73.583333333333329</v>
      </c>
      <c r="H3660" s="17">
        <v>1</v>
      </c>
      <c r="I3660" s="19"/>
      <c r="J3660" s="18">
        <v>1</v>
      </c>
      <c r="K3660" s="17"/>
      <c r="L3660" s="19"/>
      <c r="M3660" s="19"/>
      <c r="N3660" s="18">
        <v>0</v>
      </c>
      <c r="O3660" s="19"/>
      <c r="P3660" s="19"/>
      <c r="Q3660" s="19"/>
      <c r="R3660" s="19"/>
      <c r="S3660" s="18">
        <v>0</v>
      </c>
      <c r="T3660" s="20"/>
      <c r="U3660" s="17"/>
      <c r="V3660" s="17"/>
      <c r="W3660" s="17"/>
      <c r="X3660" s="17"/>
      <c r="Y3660" s="17"/>
      <c r="Z3660" s="18">
        <v>0</v>
      </c>
      <c r="AA3660" s="17"/>
      <c r="AB3660" s="17"/>
      <c r="AC3660" s="41">
        <v>74.583333333333329</v>
      </c>
    </row>
    <row r="3661" spans="1:29" x14ac:dyDescent="0.25">
      <c r="A3661" s="224">
        <v>3657</v>
      </c>
      <c r="B3661" s="62" t="s">
        <v>3726</v>
      </c>
      <c r="C3661" s="13" t="s">
        <v>3340</v>
      </c>
      <c r="D3661" s="18">
        <v>0.74580645161290327</v>
      </c>
      <c r="E3661" s="122"/>
      <c r="F3661" s="17"/>
      <c r="G3661" s="18">
        <v>74.58064516129032</v>
      </c>
      <c r="H3661" s="17"/>
      <c r="I3661" s="19"/>
      <c r="J3661" s="18">
        <v>0</v>
      </c>
      <c r="K3661" s="17"/>
      <c r="L3661" s="19"/>
      <c r="M3661" s="19"/>
      <c r="N3661" s="18">
        <v>0</v>
      </c>
      <c r="O3661" s="19"/>
      <c r="P3661" s="19"/>
      <c r="Q3661" s="19"/>
      <c r="R3661" s="19"/>
      <c r="S3661" s="18">
        <v>0</v>
      </c>
      <c r="T3661" s="20"/>
      <c r="U3661" s="17"/>
      <c r="V3661" s="17"/>
      <c r="W3661" s="17"/>
      <c r="X3661" s="17"/>
      <c r="Y3661" s="17"/>
      <c r="Z3661" s="18">
        <v>0</v>
      </c>
      <c r="AA3661" s="17"/>
      <c r="AB3661" s="17"/>
      <c r="AC3661" s="41">
        <v>74.58064516129032</v>
      </c>
    </row>
    <row r="3662" spans="1:29" x14ac:dyDescent="0.25">
      <c r="A3662" s="224">
        <v>3658</v>
      </c>
      <c r="B3662" s="110" t="s">
        <v>4594</v>
      </c>
      <c r="C3662" s="50" t="s">
        <v>4042</v>
      </c>
      <c r="D3662" s="18">
        <v>0.74580645161290327</v>
      </c>
      <c r="E3662" s="124"/>
      <c r="F3662" s="17"/>
      <c r="G3662" s="18">
        <f>SUM(D3662*100,E3662:F3662)</f>
        <v>74.58064516129032</v>
      </c>
      <c r="H3662" s="17"/>
      <c r="I3662" s="19"/>
      <c r="J3662" s="18">
        <f>SUM(H3662:I3662)</f>
        <v>0</v>
      </c>
      <c r="K3662" s="17"/>
      <c r="L3662" s="19"/>
      <c r="M3662" s="19"/>
      <c r="N3662" s="18">
        <f>SUM(K3662:M3662)</f>
        <v>0</v>
      </c>
      <c r="O3662" s="19"/>
      <c r="P3662" s="19"/>
      <c r="Q3662" s="19"/>
      <c r="R3662" s="19"/>
      <c r="S3662" s="18">
        <f>SUM(O3662:R3662)</f>
        <v>0</v>
      </c>
      <c r="T3662" s="20"/>
      <c r="U3662" s="17"/>
      <c r="V3662" s="17"/>
      <c r="W3662" s="17"/>
      <c r="X3662" s="17"/>
      <c r="Y3662" s="17"/>
      <c r="Z3662" s="18">
        <f>SUM(T3662:Y3662)</f>
        <v>0</v>
      </c>
      <c r="AA3662" s="17"/>
      <c r="AB3662" s="17"/>
      <c r="AC3662" s="41">
        <f>G3662+J3662+N3662+S3662+Z3662+AA3662-AB3662</f>
        <v>74.58064516129032</v>
      </c>
    </row>
    <row r="3663" spans="1:29" x14ac:dyDescent="0.25">
      <c r="A3663" s="225">
        <v>3659</v>
      </c>
      <c r="B3663" s="109">
        <v>194252</v>
      </c>
      <c r="C3663" s="36" t="s">
        <v>5457</v>
      </c>
      <c r="D3663" s="39">
        <v>0.7456666666666667</v>
      </c>
      <c r="E3663" s="123"/>
      <c r="F3663" s="33"/>
      <c r="G3663" s="34">
        <v>74.566666666666663</v>
      </c>
      <c r="H3663" s="33"/>
      <c r="I3663" s="32"/>
      <c r="J3663" s="34">
        <v>0</v>
      </c>
      <c r="K3663" s="33"/>
      <c r="L3663" s="32"/>
      <c r="M3663" s="32"/>
      <c r="N3663" s="34">
        <v>0</v>
      </c>
      <c r="O3663" s="32"/>
      <c r="P3663" s="32"/>
      <c r="Q3663" s="32"/>
      <c r="R3663" s="32"/>
      <c r="S3663" s="34">
        <v>0</v>
      </c>
      <c r="T3663" s="35"/>
      <c r="U3663" s="33"/>
      <c r="V3663" s="33"/>
      <c r="W3663" s="33"/>
      <c r="X3663" s="33"/>
      <c r="Y3663" s="33"/>
      <c r="Z3663" s="34">
        <v>0</v>
      </c>
      <c r="AA3663" s="33"/>
      <c r="AB3663" s="33"/>
      <c r="AC3663" s="42">
        <v>74.566666666666663</v>
      </c>
    </row>
    <row r="3664" spans="1:29" x14ac:dyDescent="0.25">
      <c r="A3664" s="224">
        <v>3660</v>
      </c>
      <c r="B3664" s="61" t="s">
        <v>989</v>
      </c>
      <c r="C3664" s="8" t="s">
        <v>5456</v>
      </c>
      <c r="D3664" s="6">
        <v>0.74564099895941727</v>
      </c>
      <c r="E3664" s="121"/>
      <c r="F3664" s="5"/>
      <c r="G3664" s="6">
        <f>SUM(D3664*100,E3664:F3664)</f>
        <v>74.564099895941723</v>
      </c>
      <c r="H3664" s="5"/>
      <c r="I3664" s="4"/>
      <c r="J3664" s="6">
        <f>SUM(H3664:I3664)</f>
        <v>0</v>
      </c>
      <c r="K3664" s="5"/>
      <c r="L3664" s="4"/>
      <c r="M3664" s="4"/>
      <c r="N3664" s="6">
        <f>SUM(K3664:M3664)</f>
        <v>0</v>
      </c>
      <c r="O3664" s="4"/>
      <c r="P3664" s="4"/>
      <c r="Q3664" s="4"/>
      <c r="R3664" s="4"/>
      <c r="S3664" s="6">
        <f>SUM(O3664:R3664)</f>
        <v>0</v>
      </c>
      <c r="T3664" s="7"/>
      <c r="U3664" s="5"/>
      <c r="V3664" s="5"/>
      <c r="W3664" s="5"/>
      <c r="X3664" s="5"/>
      <c r="Y3664" s="5"/>
      <c r="Z3664" s="6">
        <f>SUM(T3664:Y3664)</f>
        <v>0</v>
      </c>
      <c r="AA3664" s="5"/>
      <c r="AB3664" s="5"/>
      <c r="AC3664" s="40">
        <f>G3664+J3664+N3664+S3664+Z3664+AA3664-AB3664</f>
        <v>74.564099895941723</v>
      </c>
    </row>
    <row r="3665" spans="1:29" x14ac:dyDescent="0.25">
      <c r="A3665" s="224">
        <v>3661</v>
      </c>
      <c r="B3665" s="109">
        <v>214052</v>
      </c>
      <c r="C3665" s="36" t="s">
        <v>5457</v>
      </c>
      <c r="D3665" s="39">
        <v>0.7456222222222223</v>
      </c>
      <c r="E3665" s="123"/>
      <c r="F3665" s="33"/>
      <c r="G3665" s="34">
        <v>74.562222222222232</v>
      </c>
      <c r="H3665" s="33"/>
      <c r="I3665" s="32"/>
      <c r="J3665" s="34">
        <v>0</v>
      </c>
      <c r="K3665" s="33"/>
      <c r="L3665" s="32"/>
      <c r="M3665" s="32"/>
      <c r="N3665" s="34">
        <v>0</v>
      </c>
      <c r="O3665" s="32"/>
      <c r="P3665" s="32"/>
      <c r="Q3665" s="32"/>
      <c r="R3665" s="32"/>
      <c r="S3665" s="34">
        <v>0</v>
      </c>
      <c r="T3665" s="35"/>
      <c r="U3665" s="33"/>
      <c r="V3665" s="33"/>
      <c r="W3665" s="33"/>
      <c r="X3665" s="33"/>
      <c r="Y3665" s="33"/>
      <c r="Z3665" s="34">
        <v>0</v>
      </c>
      <c r="AA3665" s="33"/>
      <c r="AB3665" s="33"/>
      <c r="AC3665" s="42">
        <v>74.562222222222232</v>
      </c>
    </row>
    <row r="3666" spans="1:29" x14ac:dyDescent="0.25">
      <c r="A3666" s="224">
        <v>3662</v>
      </c>
      <c r="B3666" s="62" t="s">
        <v>3727</v>
      </c>
      <c r="C3666" s="13" t="s">
        <v>3340</v>
      </c>
      <c r="D3666" s="18">
        <v>0.74560000000000004</v>
      </c>
      <c r="E3666" s="122"/>
      <c r="F3666" s="17"/>
      <c r="G3666" s="18">
        <v>74.56</v>
      </c>
      <c r="H3666" s="17"/>
      <c r="I3666" s="19"/>
      <c r="J3666" s="18">
        <v>0</v>
      </c>
      <c r="K3666" s="17"/>
      <c r="L3666" s="19"/>
      <c r="M3666" s="19"/>
      <c r="N3666" s="18">
        <v>0</v>
      </c>
      <c r="O3666" s="19"/>
      <c r="P3666" s="19"/>
      <c r="Q3666" s="19"/>
      <c r="R3666" s="19"/>
      <c r="S3666" s="18">
        <v>0</v>
      </c>
      <c r="T3666" s="20"/>
      <c r="U3666" s="17"/>
      <c r="V3666" s="17"/>
      <c r="W3666" s="17"/>
      <c r="X3666" s="17"/>
      <c r="Y3666" s="17"/>
      <c r="Z3666" s="18">
        <v>0</v>
      </c>
      <c r="AA3666" s="17"/>
      <c r="AB3666" s="17"/>
      <c r="AC3666" s="41">
        <v>74.56</v>
      </c>
    </row>
    <row r="3667" spans="1:29" x14ac:dyDescent="0.25">
      <c r="A3667" s="225">
        <v>3663</v>
      </c>
      <c r="B3667" s="59" t="s">
        <v>990</v>
      </c>
      <c r="C3667" s="8" t="s">
        <v>5456</v>
      </c>
      <c r="D3667" s="43">
        <v>0.74557333333333342</v>
      </c>
      <c r="E3667" s="121"/>
      <c r="F3667" s="5"/>
      <c r="G3667" s="6">
        <f>SUM(D3667*100,E3667:F3667)</f>
        <v>74.557333333333347</v>
      </c>
      <c r="H3667" s="5"/>
      <c r="I3667" s="4"/>
      <c r="J3667" s="6">
        <f>SUM(H3667:I3667)</f>
        <v>0</v>
      </c>
      <c r="K3667" s="5"/>
      <c r="L3667" s="4"/>
      <c r="M3667" s="4"/>
      <c r="N3667" s="6">
        <f>SUM(K3667:M3667)</f>
        <v>0</v>
      </c>
      <c r="O3667" s="4"/>
      <c r="P3667" s="4"/>
      <c r="Q3667" s="4"/>
      <c r="R3667" s="4"/>
      <c r="S3667" s="6">
        <f>SUM(O3667:R3667)</f>
        <v>0</v>
      </c>
      <c r="T3667" s="7"/>
      <c r="U3667" s="5"/>
      <c r="V3667" s="5"/>
      <c r="W3667" s="5"/>
      <c r="X3667" s="5"/>
      <c r="Y3667" s="5"/>
      <c r="Z3667" s="6">
        <f>SUM(T3667:Y3667)</f>
        <v>0</v>
      </c>
      <c r="AA3667" s="5"/>
      <c r="AB3667" s="5"/>
      <c r="AC3667" s="40">
        <f>G3667+J3667+N3667+S3667+Z3667+AA3667-AB3667</f>
        <v>74.557333333333347</v>
      </c>
    </row>
    <row r="3668" spans="1:29" x14ac:dyDescent="0.25">
      <c r="A3668" s="224">
        <v>3664</v>
      </c>
      <c r="B3668" s="105" t="s">
        <v>1767</v>
      </c>
      <c r="C3668" s="8" t="s">
        <v>1369</v>
      </c>
      <c r="D3668" s="18">
        <v>0.70438064516129029</v>
      </c>
      <c r="E3668" s="122"/>
      <c r="F3668" s="17"/>
      <c r="G3668" s="18">
        <f>SUM(D3668*100,E3668:F3668)</f>
        <v>70.438064516129032</v>
      </c>
      <c r="H3668" s="17">
        <v>0.5</v>
      </c>
      <c r="I3668" s="19"/>
      <c r="J3668" s="18">
        <f>SUM(H3668:I3668)</f>
        <v>0.5</v>
      </c>
      <c r="K3668" s="17"/>
      <c r="L3668" s="19"/>
      <c r="M3668" s="19"/>
      <c r="N3668" s="18">
        <f>SUM(K3668:M3668)</f>
        <v>0</v>
      </c>
      <c r="O3668" s="19"/>
      <c r="P3668" s="19"/>
      <c r="Q3668" s="19"/>
      <c r="R3668" s="19"/>
      <c r="S3668" s="18">
        <f>SUM(O3668:R3668)</f>
        <v>0</v>
      </c>
      <c r="T3668" s="20">
        <v>1.5</v>
      </c>
      <c r="U3668" s="17">
        <v>0.5</v>
      </c>
      <c r="V3668" s="17"/>
      <c r="W3668" s="17">
        <v>0.2</v>
      </c>
      <c r="X3668" s="17">
        <v>0.9</v>
      </c>
      <c r="Y3668" s="17">
        <v>0.5</v>
      </c>
      <c r="Z3668" s="18">
        <f>SUM(T3668:Y3668)</f>
        <v>3.6</v>
      </c>
      <c r="AA3668" s="17"/>
      <c r="AB3668" s="17"/>
      <c r="AC3668" s="41">
        <f>G3668+J3668+N3668+S3668+Z3668+AA3668-AB3668</f>
        <v>74.538064516129026</v>
      </c>
    </row>
    <row r="3669" spans="1:29" x14ac:dyDescent="0.25">
      <c r="A3669" s="224">
        <v>3665</v>
      </c>
      <c r="B3669" s="109">
        <v>194205</v>
      </c>
      <c r="C3669" s="36" t="s">
        <v>5457</v>
      </c>
      <c r="D3669" s="39">
        <v>0.74533333333333329</v>
      </c>
      <c r="E3669" s="123"/>
      <c r="F3669" s="33"/>
      <c r="G3669" s="34">
        <v>74.533333333333331</v>
      </c>
      <c r="H3669" s="33"/>
      <c r="I3669" s="32"/>
      <c r="J3669" s="34">
        <v>0</v>
      </c>
      <c r="K3669" s="33"/>
      <c r="L3669" s="32"/>
      <c r="M3669" s="32"/>
      <c r="N3669" s="34">
        <v>0</v>
      </c>
      <c r="O3669" s="32"/>
      <c r="P3669" s="32"/>
      <c r="Q3669" s="32"/>
      <c r="R3669" s="32"/>
      <c r="S3669" s="34">
        <v>0</v>
      </c>
      <c r="T3669" s="35"/>
      <c r="U3669" s="33"/>
      <c r="V3669" s="33"/>
      <c r="W3669" s="33"/>
      <c r="X3669" s="33"/>
      <c r="Y3669" s="33"/>
      <c r="Z3669" s="34">
        <v>0</v>
      </c>
      <c r="AA3669" s="33"/>
      <c r="AB3669" s="33"/>
      <c r="AC3669" s="42">
        <v>74.533333333333331</v>
      </c>
    </row>
    <row r="3670" spans="1:29" x14ac:dyDescent="0.25">
      <c r="A3670" s="224">
        <v>3666</v>
      </c>
      <c r="B3670" s="62" t="s">
        <v>4771</v>
      </c>
      <c r="C3670" s="8" t="s">
        <v>4042</v>
      </c>
      <c r="D3670" s="18">
        <v>0.71233333333333337</v>
      </c>
      <c r="E3670" s="124"/>
      <c r="F3670" s="17"/>
      <c r="G3670" s="18">
        <f>SUM(D3670*100,E3670:F3670)</f>
        <v>71.233333333333334</v>
      </c>
      <c r="H3670" s="17"/>
      <c r="I3670" s="19"/>
      <c r="J3670" s="18">
        <f>SUM(H3670:I3670)</f>
        <v>0</v>
      </c>
      <c r="K3670" s="17"/>
      <c r="L3670" s="19"/>
      <c r="M3670" s="19"/>
      <c r="N3670" s="18">
        <f>SUM(K3670:M3670)</f>
        <v>0</v>
      </c>
      <c r="O3670" s="19"/>
      <c r="P3670" s="19"/>
      <c r="Q3670" s="19"/>
      <c r="R3670" s="19"/>
      <c r="S3670" s="18">
        <f>SUM(O3670:R3670)</f>
        <v>0</v>
      </c>
      <c r="T3670" s="20">
        <v>1</v>
      </c>
      <c r="U3670" s="17">
        <v>1.3</v>
      </c>
      <c r="V3670" s="17">
        <v>0.8</v>
      </c>
      <c r="W3670" s="17">
        <v>0.2</v>
      </c>
      <c r="X3670" s="17"/>
      <c r="Y3670" s="17"/>
      <c r="Z3670" s="18">
        <f>SUM(T3670:Y3670)</f>
        <v>3.3</v>
      </c>
      <c r="AA3670" s="17"/>
      <c r="AB3670" s="17"/>
      <c r="AC3670" s="41">
        <f>G3670+J3670+N3670+S3670+Z3670+AA3670-AB3670</f>
        <v>74.533333333333331</v>
      </c>
    </row>
    <row r="3671" spans="1:29" x14ac:dyDescent="0.25">
      <c r="A3671" s="225">
        <v>3667</v>
      </c>
      <c r="B3671" s="62" t="s">
        <v>4792</v>
      </c>
      <c r="C3671" s="8" t="s">
        <v>4042</v>
      </c>
      <c r="D3671" s="18">
        <v>0.70533333333333337</v>
      </c>
      <c r="E3671" s="124"/>
      <c r="F3671" s="17"/>
      <c r="G3671" s="18">
        <f>SUM(D3671*100,E3671:F3671)</f>
        <v>70.533333333333331</v>
      </c>
      <c r="H3671" s="17"/>
      <c r="I3671" s="19"/>
      <c r="J3671" s="18">
        <f>SUM(H3671:I3671)</f>
        <v>0</v>
      </c>
      <c r="K3671" s="17"/>
      <c r="L3671" s="19"/>
      <c r="M3671" s="19"/>
      <c r="N3671" s="18">
        <f>SUM(K3671:M3671)</f>
        <v>0</v>
      </c>
      <c r="O3671" s="19"/>
      <c r="P3671" s="19"/>
      <c r="Q3671" s="19"/>
      <c r="R3671" s="19"/>
      <c r="S3671" s="18">
        <f>SUM(O3671:R3671)</f>
        <v>0</v>
      </c>
      <c r="T3671" s="20">
        <v>1</v>
      </c>
      <c r="U3671" s="17"/>
      <c r="V3671" s="17">
        <f>0.5+0.5</f>
        <v>1</v>
      </c>
      <c r="W3671" s="17"/>
      <c r="X3671" s="17">
        <f>1.6+0.2+0.2</f>
        <v>2</v>
      </c>
      <c r="Y3671" s="17"/>
      <c r="Z3671" s="18">
        <f>SUM(T3671:Y3671)</f>
        <v>4</v>
      </c>
      <c r="AA3671" s="17"/>
      <c r="AB3671" s="17"/>
      <c r="AC3671" s="41">
        <f>G3671+J3671+N3671+S3671+Z3671+AA3671-AB3671</f>
        <v>74.533333333333331</v>
      </c>
    </row>
    <row r="3672" spans="1:29" x14ac:dyDescent="0.25">
      <c r="A3672" s="224">
        <v>3668</v>
      </c>
      <c r="B3672" s="62" t="s">
        <v>3728</v>
      </c>
      <c r="C3672" s="13" t="s">
        <v>3340</v>
      </c>
      <c r="D3672" s="18">
        <v>0.73515151515151511</v>
      </c>
      <c r="E3672" s="122">
        <v>1</v>
      </c>
      <c r="F3672" s="17"/>
      <c r="G3672" s="18">
        <v>74.515151515151516</v>
      </c>
      <c r="H3672" s="17"/>
      <c r="I3672" s="19"/>
      <c r="J3672" s="18">
        <v>0</v>
      </c>
      <c r="K3672" s="17"/>
      <c r="L3672" s="19"/>
      <c r="M3672" s="19"/>
      <c r="N3672" s="18">
        <v>0</v>
      </c>
      <c r="O3672" s="19"/>
      <c r="P3672" s="19"/>
      <c r="Q3672" s="19"/>
      <c r="R3672" s="19"/>
      <c r="S3672" s="18">
        <v>0</v>
      </c>
      <c r="T3672" s="20"/>
      <c r="U3672" s="17"/>
      <c r="V3672" s="17"/>
      <c r="W3672" s="17"/>
      <c r="X3672" s="17"/>
      <c r="Y3672" s="17"/>
      <c r="Z3672" s="18">
        <v>0</v>
      </c>
      <c r="AA3672" s="17"/>
      <c r="AB3672" s="17"/>
      <c r="AC3672" s="41">
        <v>74.515151515151516</v>
      </c>
    </row>
    <row r="3673" spans="1:29" x14ac:dyDescent="0.25">
      <c r="A3673" s="224">
        <v>3669</v>
      </c>
      <c r="B3673" s="109">
        <v>214002</v>
      </c>
      <c r="C3673" s="36" t="s">
        <v>5457</v>
      </c>
      <c r="D3673" s="39">
        <v>0.74514074074074077</v>
      </c>
      <c r="E3673" s="123"/>
      <c r="F3673" s="33"/>
      <c r="G3673" s="34">
        <v>74.514074074074074</v>
      </c>
      <c r="H3673" s="33"/>
      <c r="I3673" s="32"/>
      <c r="J3673" s="34">
        <v>0</v>
      </c>
      <c r="K3673" s="33"/>
      <c r="L3673" s="32"/>
      <c r="M3673" s="32"/>
      <c r="N3673" s="34">
        <v>0</v>
      </c>
      <c r="O3673" s="32"/>
      <c r="P3673" s="32"/>
      <c r="Q3673" s="32"/>
      <c r="R3673" s="32"/>
      <c r="S3673" s="34">
        <v>0</v>
      </c>
      <c r="T3673" s="35"/>
      <c r="U3673" s="33"/>
      <c r="V3673" s="33"/>
      <c r="W3673" s="33"/>
      <c r="X3673" s="33"/>
      <c r="Y3673" s="33"/>
      <c r="Z3673" s="34">
        <v>0</v>
      </c>
      <c r="AA3673" s="33"/>
      <c r="AB3673" s="33"/>
      <c r="AC3673" s="42">
        <v>74.514074074074074</v>
      </c>
    </row>
    <row r="3674" spans="1:29" x14ac:dyDescent="0.25">
      <c r="A3674" s="224">
        <v>3670</v>
      </c>
      <c r="B3674" s="95" t="s">
        <v>1768</v>
      </c>
      <c r="C3674" s="8" t="s">
        <v>1369</v>
      </c>
      <c r="D3674" s="18">
        <v>0.70612903225806456</v>
      </c>
      <c r="E3674" s="122"/>
      <c r="F3674" s="17"/>
      <c r="G3674" s="18">
        <f>SUM(D3674*100,E3674:F3674)</f>
        <v>70.612903225806463</v>
      </c>
      <c r="H3674" s="17"/>
      <c r="I3674" s="19"/>
      <c r="J3674" s="18">
        <f>SUM(H3674:I3674)</f>
        <v>0</v>
      </c>
      <c r="K3674" s="17"/>
      <c r="L3674" s="19"/>
      <c r="M3674" s="19"/>
      <c r="N3674" s="18">
        <f>SUM(K3674:M3674)</f>
        <v>0</v>
      </c>
      <c r="O3674" s="19"/>
      <c r="P3674" s="19"/>
      <c r="Q3674" s="19"/>
      <c r="R3674" s="19"/>
      <c r="S3674" s="18">
        <f>SUM(O3674:R3674)</f>
        <v>0</v>
      </c>
      <c r="T3674" s="20">
        <v>1</v>
      </c>
      <c r="U3674" s="17">
        <f>0.5+2</f>
        <v>2.5</v>
      </c>
      <c r="V3674" s="17"/>
      <c r="W3674" s="17">
        <f>0.2+0.2</f>
        <v>0.4</v>
      </c>
      <c r="X3674" s="17"/>
      <c r="Y3674" s="17"/>
      <c r="Z3674" s="18">
        <f>SUM(T3674:Y3674)</f>
        <v>3.9</v>
      </c>
      <c r="AA3674" s="17"/>
      <c r="AB3674" s="17"/>
      <c r="AC3674" s="41">
        <f>G3674+J3674+N3674+S3674+Z3674+AA3674-AB3674</f>
        <v>74.512903225806468</v>
      </c>
    </row>
    <row r="3675" spans="1:29" x14ac:dyDescent="0.25">
      <c r="A3675" s="225">
        <v>3671</v>
      </c>
      <c r="B3675" s="62" t="s">
        <v>991</v>
      </c>
      <c r="C3675" s="8" t="s">
        <v>5456</v>
      </c>
      <c r="D3675" s="6">
        <v>0.745</v>
      </c>
      <c r="E3675" s="121"/>
      <c r="F3675" s="5"/>
      <c r="G3675" s="6">
        <f>SUM(D3675*100,E3675:F3675)</f>
        <v>74.5</v>
      </c>
      <c r="H3675" s="5"/>
      <c r="I3675" s="4"/>
      <c r="J3675" s="6">
        <f>SUM(H3675:I3675)</f>
        <v>0</v>
      </c>
      <c r="K3675" s="5"/>
      <c r="L3675" s="4"/>
      <c r="M3675" s="4"/>
      <c r="N3675" s="6">
        <f>SUM(K3675:M3675)</f>
        <v>0</v>
      </c>
      <c r="O3675" s="4"/>
      <c r="P3675" s="4"/>
      <c r="Q3675" s="4"/>
      <c r="R3675" s="4"/>
      <c r="S3675" s="6">
        <f>SUM(O3675:R3675)</f>
        <v>0</v>
      </c>
      <c r="T3675" s="7"/>
      <c r="U3675" s="5"/>
      <c r="V3675" s="5"/>
      <c r="W3675" s="5"/>
      <c r="X3675" s="5"/>
      <c r="Y3675" s="5"/>
      <c r="Z3675" s="6">
        <f>SUM(T3675:Y3675)</f>
        <v>0</v>
      </c>
      <c r="AA3675" s="5"/>
      <c r="AB3675" s="5"/>
      <c r="AC3675" s="40">
        <f>G3675+J3675+N3675+S3675+Z3675+AA3675-AB3675</f>
        <v>74.5</v>
      </c>
    </row>
    <row r="3676" spans="1:29" x14ac:dyDescent="0.25">
      <c r="A3676" s="224">
        <v>3672</v>
      </c>
      <c r="B3676" s="62" t="s">
        <v>4715</v>
      </c>
      <c r="C3676" s="8" t="s">
        <v>4042</v>
      </c>
      <c r="D3676" s="18">
        <v>0.745</v>
      </c>
      <c r="E3676" s="124"/>
      <c r="F3676" s="17"/>
      <c r="G3676" s="18">
        <f>SUM(D3676*100,E3676:F3676)</f>
        <v>74.5</v>
      </c>
      <c r="H3676" s="17"/>
      <c r="I3676" s="19"/>
      <c r="J3676" s="18">
        <f>SUM(H3676:I3676)</f>
        <v>0</v>
      </c>
      <c r="K3676" s="17"/>
      <c r="L3676" s="19"/>
      <c r="M3676" s="19"/>
      <c r="N3676" s="18">
        <f>SUM(K3676:M3676)</f>
        <v>0</v>
      </c>
      <c r="O3676" s="19"/>
      <c r="P3676" s="19"/>
      <c r="Q3676" s="19"/>
      <c r="R3676" s="19"/>
      <c r="S3676" s="18">
        <f>SUM(O3676:R3676)</f>
        <v>0</v>
      </c>
      <c r="T3676" s="20"/>
      <c r="U3676" s="17"/>
      <c r="V3676" s="17"/>
      <c r="W3676" s="17"/>
      <c r="X3676" s="17"/>
      <c r="Y3676" s="17"/>
      <c r="Z3676" s="18">
        <f>SUM(T3676:Y3676)</f>
        <v>0</v>
      </c>
      <c r="AA3676" s="17"/>
      <c r="AB3676" s="17"/>
      <c r="AC3676" s="41">
        <f>G3676+J3676+N3676+S3676+Z3676+AA3676-AB3676</f>
        <v>74.5</v>
      </c>
    </row>
    <row r="3677" spans="1:29" x14ac:dyDescent="0.25">
      <c r="A3677" s="224">
        <v>3673</v>
      </c>
      <c r="B3677" s="62" t="s">
        <v>3729</v>
      </c>
      <c r="C3677" s="13" t="s">
        <v>3340</v>
      </c>
      <c r="D3677" s="18">
        <v>0.73484848484848486</v>
      </c>
      <c r="E3677" s="122">
        <v>1</v>
      </c>
      <c r="F3677" s="17"/>
      <c r="G3677" s="18">
        <v>74.484848484848484</v>
      </c>
      <c r="H3677" s="17"/>
      <c r="I3677" s="19"/>
      <c r="J3677" s="18">
        <v>0</v>
      </c>
      <c r="K3677" s="17"/>
      <c r="L3677" s="19"/>
      <c r="M3677" s="19"/>
      <c r="N3677" s="18">
        <v>0</v>
      </c>
      <c r="O3677" s="19"/>
      <c r="P3677" s="19"/>
      <c r="Q3677" s="19"/>
      <c r="R3677" s="19"/>
      <c r="S3677" s="18">
        <v>0</v>
      </c>
      <c r="T3677" s="20"/>
      <c r="U3677" s="17"/>
      <c r="V3677" s="17"/>
      <c r="W3677" s="17"/>
      <c r="X3677" s="17"/>
      <c r="Y3677" s="17"/>
      <c r="Z3677" s="18">
        <v>0</v>
      </c>
      <c r="AA3677" s="17"/>
      <c r="AB3677" s="17"/>
      <c r="AC3677" s="41">
        <v>74.484848484848484</v>
      </c>
    </row>
    <row r="3678" spans="1:29" x14ac:dyDescent="0.25">
      <c r="A3678" s="224">
        <v>3674</v>
      </c>
      <c r="B3678" s="58" t="s">
        <v>992</v>
      </c>
      <c r="C3678" s="8" t="s">
        <v>5456</v>
      </c>
      <c r="D3678" s="6">
        <v>0.7448275862068966</v>
      </c>
      <c r="E3678" s="121"/>
      <c r="F3678" s="5"/>
      <c r="G3678" s="6">
        <f>SUM(D3678*100,E3678:F3678)</f>
        <v>74.482758620689665</v>
      </c>
      <c r="H3678" s="5"/>
      <c r="I3678" s="4"/>
      <c r="J3678" s="6">
        <f>SUM(H3678:I3678)</f>
        <v>0</v>
      </c>
      <c r="K3678" s="5"/>
      <c r="L3678" s="4"/>
      <c r="M3678" s="4"/>
      <c r="N3678" s="6">
        <f>SUM(K3678:M3678)</f>
        <v>0</v>
      </c>
      <c r="O3678" s="4"/>
      <c r="P3678" s="4"/>
      <c r="Q3678" s="4"/>
      <c r="R3678" s="4"/>
      <c r="S3678" s="6">
        <f>SUM(O3678:R3678)</f>
        <v>0</v>
      </c>
      <c r="T3678" s="7"/>
      <c r="U3678" s="5"/>
      <c r="V3678" s="5"/>
      <c r="W3678" s="5"/>
      <c r="X3678" s="5"/>
      <c r="Y3678" s="5"/>
      <c r="Z3678" s="6">
        <f>SUM(T3678:Y3678)</f>
        <v>0</v>
      </c>
      <c r="AA3678" s="5"/>
      <c r="AB3678" s="5"/>
      <c r="AC3678" s="40">
        <f>G3678+J3678+N3678+S3678+Z3678+AA3678-AB3678</f>
        <v>74.482758620689665</v>
      </c>
    </row>
    <row r="3679" spans="1:29" x14ac:dyDescent="0.25">
      <c r="A3679" s="225">
        <v>3675</v>
      </c>
      <c r="B3679" s="62" t="s">
        <v>3730</v>
      </c>
      <c r="C3679" s="13" t="s">
        <v>3340</v>
      </c>
      <c r="D3679" s="18">
        <v>0.74480000000000002</v>
      </c>
      <c r="E3679" s="122"/>
      <c r="F3679" s="17"/>
      <c r="G3679" s="18">
        <v>74.48</v>
      </c>
      <c r="H3679" s="17"/>
      <c r="I3679" s="19"/>
      <c r="J3679" s="18">
        <v>0</v>
      </c>
      <c r="K3679" s="17"/>
      <c r="L3679" s="19"/>
      <c r="M3679" s="19"/>
      <c r="N3679" s="18">
        <v>0</v>
      </c>
      <c r="O3679" s="19"/>
      <c r="P3679" s="19"/>
      <c r="Q3679" s="19"/>
      <c r="R3679" s="19"/>
      <c r="S3679" s="18">
        <v>0</v>
      </c>
      <c r="T3679" s="20"/>
      <c r="U3679" s="17"/>
      <c r="V3679" s="17"/>
      <c r="W3679" s="17"/>
      <c r="X3679" s="17"/>
      <c r="Y3679" s="17"/>
      <c r="Z3679" s="18">
        <v>0</v>
      </c>
      <c r="AA3679" s="17"/>
      <c r="AB3679" s="17"/>
      <c r="AC3679" s="41">
        <v>74.48</v>
      </c>
    </row>
    <row r="3680" spans="1:29" x14ac:dyDescent="0.25">
      <c r="A3680" s="224">
        <v>3676</v>
      </c>
      <c r="B3680" s="61" t="s">
        <v>993</v>
      </c>
      <c r="C3680" s="8" t="s">
        <v>5456</v>
      </c>
      <c r="D3680" s="6">
        <v>0.74470634755463061</v>
      </c>
      <c r="E3680" s="121"/>
      <c r="F3680" s="5"/>
      <c r="G3680" s="6">
        <f>SUM(D3680*100,E3680:F3680)</f>
        <v>74.470634755463067</v>
      </c>
      <c r="H3680" s="5"/>
      <c r="I3680" s="4"/>
      <c r="J3680" s="6">
        <f>SUM(H3680:I3680)</f>
        <v>0</v>
      </c>
      <c r="K3680" s="5"/>
      <c r="L3680" s="4"/>
      <c r="M3680" s="4"/>
      <c r="N3680" s="6">
        <f>SUM(K3680:M3680)</f>
        <v>0</v>
      </c>
      <c r="O3680" s="4"/>
      <c r="P3680" s="4"/>
      <c r="Q3680" s="4"/>
      <c r="R3680" s="4"/>
      <c r="S3680" s="6">
        <f>SUM(O3680:R3680)</f>
        <v>0</v>
      </c>
      <c r="T3680" s="7"/>
      <c r="U3680" s="5"/>
      <c r="V3680" s="5"/>
      <c r="W3680" s="5"/>
      <c r="X3680" s="5"/>
      <c r="Y3680" s="5"/>
      <c r="Z3680" s="6">
        <f>SUM(T3680:Y3680)</f>
        <v>0</v>
      </c>
      <c r="AA3680" s="5"/>
      <c r="AB3680" s="5"/>
      <c r="AC3680" s="40">
        <f>G3680+J3680+N3680+S3680+Z3680+AA3680-AB3680</f>
        <v>74.470634755463067</v>
      </c>
    </row>
    <row r="3681" spans="1:29" x14ac:dyDescent="0.25">
      <c r="A3681" s="224">
        <v>3677</v>
      </c>
      <c r="B3681" s="109">
        <v>194175</v>
      </c>
      <c r="C3681" s="36" t="s">
        <v>5457</v>
      </c>
      <c r="D3681" s="39">
        <v>0.7446666666666667</v>
      </c>
      <c r="E3681" s="123"/>
      <c r="F3681" s="33"/>
      <c r="G3681" s="34">
        <v>74.466666666666669</v>
      </c>
      <c r="H3681" s="33"/>
      <c r="I3681" s="32"/>
      <c r="J3681" s="34">
        <v>0</v>
      </c>
      <c r="K3681" s="33"/>
      <c r="L3681" s="32"/>
      <c r="M3681" s="32"/>
      <c r="N3681" s="34">
        <v>0</v>
      </c>
      <c r="O3681" s="32"/>
      <c r="P3681" s="32"/>
      <c r="Q3681" s="32"/>
      <c r="R3681" s="32"/>
      <c r="S3681" s="34">
        <v>0</v>
      </c>
      <c r="T3681" s="35"/>
      <c r="U3681" s="33"/>
      <c r="V3681" s="33"/>
      <c r="W3681" s="33"/>
      <c r="X3681" s="33"/>
      <c r="Y3681" s="33"/>
      <c r="Z3681" s="34">
        <v>0</v>
      </c>
      <c r="AA3681" s="33"/>
      <c r="AB3681" s="33"/>
      <c r="AC3681" s="42">
        <v>74.466666666666669</v>
      </c>
    </row>
    <row r="3682" spans="1:29" x14ac:dyDescent="0.25">
      <c r="A3682" s="224">
        <v>3678</v>
      </c>
      <c r="B3682" s="109">
        <v>194151</v>
      </c>
      <c r="C3682" s="36" t="s">
        <v>5457</v>
      </c>
      <c r="D3682" s="39">
        <v>0.7446666666666667</v>
      </c>
      <c r="E3682" s="123"/>
      <c r="F3682" s="33"/>
      <c r="G3682" s="34">
        <v>74.466666666666669</v>
      </c>
      <c r="H3682" s="33"/>
      <c r="I3682" s="32"/>
      <c r="J3682" s="34">
        <v>0</v>
      </c>
      <c r="K3682" s="33"/>
      <c r="L3682" s="32"/>
      <c r="M3682" s="32"/>
      <c r="N3682" s="34">
        <v>0</v>
      </c>
      <c r="O3682" s="32"/>
      <c r="P3682" s="32"/>
      <c r="Q3682" s="32"/>
      <c r="R3682" s="32"/>
      <c r="S3682" s="34">
        <v>0</v>
      </c>
      <c r="T3682" s="35"/>
      <c r="U3682" s="33"/>
      <c r="V3682" s="33"/>
      <c r="W3682" s="33"/>
      <c r="X3682" s="33"/>
      <c r="Y3682" s="33"/>
      <c r="Z3682" s="34">
        <v>0</v>
      </c>
      <c r="AA3682" s="33"/>
      <c r="AB3682" s="33"/>
      <c r="AC3682" s="42">
        <v>74.466666666666669</v>
      </c>
    </row>
    <row r="3683" spans="1:29" x14ac:dyDescent="0.25">
      <c r="A3683" s="225">
        <v>3679</v>
      </c>
      <c r="B3683" s="62" t="s">
        <v>3049</v>
      </c>
      <c r="C3683" s="13" t="s">
        <v>2360</v>
      </c>
      <c r="D3683" s="18">
        <v>0.71750000000000003</v>
      </c>
      <c r="E3683" s="122"/>
      <c r="F3683" s="17"/>
      <c r="G3683" s="18">
        <v>71.75</v>
      </c>
      <c r="H3683" s="17">
        <v>0.5</v>
      </c>
      <c r="I3683" s="19"/>
      <c r="J3683" s="18">
        <v>0.5</v>
      </c>
      <c r="K3683" s="17"/>
      <c r="L3683" s="19"/>
      <c r="M3683" s="19"/>
      <c r="N3683" s="18">
        <v>0</v>
      </c>
      <c r="O3683" s="19"/>
      <c r="P3683" s="19"/>
      <c r="Q3683" s="19"/>
      <c r="R3683" s="19"/>
      <c r="S3683" s="18">
        <v>0</v>
      </c>
      <c r="T3683" s="20"/>
      <c r="U3683" s="17">
        <v>2.2000000000000002</v>
      </c>
      <c r="V3683" s="17"/>
      <c r="W3683" s="17"/>
      <c r="X3683" s="17"/>
      <c r="Y3683" s="17"/>
      <c r="Z3683" s="18">
        <v>2.2000000000000002</v>
      </c>
      <c r="AA3683" s="17"/>
      <c r="AB3683" s="17"/>
      <c r="AC3683" s="41">
        <v>74.45</v>
      </c>
    </row>
    <row r="3684" spans="1:29" x14ac:dyDescent="0.25">
      <c r="A3684" s="224">
        <v>3680</v>
      </c>
      <c r="B3684" s="86" t="s">
        <v>1769</v>
      </c>
      <c r="C3684" s="21" t="s">
        <v>1369</v>
      </c>
      <c r="D3684" s="18">
        <v>0.74443425076452607</v>
      </c>
      <c r="E3684" s="122"/>
      <c r="F3684" s="17"/>
      <c r="G3684" s="18">
        <f>SUM(D3684*100,E3684:F3684)</f>
        <v>74.443425076452613</v>
      </c>
      <c r="H3684" s="17"/>
      <c r="I3684" s="19"/>
      <c r="J3684" s="18">
        <f>SUM(H3684:I3684)</f>
        <v>0</v>
      </c>
      <c r="K3684" s="17"/>
      <c r="L3684" s="19"/>
      <c r="M3684" s="19"/>
      <c r="N3684" s="18">
        <f>SUM(K3684:M3684)</f>
        <v>0</v>
      </c>
      <c r="O3684" s="19"/>
      <c r="P3684" s="19"/>
      <c r="Q3684" s="19"/>
      <c r="R3684" s="19"/>
      <c r="S3684" s="18">
        <f>SUM(O3684:R3684)</f>
        <v>0</v>
      </c>
      <c r="T3684" s="20"/>
      <c r="U3684" s="17"/>
      <c r="V3684" s="17"/>
      <c r="W3684" s="17"/>
      <c r="X3684" s="17"/>
      <c r="Y3684" s="17"/>
      <c r="Z3684" s="18">
        <f>SUM(T3684:Y3684)</f>
        <v>0</v>
      </c>
      <c r="AA3684" s="17"/>
      <c r="AB3684" s="17"/>
      <c r="AC3684" s="41">
        <f>G3684+J3684+N3684+S3684+Z3684+AA3684-AB3684</f>
        <v>74.443425076452613</v>
      </c>
    </row>
    <row r="3685" spans="1:29" x14ac:dyDescent="0.25">
      <c r="A3685" s="224">
        <v>3681</v>
      </c>
      <c r="B3685" s="111" t="s">
        <v>4120</v>
      </c>
      <c r="C3685" s="8" t="s">
        <v>4042</v>
      </c>
      <c r="D3685" s="18">
        <v>0.74437500000000001</v>
      </c>
      <c r="E3685" s="124"/>
      <c r="F3685" s="17"/>
      <c r="G3685" s="18">
        <f>SUM(D3685*100,E3685:F3685)</f>
        <v>74.4375</v>
      </c>
      <c r="H3685" s="17"/>
      <c r="I3685" s="19"/>
      <c r="J3685" s="18">
        <f>SUM(H3685:I3685)</f>
        <v>0</v>
      </c>
      <c r="K3685" s="17"/>
      <c r="L3685" s="19"/>
      <c r="M3685" s="19"/>
      <c r="N3685" s="18">
        <f>SUM(K3685:M3685)</f>
        <v>0</v>
      </c>
      <c r="O3685" s="19"/>
      <c r="P3685" s="19"/>
      <c r="Q3685" s="19"/>
      <c r="R3685" s="19"/>
      <c r="S3685" s="18">
        <f>SUM(O3685:R3685)</f>
        <v>0</v>
      </c>
      <c r="T3685" s="20"/>
      <c r="U3685" s="17"/>
      <c r="V3685" s="17"/>
      <c r="W3685" s="17"/>
      <c r="X3685" s="17"/>
      <c r="Y3685" s="17"/>
      <c r="Z3685" s="18">
        <f>SUM(T3685:Y3685)</f>
        <v>0</v>
      </c>
      <c r="AA3685" s="17"/>
      <c r="AB3685" s="17"/>
      <c r="AC3685" s="41">
        <f>G3685+J3685+N3685+S3685+Z3685+AA3685-AB3685</f>
        <v>74.4375</v>
      </c>
    </row>
    <row r="3686" spans="1:29" x14ac:dyDescent="0.25">
      <c r="A3686" s="224">
        <v>3682</v>
      </c>
      <c r="B3686" s="109">
        <v>194062</v>
      </c>
      <c r="C3686" s="36" t="s">
        <v>5457</v>
      </c>
      <c r="D3686" s="39">
        <v>0.74433333333333329</v>
      </c>
      <c r="E3686" s="123"/>
      <c r="F3686" s="33"/>
      <c r="G3686" s="34">
        <v>74.433333333333323</v>
      </c>
      <c r="H3686" s="33"/>
      <c r="I3686" s="32"/>
      <c r="J3686" s="34">
        <v>0</v>
      </c>
      <c r="K3686" s="33"/>
      <c r="L3686" s="32"/>
      <c r="M3686" s="32"/>
      <c r="N3686" s="34">
        <v>0</v>
      </c>
      <c r="O3686" s="32"/>
      <c r="P3686" s="32"/>
      <c r="Q3686" s="32"/>
      <c r="R3686" s="32"/>
      <c r="S3686" s="34">
        <v>0</v>
      </c>
      <c r="T3686" s="35"/>
      <c r="U3686" s="33"/>
      <c r="V3686" s="33"/>
      <c r="W3686" s="33"/>
      <c r="X3686" s="33"/>
      <c r="Y3686" s="33"/>
      <c r="Z3686" s="34">
        <v>0</v>
      </c>
      <c r="AA3686" s="33"/>
      <c r="AB3686" s="33"/>
      <c r="AC3686" s="42">
        <v>74.433333333333323</v>
      </c>
    </row>
    <row r="3687" spans="1:29" x14ac:dyDescent="0.25">
      <c r="A3687" s="225">
        <v>3683</v>
      </c>
      <c r="B3687" s="61" t="s">
        <v>994</v>
      </c>
      <c r="C3687" s="8" t="s">
        <v>5456</v>
      </c>
      <c r="D3687" s="6">
        <v>0.74431945889698237</v>
      </c>
      <c r="E3687" s="121"/>
      <c r="F3687" s="5"/>
      <c r="G3687" s="6">
        <f>SUM(D3687*100,E3687:F3687)</f>
        <v>74.431945889698241</v>
      </c>
      <c r="H3687" s="5"/>
      <c r="I3687" s="4"/>
      <c r="J3687" s="6">
        <f>SUM(H3687:I3687)</f>
        <v>0</v>
      </c>
      <c r="K3687" s="5"/>
      <c r="L3687" s="4"/>
      <c r="M3687" s="4"/>
      <c r="N3687" s="6">
        <f>SUM(K3687:M3687)</f>
        <v>0</v>
      </c>
      <c r="O3687" s="4"/>
      <c r="P3687" s="4"/>
      <c r="Q3687" s="4"/>
      <c r="R3687" s="4"/>
      <c r="S3687" s="6">
        <f>SUM(O3687:R3687)</f>
        <v>0</v>
      </c>
      <c r="T3687" s="7"/>
      <c r="U3687" s="5"/>
      <c r="V3687" s="5"/>
      <c r="W3687" s="5"/>
      <c r="X3687" s="5"/>
      <c r="Y3687" s="5"/>
      <c r="Z3687" s="6">
        <f>SUM(T3687:Y3687)</f>
        <v>0</v>
      </c>
      <c r="AA3687" s="5"/>
      <c r="AB3687" s="5"/>
      <c r="AC3687" s="40">
        <f>G3687+J3687+N3687+S3687+Z3687+AA3687-AB3687</f>
        <v>74.431945889698241</v>
      </c>
    </row>
    <row r="3688" spans="1:29" x14ac:dyDescent="0.25">
      <c r="A3688" s="224">
        <v>3684</v>
      </c>
      <c r="B3688" s="62" t="s">
        <v>5189</v>
      </c>
      <c r="C3688" s="24" t="s">
        <v>4042</v>
      </c>
      <c r="D3688" s="18">
        <v>0.74419354838709673</v>
      </c>
      <c r="E3688" s="124"/>
      <c r="F3688" s="17"/>
      <c r="G3688" s="18">
        <f>SUM(D3688*100,E3688:F3688)</f>
        <v>74.419354838709666</v>
      </c>
      <c r="H3688" s="17"/>
      <c r="I3688" s="19"/>
      <c r="J3688" s="18">
        <f>SUM(H3688:I3688)</f>
        <v>0</v>
      </c>
      <c r="K3688" s="17"/>
      <c r="L3688" s="19"/>
      <c r="M3688" s="19"/>
      <c r="N3688" s="18">
        <f>SUM(K3688:M3688)</f>
        <v>0</v>
      </c>
      <c r="O3688" s="19"/>
      <c r="P3688" s="19"/>
      <c r="Q3688" s="19"/>
      <c r="R3688" s="19"/>
      <c r="S3688" s="18">
        <f>SUM(O3688:R3688)</f>
        <v>0</v>
      </c>
      <c r="T3688" s="20"/>
      <c r="U3688" s="17"/>
      <c r="V3688" s="17"/>
      <c r="W3688" s="17"/>
      <c r="X3688" s="17"/>
      <c r="Y3688" s="17"/>
      <c r="Z3688" s="18">
        <f>SUM(T3688:Y3688)</f>
        <v>0</v>
      </c>
      <c r="AA3688" s="17"/>
      <c r="AB3688" s="17"/>
      <c r="AC3688" s="41">
        <f>G3688+J3688+N3688+S3688+Z3688+AA3688-AB3688</f>
        <v>74.419354838709666</v>
      </c>
    </row>
    <row r="3689" spans="1:29" x14ac:dyDescent="0.25">
      <c r="A3689" s="224">
        <v>3685</v>
      </c>
      <c r="B3689" s="87" t="s">
        <v>1770</v>
      </c>
      <c r="C3689" s="26" t="s">
        <v>1369</v>
      </c>
      <c r="D3689" s="18">
        <v>0.73003999999999991</v>
      </c>
      <c r="E3689" s="122"/>
      <c r="F3689" s="17"/>
      <c r="G3689" s="18">
        <f>SUM(D3689*100,E3689:F3689)</f>
        <v>73.003999999999991</v>
      </c>
      <c r="H3689" s="17"/>
      <c r="I3689" s="19"/>
      <c r="J3689" s="18">
        <f>SUM(H3689:I3689)</f>
        <v>0</v>
      </c>
      <c r="K3689" s="17"/>
      <c r="L3689" s="19"/>
      <c r="M3689" s="19"/>
      <c r="N3689" s="18">
        <f>SUM(K3689:M3689)</f>
        <v>0</v>
      </c>
      <c r="O3689" s="19"/>
      <c r="P3689" s="19"/>
      <c r="Q3689" s="19"/>
      <c r="R3689" s="19"/>
      <c r="S3689" s="18">
        <f>SUM(O3689:R3689)</f>
        <v>0</v>
      </c>
      <c r="T3689" s="20"/>
      <c r="U3689" s="17">
        <v>0.5</v>
      </c>
      <c r="V3689" s="17"/>
      <c r="W3689" s="17">
        <f>0.5+0.4</f>
        <v>0.9</v>
      </c>
      <c r="X3689" s="17"/>
      <c r="Y3689" s="17"/>
      <c r="Z3689" s="18">
        <f>SUM(T3689:Y3689)</f>
        <v>1.4</v>
      </c>
      <c r="AA3689" s="17"/>
      <c r="AB3689" s="17"/>
      <c r="AC3689" s="41">
        <f>G3689+J3689+N3689+S3689+Z3689+AA3689-AB3689</f>
        <v>74.403999999999996</v>
      </c>
    </row>
    <row r="3690" spans="1:29" x14ac:dyDescent="0.25">
      <c r="A3690" s="224">
        <v>3686</v>
      </c>
      <c r="B3690" s="62" t="s">
        <v>4721</v>
      </c>
      <c r="C3690" s="8" t="s">
        <v>4042</v>
      </c>
      <c r="D3690" s="18">
        <v>0.74399999999999999</v>
      </c>
      <c r="E3690" s="124"/>
      <c r="F3690" s="17"/>
      <c r="G3690" s="18">
        <f>SUM(D3690*100,E3690:F3690)</f>
        <v>74.400000000000006</v>
      </c>
      <c r="H3690" s="17"/>
      <c r="I3690" s="19"/>
      <c r="J3690" s="18">
        <f>SUM(H3690:I3690)</f>
        <v>0</v>
      </c>
      <c r="K3690" s="17"/>
      <c r="L3690" s="19"/>
      <c r="M3690" s="19"/>
      <c r="N3690" s="18">
        <f>SUM(K3690:M3690)</f>
        <v>0</v>
      </c>
      <c r="O3690" s="19"/>
      <c r="P3690" s="19"/>
      <c r="Q3690" s="19"/>
      <c r="R3690" s="19"/>
      <c r="S3690" s="18">
        <f>SUM(O3690:R3690)</f>
        <v>0</v>
      </c>
      <c r="T3690" s="20"/>
      <c r="U3690" s="17"/>
      <c r="V3690" s="17"/>
      <c r="W3690" s="17"/>
      <c r="X3690" s="17"/>
      <c r="Y3690" s="17"/>
      <c r="Z3690" s="18">
        <f>SUM(T3690:Y3690)</f>
        <v>0</v>
      </c>
      <c r="AA3690" s="17"/>
      <c r="AB3690" s="17"/>
      <c r="AC3690" s="41">
        <f>G3690+J3690+N3690+S3690+Z3690+AA3690-AB3690</f>
        <v>74.400000000000006</v>
      </c>
    </row>
    <row r="3691" spans="1:29" x14ac:dyDescent="0.25">
      <c r="A3691" s="225">
        <v>3687</v>
      </c>
      <c r="B3691" s="62" t="s">
        <v>3731</v>
      </c>
      <c r="C3691" s="13" t="s">
        <v>3340</v>
      </c>
      <c r="D3691" s="18">
        <v>0.72399999999999998</v>
      </c>
      <c r="E3691" s="122"/>
      <c r="F3691" s="17"/>
      <c r="G3691" s="18">
        <v>72.399999999999991</v>
      </c>
      <c r="H3691" s="17"/>
      <c r="I3691" s="19"/>
      <c r="J3691" s="18">
        <v>0</v>
      </c>
      <c r="K3691" s="17"/>
      <c r="L3691" s="19"/>
      <c r="M3691" s="19"/>
      <c r="N3691" s="18">
        <v>0</v>
      </c>
      <c r="O3691" s="19"/>
      <c r="P3691" s="19"/>
      <c r="Q3691" s="19"/>
      <c r="R3691" s="19"/>
      <c r="S3691" s="18">
        <v>0</v>
      </c>
      <c r="T3691" s="20"/>
      <c r="U3691" s="17"/>
      <c r="V3691" s="17"/>
      <c r="W3691" s="17"/>
      <c r="X3691" s="17">
        <v>2</v>
      </c>
      <c r="Y3691" s="17"/>
      <c r="Z3691" s="18">
        <v>2</v>
      </c>
      <c r="AA3691" s="17"/>
      <c r="AB3691" s="17"/>
      <c r="AC3691" s="41">
        <v>74.399999999999991</v>
      </c>
    </row>
    <row r="3692" spans="1:29" x14ac:dyDescent="0.25">
      <c r="A3692" s="224">
        <v>3688</v>
      </c>
      <c r="B3692" s="62" t="s">
        <v>5060</v>
      </c>
      <c r="C3692" s="24" t="s">
        <v>4042</v>
      </c>
      <c r="D3692" s="18">
        <v>0.74387096774193551</v>
      </c>
      <c r="E3692" s="124"/>
      <c r="F3692" s="17"/>
      <c r="G3692" s="18">
        <f>SUM(D3692*100,E3692:F3692)</f>
        <v>74.387096774193552</v>
      </c>
      <c r="H3692" s="17"/>
      <c r="I3692" s="19"/>
      <c r="J3692" s="18">
        <f>SUM(H3692:I3692)</f>
        <v>0</v>
      </c>
      <c r="K3692" s="17"/>
      <c r="L3692" s="19"/>
      <c r="M3692" s="19"/>
      <c r="N3692" s="18">
        <f>SUM(K3692:M3692)</f>
        <v>0</v>
      </c>
      <c r="O3692" s="19"/>
      <c r="P3692" s="19"/>
      <c r="Q3692" s="19"/>
      <c r="R3692" s="19"/>
      <c r="S3692" s="18">
        <f>SUM(O3692:R3692)</f>
        <v>0</v>
      </c>
      <c r="T3692" s="20"/>
      <c r="U3692" s="17"/>
      <c r="V3692" s="17"/>
      <c r="W3692" s="17"/>
      <c r="X3692" s="17"/>
      <c r="Y3692" s="17"/>
      <c r="Z3692" s="18">
        <f>SUM(T3692:Y3692)</f>
        <v>0</v>
      </c>
      <c r="AA3692" s="17"/>
      <c r="AB3692" s="17"/>
      <c r="AC3692" s="41">
        <f>G3692+J3692+N3692+S3692+Z3692+AA3692-AB3692</f>
        <v>74.387096774193552</v>
      </c>
    </row>
    <row r="3693" spans="1:29" x14ac:dyDescent="0.25">
      <c r="A3693" s="224">
        <v>3689</v>
      </c>
      <c r="B3693" s="87" t="s">
        <v>1771</v>
      </c>
      <c r="C3693" s="26" t="s">
        <v>1369</v>
      </c>
      <c r="D3693" s="18">
        <v>0.74378</v>
      </c>
      <c r="E3693" s="122"/>
      <c r="F3693" s="17"/>
      <c r="G3693" s="18">
        <f>SUM(D3693*100,E3693:F3693)</f>
        <v>74.378</v>
      </c>
      <c r="H3693" s="17"/>
      <c r="I3693" s="19"/>
      <c r="J3693" s="18">
        <f>SUM(H3693:I3693)</f>
        <v>0</v>
      </c>
      <c r="K3693" s="17"/>
      <c r="L3693" s="19"/>
      <c r="M3693" s="19"/>
      <c r="N3693" s="18">
        <f>SUM(K3693:M3693)</f>
        <v>0</v>
      </c>
      <c r="O3693" s="19"/>
      <c r="P3693" s="19"/>
      <c r="Q3693" s="19"/>
      <c r="R3693" s="19"/>
      <c r="S3693" s="18">
        <f>SUM(O3693:R3693)</f>
        <v>0</v>
      </c>
      <c r="T3693" s="20"/>
      <c r="U3693" s="17"/>
      <c r="V3693" s="17"/>
      <c r="W3693" s="17"/>
      <c r="X3693" s="17"/>
      <c r="Y3693" s="17"/>
      <c r="Z3693" s="18">
        <f>SUM(T3693:Y3693)</f>
        <v>0</v>
      </c>
      <c r="AA3693" s="17"/>
      <c r="AB3693" s="17"/>
      <c r="AC3693" s="41">
        <f>G3693+J3693+N3693+S3693+Z3693+AA3693-AB3693</f>
        <v>74.378</v>
      </c>
    </row>
    <row r="3694" spans="1:29" x14ac:dyDescent="0.25">
      <c r="A3694" s="224">
        <v>3690</v>
      </c>
      <c r="B3694" s="58" t="s">
        <v>995</v>
      </c>
      <c r="C3694" s="8" t="s">
        <v>5456</v>
      </c>
      <c r="D3694" s="43">
        <v>0.73872666666666675</v>
      </c>
      <c r="E3694" s="121"/>
      <c r="F3694" s="5"/>
      <c r="G3694" s="6">
        <f>SUM(D3694*100,E3694:F3694)</f>
        <v>73.872666666666674</v>
      </c>
      <c r="H3694" s="5"/>
      <c r="I3694" s="4"/>
      <c r="J3694" s="6">
        <f>SUM(H3694:I3694)</f>
        <v>0</v>
      </c>
      <c r="K3694" s="5"/>
      <c r="L3694" s="4"/>
      <c r="M3694" s="4"/>
      <c r="N3694" s="6">
        <f>SUM(K3694:M3694)</f>
        <v>0</v>
      </c>
      <c r="O3694" s="4"/>
      <c r="P3694" s="4"/>
      <c r="Q3694" s="4"/>
      <c r="R3694" s="4"/>
      <c r="S3694" s="6">
        <f>SUM(O3694:R3694)</f>
        <v>0</v>
      </c>
      <c r="T3694" s="7"/>
      <c r="U3694" s="5">
        <v>0.5</v>
      </c>
      <c r="V3694" s="5"/>
      <c r="W3694" s="5"/>
      <c r="X3694" s="5"/>
      <c r="Y3694" s="5"/>
      <c r="Z3694" s="6">
        <f>SUM(T3694:Y3694)</f>
        <v>0.5</v>
      </c>
      <c r="AA3694" s="5"/>
      <c r="AB3694" s="5"/>
      <c r="AC3694" s="40">
        <f>G3694+J3694+N3694+S3694+Z3694+AA3694-AB3694</f>
        <v>74.372666666666674</v>
      </c>
    </row>
    <row r="3695" spans="1:29" x14ac:dyDescent="0.25">
      <c r="A3695" s="225">
        <v>3691</v>
      </c>
      <c r="B3695" s="62" t="s">
        <v>3732</v>
      </c>
      <c r="C3695" s="13" t="s">
        <v>3340</v>
      </c>
      <c r="D3695" s="18">
        <v>0.7436666666666667</v>
      </c>
      <c r="E3695" s="122"/>
      <c r="F3695" s="17"/>
      <c r="G3695" s="18">
        <v>74.366666666666674</v>
      </c>
      <c r="H3695" s="17"/>
      <c r="I3695" s="19"/>
      <c r="J3695" s="18">
        <v>0</v>
      </c>
      <c r="K3695" s="17"/>
      <c r="L3695" s="19"/>
      <c r="M3695" s="19"/>
      <c r="N3695" s="18">
        <v>0</v>
      </c>
      <c r="O3695" s="19"/>
      <c r="P3695" s="19"/>
      <c r="Q3695" s="19"/>
      <c r="R3695" s="19"/>
      <c r="S3695" s="18">
        <v>0</v>
      </c>
      <c r="T3695" s="20"/>
      <c r="U3695" s="17"/>
      <c r="V3695" s="17"/>
      <c r="W3695" s="17"/>
      <c r="X3695" s="17"/>
      <c r="Y3695" s="17"/>
      <c r="Z3695" s="18">
        <v>0</v>
      </c>
      <c r="AA3695" s="17"/>
      <c r="AB3695" s="17"/>
      <c r="AC3695" s="41">
        <v>74.366666666666674</v>
      </c>
    </row>
    <row r="3696" spans="1:29" x14ac:dyDescent="0.25">
      <c r="A3696" s="224">
        <v>3692</v>
      </c>
      <c r="B3696" s="62" t="s">
        <v>996</v>
      </c>
      <c r="C3696" s="8" t="s">
        <v>5456</v>
      </c>
      <c r="D3696" s="6">
        <v>0.74344827586206896</v>
      </c>
      <c r="E3696" s="121"/>
      <c r="F3696" s="5"/>
      <c r="G3696" s="6">
        <f>SUM(D3696*100,E3696:F3696)</f>
        <v>74.34482758620689</v>
      </c>
      <c r="H3696" s="5"/>
      <c r="I3696" s="4"/>
      <c r="J3696" s="6">
        <f>SUM(H3696:I3696)</f>
        <v>0</v>
      </c>
      <c r="K3696" s="5"/>
      <c r="L3696" s="4"/>
      <c r="M3696" s="4"/>
      <c r="N3696" s="6">
        <f>SUM(K3696:M3696)</f>
        <v>0</v>
      </c>
      <c r="O3696" s="4"/>
      <c r="P3696" s="4"/>
      <c r="Q3696" s="4"/>
      <c r="R3696" s="4"/>
      <c r="S3696" s="6">
        <f>SUM(O3696:R3696)</f>
        <v>0</v>
      </c>
      <c r="T3696" s="7"/>
      <c r="U3696" s="5"/>
      <c r="V3696" s="5"/>
      <c r="W3696" s="5"/>
      <c r="X3696" s="5"/>
      <c r="Y3696" s="5"/>
      <c r="Z3696" s="6">
        <f>SUM(T3696:Y3696)</f>
        <v>0</v>
      </c>
      <c r="AA3696" s="5"/>
      <c r="AB3696" s="5"/>
      <c r="AC3696" s="40">
        <f>G3696+J3696+N3696+S3696+Z3696+AA3696-AB3696</f>
        <v>74.34482758620689</v>
      </c>
    </row>
    <row r="3697" spans="1:29" x14ac:dyDescent="0.25">
      <c r="A3697" s="224">
        <v>3693</v>
      </c>
      <c r="B3697" s="74" t="s">
        <v>1772</v>
      </c>
      <c r="C3697" s="8" t="s">
        <v>1369</v>
      </c>
      <c r="D3697" s="18">
        <v>0.74343434343434345</v>
      </c>
      <c r="E3697" s="122"/>
      <c r="F3697" s="17"/>
      <c r="G3697" s="18">
        <f>SUM(D3697*100,E3697:F3697)</f>
        <v>74.343434343434339</v>
      </c>
      <c r="H3697" s="17"/>
      <c r="I3697" s="19"/>
      <c r="J3697" s="18">
        <f>SUM(H3697:I3697)</f>
        <v>0</v>
      </c>
      <c r="K3697" s="17"/>
      <c r="L3697" s="19"/>
      <c r="M3697" s="19"/>
      <c r="N3697" s="18">
        <f>SUM(K3697:M3697)</f>
        <v>0</v>
      </c>
      <c r="O3697" s="19"/>
      <c r="P3697" s="19"/>
      <c r="Q3697" s="19"/>
      <c r="R3697" s="19"/>
      <c r="S3697" s="18">
        <f>SUM(O3697:R3697)</f>
        <v>0</v>
      </c>
      <c r="T3697" s="20"/>
      <c r="U3697" s="17"/>
      <c r="V3697" s="17"/>
      <c r="W3697" s="17"/>
      <c r="X3697" s="17"/>
      <c r="Y3697" s="17"/>
      <c r="Z3697" s="18">
        <f>SUM(T3697:Y3697)</f>
        <v>0</v>
      </c>
      <c r="AA3697" s="17"/>
      <c r="AB3697" s="17"/>
      <c r="AC3697" s="41">
        <f>G3697+J3697+N3697+S3697+Z3697+AA3697-AB3697</f>
        <v>74.343434343434339</v>
      </c>
    </row>
    <row r="3698" spans="1:29" x14ac:dyDescent="0.25">
      <c r="A3698" s="224">
        <v>3694</v>
      </c>
      <c r="B3698" s="109">
        <v>214049</v>
      </c>
      <c r="C3698" s="36" t="s">
        <v>5457</v>
      </c>
      <c r="D3698" s="39">
        <v>0.74340740740740741</v>
      </c>
      <c r="E3698" s="123"/>
      <c r="F3698" s="33"/>
      <c r="G3698" s="34">
        <v>74.340740740740742</v>
      </c>
      <c r="H3698" s="33"/>
      <c r="I3698" s="32"/>
      <c r="J3698" s="34">
        <v>0</v>
      </c>
      <c r="K3698" s="33"/>
      <c r="L3698" s="32"/>
      <c r="M3698" s="32"/>
      <c r="N3698" s="34">
        <v>0</v>
      </c>
      <c r="O3698" s="32"/>
      <c r="P3698" s="32"/>
      <c r="Q3698" s="32"/>
      <c r="R3698" s="32"/>
      <c r="S3698" s="34">
        <v>0</v>
      </c>
      <c r="T3698" s="35"/>
      <c r="U3698" s="33"/>
      <c r="V3698" s="33"/>
      <c r="W3698" s="33"/>
      <c r="X3698" s="33"/>
      <c r="Y3698" s="33"/>
      <c r="Z3698" s="34">
        <v>0</v>
      </c>
      <c r="AA3698" s="33"/>
      <c r="AB3698" s="33"/>
      <c r="AC3698" s="42">
        <v>74.340740740740742</v>
      </c>
    </row>
    <row r="3699" spans="1:29" x14ac:dyDescent="0.25">
      <c r="A3699" s="225">
        <v>3695</v>
      </c>
      <c r="B3699" s="96" t="s">
        <v>1773</v>
      </c>
      <c r="C3699" s="8" t="s">
        <v>1369</v>
      </c>
      <c r="D3699" s="18">
        <v>0.74338983050847462</v>
      </c>
      <c r="E3699" s="122"/>
      <c r="F3699" s="17"/>
      <c r="G3699" s="18">
        <f>SUM(D3699*100,E3699:F3699)</f>
        <v>74.33898305084746</v>
      </c>
      <c r="H3699" s="17"/>
      <c r="I3699" s="19"/>
      <c r="J3699" s="18">
        <f>SUM(H3699:I3699)</f>
        <v>0</v>
      </c>
      <c r="K3699" s="17"/>
      <c r="L3699" s="19"/>
      <c r="M3699" s="19"/>
      <c r="N3699" s="18">
        <f>SUM(K3699:M3699)</f>
        <v>0</v>
      </c>
      <c r="O3699" s="19"/>
      <c r="P3699" s="19"/>
      <c r="Q3699" s="19"/>
      <c r="R3699" s="19"/>
      <c r="S3699" s="18">
        <f>SUM(O3699:R3699)</f>
        <v>0</v>
      </c>
      <c r="T3699" s="20"/>
      <c r="U3699" s="17"/>
      <c r="V3699" s="17"/>
      <c r="W3699" s="17"/>
      <c r="X3699" s="17"/>
      <c r="Y3699" s="17"/>
      <c r="Z3699" s="18">
        <f>SUM(T3699:Y3699)</f>
        <v>0</v>
      </c>
      <c r="AA3699" s="17"/>
      <c r="AB3699" s="17"/>
      <c r="AC3699" s="41">
        <f>G3699+J3699+N3699+S3699+Z3699+AA3699-AB3699</f>
        <v>74.33898305084746</v>
      </c>
    </row>
    <row r="3700" spans="1:29" x14ac:dyDescent="0.25">
      <c r="A3700" s="224">
        <v>3696</v>
      </c>
      <c r="B3700" s="109">
        <v>214108</v>
      </c>
      <c r="C3700" s="36" t="s">
        <v>5457</v>
      </c>
      <c r="D3700" s="39">
        <v>0.74333333333333329</v>
      </c>
      <c r="E3700" s="123"/>
      <c r="F3700" s="33"/>
      <c r="G3700" s="34">
        <v>74.333333333333329</v>
      </c>
      <c r="H3700" s="33"/>
      <c r="I3700" s="32"/>
      <c r="J3700" s="34">
        <v>0</v>
      </c>
      <c r="K3700" s="33"/>
      <c r="L3700" s="32"/>
      <c r="M3700" s="32"/>
      <c r="N3700" s="34">
        <v>0</v>
      </c>
      <c r="O3700" s="32"/>
      <c r="P3700" s="32"/>
      <c r="Q3700" s="32"/>
      <c r="R3700" s="32"/>
      <c r="S3700" s="34">
        <v>0</v>
      </c>
      <c r="T3700" s="35"/>
      <c r="U3700" s="33"/>
      <c r="V3700" s="33"/>
      <c r="W3700" s="33"/>
      <c r="X3700" s="33"/>
      <c r="Y3700" s="33"/>
      <c r="Z3700" s="34">
        <v>0</v>
      </c>
      <c r="AA3700" s="33"/>
      <c r="AB3700" s="33"/>
      <c r="AC3700" s="42">
        <v>74.333333333333329</v>
      </c>
    </row>
    <row r="3701" spans="1:29" x14ac:dyDescent="0.25">
      <c r="A3701" s="224">
        <v>3697</v>
      </c>
      <c r="B3701" s="81" t="s">
        <v>4194</v>
      </c>
      <c r="C3701" s="8" t="s">
        <v>4042</v>
      </c>
      <c r="D3701" s="18">
        <v>0.70531250000000001</v>
      </c>
      <c r="E3701" s="124"/>
      <c r="F3701" s="17">
        <v>3</v>
      </c>
      <c r="G3701" s="18">
        <f>SUM(D3701*100,E3701:F3701)</f>
        <v>73.53125</v>
      </c>
      <c r="H3701" s="17"/>
      <c r="I3701" s="19"/>
      <c r="J3701" s="18">
        <f>SUM(H3701:I3701)</f>
        <v>0</v>
      </c>
      <c r="K3701" s="17"/>
      <c r="L3701" s="19"/>
      <c r="M3701" s="19"/>
      <c r="N3701" s="18">
        <f>SUM(K3701:M3701)</f>
        <v>0</v>
      </c>
      <c r="O3701" s="19"/>
      <c r="P3701" s="19"/>
      <c r="Q3701" s="19"/>
      <c r="R3701" s="19"/>
      <c r="S3701" s="18">
        <f>SUM(O3701:R3701)</f>
        <v>0</v>
      </c>
      <c r="T3701" s="20"/>
      <c r="U3701" s="17">
        <v>0.8</v>
      </c>
      <c r="V3701" s="17"/>
      <c r="W3701" s="17"/>
      <c r="X3701" s="17"/>
      <c r="Y3701" s="17"/>
      <c r="Z3701" s="18">
        <f>SUM(T3701:Y3701)</f>
        <v>0.8</v>
      </c>
      <c r="AA3701" s="17"/>
      <c r="AB3701" s="17"/>
      <c r="AC3701" s="41">
        <f>G3701+J3701+N3701+S3701+Z3701+AA3701-AB3701</f>
        <v>74.331249999999997</v>
      </c>
    </row>
    <row r="3702" spans="1:29" x14ac:dyDescent="0.25">
      <c r="A3702" s="224">
        <v>3698</v>
      </c>
      <c r="B3702" s="109">
        <v>204222</v>
      </c>
      <c r="C3702" s="36" t="s">
        <v>5457</v>
      </c>
      <c r="D3702" s="38">
        <v>0.74312500000000004</v>
      </c>
      <c r="E3702" s="123"/>
      <c r="F3702" s="33"/>
      <c r="G3702" s="34">
        <v>74.3125</v>
      </c>
      <c r="H3702" s="33"/>
      <c r="I3702" s="32"/>
      <c r="J3702" s="34">
        <v>0</v>
      </c>
      <c r="K3702" s="33"/>
      <c r="L3702" s="32"/>
      <c r="M3702" s="32"/>
      <c r="N3702" s="34">
        <v>0</v>
      </c>
      <c r="O3702" s="32"/>
      <c r="P3702" s="32"/>
      <c r="Q3702" s="32"/>
      <c r="R3702" s="32"/>
      <c r="S3702" s="34">
        <v>0</v>
      </c>
      <c r="T3702" s="35"/>
      <c r="U3702" s="33"/>
      <c r="V3702" s="33"/>
      <c r="W3702" s="33"/>
      <c r="X3702" s="33"/>
      <c r="Y3702" s="33"/>
      <c r="Z3702" s="34">
        <v>0</v>
      </c>
      <c r="AA3702" s="33"/>
      <c r="AB3702" s="33"/>
      <c r="AC3702" s="42">
        <v>74.3125</v>
      </c>
    </row>
    <row r="3703" spans="1:29" x14ac:dyDescent="0.25">
      <c r="A3703" s="225">
        <v>3699</v>
      </c>
      <c r="B3703" s="109">
        <v>204007</v>
      </c>
      <c r="C3703" s="36" t="s">
        <v>5457</v>
      </c>
      <c r="D3703" s="38">
        <v>0.74312500000000004</v>
      </c>
      <c r="E3703" s="123"/>
      <c r="F3703" s="33"/>
      <c r="G3703" s="34">
        <v>74.3125</v>
      </c>
      <c r="H3703" s="33"/>
      <c r="I3703" s="32"/>
      <c r="J3703" s="34">
        <v>0</v>
      </c>
      <c r="K3703" s="33"/>
      <c r="L3703" s="32"/>
      <c r="M3703" s="32"/>
      <c r="N3703" s="34">
        <v>0</v>
      </c>
      <c r="O3703" s="32"/>
      <c r="P3703" s="32"/>
      <c r="Q3703" s="32"/>
      <c r="R3703" s="32"/>
      <c r="S3703" s="34">
        <v>0</v>
      </c>
      <c r="T3703" s="35"/>
      <c r="U3703" s="33"/>
      <c r="V3703" s="33"/>
      <c r="W3703" s="33"/>
      <c r="X3703" s="33"/>
      <c r="Y3703" s="33"/>
      <c r="Z3703" s="34">
        <v>0</v>
      </c>
      <c r="AA3703" s="33"/>
      <c r="AB3703" s="33"/>
      <c r="AC3703" s="42">
        <v>74.3125</v>
      </c>
    </row>
    <row r="3704" spans="1:29" x14ac:dyDescent="0.25">
      <c r="A3704" s="224">
        <v>3700</v>
      </c>
      <c r="B3704" s="58" t="s">
        <v>997</v>
      </c>
      <c r="C3704" s="8" t="s">
        <v>5456</v>
      </c>
      <c r="D3704" s="43">
        <v>0.7401133333333334</v>
      </c>
      <c r="E3704" s="121"/>
      <c r="F3704" s="5"/>
      <c r="G3704" s="6">
        <f>SUM(D3704*100,E3704:F3704)</f>
        <v>74.01133333333334</v>
      </c>
      <c r="H3704" s="5"/>
      <c r="I3704" s="4"/>
      <c r="J3704" s="6">
        <f>SUM(H3704:I3704)</f>
        <v>0</v>
      </c>
      <c r="K3704" s="5"/>
      <c r="L3704" s="4"/>
      <c r="M3704" s="4"/>
      <c r="N3704" s="6">
        <f>SUM(K3704:M3704)</f>
        <v>0</v>
      </c>
      <c r="O3704" s="4"/>
      <c r="P3704" s="4"/>
      <c r="Q3704" s="4"/>
      <c r="R3704" s="4"/>
      <c r="S3704" s="6">
        <f>SUM(O3704:R3704)</f>
        <v>0</v>
      </c>
      <c r="T3704" s="7"/>
      <c r="U3704" s="5">
        <v>0.3</v>
      </c>
      <c r="V3704" s="5"/>
      <c r="W3704" s="5"/>
      <c r="X3704" s="5"/>
      <c r="Y3704" s="5"/>
      <c r="Z3704" s="6">
        <f>SUM(T3704:Y3704)</f>
        <v>0.3</v>
      </c>
      <c r="AA3704" s="5"/>
      <c r="AB3704" s="5"/>
      <c r="AC3704" s="40">
        <f>G3704+J3704+N3704+S3704+Z3704+AA3704-AB3704</f>
        <v>74.311333333333337</v>
      </c>
    </row>
    <row r="3705" spans="1:29" x14ac:dyDescent="0.25">
      <c r="A3705" s="224">
        <v>3701</v>
      </c>
      <c r="B3705" s="62" t="s">
        <v>998</v>
      </c>
      <c r="C3705" s="8" t="s">
        <v>5456</v>
      </c>
      <c r="D3705" s="6">
        <v>0.74310344827586206</v>
      </c>
      <c r="E3705" s="121"/>
      <c r="F3705" s="5"/>
      <c r="G3705" s="6">
        <f>SUM(D3705*100,E3705:F3705)</f>
        <v>74.310344827586206</v>
      </c>
      <c r="H3705" s="5"/>
      <c r="I3705" s="4"/>
      <c r="J3705" s="6">
        <f>SUM(H3705:I3705)</f>
        <v>0</v>
      </c>
      <c r="K3705" s="5"/>
      <c r="L3705" s="4"/>
      <c r="M3705" s="4"/>
      <c r="N3705" s="6">
        <f>SUM(K3705:M3705)</f>
        <v>0</v>
      </c>
      <c r="O3705" s="4"/>
      <c r="P3705" s="4"/>
      <c r="Q3705" s="4"/>
      <c r="R3705" s="4"/>
      <c r="S3705" s="6">
        <f>SUM(O3705:R3705)</f>
        <v>0</v>
      </c>
      <c r="T3705" s="7"/>
      <c r="U3705" s="5"/>
      <c r="V3705" s="5"/>
      <c r="W3705" s="5"/>
      <c r="X3705" s="5"/>
      <c r="Y3705" s="5"/>
      <c r="Z3705" s="6">
        <f>SUM(T3705:Y3705)</f>
        <v>0</v>
      </c>
      <c r="AA3705" s="5"/>
      <c r="AB3705" s="5"/>
      <c r="AC3705" s="40">
        <f>G3705+J3705+N3705+S3705+Z3705+AA3705-AB3705</f>
        <v>74.310344827586206</v>
      </c>
    </row>
    <row r="3706" spans="1:29" x14ac:dyDescent="0.25">
      <c r="A3706" s="224">
        <v>3702</v>
      </c>
      <c r="B3706" s="61" t="s">
        <v>999</v>
      </c>
      <c r="C3706" s="8" t="s">
        <v>5456</v>
      </c>
      <c r="D3706" s="6">
        <v>0.74302851196670139</v>
      </c>
      <c r="E3706" s="121"/>
      <c r="F3706" s="5"/>
      <c r="G3706" s="6">
        <f>SUM(D3706*100,E3706:F3706)</f>
        <v>74.302851196670133</v>
      </c>
      <c r="H3706" s="5"/>
      <c r="I3706" s="4"/>
      <c r="J3706" s="6">
        <f>SUM(H3706:I3706)</f>
        <v>0</v>
      </c>
      <c r="K3706" s="5"/>
      <c r="L3706" s="4"/>
      <c r="M3706" s="4"/>
      <c r="N3706" s="6">
        <f>SUM(K3706:M3706)</f>
        <v>0</v>
      </c>
      <c r="O3706" s="4"/>
      <c r="P3706" s="4"/>
      <c r="Q3706" s="4"/>
      <c r="R3706" s="4"/>
      <c r="S3706" s="6">
        <f>SUM(O3706:R3706)</f>
        <v>0</v>
      </c>
      <c r="T3706" s="7"/>
      <c r="U3706" s="5"/>
      <c r="V3706" s="5"/>
      <c r="W3706" s="5"/>
      <c r="X3706" s="5"/>
      <c r="Y3706" s="5"/>
      <c r="Z3706" s="6">
        <f>SUM(T3706:Y3706)</f>
        <v>0</v>
      </c>
      <c r="AA3706" s="5"/>
      <c r="AB3706" s="5"/>
      <c r="AC3706" s="40">
        <f>G3706+J3706+N3706+S3706+Z3706+AA3706-AB3706</f>
        <v>74.302851196670133</v>
      </c>
    </row>
    <row r="3707" spans="1:29" x14ac:dyDescent="0.25">
      <c r="A3707" s="225">
        <v>3703</v>
      </c>
      <c r="B3707" s="61" t="s">
        <v>1000</v>
      </c>
      <c r="C3707" s="8" t="s">
        <v>5456</v>
      </c>
      <c r="D3707" s="6">
        <v>0.74299999999999999</v>
      </c>
      <c r="E3707" s="121"/>
      <c r="F3707" s="5"/>
      <c r="G3707" s="6">
        <f>SUM(D3707*100,E3707:F3707)</f>
        <v>74.3</v>
      </c>
      <c r="H3707" s="5"/>
      <c r="I3707" s="4"/>
      <c r="J3707" s="6">
        <f>SUM(H3707:I3707)</f>
        <v>0</v>
      </c>
      <c r="K3707" s="5"/>
      <c r="L3707" s="4"/>
      <c r="M3707" s="4"/>
      <c r="N3707" s="6">
        <f>SUM(K3707:M3707)</f>
        <v>0</v>
      </c>
      <c r="O3707" s="4"/>
      <c r="P3707" s="4"/>
      <c r="Q3707" s="4"/>
      <c r="R3707" s="4"/>
      <c r="S3707" s="6">
        <f>SUM(O3707:R3707)</f>
        <v>0</v>
      </c>
      <c r="T3707" s="7"/>
      <c r="U3707" s="5"/>
      <c r="V3707" s="5"/>
      <c r="W3707" s="5"/>
      <c r="X3707" s="5"/>
      <c r="Y3707" s="5"/>
      <c r="Z3707" s="6">
        <f>SUM(T3707:Y3707)</f>
        <v>0</v>
      </c>
      <c r="AA3707" s="5"/>
      <c r="AB3707" s="5"/>
      <c r="AC3707" s="40">
        <f>G3707+J3707+N3707+S3707+Z3707+AA3707-AB3707</f>
        <v>74.3</v>
      </c>
    </row>
    <row r="3708" spans="1:29" x14ac:dyDescent="0.25">
      <c r="A3708" s="224">
        <v>3704</v>
      </c>
      <c r="B3708" s="62" t="s">
        <v>5459</v>
      </c>
      <c r="C3708" s="8" t="s">
        <v>4042</v>
      </c>
      <c r="D3708" s="18">
        <v>0.73499999999999999</v>
      </c>
      <c r="E3708" s="124"/>
      <c r="F3708" s="17"/>
      <c r="G3708" s="18">
        <f>SUM(D3708*100,E3708:F3708)</f>
        <v>73.5</v>
      </c>
      <c r="H3708" s="17"/>
      <c r="I3708" s="19"/>
      <c r="J3708" s="18">
        <f>SUM(H3708:I3708)</f>
        <v>0</v>
      </c>
      <c r="K3708" s="17"/>
      <c r="L3708" s="19"/>
      <c r="M3708" s="19"/>
      <c r="N3708" s="18">
        <f>SUM(K3708:M3708)</f>
        <v>0</v>
      </c>
      <c r="O3708" s="19"/>
      <c r="P3708" s="19"/>
      <c r="Q3708" s="19"/>
      <c r="R3708" s="19"/>
      <c r="S3708" s="18">
        <f>SUM(O3708:R3708)</f>
        <v>0</v>
      </c>
      <c r="T3708" s="20"/>
      <c r="U3708" s="17">
        <v>0.8</v>
      </c>
      <c r="V3708" s="17"/>
      <c r="W3708" s="17"/>
      <c r="X3708" s="17"/>
      <c r="Y3708" s="17"/>
      <c r="Z3708" s="18">
        <f>SUM(T3708:Y3708)</f>
        <v>0.8</v>
      </c>
      <c r="AA3708" s="17"/>
      <c r="AB3708" s="17"/>
      <c r="AC3708" s="41">
        <f>G3708+J3708+N3708+S3708+Z3708+AA3708-AB3708</f>
        <v>74.3</v>
      </c>
    </row>
    <row r="3709" spans="1:29" x14ac:dyDescent="0.25">
      <c r="A3709" s="224">
        <v>3705</v>
      </c>
      <c r="B3709" s="58" t="s">
        <v>1001</v>
      </c>
      <c r="C3709" s="8" t="s">
        <v>5456</v>
      </c>
      <c r="D3709" s="43">
        <v>0.74290322580645163</v>
      </c>
      <c r="E3709" s="121"/>
      <c r="F3709" s="5"/>
      <c r="G3709" s="6">
        <f>SUM(D3709*100,E3709:F3709)</f>
        <v>74.290322580645167</v>
      </c>
      <c r="H3709" s="5"/>
      <c r="I3709" s="4"/>
      <c r="J3709" s="6">
        <f>SUM(H3709:I3709)</f>
        <v>0</v>
      </c>
      <c r="K3709" s="5"/>
      <c r="L3709" s="4"/>
      <c r="M3709" s="4"/>
      <c r="N3709" s="6">
        <f>SUM(K3709:M3709)</f>
        <v>0</v>
      </c>
      <c r="O3709" s="4"/>
      <c r="P3709" s="4"/>
      <c r="Q3709" s="4"/>
      <c r="R3709" s="4"/>
      <c r="S3709" s="6">
        <f>SUM(O3709:R3709)</f>
        <v>0</v>
      </c>
      <c r="T3709" s="7"/>
      <c r="U3709" s="5"/>
      <c r="V3709" s="5"/>
      <c r="W3709" s="5"/>
      <c r="X3709" s="5"/>
      <c r="Y3709" s="5"/>
      <c r="Z3709" s="6">
        <f>SUM(T3709:Y3709)</f>
        <v>0</v>
      </c>
      <c r="AA3709" s="5"/>
      <c r="AB3709" s="5"/>
      <c r="AC3709" s="40">
        <f>G3709+J3709+N3709+S3709+Z3709+AA3709-AB3709</f>
        <v>74.290322580645167</v>
      </c>
    </row>
    <row r="3710" spans="1:29" x14ac:dyDescent="0.25">
      <c r="A3710" s="224">
        <v>3706</v>
      </c>
      <c r="B3710" s="62" t="s">
        <v>5296</v>
      </c>
      <c r="C3710" s="9" t="s">
        <v>4042</v>
      </c>
      <c r="D3710" s="18">
        <v>0.74287878787878792</v>
      </c>
      <c r="E3710" s="124"/>
      <c r="F3710" s="17"/>
      <c r="G3710" s="18">
        <f>SUM(D3710*100,E3710:F3710)</f>
        <v>74.287878787878796</v>
      </c>
      <c r="H3710" s="17"/>
      <c r="I3710" s="19"/>
      <c r="J3710" s="18">
        <f>SUM(H3710:I3710)</f>
        <v>0</v>
      </c>
      <c r="K3710" s="17"/>
      <c r="L3710" s="19"/>
      <c r="M3710" s="19"/>
      <c r="N3710" s="18">
        <f>SUM(K3710:M3710)</f>
        <v>0</v>
      </c>
      <c r="O3710" s="19"/>
      <c r="P3710" s="19"/>
      <c r="Q3710" s="19"/>
      <c r="R3710" s="19"/>
      <c r="S3710" s="18">
        <f>SUM(O3710:R3710)</f>
        <v>0</v>
      </c>
      <c r="T3710" s="20"/>
      <c r="U3710" s="17"/>
      <c r="V3710" s="17"/>
      <c r="W3710" s="17"/>
      <c r="X3710" s="17"/>
      <c r="Y3710" s="17"/>
      <c r="Z3710" s="18">
        <f>SUM(T3710:Y3710)</f>
        <v>0</v>
      </c>
      <c r="AA3710" s="17"/>
      <c r="AB3710" s="17"/>
      <c r="AC3710" s="41">
        <f>G3710+J3710+N3710+S3710+Z3710+AA3710-AB3710</f>
        <v>74.287878787878796</v>
      </c>
    </row>
    <row r="3711" spans="1:29" x14ac:dyDescent="0.25">
      <c r="A3711" s="225">
        <v>3707</v>
      </c>
      <c r="B3711" s="62" t="s">
        <v>3050</v>
      </c>
      <c r="C3711" s="13" t="s">
        <v>2360</v>
      </c>
      <c r="D3711" s="18">
        <v>0.73384615384615381</v>
      </c>
      <c r="E3711" s="122"/>
      <c r="F3711" s="17"/>
      <c r="G3711" s="18">
        <v>73.384615384615387</v>
      </c>
      <c r="H3711" s="17"/>
      <c r="I3711" s="19"/>
      <c r="J3711" s="18">
        <v>0</v>
      </c>
      <c r="K3711" s="17"/>
      <c r="L3711" s="19"/>
      <c r="M3711" s="19"/>
      <c r="N3711" s="18">
        <v>0</v>
      </c>
      <c r="O3711" s="19"/>
      <c r="P3711" s="19"/>
      <c r="Q3711" s="19"/>
      <c r="R3711" s="19"/>
      <c r="S3711" s="18">
        <v>0</v>
      </c>
      <c r="T3711" s="20"/>
      <c r="U3711" s="17">
        <v>0.9</v>
      </c>
      <c r="V3711" s="17"/>
      <c r="W3711" s="17"/>
      <c r="X3711" s="17"/>
      <c r="Y3711" s="17"/>
      <c r="Z3711" s="18">
        <v>0.9</v>
      </c>
      <c r="AA3711" s="17"/>
      <c r="AB3711" s="17"/>
      <c r="AC3711" s="41">
        <v>74.284615384615392</v>
      </c>
    </row>
    <row r="3712" spans="1:29" x14ac:dyDescent="0.25">
      <c r="A3712" s="224">
        <v>3708</v>
      </c>
      <c r="B3712" s="62" t="s">
        <v>3733</v>
      </c>
      <c r="C3712" s="13" t="s">
        <v>3340</v>
      </c>
      <c r="D3712" s="18">
        <v>0.74282051282051287</v>
      </c>
      <c r="E3712" s="122"/>
      <c r="F3712" s="17"/>
      <c r="G3712" s="18">
        <v>74.282051282051285</v>
      </c>
      <c r="H3712" s="17"/>
      <c r="I3712" s="19"/>
      <c r="J3712" s="18">
        <v>0</v>
      </c>
      <c r="K3712" s="17"/>
      <c r="L3712" s="19"/>
      <c r="M3712" s="19"/>
      <c r="N3712" s="18">
        <v>0</v>
      </c>
      <c r="O3712" s="19"/>
      <c r="P3712" s="19"/>
      <c r="Q3712" s="19"/>
      <c r="R3712" s="19"/>
      <c r="S3712" s="18">
        <v>0</v>
      </c>
      <c r="T3712" s="20"/>
      <c r="U3712" s="17"/>
      <c r="V3712" s="17"/>
      <c r="W3712" s="17"/>
      <c r="X3712" s="17"/>
      <c r="Y3712" s="17"/>
      <c r="Z3712" s="18">
        <v>0</v>
      </c>
      <c r="AA3712" s="17"/>
      <c r="AB3712" s="17"/>
      <c r="AC3712" s="41">
        <v>74.282051282051285</v>
      </c>
    </row>
    <row r="3713" spans="1:29" x14ac:dyDescent="0.25">
      <c r="A3713" s="224">
        <v>3709</v>
      </c>
      <c r="B3713" s="62" t="s">
        <v>3051</v>
      </c>
      <c r="C3713" s="13" t="s">
        <v>2360</v>
      </c>
      <c r="D3713" s="18">
        <v>0.74280833333333329</v>
      </c>
      <c r="E3713" s="122"/>
      <c r="F3713" s="17"/>
      <c r="G3713" s="18">
        <v>74.280833333333334</v>
      </c>
      <c r="H3713" s="17"/>
      <c r="I3713" s="19"/>
      <c r="J3713" s="18">
        <v>0</v>
      </c>
      <c r="K3713" s="17"/>
      <c r="L3713" s="19"/>
      <c r="M3713" s="19"/>
      <c r="N3713" s="18">
        <v>0</v>
      </c>
      <c r="O3713" s="19"/>
      <c r="P3713" s="19"/>
      <c r="Q3713" s="19"/>
      <c r="R3713" s="19"/>
      <c r="S3713" s="18">
        <v>0</v>
      </c>
      <c r="T3713" s="20"/>
      <c r="U3713" s="17"/>
      <c r="V3713" s="17"/>
      <c r="W3713" s="17"/>
      <c r="X3713" s="17"/>
      <c r="Y3713" s="17"/>
      <c r="Z3713" s="18">
        <v>0</v>
      </c>
      <c r="AA3713" s="17"/>
      <c r="AB3713" s="17"/>
      <c r="AC3713" s="41">
        <v>74.280833333333334</v>
      </c>
    </row>
    <row r="3714" spans="1:29" x14ac:dyDescent="0.25">
      <c r="A3714" s="224">
        <v>3710</v>
      </c>
      <c r="B3714" s="100" t="s">
        <v>1774</v>
      </c>
      <c r="C3714" s="26" t="s">
        <v>1369</v>
      </c>
      <c r="D3714" s="18">
        <v>0.72358709677419353</v>
      </c>
      <c r="E3714" s="122"/>
      <c r="F3714" s="17"/>
      <c r="G3714" s="18">
        <f>SUM(D3714*100,E3714:F3714)</f>
        <v>72.358709677419355</v>
      </c>
      <c r="H3714" s="17"/>
      <c r="I3714" s="19"/>
      <c r="J3714" s="18">
        <f>SUM(H3714:I3714)</f>
        <v>0</v>
      </c>
      <c r="K3714" s="17"/>
      <c r="L3714" s="19"/>
      <c r="M3714" s="19"/>
      <c r="N3714" s="18">
        <f>SUM(K3714:M3714)</f>
        <v>0</v>
      </c>
      <c r="O3714" s="19"/>
      <c r="P3714" s="19"/>
      <c r="Q3714" s="19"/>
      <c r="R3714" s="19"/>
      <c r="S3714" s="18">
        <f>SUM(O3714:R3714)</f>
        <v>0</v>
      </c>
      <c r="T3714" s="20"/>
      <c r="U3714" s="17">
        <v>1</v>
      </c>
      <c r="V3714" s="17"/>
      <c r="W3714" s="17">
        <f>0.2+0.2</f>
        <v>0.4</v>
      </c>
      <c r="X3714" s="17"/>
      <c r="Y3714" s="17">
        <v>0.5</v>
      </c>
      <c r="Z3714" s="18">
        <f>SUM(T3714:Y3714)</f>
        <v>1.9</v>
      </c>
      <c r="AA3714" s="17"/>
      <c r="AB3714" s="17"/>
      <c r="AC3714" s="41">
        <f>G3714+J3714+N3714+S3714+Z3714+AA3714-AB3714</f>
        <v>74.258709677419361</v>
      </c>
    </row>
    <row r="3715" spans="1:29" x14ac:dyDescent="0.25">
      <c r="A3715" s="225">
        <v>3711</v>
      </c>
      <c r="B3715" s="62" t="s">
        <v>3052</v>
      </c>
      <c r="C3715" s="13" t="s">
        <v>2360</v>
      </c>
      <c r="D3715" s="18">
        <v>0.74250000000000005</v>
      </c>
      <c r="E3715" s="122"/>
      <c r="F3715" s="17"/>
      <c r="G3715" s="18">
        <v>74.25</v>
      </c>
      <c r="H3715" s="17"/>
      <c r="I3715" s="19"/>
      <c r="J3715" s="18">
        <v>0</v>
      </c>
      <c r="K3715" s="17"/>
      <c r="L3715" s="19"/>
      <c r="M3715" s="19"/>
      <c r="N3715" s="18">
        <v>0</v>
      </c>
      <c r="O3715" s="19"/>
      <c r="P3715" s="19"/>
      <c r="Q3715" s="19"/>
      <c r="R3715" s="19"/>
      <c r="S3715" s="18">
        <v>0</v>
      </c>
      <c r="T3715" s="20"/>
      <c r="U3715" s="17"/>
      <c r="V3715" s="17"/>
      <c r="W3715" s="17"/>
      <c r="X3715" s="17"/>
      <c r="Y3715" s="17"/>
      <c r="Z3715" s="18">
        <v>0</v>
      </c>
      <c r="AA3715" s="17"/>
      <c r="AB3715" s="17"/>
      <c r="AC3715" s="41">
        <v>74.25</v>
      </c>
    </row>
    <row r="3716" spans="1:29" x14ac:dyDescent="0.25">
      <c r="A3716" s="224">
        <v>3712</v>
      </c>
      <c r="B3716" s="111" t="s">
        <v>4063</v>
      </c>
      <c r="C3716" s="8" t="s">
        <v>4042</v>
      </c>
      <c r="D3716" s="18">
        <v>0.72843749999999996</v>
      </c>
      <c r="E3716" s="124"/>
      <c r="F3716" s="17"/>
      <c r="G3716" s="18">
        <f>SUM(D3716*100,E3716:F3716)</f>
        <v>72.84375</v>
      </c>
      <c r="H3716" s="17"/>
      <c r="I3716" s="19"/>
      <c r="J3716" s="18">
        <f>SUM(H3716:I3716)</f>
        <v>0</v>
      </c>
      <c r="K3716" s="17"/>
      <c r="L3716" s="19"/>
      <c r="M3716" s="19"/>
      <c r="N3716" s="18">
        <f>SUM(K3716:M3716)</f>
        <v>0</v>
      </c>
      <c r="O3716" s="19"/>
      <c r="P3716" s="19"/>
      <c r="Q3716" s="19"/>
      <c r="R3716" s="19"/>
      <c r="S3716" s="18">
        <f>SUM(O3716:R3716)</f>
        <v>0</v>
      </c>
      <c r="T3716" s="20"/>
      <c r="U3716" s="17">
        <v>0.9</v>
      </c>
      <c r="V3716" s="17"/>
      <c r="W3716" s="17">
        <v>0.5</v>
      </c>
      <c r="X3716" s="17"/>
      <c r="Y3716" s="17"/>
      <c r="Z3716" s="18">
        <f>SUM(T3716:Y3716)</f>
        <v>1.4</v>
      </c>
      <c r="AA3716" s="17"/>
      <c r="AB3716" s="17"/>
      <c r="AC3716" s="41">
        <f>G3716+J3716+N3716+S3716+Z3716+AA3716-AB3716</f>
        <v>74.243750000000006</v>
      </c>
    </row>
    <row r="3717" spans="1:29" x14ac:dyDescent="0.25">
      <c r="A3717" s="224">
        <v>3713</v>
      </c>
      <c r="B3717" s="62" t="s">
        <v>5415</v>
      </c>
      <c r="C3717" s="9" t="s">
        <v>4042</v>
      </c>
      <c r="D3717" s="18">
        <v>0.74234545454545453</v>
      </c>
      <c r="E3717" s="124"/>
      <c r="F3717" s="17"/>
      <c r="G3717" s="18">
        <f>SUM(D3717*100,E3717:F3717)</f>
        <v>74.234545454545454</v>
      </c>
      <c r="H3717" s="17"/>
      <c r="I3717" s="19"/>
      <c r="J3717" s="18">
        <f>SUM(H3717:I3717)</f>
        <v>0</v>
      </c>
      <c r="K3717" s="17"/>
      <c r="L3717" s="19"/>
      <c r="M3717" s="19"/>
      <c r="N3717" s="18">
        <f>SUM(K3717:M3717)</f>
        <v>0</v>
      </c>
      <c r="O3717" s="19"/>
      <c r="P3717" s="19"/>
      <c r="Q3717" s="19"/>
      <c r="R3717" s="19"/>
      <c r="S3717" s="18">
        <f>SUM(O3717:R3717)</f>
        <v>0</v>
      </c>
      <c r="T3717" s="20"/>
      <c r="U3717" s="17"/>
      <c r="V3717" s="17"/>
      <c r="W3717" s="17"/>
      <c r="X3717" s="17"/>
      <c r="Y3717" s="17"/>
      <c r="Z3717" s="18">
        <f>SUM(T3717:Y3717)</f>
        <v>0</v>
      </c>
      <c r="AA3717" s="17"/>
      <c r="AB3717" s="17"/>
      <c r="AC3717" s="41">
        <f>G3717+J3717+N3717+S3717+Z3717+AA3717-AB3717</f>
        <v>74.234545454545454</v>
      </c>
    </row>
    <row r="3718" spans="1:29" x14ac:dyDescent="0.25">
      <c r="A3718" s="224">
        <v>3714</v>
      </c>
      <c r="B3718" s="62" t="s">
        <v>1002</v>
      </c>
      <c r="C3718" s="8" t="s">
        <v>5456</v>
      </c>
      <c r="D3718" s="6">
        <v>0.74233333333333329</v>
      </c>
      <c r="E3718" s="121"/>
      <c r="F3718" s="5"/>
      <c r="G3718" s="6">
        <f>SUM(D3718*100,E3718:F3718)</f>
        <v>74.233333333333334</v>
      </c>
      <c r="H3718" s="5"/>
      <c r="I3718" s="4"/>
      <c r="J3718" s="6">
        <f>SUM(H3718:I3718)</f>
        <v>0</v>
      </c>
      <c r="K3718" s="5"/>
      <c r="L3718" s="4"/>
      <c r="M3718" s="4"/>
      <c r="N3718" s="6">
        <f>SUM(K3718:M3718)</f>
        <v>0</v>
      </c>
      <c r="O3718" s="4"/>
      <c r="P3718" s="4"/>
      <c r="Q3718" s="4"/>
      <c r="R3718" s="4"/>
      <c r="S3718" s="6">
        <f>SUM(O3718:R3718)</f>
        <v>0</v>
      </c>
      <c r="T3718" s="7"/>
      <c r="U3718" s="5"/>
      <c r="V3718" s="5"/>
      <c r="W3718" s="5"/>
      <c r="X3718" s="5"/>
      <c r="Y3718" s="5"/>
      <c r="Z3718" s="6">
        <f>SUM(T3718:Y3718)</f>
        <v>0</v>
      </c>
      <c r="AA3718" s="5"/>
      <c r="AB3718" s="5"/>
      <c r="AC3718" s="40">
        <f>G3718+J3718+N3718+S3718+Z3718+AA3718-AB3718</f>
        <v>74.233333333333334</v>
      </c>
    </row>
    <row r="3719" spans="1:29" x14ac:dyDescent="0.25">
      <c r="A3719" s="225">
        <v>3715</v>
      </c>
      <c r="B3719" s="62" t="s">
        <v>3053</v>
      </c>
      <c r="C3719" s="13" t="s">
        <v>2360</v>
      </c>
      <c r="D3719" s="18">
        <v>0.74230769230769222</v>
      </c>
      <c r="E3719" s="122"/>
      <c r="F3719" s="17"/>
      <c r="G3719" s="18">
        <v>74.230769230769226</v>
      </c>
      <c r="H3719" s="17"/>
      <c r="I3719" s="19"/>
      <c r="J3719" s="18">
        <v>0</v>
      </c>
      <c r="K3719" s="17"/>
      <c r="L3719" s="19"/>
      <c r="M3719" s="19"/>
      <c r="N3719" s="18">
        <v>0</v>
      </c>
      <c r="O3719" s="19"/>
      <c r="P3719" s="19"/>
      <c r="Q3719" s="19"/>
      <c r="R3719" s="19"/>
      <c r="S3719" s="18">
        <v>0</v>
      </c>
      <c r="T3719" s="20"/>
      <c r="U3719" s="17"/>
      <c r="V3719" s="17"/>
      <c r="W3719" s="17"/>
      <c r="X3719" s="17"/>
      <c r="Y3719" s="17"/>
      <c r="Z3719" s="18">
        <v>0</v>
      </c>
      <c r="AA3719" s="17"/>
      <c r="AB3719" s="17"/>
      <c r="AC3719" s="41">
        <v>74.230769230769226</v>
      </c>
    </row>
    <row r="3720" spans="1:29" x14ac:dyDescent="0.25">
      <c r="A3720" s="224">
        <v>3716</v>
      </c>
      <c r="B3720" s="62" t="s">
        <v>3054</v>
      </c>
      <c r="C3720" s="13" t="s">
        <v>2360</v>
      </c>
      <c r="D3720" s="18">
        <v>0.74230769230769222</v>
      </c>
      <c r="E3720" s="122"/>
      <c r="F3720" s="17"/>
      <c r="G3720" s="18">
        <v>74.230769230769226</v>
      </c>
      <c r="H3720" s="17"/>
      <c r="I3720" s="19"/>
      <c r="J3720" s="18">
        <v>0</v>
      </c>
      <c r="K3720" s="17"/>
      <c r="L3720" s="19"/>
      <c r="M3720" s="19"/>
      <c r="N3720" s="18">
        <v>0</v>
      </c>
      <c r="O3720" s="19"/>
      <c r="P3720" s="19"/>
      <c r="Q3720" s="19"/>
      <c r="R3720" s="19"/>
      <c r="S3720" s="18">
        <v>0</v>
      </c>
      <c r="T3720" s="20"/>
      <c r="U3720" s="17"/>
      <c r="V3720" s="17"/>
      <c r="W3720" s="17"/>
      <c r="X3720" s="17"/>
      <c r="Y3720" s="17"/>
      <c r="Z3720" s="18">
        <v>0</v>
      </c>
      <c r="AA3720" s="17"/>
      <c r="AB3720" s="17"/>
      <c r="AC3720" s="41">
        <v>74.230769230769226</v>
      </c>
    </row>
    <row r="3721" spans="1:29" x14ac:dyDescent="0.25">
      <c r="A3721" s="224">
        <v>3717</v>
      </c>
      <c r="B3721" s="58" t="s">
        <v>1003</v>
      </c>
      <c r="C3721" s="8" t="s">
        <v>5456</v>
      </c>
      <c r="D3721" s="6">
        <v>0.74225806451612908</v>
      </c>
      <c r="E3721" s="121"/>
      <c r="F3721" s="5"/>
      <c r="G3721" s="6">
        <f>SUM(D3721*100,E3721:F3721)</f>
        <v>74.225806451612911</v>
      </c>
      <c r="H3721" s="5"/>
      <c r="I3721" s="4"/>
      <c r="J3721" s="6">
        <f>SUM(H3721:I3721)</f>
        <v>0</v>
      </c>
      <c r="K3721" s="5"/>
      <c r="L3721" s="4"/>
      <c r="M3721" s="4"/>
      <c r="N3721" s="6">
        <f>SUM(K3721:M3721)</f>
        <v>0</v>
      </c>
      <c r="O3721" s="4"/>
      <c r="P3721" s="4"/>
      <c r="Q3721" s="4"/>
      <c r="R3721" s="4"/>
      <c r="S3721" s="6">
        <f>SUM(O3721:R3721)</f>
        <v>0</v>
      </c>
      <c r="T3721" s="7"/>
      <c r="U3721" s="5"/>
      <c r="V3721" s="5"/>
      <c r="W3721" s="5"/>
      <c r="X3721" s="5"/>
      <c r="Y3721" s="5"/>
      <c r="Z3721" s="6">
        <f>SUM(T3721:Y3721)</f>
        <v>0</v>
      </c>
      <c r="AA3721" s="5"/>
      <c r="AB3721" s="5"/>
      <c r="AC3721" s="40">
        <f>G3721+J3721+N3721+S3721+Z3721+AA3721-AB3721</f>
        <v>74.225806451612911</v>
      </c>
    </row>
    <row r="3722" spans="1:29" x14ac:dyDescent="0.25">
      <c r="A3722" s="224">
        <v>3718</v>
      </c>
      <c r="B3722" s="62" t="s">
        <v>3734</v>
      </c>
      <c r="C3722" s="13" t="s">
        <v>3340</v>
      </c>
      <c r="D3722" s="18">
        <v>0.73218749999999999</v>
      </c>
      <c r="E3722" s="122">
        <v>1</v>
      </c>
      <c r="F3722" s="17"/>
      <c r="G3722" s="18">
        <v>74.21875</v>
      </c>
      <c r="H3722" s="17"/>
      <c r="I3722" s="19"/>
      <c r="J3722" s="18">
        <v>0</v>
      </c>
      <c r="K3722" s="17"/>
      <c r="L3722" s="19"/>
      <c r="M3722" s="19"/>
      <c r="N3722" s="18">
        <v>0</v>
      </c>
      <c r="O3722" s="19"/>
      <c r="P3722" s="19"/>
      <c r="Q3722" s="19"/>
      <c r="R3722" s="19"/>
      <c r="S3722" s="18">
        <v>0</v>
      </c>
      <c r="T3722" s="20"/>
      <c r="U3722" s="17"/>
      <c r="V3722" s="17"/>
      <c r="W3722" s="17"/>
      <c r="X3722" s="17"/>
      <c r="Y3722" s="17"/>
      <c r="Z3722" s="18">
        <v>0</v>
      </c>
      <c r="AA3722" s="17"/>
      <c r="AB3722" s="17"/>
      <c r="AC3722" s="41">
        <v>74.21875</v>
      </c>
    </row>
    <row r="3723" spans="1:29" x14ac:dyDescent="0.25">
      <c r="A3723" s="225">
        <v>3719</v>
      </c>
      <c r="B3723" s="62" t="s">
        <v>3735</v>
      </c>
      <c r="C3723" s="13" t="s">
        <v>3340</v>
      </c>
      <c r="D3723" s="18">
        <v>0.74210526315789471</v>
      </c>
      <c r="E3723" s="122"/>
      <c r="F3723" s="17"/>
      <c r="G3723" s="18">
        <v>74.210526315789465</v>
      </c>
      <c r="H3723" s="17"/>
      <c r="I3723" s="19"/>
      <c r="J3723" s="18">
        <v>0</v>
      </c>
      <c r="K3723" s="17"/>
      <c r="L3723" s="19"/>
      <c r="M3723" s="19"/>
      <c r="N3723" s="18">
        <v>0</v>
      </c>
      <c r="O3723" s="19"/>
      <c r="P3723" s="19"/>
      <c r="Q3723" s="19"/>
      <c r="R3723" s="19"/>
      <c r="S3723" s="18">
        <v>0</v>
      </c>
      <c r="T3723" s="20"/>
      <c r="U3723" s="17"/>
      <c r="V3723" s="17"/>
      <c r="W3723" s="17"/>
      <c r="X3723" s="17"/>
      <c r="Y3723" s="17"/>
      <c r="Z3723" s="18">
        <v>0</v>
      </c>
      <c r="AA3723" s="17"/>
      <c r="AB3723" s="17"/>
      <c r="AC3723" s="41">
        <v>74.210526315789465</v>
      </c>
    </row>
    <row r="3724" spans="1:29" x14ac:dyDescent="0.25">
      <c r="A3724" s="224">
        <v>3720</v>
      </c>
      <c r="B3724" s="74" t="s">
        <v>1775</v>
      </c>
      <c r="C3724" s="8" t="s">
        <v>1369</v>
      </c>
      <c r="D3724" s="18">
        <v>0.72909090909090912</v>
      </c>
      <c r="E3724" s="122"/>
      <c r="F3724" s="17"/>
      <c r="G3724" s="18">
        <f>SUM(D3724*100,E3724:F3724)</f>
        <v>72.909090909090907</v>
      </c>
      <c r="H3724" s="17"/>
      <c r="I3724" s="19"/>
      <c r="J3724" s="18">
        <f>SUM(H3724:I3724)</f>
        <v>0</v>
      </c>
      <c r="K3724" s="17"/>
      <c r="L3724" s="19"/>
      <c r="M3724" s="19"/>
      <c r="N3724" s="18">
        <f>SUM(K3724:M3724)</f>
        <v>0</v>
      </c>
      <c r="O3724" s="19"/>
      <c r="P3724" s="19"/>
      <c r="Q3724" s="19"/>
      <c r="R3724" s="19"/>
      <c r="S3724" s="18">
        <f>SUM(O3724:R3724)</f>
        <v>0</v>
      </c>
      <c r="T3724" s="20"/>
      <c r="U3724" s="17">
        <v>1.3</v>
      </c>
      <c r="V3724" s="17"/>
      <c r="W3724" s="17"/>
      <c r="X3724" s="17"/>
      <c r="Y3724" s="17"/>
      <c r="Z3724" s="18">
        <f>SUM(T3724:Y3724)</f>
        <v>1.3</v>
      </c>
      <c r="AA3724" s="17"/>
      <c r="AB3724" s="17"/>
      <c r="AC3724" s="41">
        <f>G3724+J3724+N3724+S3724+Z3724+AA3724-AB3724</f>
        <v>74.209090909090904</v>
      </c>
    </row>
    <row r="3725" spans="1:29" x14ac:dyDescent="0.25">
      <c r="A3725" s="224">
        <v>3721</v>
      </c>
      <c r="B3725" s="81" t="s">
        <v>4180</v>
      </c>
      <c r="C3725" s="8" t="s">
        <v>4042</v>
      </c>
      <c r="D3725" s="18">
        <v>0.73406249999999995</v>
      </c>
      <c r="E3725" s="124"/>
      <c r="F3725" s="17"/>
      <c r="G3725" s="18">
        <f>SUM(D3725*100,E3725:F3725)</f>
        <v>73.40625</v>
      </c>
      <c r="H3725" s="17"/>
      <c r="I3725" s="19"/>
      <c r="J3725" s="18">
        <f>SUM(H3725:I3725)</f>
        <v>0</v>
      </c>
      <c r="K3725" s="17"/>
      <c r="L3725" s="19"/>
      <c r="M3725" s="19"/>
      <c r="N3725" s="18">
        <f>SUM(K3725:M3725)</f>
        <v>0</v>
      </c>
      <c r="O3725" s="19"/>
      <c r="P3725" s="19"/>
      <c r="Q3725" s="19"/>
      <c r="R3725" s="19"/>
      <c r="S3725" s="18">
        <f>SUM(O3725:R3725)</f>
        <v>0</v>
      </c>
      <c r="T3725" s="20"/>
      <c r="U3725" s="17">
        <v>0.8</v>
      </c>
      <c r="V3725" s="17"/>
      <c r="W3725" s="17"/>
      <c r="X3725" s="17"/>
      <c r="Y3725" s="17"/>
      <c r="Z3725" s="18">
        <f>SUM(T3725:Y3725)</f>
        <v>0.8</v>
      </c>
      <c r="AA3725" s="17"/>
      <c r="AB3725" s="17"/>
      <c r="AC3725" s="41">
        <f>G3725+J3725+N3725+S3725+Z3725+AA3725-AB3725</f>
        <v>74.206249999999997</v>
      </c>
    </row>
    <row r="3726" spans="1:29" x14ac:dyDescent="0.25">
      <c r="A3726" s="224">
        <v>3722</v>
      </c>
      <c r="B3726" s="58" t="s">
        <v>1004</v>
      </c>
      <c r="C3726" s="8" t="s">
        <v>5456</v>
      </c>
      <c r="D3726" s="43">
        <v>0.73406000000000005</v>
      </c>
      <c r="E3726" s="121"/>
      <c r="F3726" s="5"/>
      <c r="G3726" s="6">
        <f>SUM(D3726*100,E3726:F3726)</f>
        <v>73.406000000000006</v>
      </c>
      <c r="H3726" s="5"/>
      <c r="I3726" s="4"/>
      <c r="J3726" s="6">
        <f>SUM(H3726:I3726)</f>
        <v>0</v>
      </c>
      <c r="K3726" s="5"/>
      <c r="L3726" s="4"/>
      <c r="M3726" s="4"/>
      <c r="N3726" s="6">
        <f>SUM(K3726:M3726)</f>
        <v>0</v>
      </c>
      <c r="O3726" s="4"/>
      <c r="P3726" s="4"/>
      <c r="Q3726" s="4"/>
      <c r="R3726" s="4"/>
      <c r="S3726" s="6">
        <f>SUM(O3726:R3726)</f>
        <v>0</v>
      </c>
      <c r="T3726" s="7">
        <v>0.8</v>
      </c>
      <c r="U3726" s="5"/>
      <c r="V3726" s="5"/>
      <c r="W3726" s="5"/>
      <c r="X3726" s="5"/>
      <c r="Y3726" s="5"/>
      <c r="Z3726" s="6">
        <f>SUM(T3726:Y3726)</f>
        <v>0.8</v>
      </c>
      <c r="AA3726" s="5"/>
      <c r="AB3726" s="5"/>
      <c r="AC3726" s="40">
        <f>G3726+J3726+N3726+S3726+Z3726+AA3726-AB3726</f>
        <v>74.206000000000003</v>
      </c>
    </row>
    <row r="3727" spans="1:29" x14ac:dyDescent="0.25">
      <c r="A3727" s="225">
        <v>3723</v>
      </c>
      <c r="B3727" s="64" t="s">
        <v>1005</v>
      </c>
      <c r="C3727" s="8" t="s">
        <v>5456</v>
      </c>
      <c r="D3727" s="6">
        <v>0.74199999999999999</v>
      </c>
      <c r="E3727" s="121"/>
      <c r="F3727" s="5"/>
      <c r="G3727" s="6">
        <f>SUM(D3727*100,E3727:F3727)</f>
        <v>74.2</v>
      </c>
      <c r="H3727" s="5"/>
      <c r="I3727" s="4"/>
      <c r="J3727" s="6">
        <f>SUM(H3727:I3727)</f>
        <v>0</v>
      </c>
      <c r="K3727" s="5"/>
      <c r="L3727" s="4"/>
      <c r="M3727" s="4"/>
      <c r="N3727" s="6">
        <f>SUM(K3727:M3727)</f>
        <v>0</v>
      </c>
      <c r="O3727" s="4"/>
      <c r="P3727" s="4"/>
      <c r="Q3727" s="4"/>
      <c r="R3727" s="4"/>
      <c r="S3727" s="6">
        <f>SUM(O3727:R3727)</f>
        <v>0</v>
      </c>
      <c r="T3727" s="7"/>
      <c r="U3727" s="5"/>
      <c r="V3727" s="5"/>
      <c r="W3727" s="5"/>
      <c r="X3727" s="5"/>
      <c r="Y3727" s="5"/>
      <c r="Z3727" s="6">
        <f>SUM(T3727:Y3727)</f>
        <v>0</v>
      </c>
      <c r="AA3727" s="5"/>
      <c r="AB3727" s="5"/>
      <c r="AC3727" s="40">
        <f>G3727+J3727+N3727+S3727+Z3727+AA3727-AB3727</f>
        <v>74.2</v>
      </c>
    </row>
    <row r="3728" spans="1:29" x14ac:dyDescent="0.25">
      <c r="A3728" s="224">
        <v>3724</v>
      </c>
      <c r="B3728" s="62" t="s">
        <v>4712</v>
      </c>
      <c r="C3728" s="8" t="s">
        <v>4042</v>
      </c>
      <c r="D3728" s="18">
        <v>0.74199999999999999</v>
      </c>
      <c r="E3728" s="124"/>
      <c r="F3728" s="17"/>
      <c r="G3728" s="18">
        <f>SUM(D3728*100,E3728:F3728)</f>
        <v>74.2</v>
      </c>
      <c r="H3728" s="17"/>
      <c r="I3728" s="19"/>
      <c r="J3728" s="18">
        <f>SUM(H3728:I3728)</f>
        <v>0</v>
      </c>
      <c r="K3728" s="17"/>
      <c r="L3728" s="19"/>
      <c r="M3728" s="19"/>
      <c r="N3728" s="18">
        <f>SUM(K3728:M3728)</f>
        <v>0</v>
      </c>
      <c r="O3728" s="19"/>
      <c r="P3728" s="19"/>
      <c r="Q3728" s="19"/>
      <c r="R3728" s="19"/>
      <c r="S3728" s="18">
        <f>SUM(O3728:R3728)</f>
        <v>0</v>
      </c>
      <c r="T3728" s="20"/>
      <c r="U3728" s="17"/>
      <c r="V3728" s="17"/>
      <c r="W3728" s="17"/>
      <c r="X3728" s="17"/>
      <c r="Y3728" s="17"/>
      <c r="Z3728" s="18">
        <f>SUM(T3728:Y3728)</f>
        <v>0</v>
      </c>
      <c r="AA3728" s="17"/>
      <c r="AB3728" s="17"/>
      <c r="AC3728" s="41">
        <f>G3728+J3728+N3728+S3728+Z3728+AA3728-AB3728</f>
        <v>74.2</v>
      </c>
    </row>
    <row r="3729" spans="1:29" x14ac:dyDescent="0.25">
      <c r="A3729" s="224">
        <v>3725</v>
      </c>
      <c r="B3729" s="81" t="s">
        <v>4418</v>
      </c>
      <c r="C3729" s="8" t="s">
        <v>4042</v>
      </c>
      <c r="D3729" s="18">
        <v>0.74193548387096775</v>
      </c>
      <c r="E3729" s="124"/>
      <c r="F3729" s="17"/>
      <c r="G3729" s="18">
        <f>SUM(D3729*100,E3729:F3729)</f>
        <v>74.193548387096769</v>
      </c>
      <c r="H3729" s="17"/>
      <c r="I3729" s="19"/>
      <c r="J3729" s="18">
        <f>SUM(H3729:I3729)</f>
        <v>0</v>
      </c>
      <c r="K3729" s="17"/>
      <c r="L3729" s="19"/>
      <c r="M3729" s="19"/>
      <c r="N3729" s="18">
        <f>SUM(K3729:M3729)</f>
        <v>0</v>
      </c>
      <c r="O3729" s="19"/>
      <c r="P3729" s="19"/>
      <c r="Q3729" s="19"/>
      <c r="R3729" s="19"/>
      <c r="S3729" s="18">
        <f>SUM(O3729:R3729)</f>
        <v>0</v>
      </c>
      <c r="T3729" s="20"/>
      <c r="U3729" s="17"/>
      <c r="V3729" s="17"/>
      <c r="W3729" s="17"/>
      <c r="X3729" s="17"/>
      <c r="Y3729" s="17"/>
      <c r="Z3729" s="18">
        <f>SUM(T3729:Y3729)</f>
        <v>0</v>
      </c>
      <c r="AA3729" s="17"/>
      <c r="AB3729" s="17"/>
      <c r="AC3729" s="41">
        <f>G3729+J3729+N3729+S3729+Z3729+AA3729-AB3729</f>
        <v>74.193548387096769</v>
      </c>
    </row>
    <row r="3730" spans="1:29" x14ac:dyDescent="0.25">
      <c r="A3730" s="224">
        <v>3726</v>
      </c>
      <c r="B3730" s="62" t="s">
        <v>1006</v>
      </c>
      <c r="C3730" s="8" t="s">
        <v>5456</v>
      </c>
      <c r="D3730" s="6">
        <v>0.7068965517241379</v>
      </c>
      <c r="E3730" s="121"/>
      <c r="F3730" s="5"/>
      <c r="G3730" s="6">
        <f>SUM(D3730*100,E3730:F3730)</f>
        <v>70.689655172413794</v>
      </c>
      <c r="H3730" s="5"/>
      <c r="I3730" s="4"/>
      <c r="J3730" s="6">
        <f>SUM(H3730:I3730)</f>
        <v>0</v>
      </c>
      <c r="K3730" s="5"/>
      <c r="L3730" s="4"/>
      <c r="M3730" s="4"/>
      <c r="N3730" s="6">
        <f>SUM(K3730:M3730)</f>
        <v>0</v>
      </c>
      <c r="O3730" s="4">
        <v>2.5</v>
      </c>
      <c r="P3730" s="4"/>
      <c r="Q3730" s="4"/>
      <c r="R3730" s="4"/>
      <c r="S3730" s="6">
        <f>SUM(O3730:R3730)</f>
        <v>2.5</v>
      </c>
      <c r="T3730" s="7">
        <v>1</v>
      </c>
      <c r="U3730" s="5"/>
      <c r="V3730" s="5"/>
      <c r="W3730" s="5"/>
      <c r="X3730" s="5"/>
      <c r="Y3730" s="5"/>
      <c r="Z3730" s="6">
        <f>SUM(T3730:Y3730)</f>
        <v>1</v>
      </c>
      <c r="AA3730" s="5"/>
      <c r="AB3730" s="5"/>
      <c r="AC3730" s="40">
        <f>G3730+J3730+N3730+S3730+Z3730+AA3730-AB3730</f>
        <v>74.189655172413794</v>
      </c>
    </row>
    <row r="3731" spans="1:29" x14ac:dyDescent="0.25">
      <c r="A3731" s="225">
        <v>3727</v>
      </c>
      <c r="B3731" s="62" t="s">
        <v>3055</v>
      </c>
      <c r="C3731" s="13" t="s">
        <v>2360</v>
      </c>
      <c r="D3731" s="18">
        <v>0.7416666666666667</v>
      </c>
      <c r="E3731" s="122"/>
      <c r="F3731" s="17"/>
      <c r="G3731" s="18">
        <v>74.166666666666671</v>
      </c>
      <c r="H3731" s="17"/>
      <c r="I3731" s="19"/>
      <c r="J3731" s="18">
        <v>0</v>
      </c>
      <c r="K3731" s="17"/>
      <c r="L3731" s="19"/>
      <c r="M3731" s="19"/>
      <c r="N3731" s="18">
        <v>0</v>
      </c>
      <c r="O3731" s="19"/>
      <c r="P3731" s="19"/>
      <c r="Q3731" s="19"/>
      <c r="R3731" s="19"/>
      <c r="S3731" s="18">
        <v>0</v>
      </c>
      <c r="T3731" s="20"/>
      <c r="U3731" s="17"/>
      <c r="V3731" s="17"/>
      <c r="W3731" s="17"/>
      <c r="X3731" s="17"/>
      <c r="Y3731" s="17"/>
      <c r="Z3731" s="18">
        <v>0</v>
      </c>
      <c r="AA3731" s="17"/>
      <c r="AB3731" s="17"/>
      <c r="AC3731" s="41">
        <v>74.166666666666671</v>
      </c>
    </row>
    <row r="3732" spans="1:29" x14ac:dyDescent="0.25">
      <c r="A3732" s="224">
        <v>3728</v>
      </c>
      <c r="B3732" s="81" t="s">
        <v>4260</v>
      </c>
      <c r="C3732" s="8" t="s">
        <v>4042</v>
      </c>
      <c r="D3732" s="18">
        <v>0.73666666666666669</v>
      </c>
      <c r="E3732" s="124"/>
      <c r="F3732" s="17"/>
      <c r="G3732" s="18">
        <f>SUM(D3732*100,E3732:F3732)</f>
        <v>73.666666666666671</v>
      </c>
      <c r="H3732" s="17"/>
      <c r="I3732" s="19"/>
      <c r="J3732" s="18">
        <f>SUM(H3732:I3732)</f>
        <v>0</v>
      </c>
      <c r="K3732" s="17"/>
      <c r="L3732" s="19"/>
      <c r="M3732" s="19"/>
      <c r="N3732" s="18">
        <f>SUM(K3732:M3732)</f>
        <v>0</v>
      </c>
      <c r="O3732" s="19"/>
      <c r="P3732" s="19"/>
      <c r="Q3732" s="19"/>
      <c r="R3732" s="19"/>
      <c r="S3732" s="18">
        <f>SUM(O3732:R3732)</f>
        <v>0</v>
      </c>
      <c r="T3732" s="20"/>
      <c r="U3732" s="17">
        <v>0.5</v>
      </c>
      <c r="V3732" s="17"/>
      <c r="W3732" s="17"/>
      <c r="X3732" s="17"/>
      <c r="Y3732" s="17"/>
      <c r="Z3732" s="18">
        <f>SUM(T3732:Y3732)</f>
        <v>0.5</v>
      </c>
      <c r="AA3732" s="17"/>
      <c r="AB3732" s="17"/>
      <c r="AC3732" s="41">
        <f>G3732+J3732+N3732+S3732+Z3732+AA3732-AB3732</f>
        <v>74.166666666666671</v>
      </c>
    </row>
    <row r="3733" spans="1:29" x14ac:dyDescent="0.25">
      <c r="A3733" s="224">
        <v>3729</v>
      </c>
      <c r="B3733" s="109">
        <v>204555</v>
      </c>
      <c r="C3733" s="36" t="s">
        <v>5457</v>
      </c>
      <c r="D3733" s="39">
        <v>0.67166666666666663</v>
      </c>
      <c r="E3733" s="123"/>
      <c r="F3733" s="33"/>
      <c r="G3733" s="34">
        <v>67.166666666666657</v>
      </c>
      <c r="H3733" s="33"/>
      <c r="I3733" s="32"/>
      <c r="J3733" s="34">
        <v>0</v>
      </c>
      <c r="K3733" s="33"/>
      <c r="L3733" s="32"/>
      <c r="M3733" s="32"/>
      <c r="N3733" s="34">
        <v>0</v>
      </c>
      <c r="O3733" s="32"/>
      <c r="P3733" s="32"/>
      <c r="Q3733" s="32"/>
      <c r="R3733" s="32"/>
      <c r="S3733" s="34">
        <v>0</v>
      </c>
      <c r="T3733" s="35">
        <v>2</v>
      </c>
      <c r="U3733" s="33"/>
      <c r="V3733" s="33"/>
      <c r="W3733" s="33"/>
      <c r="X3733" s="33"/>
      <c r="Y3733" s="33">
        <v>5</v>
      </c>
      <c r="Z3733" s="34">
        <v>7</v>
      </c>
      <c r="AA3733" s="33"/>
      <c r="AB3733" s="33"/>
      <c r="AC3733" s="42">
        <v>74.166666666666657</v>
      </c>
    </row>
    <row r="3734" spans="1:29" x14ac:dyDescent="0.25">
      <c r="A3734" s="224">
        <v>3730</v>
      </c>
      <c r="B3734" s="90" t="s">
        <v>1776</v>
      </c>
      <c r="C3734" s="21" t="s">
        <v>1369</v>
      </c>
      <c r="D3734" s="18">
        <v>0.7416207951070336</v>
      </c>
      <c r="E3734" s="122"/>
      <c r="F3734" s="17"/>
      <c r="G3734" s="18">
        <f>SUM(D3734*100,E3734:F3734)</f>
        <v>74.162079510703364</v>
      </c>
      <c r="H3734" s="17"/>
      <c r="I3734" s="19"/>
      <c r="J3734" s="18">
        <f>SUM(H3734:I3734)</f>
        <v>0</v>
      </c>
      <c r="K3734" s="17"/>
      <c r="L3734" s="19"/>
      <c r="M3734" s="19"/>
      <c r="N3734" s="18">
        <f>SUM(K3734:M3734)</f>
        <v>0</v>
      </c>
      <c r="O3734" s="19"/>
      <c r="P3734" s="19"/>
      <c r="Q3734" s="19"/>
      <c r="R3734" s="19"/>
      <c r="S3734" s="18">
        <f>SUM(O3734:R3734)</f>
        <v>0</v>
      </c>
      <c r="T3734" s="20"/>
      <c r="U3734" s="17"/>
      <c r="V3734" s="17"/>
      <c r="W3734" s="17"/>
      <c r="X3734" s="17"/>
      <c r="Y3734" s="17"/>
      <c r="Z3734" s="18">
        <f>SUM(T3734:Y3734)</f>
        <v>0</v>
      </c>
      <c r="AA3734" s="17"/>
      <c r="AB3734" s="17"/>
      <c r="AC3734" s="41">
        <f>G3734+J3734+N3734+S3734+Z3734+AA3734-AB3734</f>
        <v>74.162079510703364</v>
      </c>
    </row>
    <row r="3735" spans="1:29" x14ac:dyDescent="0.25">
      <c r="A3735" s="225">
        <v>3731</v>
      </c>
      <c r="B3735" s="62" t="s">
        <v>5104</v>
      </c>
      <c r="C3735" s="24" t="s">
        <v>4042</v>
      </c>
      <c r="D3735" s="18">
        <v>0.74161290322580642</v>
      </c>
      <c r="E3735" s="124"/>
      <c r="F3735" s="17"/>
      <c r="G3735" s="18">
        <f>SUM(D3735*100,E3735:F3735)</f>
        <v>74.161290322580641</v>
      </c>
      <c r="H3735" s="17"/>
      <c r="I3735" s="19"/>
      <c r="J3735" s="18">
        <f>SUM(H3735:I3735)</f>
        <v>0</v>
      </c>
      <c r="K3735" s="17"/>
      <c r="L3735" s="19"/>
      <c r="M3735" s="19"/>
      <c r="N3735" s="18">
        <f>SUM(K3735:M3735)</f>
        <v>0</v>
      </c>
      <c r="O3735" s="19"/>
      <c r="P3735" s="19"/>
      <c r="Q3735" s="19"/>
      <c r="R3735" s="19"/>
      <c r="S3735" s="18">
        <f>SUM(O3735:R3735)</f>
        <v>0</v>
      </c>
      <c r="T3735" s="20"/>
      <c r="U3735" s="17"/>
      <c r="V3735" s="17"/>
      <c r="W3735" s="17"/>
      <c r="X3735" s="17"/>
      <c r="Y3735" s="17"/>
      <c r="Z3735" s="18">
        <f>SUM(T3735:Y3735)</f>
        <v>0</v>
      </c>
      <c r="AA3735" s="17"/>
      <c r="AB3735" s="17"/>
      <c r="AC3735" s="41">
        <f>G3735+J3735+N3735+S3735+Z3735+AA3735-AB3735</f>
        <v>74.161290322580641</v>
      </c>
    </row>
    <row r="3736" spans="1:29" x14ac:dyDescent="0.25">
      <c r="A3736" s="224">
        <v>3732</v>
      </c>
      <c r="B3736" s="109">
        <v>204002</v>
      </c>
      <c r="C3736" s="36" t="s">
        <v>5457</v>
      </c>
      <c r="D3736" s="38">
        <v>0.74156250000000001</v>
      </c>
      <c r="E3736" s="123"/>
      <c r="F3736" s="33"/>
      <c r="G3736" s="34">
        <v>74.15625</v>
      </c>
      <c r="H3736" s="33"/>
      <c r="I3736" s="32"/>
      <c r="J3736" s="34">
        <v>0</v>
      </c>
      <c r="K3736" s="33"/>
      <c r="L3736" s="32"/>
      <c r="M3736" s="32"/>
      <c r="N3736" s="34">
        <v>0</v>
      </c>
      <c r="O3736" s="32"/>
      <c r="P3736" s="32"/>
      <c r="Q3736" s="32"/>
      <c r="R3736" s="32"/>
      <c r="S3736" s="34">
        <v>0</v>
      </c>
      <c r="T3736" s="35"/>
      <c r="U3736" s="33"/>
      <c r="V3736" s="33"/>
      <c r="W3736" s="33"/>
      <c r="X3736" s="33"/>
      <c r="Y3736" s="33"/>
      <c r="Z3736" s="34">
        <v>0</v>
      </c>
      <c r="AA3736" s="33"/>
      <c r="AB3736" s="33"/>
      <c r="AC3736" s="42">
        <v>74.15625</v>
      </c>
    </row>
    <row r="3737" spans="1:29" x14ac:dyDescent="0.25">
      <c r="A3737" s="224">
        <v>3733</v>
      </c>
      <c r="B3737" s="62" t="s">
        <v>3056</v>
      </c>
      <c r="C3737" s="13" t="s">
        <v>2360</v>
      </c>
      <c r="D3737" s="18">
        <v>0.74153846153846159</v>
      </c>
      <c r="E3737" s="122"/>
      <c r="F3737" s="17"/>
      <c r="G3737" s="18">
        <v>74.15384615384616</v>
      </c>
      <c r="H3737" s="17"/>
      <c r="I3737" s="19"/>
      <c r="J3737" s="18">
        <v>0</v>
      </c>
      <c r="K3737" s="17"/>
      <c r="L3737" s="19"/>
      <c r="M3737" s="19"/>
      <c r="N3737" s="18">
        <v>0</v>
      </c>
      <c r="O3737" s="19"/>
      <c r="P3737" s="19"/>
      <c r="Q3737" s="19"/>
      <c r="R3737" s="19"/>
      <c r="S3737" s="18">
        <v>0</v>
      </c>
      <c r="T3737" s="20"/>
      <c r="U3737" s="17"/>
      <c r="V3737" s="17"/>
      <c r="W3737" s="17"/>
      <c r="X3737" s="17"/>
      <c r="Y3737" s="17"/>
      <c r="Z3737" s="18">
        <v>0</v>
      </c>
      <c r="AA3737" s="17"/>
      <c r="AB3737" s="17"/>
      <c r="AC3737" s="41">
        <v>74.15384615384616</v>
      </c>
    </row>
    <row r="3738" spans="1:29" x14ac:dyDescent="0.25">
      <c r="A3738" s="224">
        <v>3734</v>
      </c>
      <c r="B3738" s="58" t="s">
        <v>1007</v>
      </c>
      <c r="C3738" s="8" t="s">
        <v>5456</v>
      </c>
      <c r="D3738" s="43">
        <v>0.74152666666666667</v>
      </c>
      <c r="E3738" s="121"/>
      <c r="F3738" s="5"/>
      <c r="G3738" s="6">
        <f>SUM(D3738*100,E3738:F3738)</f>
        <v>74.152666666666661</v>
      </c>
      <c r="H3738" s="5"/>
      <c r="I3738" s="4"/>
      <c r="J3738" s="6">
        <f>SUM(H3738:I3738)</f>
        <v>0</v>
      </c>
      <c r="K3738" s="5"/>
      <c r="L3738" s="4"/>
      <c r="M3738" s="4"/>
      <c r="N3738" s="6">
        <f>SUM(K3738:M3738)</f>
        <v>0</v>
      </c>
      <c r="O3738" s="4"/>
      <c r="P3738" s="4"/>
      <c r="Q3738" s="4"/>
      <c r="R3738" s="4"/>
      <c r="S3738" s="6">
        <f>SUM(O3738:R3738)</f>
        <v>0</v>
      </c>
      <c r="T3738" s="7"/>
      <c r="U3738" s="5"/>
      <c r="V3738" s="5"/>
      <c r="W3738" s="5"/>
      <c r="X3738" s="5"/>
      <c r="Y3738" s="5"/>
      <c r="Z3738" s="6">
        <f>SUM(T3738:Y3738)</f>
        <v>0</v>
      </c>
      <c r="AA3738" s="5"/>
      <c r="AB3738" s="5"/>
      <c r="AC3738" s="40">
        <f>G3738+J3738+N3738+S3738+Z3738+AA3738-AB3738</f>
        <v>74.152666666666661</v>
      </c>
    </row>
    <row r="3739" spans="1:29" x14ac:dyDescent="0.25">
      <c r="A3739" s="225">
        <v>3735</v>
      </c>
      <c r="B3739" s="62" t="s">
        <v>1008</v>
      </c>
      <c r="C3739" s="8" t="s">
        <v>5456</v>
      </c>
      <c r="D3739" s="6">
        <v>0.7113793103448276</v>
      </c>
      <c r="E3739" s="121"/>
      <c r="F3739" s="5"/>
      <c r="G3739" s="6">
        <f>SUM(D3739*100,E3739:F3739)</f>
        <v>71.137931034482762</v>
      </c>
      <c r="H3739" s="5"/>
      <c r="I3739" s="4"/>
      <c r="J3739" s="6">
        <f>SUM(H3739:I3739)</f>
        <v>0</v>
      </c>
      <c r="K3739" s="5"/>
      <c r="L3739" s="4"/>
      <c r="M3739" s="4"/>
      <c r="N3739" s="6">
        <f>SUM(K3739:M3739)</f>
        <v>0</v>
      </c>
      <c r="O3739" s="4"/>
      <c r="P3739" s="4"/>
      <c r="Q3739" s="4"/>
      <c r="R3739" s="4"/>
      <c r="S3739" s="6">
        <f>SUM(O3739:R3739)</f>
        <v>0</v>
      </c>
      <c r="T3739" s="7"/>
      <c r="U3739" s="5"/>
      <c r="V3739" s="5"/>
      <c r="W3739" s="5"/>
      <c r="X3739" s="5">
        <v>3</v>
      </c>
      <c r="Y3739" s="5"/>
      <c r="Z3739" s="6">
        <f>SUM(T3739:Y3739)</f>
        <v>3</v>
      </c>
      <c r="AA3739" s="5"/>
      <c r="AB3739" s="5"/>
      <c r="AC3739" s="40">
        <f>G3739+J3739+N3739+S3739+Z3739+AA3739-AB3739</f>
        <v>74.137931034482762</v>
      </c>
    </row>
    <row r="3740" spans="1:29" x14ac:dyDescent="0.25">
      <c r="A3740" s="224">
        <v>3736</v>
      </c>
      <c r="B3740" s="80" t="s">
        <v>1777</v>
      </c>
      <c r="C3740" s="22" t="s">
        <v>1369</v>
      </c>
      <c r="D3740" s="18">
        <v>0.74133333333333329</v>
      </c>
      <c r="E3740" s="122"/>
      <c r="F3740" s="17"/>
      <c r="G3740" s="18">
        <f>SUM(D3740*100,E3740:F3740)</f>
        <v>74.133333333333326</v>
      </c>
      <c r="H3740" s="17"/>
      <c r="I3740" s="19"/>
      <c r="J3740" s="18">
        <f>SUM(H3740:I3740)</f>
        <v>0</v>
      </c>
      <c r="K3740" s="17"/>
      <c r="L3740" s="19"/>
      <c r="M3740" s="19"/>
      <c r="N3740" s="18">
        <f>SUM(K3740:M3740)</f>
        <v>0</v>
      </c>
      <c r="O3740" s="19"/>
      <c r="P3740" s="19"/>
      <c r="Q3740" s="19"/>
      <c r="R3740" s="19"/>
      <c r="S3740" s="18">
        <f>SUM(O3740:R3740)</f>
        <v>0</v>
      </c>
      <c r="T3740" s="20"/>
      <c r="U3740" s="17"/>
      <c r="V3740" s="17"/>
      <c r="W3740" s="17"/>
      <c r="X3740" s="17"/>
      <c r="Y3740" s="17"/>
      <c r="Z3740" s="18">
        <f>SUM(T3740:Y3740)</f>
        <v>0</v>
      </c>
      <c r="AA3740" s="17"/>
      <c r="AB3740" s="17"/>
      <c r="AC3740" s="41">
        <f>G3740+J3740+N3740+S3740+Z3740+AA3740-AB3740</f>
        <v>74.133333333333326</v>
      </c>
    </row>
    <row r="3741" spans="1:29" x14ac:dyDescent="0.25">
      <c r="A3741" s="224">
        <v>3737</v>
      </c>
      <c r="B3741" s="62" t="s">
        <v>3736</v>
      </c>
      <c r="C3741" s="13" t="s">
        <v>3340</v>
      </c>
      <c r="D3741" s="18">
        <v>0.74133333333333329</v>
      </c>
      <c r="E3741" s="122"/>
      <c r="F3741" s="17"/>
      <c r="G3741" s="18">
        <v>74.133333333333326</v>
      </c>
      <c r="H3741" s="17"/>
      <c r="I3741" s="19"/>
      <c r="J3741" s="18">
        <v>0</v>
      </c>
      <c r="K3741" s="17"/>
      <c r="L3741" s="19"/>
      <c r="M3741" s="19"/>
      <c r="N3741" s="18">
        <v>0</v>
      </c>
      <c r="O3741" s="19"/>
      <c r="P3741" s="19"/>
      <c r="Q3741" s="19"/>
      <c r="R3741" s="19"/>
      <c r="S3741" s="18">
        <v>0</v>
      </c>
      <c r="T3741" s="20"/>
      <c r="U3741" s="17"/>
      <c r="V3741" s="17"/>
      <c r="W3741" s="17"/>
      <c r="X3741" s="17"/>
      <c r="Y3741" s="17"/>
      <c r="Z3741" s="18">
        <v>0</v>
      </c>
      <c r="AA3741" s="17"/>
      <c r="AB3741" s="17"/>
      <c r="AC3741" s="41">
        <v>74.133333333333326</v>
      </c>
    </row>
    <row r="3742" spans="1:29" x14ac:dyDescent="0.25">
      <c r="A3742" s="224">
        <v>3738</v>
      </c>
      <c r="B3742" s="109">
        <v>194085</v>
      </c>
      <c r="C3742" s="36" t="s">
        <v>5457</v>
      </c>
      <c r="D3742" s="39">
        <v>0.74133333333333329</v>
      </c>
      <c r="E3742" s="123"/>
      <c r="F3742" s="33"/>
      <c r="G3742" s="34">
        <v>74.133333333333326</v>
      </c>
      <c r="H3742" s="33"/>
      <c r="I3742" s="32"/>
      <c r="J3742" s="34">
        <v>0</v>
      </c>
      <c r="K3742" s="33"/>
      <c r="L3742" s="32"/>
      <c r="M3742" s="32"/>
      <c r="N3742" s="34">
        <v>0</v>
      </c>
      <c r="O3742" s="32"/>
      <c r="P3742" s="32"/>
      <c r="Q3742" s="32"/>
      <c r="R3742" s="32"/>
      <c r="S3742" s="34">
        <v>0</v>
      </c>
      <c r="T3742" s="35"/>
      <c r="U3742" s="33"/>
      <c r="V3742" s="33"/>
      <c r="W3742" s="33"/>
      <c r="X3742" s="33"/>
      <c r="Y3742" s="33"/>
      <c r="Z3742" s="34">
        <v>0</v>
      </c>
      <c r="AA3742" s="33"/>
      <c r="AB3742" s="33"/>
      <c r="AC3742" s="42">
        <v>74.133333333333326</v>
      </c>
    </row>
    <row r="3743" spans="1:29" x14ac:dyDescent="0.25">
      <c r="A3743" s="225">
        <v>3739</v>
      </c>
      <c r="B3743" s="62" t="s">
        <v>3057</v>
      </c>
      <c r="C3743" s="13" t="s">
        <v>2360</v>
      </c>
      <c r="D3743" s="18">
        <v>0.72923076923076924</v>
      </c>
      <c r="E3743" s="122"/>
      <c r="F3743" s="17"/>
      <c r="G3743" s="18">
        <v>72.92307692307692</v>
      </c>
      <c r="H3743" s="17"/>
      <c r="I3743" s="19"/>
      <c r="J3743" s="18">
        <v>0</v>
      </c>
      <c r="K3743" s="17"/>
      <c r="L3743" s="19"/>
      <c r="M3743" s="19"/>
      <c r="N3743" s="18">
        <v>0</v>
      </c>
      <c r="O3743" s="19"/>
      <c r="P3743" s="19"/>
      <c r="Q3743" s="19"/>
      <c r="R3743" s="19"/>
      <c r="S3743" s="18">
        <v>0</v>
      </c>
      <c r="T3743" s="20"/>
      <c r="U3743" s="17"/>
      <c r="V3743" s="17"/>
      <c r="W3743" s="17">
        <v>0.2</v>
      </c>
      <c r="X3743" s="17">
        <v>1</v>
      </c>
      <c r="Y3743" s="17"/>
      <c r="Z3743" s="18">
        <v>1.2</v>
      </c>
      <c r="AA3743" s="17"/>
      <c r="AB3743" s="17"/>
      <c r="AC3743" s="41">
        <v>74.123076923076923</v>
      </c>
    </row>
    <row r="3744" spans="1:29" x14ac:dyDescent="0.25">
      <c r="A3744" s="224">
        <v>3740</v>
      </c>
      <c r="B3744" s="62" t="s">
        <v>3737</v>
      </c>
      <c r="C3744" s="13" t="s">
        <v>3340</v>
      </c>
      <c r="D3744" s="18">
        <v>0.72312500000000002</v>
      </c>
      <c r="E3744" s="122">
        <v>1</v>
      </c>
      <c r="F3744" s="17"/>
      <c r="G3744" s="18">
        <v>73.3125</v>
      </c>
      <c r="H3744" s="17"/>
      <c r="I3744" s="19"/>
      <c r="J3744" s="18">
        <v>0</v>
      </c>
      <c r="K3744" s="17"/>
      <c r="L3744" s="19"/>
      <c r="M3744" s="19"/>
      <c r="N3744" s="18">
        <v>0</v>
      </c>
      <c r="O3744" s="19"/>
      <c r="P3744" s="19"/>
      <c r="Q3744" s="19"/>
      <c r="R3744" s="19"/>
      <c r="S3744" s="18">
        <v>0</v>
      </c>
      <c r="T3744" s="20"/>
      <c r="U3744" s="17"/>
      <c r="V3744" s="17">
        <v>0.8</v>
      </c>
      <c r="W3744" s="17"/>
      <c r="X3744" s="17"/>
      <c r="Y3744" s="17"/>
      <c r="Z3744" s="18">
        <v>0.8</v>
      </c>
      <c r="AA3744" s="17"/>
      <c r="AB3744" s="17"/>
      <c r="AC3744" s="41">
        <v>74.112499999999997</v>
      </c>
    </row>
    <row r="3745" spans="1:29" x14ac:dyDescent="0.25">
      <c r="A3745" s="224">
        <v>3741</v>
      </c>
      <c r="B3745" s="62" t="s">
        <v>3738</v>
      </c>
      <c r="C3745" s="13" t="s">
        <v>3340</v>
      </c>
      <c r="D3745" s="18">
        <v>0.74099999999999999</v>
      </c>
      <c r="E3745" s="122"/>
      <c r="F3745" s="17"/>
      <c r="G3745" s="18">
        <v>74.099999999999994</v>
      </c>
      <c r="H3745" s="17"/>
      <c r="I3745" s="19"/>
      <c r="J3745" s="18">
        <v>0</v>
      </c>
      <c r="K3745" s="17"/>
      <c r="L3745" s="19"/>
      <c r="M3745" s="19"/>
      <c r="N3745" s="18">
        <v>0</v>
      </c>
      <c r="O3745" s="19"/>
      <c r="P3745" s="19"/>
      <c r="Q3745" s="19"/>
      <c r="R3745" s="19"/>
      <c r="S3745" s="18">
        <v>0</v>
      </c>
      <c r="T3745" s="20"/>
      <c r="U3745" s="17"/>
      <c r="V3745" s="17"/>
      <c r="W3745" s="17"/>
      <c r="X3745" s="17"/>
      <c r="Y3745" s="17"/>
      <c r="Z3745" s="18">
        <v>0</v>
      </c>
      <c r="AA3745" s="17"/>
      <c r="AB3745" s="17"/>
      <c r="AC3745" s="41">
        <v>74.099999999999994</v>
      </c>
    </row>
    <row r="3746" spans="1:29" x14ac:dyDescent="0.25">
      <c r="A3746" s="224">
        <v>3742</v>
      </c>
      <c r="B3746" s="61" t="s">
        <v>1009</v>
      </c>
      <c r="C3746" s="8" t="s">
        <v>5456</v>
      </c>
      <c r="D3746" s="6">
        <v>0.74083818938605628</v>
      </c>
      <c r="E3746" s="121"/>
      <c r="F3746" s="5"/>
      <c r="G3746" s="6">
        <f>SUM(D3746*100,E3746:F3746)</f>
        <v>74.083818938605631</v>
      </c>
      <c r="H3746" s="5"/>
      <c r="I3746" s="4"/>
      <c r="J3746" s="6">
        <f>SUM(H3746:I3746)</f>
        <v>0</v>
      </c>
      <c r="K3746" s="5"/>
      <c r="L3746" s="4"/>
      <c r="M3746" s="4"/>
      <c r="N3746" s="6">
        <f>SUM(K3746:M3746)</f>
        <v>0</v>
      </c>
      <c r="O3746" s="4"/>
      <c r="P3746" s="4"/>
      <c r="Q3746" s="4"/>
      <c r="R3746" s="4"/>
      <c r="S3746" s="6">
        <f>SUM(O3746:R3746)</f>
        <v>0</v>
      </c>
      <c r="T3746" s="7"/>
      <c r="U3746" s="5"/>
      <c r="V3746" s="5"/>
      <c r="W3746" s="5"/>
      <c r="X3746" s="5"/>
      <c r="Y3746" s="5"/>
      <c r="Z3746" s="6">
        <f>SUM(T3746:Y3746)</f>
        <v>0</v>
      </c>
      <c r="AA3746" s="5"/>
      <c r="AB3746" s="5"/>
      <c r="AC3746" s="40">
        <f>G3746+J3746+N3746+S3746+Z3746+AA3746-AB3746</f>
        <v>74.083818938605631</v>
      </c>
    </row>
    <row r="3747" spans="1:29" x14ac:dyDescent="0.25">
      <c r="A3747" s="225">
        <v>3743</v>
      </c>
      <c r="B3747" s="61" t="s">
        <v>1010</v>
      </c>
      <c r="C3747" s="8" t="s">
        <v>5456</v>
      </c>
      <c r="D3747" s="6">
        <v>0.74081196670135263</v>
      </c>
      <c r="E3747" s="121"/>
      <c r="F3747" s="5"/>
      <c r="G3747" s="6">
        <f>SUM(D3747*100,E3747:F3747)</f>
        <v>74.081196670135256</v>
      </c>
      <c r="H3747" s="5"/>
      <c r="I3747" s="4"/>
      <c r="J3747" s="6">
        <f>SUM(H3747:I3747)</f>
        <v>0</v>
      </c>
      <c r="K3747" s="5"/>
      <c r="L3747" s="4"/>
      <c r="M3747" s="4"/>
      <c r="N3747" s="6">
        <f>SUM(K3747:M3747)</f>
        <v>0</v>
      </c>
      <c r="O3747" s="4"/>
      <c r="P3747" s="4"/>
      <c r="Q3747" s="4"/>
      <c r="R3747" s="4"/>
      <c r="S3747" s="6">
        <f>SUM(O3747:R3747)</f>
        <v>0</v>
      </c>
      <c r="T3747" s="7"/>
      <c r="U3747" s="5"/>
      <c r="V3747" s="5"/>
      <c r="W3747" s="5"/>
      <c r="X3747" s="5"/>
      <c r="Y3747" s="5"/>
      <c r="Z3747" s="6">
        <f>SUM(T3747:Y3747)</f>
        <v>0</v>
      </c>
      <c r="AA3747" s="5"/>
      <c r="AB3747" s="5"/>
      <c r="AC3747" s="40">
        <f>G3747+J3747+N3747+S3747+Z3747+AA3747-AB3747</f>
        <v>74.081196670135256</v>
      </c>
    </row>
    <row r="3748" spans="1:29" x14ac:dyDescent="0.25">
      <c r="A3748" s="224">
        <v>3744</v>
      </c>
      <c r="B3748" s="62" t="s">
        <v>3739</v>
      </c>
      <c r="C3748" s="13" t="s">
        <v>3340</v>
      </c>
      <c r="D3748" s="18">
        <v>0.74078947368421055</v>
      </c>
      <c r="E3748" s="122"/>
      <c r="F3748" s="17"/>
      <c r="G3748" s="18">
        <v>74.078947368421055</v>
      </c>
      <c r="H3748" s="17"/>
      <c r="I3748" s="19"/>
      <c r="J3748" s="18">
        <v>0</v>
      </c>
      <c r="K3748" s="17"/>
      <c r="L3748" s="19"/>
      <c r="M3748" s="19"/>
      <c r="N3748" s="18">
        <v>0</v>
      </c>
      <c r="O3748" s="19"/>
      <c r="P3748" s="19"/>
      <c r="Q3748" s="19"/>
      <c r="R3748" s="19"/>
      <c r="S3748" s="18">
        <v>0</v>
      </c>
      <c r="T3748" s="20"/>
      <c r="U3748" s="17"/>
      <c r="V3748" s="17"/>
      <c r="W3748" s="17"/>
      <c r="X3748" s="17"/>
      <c r="Y3748" s="17"/>
      <c r="Z3748" s="18">
        <v>0</v>
      </c>
      <c r="AA3748" s="17"/>
      <c r="AB3748" s="17"/>
      <c r="AC3748" s="41">
        <v>74.078947368421055</v>
      </c>
    </row>
    <row r="3749" spans="1:29" x14ac:dyDescent="0.25">
      <c r="A3749" s="224">
        <v>3745</v>
      </c>
      <c r="B3749" s="80" t="s">
        <v>1778</v>
      </c>
      <c r="C3749" s="22" t="s">
        <v>1369</v>
      </c>
      <c r="D3749" s="18">
        <v>0.7406666666666667</v>
      </c>
      <c r="E3749" s="122"/>
      <c r="F3749" s="17"/>
      <c r="G3749" s="18">
        <f>SUM(D3749*100,E3749:F3749)</f>
        <v>74.066666666666663</v>
      </c>
      <c r="H3749" s="17"/>
      <c r="I3749" s="19"/>
      <c r="J3749" s="18">
        <f>SUM(H3749:I3749)</f>
        <v>0</v>
      </c>
      <c r="K3749" s="17"/>
      <c r="L3749" s="19"/>
      <c r="M3749" s="19"/>
      <c r="N3749" s="18">
        <f>SUM(K3749:M3749)</f>
        <v>0</v>
      </c>
      <c r="O3749" s="19"/>
      <c r="P3749" s="19"/>
      <c r="Q3749" s="19"/>
      <c r="R3749" s="19"/>
      <c r="S3749" s="18">
        <f>SUM(O3749:R3749)</f>
        <v>0</v>
      </c>
      <c r="T3749" s="20"/>
      <c r="U3749" s="17"/>
      <c r="V3749" s="17"/>
      <c r="W3749" s="17"/>
      <c r="X3749" s="17"/>
      <c r="Y3749" s="17"/>
      <c r="Z3749" s="18">
        <f>SUM(T3749:Y3749)</f>
        <v>0</v>
      </c>
      <c r="AA3749" s="17"/>
      <c r="AB3749" s="17"/>
      <c r="AC3749" s="41">
        <f>G3749+J3749+N3749+S3749+Z3749+AA3749-AB3749</f>
        <v>74.066666666666663</v>
      </c>
    </row>
    <row r="3750" spans="1:29" x14ac:dyDescent="0.25">
      <c r="A3750" s="224">
        <v>3746</v>
      </c>
      <c r="B3750" s="109">
        <v>204085</v>
      </c>
      <c r="C3750" s="36" t="s">
        <v>5457</v>
      </c>
      <c r="D3750" s="38">
        <v>0.74062499999999998</v>
      </c>
      <c r="E3750" s="123"/>
      <c r="F3750" s="33"/>
      <c r="G3750" s="34">
        <v>74.0625</v>
      </c>
      <c r="H3750" s="33"/>
      <c r="I3750" s="32"/>
      <c r="J3750" s="34">
        <v>0</v>
      </c>
      <c r="K3750" s="33"/>
      <c r="L3750" s="32"/>
      <c r="M3750" s="32"/>
      <c r="N3750" s="34">
        <v>0</v>
      </c>
      <c r="O3750" s="32"/>
      <c r="P3750" s="32"/>
      <c r="Q3750" s="32"/>
      <c r="R3750" s="32"/>
      <c r="S3750" s="34">
        <v>0</v>
      </c>
      <c r="T3750" s="35"/>
      <c r="U3750" s="33"/>
      <c r="V3750" s="33"/>
      <c r="W3750" s="33"/>
      <c r="X3750" s="33"/>
      <c r="Y3750" s="33"/>
      <c r="Z3750" s="34">
        <v>0</v>
      </c>
      <c r="AA3750" s="33"/>
      <c r="AB3750" s="33"/>
      <c r="AC3750" s="42">
        <v>74.0625</v>
      </c>
    </row>
    <row r="3751" spans="1:29" x14ac:dyDescent="0.25">
      <c r="A3751" s="225">
        <v>3747</v>
      </c>
      <c r="B3751" s="95" t="s">
        <v>1779</v>
      </c>
      <c r="C3751" s="8" t="s">
        <v>1369</v>
      </c>
      <c r="D3751" s="18">
        <v>0.69644516129032263</v>
      </c>
      <c r="E3751" s="122"/>
      <c r="F3751" s="17"/>
      <c r="G3751" s="18">
        <f>SUM(D3751*100,E3751:F3751)</f>
        <v>69.644516129032269</v>
      </c>
      <c r="H3751" s="17"/>
      <c r="I3751" s="19"/>
      <c r="J3751" s="18">
        <f>SUM(H3751:I3751)</f>
        <v>0</v>
      </c>
      <c r="K3751" s="17"/>
      <c r="L3751" s="19"/>
      <c r="M3751" s="19"/>
      <c r="N3751" s="18">
        <f>SUM(K3751:M3751)</f>
        <v>0</v>
      </c>
      <c r="O3751" s="19"/>
      <c r="P3751" s="19"/>
      <c r="Q3751" s="19"/>
      <c r="R3751" s="19"/>
      <c r="S3751" s="18">
        <f>SUM(O3751:R3751)</f>
        <v>0</v>
      </c>
      <c r="T3751" s="20">
        <v>1</v>
      </c>
      <c r="U3751" s="17">
        <v>1</v>
      </c>
      <c r="V3751" s="17"/>
      <c r="W3751" s="17">
        <f>0.2+1+0.7</f>
        <v>1.9</v>
      </c>
      <c r="X3751" s="17"/>
      <c r="Y3751" s="17">
        <v>0.5</v>
      </c>
      <c r="Z3751" s="18">
        <f>SUM(T3751:Y3751)</f>
        <v>4.4000000000000004</v>
      </c>
      <c r="AA3751" s="17"/>
      <c r="AB3751" s="17"/>
      <c r="AC3751" s="41">
        <f>G3751+J3751+N3751+S3751+Z3751+AA3751-AB3751</f>
        <v>74.044516129032274</v>
      </c>
    </row>
    <row r="3752" spans="1:29" x14ac:dyDescent="0.25">
      <c r="A3752" s="224">
        <v>3748</v>
      </c>
      <c r="B3752" s="62" t="s">
        <v>3058</v>
      </c>
      <c r="C3752" s="13" t="s">
        <v>2360</v>
      </c>
      <c r="D3752" s="18">
        <v>0.74044166666666666</v>
      </c>
      <c r="E3752" s="122"/>
      <c r="F3752" s="17"/>
      <c r="G3752" s="18">
        <v>74.044166666666669</v>
      </c>
      <c r="H3752" s="17"/>
      <c r="I3752" s="19"/>
      <c r="J3752" s="18">
        <v>0</v>
      </c>
      <c r="K3752" s="17"/>
      <c r="L3752" s="19"/>
      <c r="M3752" s="19"/>
      <c r="N3752" s="18">
        <v>0</v>
      </c>
      <c r="O3752" s="19"/>
      <c r="P3752" s="19"/>
      <c r="Q3752" s="19"/>
      <c r="R3752" s="19"/>
      <c r="S3752" s="18">
        <v>0</v>
      </c>
      <c r="T3752" s="20"/>
      <c r="U3752" s="17"/>
      <c r="V3752" s="17"/>
      <c r="W3752" s="17"/>
      <c r="X3752" s="17"/>
      <c r="Y3752" s="17"/>
      <c r="Z3752" s="18">
        <v>0</v>
      </c>
      <c r="AA3752" s="17"/>
      <c r="AB3752" s="17"/>
      <c r="AC3752" s="41">
        <v>74.044166666666669</v>
      </c>
    </row>
    <row r="3753" spans="1:29" x14ac:dyDescent="0.25">
      <c r="A3753" s="224">
        <v>3749</v>
      </c>
      <c r="B3753" s="90" t="s">
        <v>1396</v>
      </c>
      <c r="C3753" s="21" t="s">
        <v>1369</v>
      </c>
      <c r="D3753" s="18">
        <v>0.74042813455657486</v>
      </c>
      <c r="E3753" s="122"/>
      <c r="F3753" s="17"/>
      <c r="G3753" s="18">
        <f>SUM(D3753*100,E3753:F3753)</f>
        <v>74.04281345565748</v>
      </c>
      <c r="H3753" s="17"/>
      <c r="I3753" s="19"/>
      <c r="J3753" s="18">
        <f>SUM(H3753:I3753)</f>
        <v>0</v>
      </c>
      <c r="K3753" s="17"/>
      <c r="L3753" s="19"/>
      <c r="M3753" s="19"/>
      <c r="N3753" s="18">
        <f>SUM(K3753:M3753)</f>
        <v>0</v>
      </c>
      <c r="O3753" s="19"/>
      <c r="P3753" s="19"/>
      <c r="Q3753" s="19"/>
      <c r="R3753" s="19"/>
      <c r="S3753" s="18">
        <f>SUM(O3753:R3753)</f>
        <v>0</v>
      </c>
      <c r="T3753" s="20"/>
      <c r="U3753" s="17"/>
      <c r="V3753" s="17"/>
      <c r="W3753" s="17"/>
      <c r="X3753" s="17"/>
      <c r="Y3753" s="17"/>
      <c r="Z3753" s="18">
        <f>SUM(T3753:Y3753)</f>
        <v>0</v>
      </c>
      <c r="AA3753" s="17"/>
      <c r="AB3753" s="17"/>
      <c r="AC3753" s="41">
        <f>G3753+J3753+N3753+S3753+Z3753+AA3753-AB3753</f>
        <v>74.04281345565748</v>
      </c>
    </row>
    <row r="3754" spans="1:29" x14ac:dyDescent="0.25">
      <c r="A3754" s="224">
        <v>3750</v>
      </c>
      <c r="B3754" s="95" t="s">
        <v>1780</v>
      </c>
      <c r="C3754" s="8" t="s">
        <v>1369</v>
      </c>
      <c r="D3754" s="18">
        <v>0.72838709677419355</v>
      </c>
      <c r="E3754" s="122"/>
      <c r="F3754" s="17"/>
      <c r="G3754" s="18">
        <f>SUM(D3754*100,E3754:F3754)</f>
        <v>72.838709677419359</v>
      </c>
      <c r="H3754" s="17"/>
      <c r="I3754" s="19"/>
      <c r="J3754" s="18">
        <f>SUM(H3754:I3754)</f>
        <v>0</v>
      </c>
      <c r="K3754" s="17"/>
      <c r="L3754" s="19"/>
      <c r="M3754" s="19"/>
      <c r="N3754" s="18">
        <f>SUM(K3754:M3754)</f>
        <v>0</v>
      </c>
      <c r="O3754" s="19"/>
      <c r="P3754" s="19"/>
      <c r="Q3754" s="19"/>
      <c r="R3754" s="19"/>
      <c r="S3754" s="18">
        <f>SUM(O3754:R3754)</f>
        <v>0</v>
      </c>
      <c r="T3754" s="20"/>
      <c r="U3754" s="17">
        <f>0.5+0.5</f>
        <v>1</v>
      </c>
      <c r="V3754" s="17"/>
      <c r="W3754" s="17">
        <v>0.2</v>
      </c>
      <c r="X3754" s="17"/>
      <c r="Y3754" s="17"/>
      <c r="Z3754" s="18">
        <f>SUM(T3754:Y3754)</f>
        <v>1.2</v>
      </c>
      <c r="AA3754" s="17"/>
      <c r="AB3754" s="17"/>
      <c r="AC3754" s="41">
        <f>G3754+J3754+N3754+S3754+Z3754+AA3754-AB3754</f>
        <v>74.038709677419362</v>
      </c>
    </row>
    <row r="3755" spans="1:29" x14ac:dyDescent="0.25">
      <c r="A3755" s="225">
        <v>3751</v>
      </c>
      <c r="B3755" s="77" t="s">
        <v>1781</v>
      </c>
      <c r="C3755" s="21" t="s">
        <v>1369</v>
      </c>
      <c r="D3755" s="18">
        <v>0.74024464831804282</v>
      </c>
      <c r="E3755" s="122"/>
      <c r="F3755" s="17"/>
      <c r="G3755" s="18">
        <f>SUM(D3755*100,E3755:F3755)</f>
        <v>74.024464831804281</v>
      </c>
      <c r="H3755" s="17"/>
      <c r="I3755" s="19"/>
      <c r="J3755" s="18">
        <f>SUM(H3755:I3755)</f>
        <v>0</v>
      </c>
      <c r="K3755" s="17"/>
      <c r="L3755" s="19"/>
      <c r="M3755" s="19"/>
      <c r="N3755" s="18">
        <f>SUM(K3755:M3755)</f>
        <v>0</v>
      </c>
      <c r="O3755" s="19"/>
      <c r="P3755" s="19"/>
      <c r="Q3755" s="19"/>
      <c r="R3755" s="19"/>
      <c r="S3755" s="18">
        <f>SUM(O3755:R3755)</f>
        <v>0</v>
      </c>
      <c r="T3755" s="20"/>
      <c r="U3755" s="17"/>
      <c r="V3755" s="17"/>
      <c r="W3755" s="17"/>
      <c r="X3755" s="17"/>
      <c r="Y3755" s="17"/>
      <c r="Z3755" s="18">
        <f>SUM(T3755:Y3755)</f>
        <v>0</v>
      </c>
      <c r="AA3755" s="17"/>
      <c r="AB3755" s="17"/>
      <c r="AC3755" s="41">
        <f>G3755+J3755+N3755+S3755+Z3755+AA3755-AB3755</f>
        <v>74.024464831804281</v>
      </c>
    </row>
    <row r="3756" spans="1:29" ht="25.5" x14ac:dyDescent="0.25">
      <c r="A3756" s="224">
        <v>3752</v>
      </c>
      <c r="B3756" s="81" t="s">
        <v>1782</v>
      </c>
      <c r="C3756" s="13" t="s">
        <v>1369</v>
      </c>
      <c r="D3756" s="18">
        <v>0.72019285714285708</v>
      </c>
      <c r="E3756" s="122"/>
      <c r="F3756" s="17"/>
      <c r="G3756" s="18">
        <f>SUM(D3756*100,E3756:F3756)</f>
        <v>72.019285714285701</v>
      </c>
      <c r="H3756" s="17"/>
      <c r="I3756" s="19"/>
      <c r="J3756" s="18">
        <f>SUM(H3756:I3756)</f>
        <v>0</v>
      </c>
      <c r="K3756" s="17"/>
      <c r="L3756" s="19"/>
      <c r="M3756" s="19"/>
      <c r="N3756" s="18">
        <f>SUM(K3756:M3756)</f>
        <v>0</v>
      </c>
      <c r="O3756" s="19"/>
      <c r="P3756" s="19"/>
      <c r="Q3756" s="19"/>
      <c r="R3756" s="19"/>
      <c r="S3756" s="18">
        <f>SUM(O3756:R3756)</f>
        <v>0</v>
      </c>
      <c r="T3756" s="20">
        <v>1</v>
      </c>
      <c r="U3756" s="17"/>
      <c r="V3756" s="17">
        <v>1</v>
      </c>
      <c r="W3756" s="17"/>
      <c r="X3756" s="17"/>
      <c r="Y3756" s="17"/>
      <c r="Z3756" s="18">
        <f>SUM(T3756:Y3756)</f>
        <v>2</v>
      </c>
      <c r="AA3756" s="17"/>
      <c r="AB3756" s="17"/>
      <c r="AC3756" s="41">
        <f>G3756+J3756+N3756+S3756+Z3756+AA3756-AB3756</f>
        <v>74.019285714285701</v>
      </c>
    </row>
    <row r="3757" spans="1:29" x14ac:dyDescent="0.25">
      <c r="A3757" s="224">
        <v>3753</v>
      </c>
      <c r="B3757" s="87" t="s">
        <v>1783</v>
      </c>
      <c r="C3757" s="26" t="s">
        <v>1369</v>
      </c>
      <c r="D3757" s="18">
        <v>0.7401133333333334</v>
      </c>
      <c r="E3757" s="122"/>
      <c r="F3757" s="17"/>
      <c r="G3757" s="18">
        <f>SUM(D3757*100,E3757:F3757)</f>
        <v>74.01133333333334</v>
      </c>
      <c r="H3757" s="17"/>
      <c r="I3757" s="19"/>
      <c r="J3757" s="18">
        <f>SUM(H3757:I3757)</f>
        <v>0</v>
      </c>
      <c r="K3757" s="17"/>
      <c r="L3757" s="19"/>
      <c r="M3757" s="19"/>
      <c r="N3757" s="18">
        <f>SUM(K3757:M3757)</f>
        <v>0</v>
      </c>
      <c r="O3757" s="19"/>
      <c r="P3757" s="19"/>
      <c r="Q3757" s="19"/>
      <c r="R3757" s="19"/>
      <c r="S3757" s="18">
        <f>SUM(O3757:R3757)</f>
        <v>0</v>
      </c>
      <c r="T3757" s="20"/>
      <c r="U3757" s="17"/>
      <c r="V3757" s="17"/>
      <c r="W3757" s="17"/>
      <c r="X3757" s="17"/>
      <c r="Y3757" s="17"/>
      <c r="Z3757" s="18">
        <f>SUM(T3757:Y3757)</f>
        <v>0</v>
      </c>
      <c r="AA3757" s="17"/>
      <c r="AB3757" s="17"/>
      <c r="AC3757" s="41">
        <f>G3757+J3757+N3757+S3757+Z3757+AA3757-AB3757</f>
        <v>74.01133333333334</v>
      </c>
    </row>
    <row r="3758" spans="1:29" x14ac:dyDescent="0.25">
      <c r="A3758" s="224">
        <v>3754</v>
      </c>
      <c r="B3758" s="62" t="s">
        <v>3059</v>
      </c>
      <c r="C3758" s="13" t="s">
        <v>2360</v>
      </c>
      <c r="D3758" s="18">
        <v>0.73307692307692307</v>
      </c>
      <c r="E3758" s="122"/>
      <c r="F3758" s="17"/>
      <c r="G3758" s="18">
        <v>73.307692307692307</v>
      </c>
      <c r="H3758" s="17"/>
      <c r="I3758" s="19"/>
      <c r="J3758" s="18">
        <v>0</v>
      </c>
      <c r="K3758" s="17"/>
      <c r="L3758" s="19"/>
      <c r="M3758" s="19"/>
      <c r="N3758" s="18">
        <v>0</v>
      </c>
      <c r="O3758" s="19"/>
      <c r="P3758" s="19"/>
      <c r="Q3758" s="19"/>
      <c r="R3758" s="19"/>
      <c r="S3758" s="18">
        <v>0</v>
      </c>
      <c r="T3758" s="20"/>
      <c r="U3758" s="17">
        <v>0.5</v>
      </c>
      <c r="V3758" s="17"/>
      <c r="W3758" s="17">
        <v>0.2</v>
      </c>
      <c r="X3758" s="17"/>
      <c r="Y3758" s="17"/>
      <c r="Z3758" s="18">
        <v>0.7</v>
      </c>
      <c r="AA3758" s="17"/>
      <c r="AB3758" s="17"/>
      <c r="AC3758" s="41">
        <v>74.007692307692309</v>
      </c>
    </row>
    <row r="3759" spans="1:29" x14ac:dyDescent="0.25">
      <c r="A3759" s="225">
        <v>3755</v>
      </c>
      <c r="B3759" s="62" t="s">
        <v>1011</v>
      </c>
      <c r="C3759" s="8" t="s">
        <v>5456</v>
      </c>
      <c r="D3759" s="6">
        <v>0.74</v>
      </c>
      <c r="E3759" s="121"/>
      <c r="F3759" s="5"/>
      <c r="G3759" s="6">
        <f>SUM(D3759*100,E3759:F3759)</f>
        <v>74</v>
      </c>
      <c r="H3759" s="5"/>
      <c r="I3759" s="4"/>
      <c r="J3759" s="6">
        <f>SUM(H3759:I3759)</f>
        <v>0</v>
      </c>
      <c r="K3759" s="5"/>
      <c r="L3759" s="4"/>
      <c r="M3759" s="4"/>
      <c r="N3759" s="6">
        <f>SUM(K3759:M3759)</f>
        <v>0</v>
      </c>
      <c r="O3759" s="4"/>
      <c r="P3759" s="4"/>
      <c r="Q3759" s="4"/>
      <c r="R3759" s="4"/>
      <c r="S3759" s="6">
        <f>SUM(O3759:R3759)</f>
        <v>0</v>
      </c>
      <c r="T3759" s="7"/>
      <c r="U3759" s="5"/>
      <c r="V3759" s="5"/>
      <c r="W3759" s="5"/>
      <c r="X3759" s="5"/>
      <c r="Y3759" s="5"/>
      <c r="Z3759" s="6">
        <f>SUM(T3759:Y3759)</f>
        <v>0</v>
      </c>
      <c r="AA3759" s="5"/>
      <c r="AB3759" s="5"/>
      <c r="AC3759" s="40">
        <f>G3759+J3759+N3759+S3759+Z3759+AA3759-AB3759</f>
        <v>74</v>
      </c>
    </row>
    <row r="3760" spans="1:29" x14ac:dyDescent="0.25">
      <c r="A3760" s="224">
        <v>3756</v>
      </c>
      <c r="B3760" s="82" t="s">
        <v>1784</v>
      </c>
      <c r="C3760" s="25" t="s">
        <v>1369</v>
      </c>
      <c r="D3760" s="18">
        <v>0.74</v>
      </c>
      <c r="E3760" s="122"/>
      <c r="F3760" s="17"/>
      <c r="G3760" s="18">
        <f>SUM(D3760*100,E3760:F3760)</f>
        <v>74</v>
      </c>
      <c r="H3760" s="17"/>
      <c r="I3760" s="19"/>
      <c r="J3760" s="18">
        <f>SUM(H3760:I3760)</f>
        <v>0</v>
      </c>
      <c r="K3760" s="17"/>
      <c r="L3760" s="19"/>
      <c r="M3760" s="19"/>
      <c r="N3760" s="18">
        <f>SUM(K3760:M3760)</f>
        <v>0</v>
      </c>
      <c r="O3760" s="19"/>
      <c r="P3760" s="19"/>
      <c r="Q3760" s="19"/>
      <c r="R3760" s="19"/>
      <c r="S3760" s="18">
        <f>SUM(O3760:R3760)</f>
        <v>0</v>
      </c>
      <c r="T3760" s="20"/>
      <c r="U3760" s="17"/>
      <c r="V3760" s="17"/>
      <c r="W3760" s="17"/>
      <c r="X3760" s="17"/>
      <c r="Y3760" s="17"/>
      <c r="Z3760" s="18">
        <f>SUM(T3760:Y3760)</f>
        <v>0</v>
      </c>
      <c r="AA3760" s="17"/>
      <c r="AB3760" s="17"/>
      <c r="AC3760" s="41">
        <f>G3760+J3760+N3760+S3760+Z3760+AA3760-AB3760</f>
        <v>74</v>
      </c>
    </row>
    <row r="3761" spans="1:29" x14ac:dyDescent="0.25">
      <c r="A3761" s="224">
        <v>3757</v>
      </c>
      <c r="B3761" s="62" t="s">
        <v>3060</v>
      </c>
      <c r="C3761" s="13" t="s">
        <v>2360</v>
      </c>
      <c r="D3761" s="18">
        <v>0.74</v>
      </c>
      <c r="E3761" s="122"/>
      <c r="F3761" s="17"/>
      <c r="G3761" s="18">
        <v>74</v>
      </c>
      <c r="H3761" s="17"/>
      <c r="I3761" s="19"/>
      <c r="J3761" s="18">
        <v>0</v>
      </c>
      <c r="K3761" s="17"/>
      <c r="L3761" s="19"/>
      <c r="M3761" s="19"/>
      <c r="N3761" s="18">
        <v>0</v>
      </c>
      <c r="O3761" s="19"/>
      <c r="P3761" s="19"/>
      <c r="Q3761" s="19"/>
      <c r="R3761" s="19"/>
      <c r="S3761" s="18">
        <v>0</v>
      </c>
      <c r="T3761" s="20"/>
      <c r="U3761" s="17"/>
      <c r="V3761" s="17"/>
      <c r="W3761" s="17"/>
      <c r="X3761" s="17"/>
      <c r="Y3761" s="17"/>
      <c r="Z3761" s="18">
        <v>0</v>
      </c>
      <c r="AA3761" s="17"/>
      <c r="AB3761" s="17"/>
      <c r="AC3761" s="41">
        <v>74</v>
      </c>
    </row>
    <row r="3762" spans="1:29" x14ac:dyDescent="0.25">
      <c r="A3762" s="224">
        <v>3758</v>
      </c>
      <c r="B3762" s="109">
        <v>194229</v>
      </c>
      <c r="C3762" s="36" t="s">
        <v>5457</v>
      </c>
      <c r="D3762" s="39">
        <v>0.74</v>
      </c>
      <c r="E3762" s="123"/>
      <c r="F3762" s="33"/>
      <c r="G3762" s="34">
        <v>74</v>
      </c>
      <c r="H3762" s="33"/>
      <c r="I3762" s="32"/>
      <c r="J3762" s="34">
        <v>0</v>
      </c>
      <c r="K3762" s="33"/>
      <c r="L3762" s="32"/>
      <c r="M3762" s="32"/>
      <c r="N3762" s="34">
        <v>0</v>
      </c>
      <c r="O3762" s="32"/>
      <c r="P3762" s="32"/>
      <c r="Q3762" s="32"/>
      <c r="R3762" s="32"/>
      <c r="S3762" s="34">
        <v>0</v>
      </c>
      <c r="T3762" s="35"/>
      <c r="U3762" s="33"/>
      <c r="V3762" s="33"/>
      <c r="W3762" s="33"/>
      <c r="X3762" s="33"/>
      <c r="Y3762" s="33"/>
      <c r="Z3762" s="34">
        <v>0</v>
      </c>
      <c r="AA3762" s="33"/>
      <c r="AB3762" s="33"/>
      <c r="AC3762" s="42">
        <v>74</v>
      </c>
    </row>
    <row r="3763" spans="1:29" x14ac:dyDescent="0.25">
      <c r="A3763" s="225">
        <v>3759</v>
      </c>
      <c r="B3763" s="62" t="s">
        <v>4782</v>
      </c>
      <c r="C3763" s="8" t="s">
        <v>4042</v>
      </c>
      <c r="D3763" s="18">
        <v>0.74</v>
      </c>
      <c r="E3763" s="124"/>
      <c r="F3763" s="17"/>
      <c r="G3763" s="18">
        <f>SUM(D3763*100,E3763:F3763)</f>
        <v>74</v>
      </c>
      <c r="H3763" s="17"/>
      <c r="I3763" s="19"/>
      <c r="J3763" s="18">
        <f>SUM(H3763:I3763)</f>
        <v>0</v>
      </c>
      <c r="K3763" s="17"/>
      <c r="L3763" s="19"/>
      <c r="M3763" s="19"/>
      <c r="N3763" s="18">
        <f>SUM(K3763:M3763)</f>
        <v>0</v>
      </c>
      <c r="O3763" s="19"/>
      <c r="P3763" s="19"/>
      <c r="Q3763" s="19"/>
      <c r="R3763" s="19"/>
      <c r="S3763" s="18">
        <f>SUM(O3763:R3763)</f>
        <v>0</v>
      </c>
      <c r="T3763" s="20"/>
      <c r="U3763" s="17"/>
      <c r="V3763" s="17"/>
      <c r="W3763" s="17"/>
      <c r="X3763" s="17"/>
      <c r="Y3763" s="17"/>
      <c r="Z3763" s="18">
        <f>SUM(T3763:Y3763)</f>
        <v>0</v>
      </c>
      <c r="AA3763" s="17"/>
      <c r="AB3763" s="17"/>
      <c r="AC3763" s="41">
        <f>G3763+J3763+N3763+S3763+Z3763+AA3763-AB3763</f>
        <v>74</v>
      </c>
    </row>
    <row r="3764" spans="1:29" x14ac:dyDescent="0.25">
      <c r="A3764" s="224">
        <v>3760</v>
      </c>
      <c r="B3764" s="81" t="s">
        <v>4568</v>
      </c>
      <c r="C3764" s="8" t="s">
        <v>4042</v>
      </c>
      <c r="D3764" s="18">
        <v>0.73969696969696974</v>
      </c>
      <c r="E3764" s="124"/>
      <c r="F3764" s="17"/>
      <c r="G3764" s="18">
        <f>SUM(D3764*100,E3764:F3764)</f>
        <v>73.969696969696969</v>
      </c>
      <c r="H3764" s="17"/>
      <c r="I3764" s="19"/>
      <c r="J3764" s="18">
        <f>SUM(H3764:I3764)</f>
        <v>0</v>
      </c>
      <c r="K3764" s="17"/>
      <c r="L3764" s="19"/>
      <c r="M3764" s="19"/>
      <c r="N3764" s="18">
        <f>SUM(K3764:M3764)</f>
        <v>0</v>
      </c>
      <c r="O3764" s="19"/>
      <c r="P3764" s="19"/>
      <c r="Q3764" s="19"/>
      <c r="R3764" s="19"/>
      <c r="S3764" s="18">
        <f>SUM(O3764:R3764)</f>
        <v>0</v>
      </c>
      <c r="T3764" s="20"/>
      <c r="U3764" s="17"/>
      <c r="V3764" s="17"/>
      <c r="W3764" s="17"/>
      <c r="X3764" s="17"/>
      <c r="Y3764" s="17"/>
      <c r="Z3764" s="18">
        <f>SUM(T3764:Y3764)</f>
        <v>0</v>
      </c>
      <c r="AA3764" s="17"/>
      <c r="AB3764" s="17"/>
      <c r="AC3764" s="41">
        <f>G3764+J3764+N3764+S3764+Z3764+AA3764-AB3764</f>
        <v>73.969696969696969</v>
      </c>
    </row>
    <row r="3765" spans="1:29" x14ac:dyDescent="0.25">
      <c r="A3765" s="224">
        <v>3761</v>
      </c>
      <c r="B3765" s="62" t="s">
        <v>3740</v>
      </c>
      <c r="C3765" s="13" t="s">
        <v>3340</v>
      </c>
      <c r="D3765" s="18">
        <v>0.72968750000000004</v>
      </c>
      <c r="E3765" s="122">
        <v>1</v>
      </c>
      <c r="F3765" s="17"/>
      <c r="G3765" s="18">
        <v>73.96875</v>
      </c>
      <c r="H3765" s="17"/>
      <c r="I3765" s="19"/>
      <c r="J3765" s="18">
        <v>0</v>
      </c>
      <c r="K3765" s="17"/>
      <c r="L3765" s="19"/>
      <c r="M3765" s="19"/>
      <c r="N3765" s="18">
        <v>0</v>
      </c>
      <c r="O3765" s="19"/>
      <c r="P3765" s="19"/>
      <c r="Q3765" s="19"/>
      <c r="R3765" s="19"/>
      <c r="S3765" s="18">
        <v>0</v>
      </c>
      <c r="T3765" s="20"/>
      <c r="U3765" s="17"/>
      <c r="V3765" s="17"/>
      <c r="W3765" s="17"/>
      <c r="X3765" s="17"/>
      <c r="Y3765" s="17"/>
      <c r="Z3765" s="18">
        <v>0</v>
      </c>
      <c r="AA3765" s="17"/>
      <c r="AB3765" s="17"/>
      <c r="AC3765" s="41">
        <v>73.96875</v>
      </c>
    </row>
    <row r="3766" spans="1:29" x14ac:dyDescent="0.25">
      <c r="A3766" s="224">
        <v>3762</v>
      </c>
      <c r="B3766" s="58" t="s">
        <v>1012</v>
      </c>
      <c r="C3766" s="8" t="s">
        <v>5456</v>
      </c>
      <c r="D3766" s="6">
        <v>0.73966666666666669</v>
      </c>
      <c r="E3766" s="121"/>
      <c r="F3766" s="5"/>
      <c r="G3766" s="6">
        <f>SUM(D3766*100,E3766:F3766)</f>
        <v>73.966666666666669</v>
      </c>
      <c r="H3766" s="5"/>
      <c r="I3766" s="4"/>
      <c r="J3766" s="6">
        <f>SUM(H3766:I3766)</f>
        <v>0</v>
      </c>
      <c r="K3766" s="5"/>
      <c r="L3766" s="4"/>
      <c r="M3766" s="4"/>
      <c r="N3766" s="6">
        <f>SUM(K3766:M3766)</f>
        <v>0</v>
      </c>
      <c r="O3766" s="4"/>
      <c r="P3766" s="4"/>
      <c r="Q3766" s="4"/>
      <c r="R3766" s="4"/>
      <c r="S3766" s="6">
        <f>SUM(O3766:R3766)</f>
        <v>0</v>
      </c>
      <c r="T3766" s="7"/>
      <c r="U3766" s="5"/>
      <c r="V3766" s="5"/>
      <c r="W3766" s="5"/>
      <c r="X3766" s="5"/>
      <c r="Y3766" s="5"/>
      <c r="Z3766" s="6">
        <f>SUM(T3766:Y3766)</f>
        <v>0</v>
      </c>
      <c r="AA3766" s="5"/>
      <c r="AB3766" s="5"/>
      <c r="AC3766" s="40">
        <f>G3766+J3766+N3766+S3766+Z3766+AA3766-AB3766</f>
        <v>73.966666666666669</v>
      </c>
    </row>
    <row r="3767" spans="1:29" x14ac:dyDescent="0.25">
      <c r="A3767" s="225">
        <v>3763</v>
      </c>
      <c r="B3767" s="88" t="s">
        <v>1785</v>
      </c>
      <c r="C3767" s="8" t="s">
        <v>1369</v>
      </c>
      <c r="D3767" s="18">
        <v>0.71255333333333326</v>
      </c>
      <c r="E3767" s="122"/>
      <c r="F3767" s="17"/>
      <c r="G3767" s="18">
        <f>SUM(D3767*100,E3767:F3767)</f>
        <v>71.255333333333326</v>
      </c>
      <c r="H3767" s="17"/>
      <c r="I3767" s="19"/>
      <c r="J3767" s="18">
        <f>SUM(H3767:I3767)</f>
        <v>0</v>
      </c>
      <c r="K3767" s="17"/>
      <c r="L3767" s="19"/>
      <c r="M3767" s="19"/>
      <c r="N3767" s="18">
        <f>SUM(K3767:M3767)</f>
        <v>0</v>
      </c>
      <c r="O3767" s="19"/>
      <c r="P3767" s="19"/>
      <c r="Q3767" s="19"/>
      <c r="R3767" s="19"/>
      <c r="S3767" s="18">
        <f>SUM(O3767:R3767)</f>
        <v>0</v>
      </c>
      <c r="T3767" s="20"/>
      <c r="U3767" s="17">
        <v>2.5</v>
      </c>
      <c r="V3767" s="17"/>
      <c r="W3767" s="17">
        <v>0.2</v>
      </c>
      <c r="X3767" s="17"/>
      <c r="Y3767" s="17"/>
      <c r="Z3767" s="18">
        <f>SUM(T3767:Y3767)</f>
        <v>2.7</v>
      </c>
      <c r="AA3767" s="17"/>
      <c r="AB3767" s="17"/>
      <c r="AC3767" s="41">
        <f>G3767+J3767+N3767+S3767+Z3767+AA3767-AB3767</f>
        <v>73.955333333333328</v>
      </c>
    </row>
    <row r="3768" spans="1:29" x14ac:dyDescent="0.25">
      <c r="A3768" s="224">
        <v>3764</v>
      </c>
      <c r="B3768" s="92" t="s">
        <v>1786</v>
      </c>
      <c r="C3768" s="8" t="s">
        <v>1369</v>
      </c>
      <c r="D3768" s="18">
        <v>0.73932203389830509</v>
      </c>
      <c r="E3768" s="122"/>
      <c r="F3768" s="17"/>
      <c r="G3768" s="18">
        <f>SUM(D3768*100,E3768:F3768)</f>
        <v>73.932203389830505</v>
      </c>
      <c r="H3768" s="17"/>
      <c r="I3768" s="19"/>
      <c r="J3768" s="18">
        <f>SUM(H3768:I3768)</f>
        <v>0</v>
      </c>
      <c r="K3768" s="17"/>
      <c r="L3768" s="19"/>
      <c r="M3768" s="19"/>
      <c r="N3768" s="18">
        <f>SUM(K3768:M3768)</f>
        <v>0</v>
      </c>
      <c r="O3768" s="19"/>
      <c r="P3768" s="19"/>
      <c r="Q3768" s="19"/>
      <c r="R3768" s="19"/>
      <c r="S3768" s="18">
        <f>SUM(O3768:R3768)</f>
        <v>0</v>
      </c>
      <c r="T3768" s="20"/>
      <c r="U3768" s="17"/>
      <c r="V3768" s="17"/>
      <c r="W3768" s="17"/>
      <c r="X3768" s="17"/>
      <c r="Y3768" s="17"/>
      <c r="Z3768" s="18">
        <f>SUM(T3768:Y3768)</f>
        <v>0</v>
      </c>
      <c r="AA3768" s="17"/>
      <c r="AB3768" s="17"/>
      <c r="AC3768" s="41">
        <f>G3768+J3768+N3768+S3768+Z3768+AA3768-AB3768</f>
        <v>73.932203389830505</v>
      </c>
    </row>
    <row r="3769" spans="1:29" x14ac:dyDescent="0.25">
      <c r="A3769" s="224">
        <v>3765</v>
      </c>
      <c r="B3769" s="62" t="s">
        <v>3741</v>
      </c>
      <c r="C3769" s="13" t="s">
        <v>3340</v>
      </c>
      <c r="D3769" s="18">
        <v>0.72424242424242424</v>
      </c>
      <c r="E3769" s="122">
        <v>1</v>
      </c>
      <c r="F3769" s="17"/>
      <c r="G3769" s="18">
        <v>73.424242424242422</v>
      </c>
      <c r="H3769" s="17"/>
      <c r="I3769" s="19"/>
      <c r="J3769" s="18">
        <v>0</v>
      </c>
      <c r="K3769" s="17"/>
      <c r="L3769" s="19"/>
      <c r="M3769" s="19"/>
      <c r="N3769" s="18">
        <v>0</v>
      </c>
      <c r="O3769" s="19"/>
      <c r="P3769" s="19"/>
      <c r="Q3769" s="19"/>
      <c r="R3769" s="19"/>
      <c r="S3769" s="18">
        <v>0</v>
      </c>
      <c r="T3769" s="20"/>
      <c r="U3769" s="17">
        <v>0.5</v>
      </c>
      <c r="V3769" s="17"/>
      <c r="W3769" s="17"/>
      <c r="X3769" s="17"/>
      <c r="Y3769" s="17"/>
      <c r="Z3769" s="18">
        <v>0.5</v>
      </c>
      <c r="AA3769" s="17"/>
      <c r="AB3769" s="17"/>
      <c r="AC3769" s="41">
        <v>73.924242424242422</v>
      </c>
    </row>
    <row r="3770" spans="1:29" x14ac:dyDescent="0.25">
      <c r="A3770" s="224">
        <v>3766</v>
      </c>
      <c r="B3770" s="62" t="s">
        <v>3061</v>
      </c>
      <c r="C3770" s="13" t="s">
        <v>2360</v>
      </c>
      <c r="D3770" s="18">
        <v>0.73923076923076925</v>
      </c>
      <c r="E3770" s="122"/>
      <c r="F3770" s="17"/>
      <c r="G3770" s="18">
        <v>73.92307692307692</v>
      </c>
      <c r="H3770" s="17"/>
      <c r="I3770" s="19"/>
      <c r="J3770" s="18">
        <v>0</v>
      </c>
      <c r="K3770" s="17"/>
      <c r="L3770" s="19"/>
      <c r="M3770" s="19"/>
      <c r="N3770" s="18">
        <v>0</v>
      </c>
      <c r="O3770" s="19"/>
      <c r="P3770" s="19"/>
      <c r="Q3770" s="19"/>
      <c r="R3770" s="19"/>
      <c r="S3770" s="18">
        <v>0</v>
      </c>
      <c r="T3770" s="20"/>
      <c r="U3770" s="17"/>
      <c r="V3770" s="17"/>
      <c r="W3770" s="17"/>
      <c r="X3770" s="17"/>
      <c r="Y3770" s="17"/>
      <c r="Z3770" s="18">
        <v>0</v>
      </c>
      <c r="AA3770" s="17"/>
      <c r="AB3770" s="17"/>
      <c r="AC3770" s="41">
        <v>73.92307692307692</v>
      </c>
    </row>
    <row r="3771" spans="1:29" x14ac:dyDescent="0.25">
      <c r="A3771" s="225">
        <v>3767</v>
      </c>
      <c r="B3771" s="62" t="s">
        <v>3062</v>
      </c>
      <c r="C3771" s="13" t="s">
        <v>2360</v>
      </c>
      <c r="D3771" s="18">
        <v>0.73923076923076925</v>
      </c>
      <c r="E3771" s="122"/>
      <c r="F3771" s="17"/>
      <c r="G3771" s="18">
        <v>73.92307692307692</v>
      </c>
      <c r="H3771" s="17"/>
      <c r="I3771" s="19"/>
      <c r="J3771" s="18">
        <v>0</v>
      </c>
      <c r="K3771" s="17"/>
      <c r="L3771" s="19"/>
      <c r="M3771" s="19"/>
      <c r="N3771" s="18">
        <v>0</v>
      </c>
      <c r="O3771" s="19"/>
      <c r="P3771" s="19"/>
      <c r="Q3771" s="19"/>
      <c r="R3771" s="19"/>
      <c r="S3771" s="18">
        <v>0</v>
      </c>
      <c r="T3771" s="20"/>
      <c r="U3771" s="17"/>
      <c r="V3771" s="17"/>
      <c r="W3771" s="17"/>
      <c r="X3771" s="17"/>
      <c r="Y3771" s="17"/>
      <c r="Z3771" s="18">
        <v>0</v>
      </c>
      <c r="AA3771" s="17"/>
      <c r="AB3771" s="17"/>
      <c r="AC3771" s="41">
        <v>73.92307692307692</v>
      </c>
    </row>
    <row r="3772" spans="1:29" x14ac:dyDescent="0.25">
      <c r="A3772" s="224">
        <v>3768</v>
      </c>
      <c r="B3772" s="111" t="s">
        <v>4231</v>
      </c>
      <c r="C3772" s="8" t="s">
        <v>4042</v>
      </c>
      <c r="D3772" s="18">
        <v>0.71218749999999997</v>
      </c>
      <c r="E3772" s="124"/>
      <c r="F3772" s="17"/>
      <c r="G3772" s="18">
        <f>SUM(D3772*100,E3772:F3772)</f>
        <v>71.21875</v>
      </c>
      <c r="H3772" s="17"/>
      <c r="I3772" s="19"/>
      <c r="J3772" s="18">
        <f>SUM(H3772:I3772)</f>
        <v>0</v>
      </c>
      <c r="K3772" s="17"/>
      <c r="L3772" s="19"/>
      <c r="M3772" s="19"/>
      <c r="N3772" s="18">
        <f>SUM(K3772:M3772)</f>
        <v>0</v>
      </c>
      <c r="O3772" s="19">
        <v>2.5</v>
      </c>
      <c r="P3772" s="19"/>
      <c r="Q3772" s="19"/>
      <c r="R3772" s="19"/>
      <c r="S3772" s="18">
        <f>SUM(O3772:R3772)</f>
        <v>2.5</v>
      </c>
      <c r="T3772" s="20"/>
      <c r="U3772" s="17"/>
      <c r="V3772" s="17"/>
      <c r="W3772" s="17">
        <v>0.2</v>
      </c>
      <c r="X3772" s="17"/>
      <c r="Y3772" s="17"/>
      <c r="Z3772" s="18">
        <f>SUM(T3772:Y3772)</f>
        <v>0.2</v>
      </c>
      <c r="AA3772" s="17"/>
      <c r="AB3772" s="17"/>
      <c r="AC3772" s="41">
        <f>G3772+J3772+N3772+S3772+Z3772+AA3772-AB3772</f>
        <v>73.918750000000003</v>
      </c>
    </row>
    <row r="3773" spans="1:29" x14ac:dyDescent="0.25">
      <c r="A3773" s="224">
        <v>3769</v>
      </c>
      <c r="B3773" s="62" t="s">
        <v>3063</v>
      </c>
      <c r="C3773" s="13" t="s">
        <v>2360</v>
      </c>
      <c r="D3773" s="18">
        <v>0.73909090909090902</v>
      </c>
      <c r="E3773" s="122"/>
      <c r="F3773" s="17"/>
      <c r="G3773" s="18">
        <v>73.909090909090907</v>
      </c>
      <c r="H3773" s="17"/>
      <c r="I3773" s="19"/>
      <c r="J3773" s="18">
        <v>0</v>
      </c>
      <c r="K3773" s="17"/>
      <c r="L3773" s="19"/>
      <c r="M3773" s="19"/>
      <c r="N3773" s="18">
        <v>0</v>
      </c>
      <c r="O3773" s="19"/>
      <c r="P3773" s="19"/>
      <c r="Q3773" s="19"/>
      <c r="R3773" s="19"/>
      <c r="S3773" s="18">
        <v>0</v>
      </c>
      <c r="T3773" s="20"/>
      <c r="U3773" s="17"/>
      <c r="V3773" s="17"/>
      <c r="W3773" s="17"/>
      <c r="X3773" s="17"/>
      <c r="Y3773" s="17"/>
      <c r="Z3773" s="18">
        <v>0</v>
      </c>
      <c r="AA3773" s="17"/>
      <c r="AB3773" s="17"/>
      <c r="AC3773" s="41">
        <v>73.909090909090907</v>
      </c>
    </row>
    <row r="3774" spans="1:29" x14ac:dyDescent="0.25">
      <c r="A3774" s="224">
        <v>3770</v>
      </c>
      <c r="B3774" s="109">
        <v>204258</v>
      </c>
      <c r="C3774" s="36" t="s">
        <v>5457</v>
      </c>
      <c r="D3774" s="38">
        <v>0.73906249999999996</v>
      </c>
      <c r="E3774" s="123"/>
      <c r="F3774" s="33"/>
      <c r="G3774" s="34">
        <v>73.90625</v>
      </c>
      <c r="H3774" s="33"/>
      <c r="I3774" s="32"/>
      <c r="J3774" s="34">
        <v>0</v>
      </c>
      <c r="K3774" s="33"/>
      <c r="L3774" s="32"/>
      <c r="M3774" s="32"/>
      <c r="N3774" s="34">
        <v>0</v>
      </c>
      <c r="O3774" s="32"/>
      <c r="P3774" s="32"/>
      <c r="Q3774" s="32"/>
      <c r="R3774" s="32"/>
      <c r="S3774" s="34">
        <v>0</v>
      </c>
      <c r="T3774" s="35"/>
      <c r="U3774" s="33"/>
      <c r="V3774" s="33"/>
      <c r="W3774" s="33"/>
      <c r="X3774" s="33"/>
      <c r="Y3774" s="33"/>
      <c r="Z3774" s="34">
        <v>0</v>
      </c>
      <c r="AA3774" s="33"/>
      <c r="AB3774" s="33"/>
      <c r="AC3774" s="42">
        <v>73.90625</v>
      </c>
    </row>
    <row r="3775" spans="1:29" x14ac:dyDescent="0.25">
      <c r="A3775" s="225">
        <v>3771</v>
      </c>
      <c r="B3775" s="109">
        <v>214028</v>
      </c>
      <c r="C3775" s="36" t="s">
        <v>5457</v>
      </c>
      <c r="D3775" s="39">
        <v>0.73898518518518519</v>
      </c>
      <c r="E3775" s="123"/>
      <c r="F3775" s="33"/>
      <c r="G3775" s="34">
        <v>73.898518518518514</v>
      </c>
      <c r="H3775" s="33"/>
      <c r="I3775" s="32"/>
      <c r="J3775" s="34">
        <v>0</v>
      </c>
      <c r="K3775" s="33"/>
      <c r="L3775" s="32"/>
      <c r="M3775" s="32"/>
      <c r="N3775" s="34">
        <v>0</v>
      </c>
      <c r="O3775" s="32"/>
      <c r="P3775" s="32"/>
      <c r="Q3775" s="32"/>
      <c r="R3775" s="32"/>
      <c r="S3775" s="34">
        <v>0</v>
      </c>
      <c r="T3775" s="35"/>
      <c r="U3775" s="33"/>
      <c r="V3775" s="33"/>
      <c r="W3775" s="33"/>
      <c r="X3775" s="33"/>
      <c r="Y3775" s="33"/>
      <c r="Z3775" s="34">
        <v>0</v>
      </c>
      <c r="AA3775" s="33"/>
      <c r="AB3775" s="33"/>
      <c r="AC3775" s="42">
        <v>73.898518518518514</v>
      </c>
    </row>
    <row r="3776" spans="1:29" x14ac:dyDescent="0.25">
      <c r="A3776" s="224">
        <v>3772</v>
      </c>
      <c r="B3776" s="62" t="s">
        <v>3064</v>
      </c>
      <c r="C3776" s="13" t="s">
        <v>2360</v>
      </c>
      <c r="D3776" s="18">
        <v>0.73890909090909096</v>
      </c>
      <c r="E3776" s="122"/>
      <c r="F3776" s="17"/>
      <c r="G3776" s="18">
        <v>73.890909090909091</v>
      </c>
      <c r="H3776" s="17"/>
      <c r="I3776" s="19"/>
      <c r="J3776" s="18">
        <v>0</v>
      </c>
      <c r="K3776" s="17"/>
      <c r="L3776" s="19"/>
      <c r="M3776" s="19"/>
      <c r="N3776" s="18">
        <v>0</v>
      </c>
      <c r="O3776" s="19"/>
      <c r="P3776" s="19"/>
      <c r="Q3776" s="19"/>
      <c r="R3776" s="19"/>
      <c r="S3776" s="18">
        <v>0</v>
      </c>
      <c r="T3776" s="20"/>
      <c r="U3776" s="17"/>
      <c r="V3776" s="17"/>
      <c r="W3776" s="17"/>
      <c r="X3776" s="17"/>
      <c r="Y3776" s="17"/>
      <c r="Z3776" s="18">
        <v>0</v>
      </c>
      <c r="AA3776" s="17"/>
      <c r="AB3776" s="17"/>
      <c r="AC3776" s="41">
        <v>73.890909090909091</v>
      </c>
    </row>
    <row r="3777" spans="1:29" x14ac:dyDescent="0.25">
      <c r="A3777" s="224">
        <v>3773</v>
      </c>
      <c r="B3777" s="62" t="s">
        <v>5003</v>
      </c>
      <c r="C3777" s="8" t="s">
        <v>4042</v>
      </c>
      <c r="D3777" s="18">
        <v>0.73888111888111885</v>
      </c>
      <c r="E3777" s="124"/>
      <c r="F3777" s="17"/>
      <c r="G3777" s="18">
        <f>SUM(D3777*100,E3777:F3777)</f>
        <v>73.888111888111879</v>
      </c>
      <c r="H3777" s="17"/>
      <c r="I3777" s="19"/>
      <c r="J3777" s="18">
        <f>SUM(H3777:I3777)</f>
        <v>0</v>
      </c>
      <c r="K3777" s="17"/>
      <c r="L3777" s="19"/>
      <c r="M3777" s="19"/>
      <c r="N3777" s="18">
        <f>SUM(K3777:M3777)</f>
        <v>0</v>
      </c>
      <c r="O3777" s="19"/>
      <c r="P3777" s="19"/>
      <c r="Q3777" s="19"/>
      <c r="R3777" s="19"/>
      <c r="S3777" s="18">
        <f>SUM(O3777:R3777)</f>
        <v>0</v>
      </c>
      <c r="T3777" s="20"/>
      <c r="U3777" s="17"/>
      <c r="V3777" s="17"/>
      <c r="W3777" s="17"/>
      <c r="X3777" s="17"/>
      <c r="Y3777" s="17"/>
      <c r="Z3777" s="18">
        <f>SUM(T3777:Y3777)</f>
        <v>0</v>
      </c>
      <c r="AA3777" s="17"/>
      <c r="AB3777" s="17"/>
      <c r="AC3777" s="41">
        <f>G3777+J3777+N3777+S3777+Z3777+AA3777-AB3777</f>
        <v>73.888111888111879</v>
      </c>
    </row>
    <row r="3778" spans="1:29" x14ac:dyDescent="0.25">
      <c r="A3778" s="224">
        <v>3774</v>
      </c>
      <c r="B3778" s="58" t="s">
        <v>1013</v>
      </c>
      <c r="C3778" s="8" t="s">
        <v>5456</v>
      </c>
      <c r="D3778" s="6">
        <v>0.73866666666666669</v>
      </c>
      <c r="E3778" s="121"/>
      <c r="F3778" s="5"/>
      <c r="G3778" s="6">
        <f>SUM(D3778*100,E3778:F3778)</f>
        <v>73.866666666666674</v>
      </c>
      <c r="H3778" s="5"/>
      <c r="I3778" s="4"/>
      <c r="J3778" s="6">
        <f>SUM(H3778:I3778)</f>
        <v>0</v>
      </c>
      <c r="K3778" s="5"/>
      <c r="L3778" s="4"/>
      <c r="M3778" s="4"/>
      <c r="N3778" s="6">
        <f>SUM(K3778:M3778)</f>
        <v>0</v>
      </c>
      <c r="O3778" s="4"/>
      <c r="P3778" s="4"/>
      <c r="Q3778" s="4"/>
      <c r="R3778" s="4"/>
      <c r="S3778" s="6">
        <f>SUM(O3778:R3778)</f>
        <v>0</v>
      </c>
      <c r="T3778" s="7"/>
      <c r="U3778" s="5"/>
      <c r="V3778" s="5"/>
      <c r="W3778" s="5"/>
      <c r="X3778" s="5"/>
      <c r="Y3778" s="5"/>
      <c r="Z3778" s="6">
        <f>SUM(T3778:Y3778)</f>
        <v>0</v>
      </c>
      <c r="AA3778" s="5"/>
      <c r="AB3778" s="5"/>
      <c r="AC3778" s="40">
        <f>G3778+J3778+N3778+S3778+Z3778+AA3778-AB3778</f>
        <v>73.866666666666674</v>
      </c>
    </row>
    <row r="3779" spans="1:29" x14ac:dyDescent="0.25">
      <c r="A3779" s="225">
        <v>3775</v>
      </c>
      <c r="B3779" s="62" t="s">
        <v>3742</v>
      </c>
      <c r="C3779" s="13" t="s">
        <v>3340</v>
      </c>
      <c r="D3779" s="18">
        <v>0.71366666666666667</v>
      </c>
      <c r="E3779" s="122"/>
      <c r="F3779" s="17"/>
      <c r="G3779" s="18">
        <v>71.366666666666674</v>
      </c>
      <c r="H3779" s="17"/>
      <c r="I3779" s="19"/>
      <c r="J3779" s="18">
        <v>0</v>
      </c>
      <c r="K3779" s="17"/>
      <c r="L3779" s="19"/>
      <c r="M3779" s="19"/>
      <c r="N3779" s="18">
        <v>0</v>
      </c>
      <c r="O3779" s="19">
        <v>2.5</v>
      </c>
      <c r="P3779" s="19"/>
      <c r="Q3779" s="19"/>
      <c r="R3779" s="19"/>
      <c r="S3779" s="18">
        <v>2.5</v>
      </c>
      <c r="T3779" s="20"/>
      <c r="U3779" s="17"/>
      <c r="V3779" s="17"/>
      <c r="W3779" s="17"/>
      <c r="X3779" s="17"/>
      <c r="Y3779" s="17"/>
      <c r="Z3779" s="18">
        <v>0</v>
      </c>
      <c r="AA3779" s="17"/>
      <c r="AB3779" s="17"/>
      <c r="AC3779" s="41">
        <v>73.866666666666674</v>
      </c>
    </row>
    <row r="3780" spans="1:29" x14ac:dyDescent="0.25">
      <c r="A3780" s="224">
        <v>3776</v>
      </c>
      <c r="B3780" s="62" t="s">
        <v>3743</v>
      </c>
      <c r="C3780" s="13" t="s">
        <v>3340</v>
      </c>
      <c r="D3780" s="18">
        <v>0.73866666666666669</v>
      </c>
      <c r="E3780" s="122"/>
      <c r="F3780" s="17"/>
      <c r="G3780" s="18">
        <v>73.866666666666674</v>
      </c>
      <c r="H3780" s="17"/>
      <c r="I3780" s="19"/>
      <c r="J3780" s="18">
        <v>0</v>
      </c>
      <c r="K3780" s="17"/>
      <c r="L3780" s="19"/>
      <c r="M3780" s="19"/>
      <c r="N3780" s="18">
        <v>0</v>
      </c>
      <c r="O3780" s="19"/>
      <c r="P3780" s="19"/>
      <c r="Q3780" s="19"/>
      <c r="R3780" s="19"/>
      <c r="S3780" s="18">
        <v>0</v>
      </c>
      <c r="T3780" s="20"/>
      <c r="U3780" s="17"/>
      <c r="V3780" s="17"/>
      <c r="W3780" s="17"/>
      <c r="X3780" s="17"/>
      <c r="Y3780" s="17"/>
      <c r="Z3780" s="18">
        <v>0</v>
      </c>
      <c r="AA3780" s="17"/>
      <c r="AB3780" s="17"/>
      <c r="AC3780" s="41">
        <v>73.866666666666674</v>
      </c>
    </row>
    <row r="3781" spans="1:29" x14ac:dyDescent="0.25">
      <c r="A3781" s="224">
        <v>3777</v>
      </c>
      <c r="B3781" s="62" t="s">
        <v>3744</v>
      </c>
      <c r="C3781" s="13" t="s">
        <v>3340</v>
      </c>
      <c r="D3781" s="18">
        <v>0.72343749999999996</v>
      </c>
      <c r="E3781" s="122">
        <v>1</v>
      </c>
      <c r="F3781" s="17"/>
      <c r="G3781" s="18">
        <v>73.34375</v>
      </c>
      <c r="H3781" s="17"/>
      <c r="I3781" s="19"/>
      <c r="J3781" s="18">
        <v>0</v>
      </c>
      <c r="K3781" s="17"/>
      <c r="L3781" s="19"/>
      <c r="M3781" s="19"/>
      <c r="N3781" s="18">
        <v>0</v>
      </c>
      <c r="O3781" s="19"/>
      <c r="P3781" s="19"/>
      <c r="Q3781" s="19"/>
      <c r="R3781" s="19"/>
      <c r="S3781" s="18">
        <v>0</v>
      </c>
      <c r="T3781" s="20"/>
      <c r="U3781" s="17">
        <v>0.5</v>
      </c>
      <c r="V3781" s="17"/>
      <c r="W3781" s="17"/>
      <c r="X3781" s="17"/>
      <c r="Y3781" s="17"/>
      <c r="Z3781" s="18">
        <v>0.5</v>
      </c>
      <c r="AA3781" s="17"/>
      <c r="AB3781" s="17"/>
      <c r="AC3781" s="41">
        <v>73.84375</v>
      </c>
    </row>
    <row r="3782" spans="1:29" x14ac:dyDescent="0.25">
      <c r="A3782" s="224">
        <v>3778</v>
      </c>
      <c r="B3782" s="62" t="s">
        <v>3745</v>
      </c>
      <c r="C3782" s="13" t="s">
        <v>3340</v>
      </c>
      <c r="D3782" s="18">
        <v>0.73833333333333329</v>
      </c>
      <c r="E3782" s="122"/>
      <c r="F3782" s="17"/>
      <c r="G3782" s="18">
        <v>73.833333333333329</v>
      </c>
      <c r="H3782" s="17"/>
      <c r="I3782" s="19"/>
      <c r="J3782" s="18">
        <v>0</v>
      </c>
      <c r="K3782" s="17"/>
      <c r="L3782" s="19"/>
      <c r="M3782" s="19"/>
      <c r="N3782" s="18">
        <v>0</v>
      </c>
      <c r="O3782" s="19"/>
      <c r="P3782" s="19"/>
      <c r="Q3782" s="19"/>
      <c r="R3782" s="19"/>
      <c r="S3782" s="18">
        <v>0</v>
      </c>
      <c r="T3782" s="20"/>
      <c r="U3782" s="17"/>
      <c r="V3782" s="17"/>
      <c r="W3782" s="17"/>
      <c r="X3782" s="17"/>
      <c r="Y3782" s="17"/>
      <c r="Z3782" s="18">
        <v>0</v>
      </c>
      <c r="AA3782" s="17"/>
      <c r="AB3782" s="17"/>
      <c r="AC3782" s="41">
        <v>73.833333333333329</v>
      </c>
    </row>
    <row r="3783" spans="1:29" x14ac:dyDescent="0.25">
      <c r="A3783" s="225">
        <v>3779</v>
      </c>
      <c r="B3783" s="81" t="s">
        <v>4320</v>
      </c>
      <c r="C3783" s="8" t="s">
        <v>4042</v>
      </c>
      <c r="D3783" s="18">
        <v>0.73833333333333329</v>
      </c>
      <c r="E3783" s="124"/>
      <c r="F3783" s="17"/>
      <c r="G3783" s="18">
        <f>SUM(D3783*100,E3783:F3783)</f>
        <v>73.833333333333329</v>
      </c>
      <c r="H3783" s="17"/>
      <c r="I3783" s="19"/>
      <c r="J3783" s="18">
        <f>SUM(H3783:I3783)</f>
        <v>0</v>
      </c>
      <c r="K3783" s="17"/>
      <c r="L3783" s="19"/>
      <c r="M3783" s="19"/>
      <c r="N3783" s="18">
        <f>SUM(K3783:M3783)</f>
        <v>0</v>
      </c>
      <c r="O3783" s="19"/>
      <c r="P3783" s="19"/>
      <c r="Q3783" s="19"/>
      <c r="R3783" s="19"/>
      <c r="S3783" s="18">
        <f>SUM(O3783:R3783)</f>
        <v>0</v>
      </c>
      <c r="T3783" s="20"/>
      <c r="U3783" s="17"/>
      <c r="V3783" s="17"/>
      <c r="W3783" s="17"/>
      <c r="X3783" s="17"/>
      <c r="Y3783" s="17"/>
      <c r="Z3783" s="18">
        <f>SUM(T3783:Y3783)</f>
        <v>0</v>
      </c>
      <c r="AA3783" s="17"/>
      <c r="AB3783" s="17"/>
      <c r="AC3783" s="41">
        <f>G3783+J3783+N3783+S3783+Z3783+AA3783-AB3783</f>
        <v>73.833333333333329</v>
      </c>
    </row>
    <row r="3784" spans="1:29" x14ac:dyDescent="0.25">
      <c r="A3784" s="224">
        <v>3780</v>
      </c>
      <c r="B3784" s="62" t="s">
        <v>4710</v>
      </c>
      <c r="C3784" s="8" t="s">
        <v>4042</v>
      </c>
      <c r="D3784" s="18">
        <v>0.73833333333333329</v>
      </c>
      <c r="E3784" s="124"/>
      <c r="F3784" s="17"/>
      <c r="G3784" s="18">
        <f>SUM(D3784*100,E3784:F3784)</f>
        <v>73.833333333333329</v>
      </c>
      <c r="H3784" s="17"/>
      <c r="I3784" s="19"/>
      <c r="J3784" s="18">
        <f>SUM(H3784:I3784)</f>
        <v>0</v>
      </c>
      <c r="K3784" s="17"/>
      <c r="L3784" s="19"/>
      <c r="M3784" s="19"/>
      <c r="N3784" s="18">
        <f>SUM(K3784:M3784)</f>
        <v>0</v>
      </c>
      <c r="O3784" s="19"/>
      <c r="P3784" s="19"/>
      <c r="Q3784" s="19"/>
      <c r="R3784" s="19"/>
      <c r="S3784" s="18">
        <f>SUM(O3784:R3784)</f>
        <v>0</v>
      </c>
      <c r="T3784" s="20"/>
      <c r="U3784" s="17"/>
      <c r="V3784" s="17"/>
      <c r="W3784" s="17"/>
      <c r="X3784" s="17"/>
      <c r="Y3784" s="17"/>
      <c r="Z3784" s="18">
        <f>SUM(T3784:Y3784)</f>
        <v>0</v>
      </c>
      <c r="AA3784" s="17"/>
      <c r="AB3784" s="17"/>
      <c r="AC3784" s="41">
        <f>G3784+J3784+N3784+S3784+Z3784+AA3784-AB3784</f>
        <v>73.833333333333329</v>
      </c>
    </row>
    <row r="3785" spans="1:29" x14ac:dyDescent="0.25">
      <c r="A3785" s="224">
        <v>3781</v>
      </c>
      <c r="B3785" s="60" t="s">
        <v>1014</v>
      </c>
      <c r="C3785" s="8" t="s">
        <v>5456</v>
      </c>
      <c r="D3785" s="6">
        <v>0.71121212121212118</v>
      </c>
      <c r="E3785" s="121"/>
      <c r="F3785" s="5"/>
      <c r="G3785" s="6">
        <f>SUM(D3785*100,E3785:F3785)</f>
        <v>71.121212121212125</v>
      </c>
      <c r="H3785" s="5"/>
      <c r="I3785" s="4"/>
      <c r="J3785" s="6">
        <f>SUM(H3785:I3785)</f>
        <v>0</v>
      </c>
      <c r="K3785" s="5"/>
      <c r="L3785" s="4"/>
      <c r="M3785" s="4"/>
      <c r="N3785" s="6">
        <f>SUM(K3785:M3785)</f>
        <v>0</v>
      </c>
      <c r="O3785" s="4">
        <v>2.5</v>
      </c>
      <c r="P3785" s="4"/>
      <c r="Q3785" s="4"/>
      <c r="R3785" s="4"/>
      <c r="S3785" s="6">
        <f>SUM(O3785:R3785)</f>
        <v>2.5</v>
      </c>
      <c r="T3785" s="7"/>
      <c r="U3785" s="5"/>
      <c r="V3785" s="5"/>
      <c r="W3785" s="5">
        <v>0.2</v>
      </c>
      <c r="X3785" s="5"/>
      <c r="Y3785" s="5"/>
      <c r="Z3785" s="6">
        <f>SUM(T3785:Y3785)</f>
        <v>0.2</v>
      </c>
      <c r="AA3785" s="5"/>
      <c r="AB3785" s="5"/>
      <c r="AC3785" s="40">
        <f>G3785+J3785+N3785+S3785+Z3785+AA3785-AB3785</f>
        <v>73.821212121212127</v>
      </c>
    </row>
    <row r="3786" spans="1:29" x14ac:dyDescent="0.25">
      <c r="A3786" s="224">
        <v>3782</v>
      </c>
      <c r="B3786" s="109">
        <v>204009</v>
      </c>
      <c r="C3786" s="36" t="s">
        <v>5457</v>
      </c>
      <c r="D3786" s="38">
        <v>0.73812500000000003</v>
      </c>
      <c r="E3786" s="123"/>
      <c r="F3786" s="33"/>
      <c r="G3786" s="34">
        <v>73.8125</v>
      </c>
      <c r="H3786" s="33"/>
      <c r="I3786" s="32"/>
      <c r="J3786" s="34">
        <v>0</v>
      </c>
      <c r="K3786" s="33"/>
      <c r="L3786" s="32"/>
      <c r="M3786" s="32"/>
      <c r="N3786" s="34">
        <v>0</v>
      </c>
      <c r="O3786" s="32"/>
      <c r="P3786" s="32"/>
      <c r="Q3786" s="32"/>
      <c r="R3786" s="32"/>
      <c r="S3786" s="34">
        <v>0</v>
      </c>
      <c r="T3786" s="35"/>
      <c r="U3786" s="33"/>
      <c r="V3786" s="33"/>
      <c r="W3786" s="33"/>
      <c r="X3786" s="33"/>
      <c r="Y3786" s="33"/>
      <c r="Z3786" s="34">
        <v>0</v>
      </c>
      <c r="AA3786" s="33"/>
      <c r="AB3786" s="33"/>
      <c r="AC3786" s="42">
        <v>73.8125</v>
      </c>
    </row>
    <row r="3787" spans="1:29" x14ac:dyDescent="0.25">
      <c r="A3787" s="225">
        <v>3783</v>
      </c>
      <c r="B3787" s="111" t="s">
        <v>4117</v>
      </c>
      <c r="C3787" s="8" t="s">
        <v>4042</v>
      </c>
      <c r="D3787" s="18">
        <v>0.73812500000000003</v>
      </c>
      <c r="E3787" s="124"/>
      <c r="F3787" s="17"/>
      <c r="G3787" s="18">
        <f>SUM(D3787*100,E3787:F3787)</f>
        <v>73.8125</v>
      </c>
      <c r="H3787" s="17"/>
      <c r="I3787" s="19"/>
      <c r="J3787" s="18">
        <f>SUM(H3787:I3787)</f>
        <v>0</v>
      </c>
      <c r="K3787" s="17"/>
      <c r="L3787" s="19"/>
      <c r="M3787" s="19"/>
      <c r="N3787" s="18">
        <f>SUM(K3787:M3787)</f>
        <v>0</v>
      </c>
      <c r="O3787" s="19"/>
      <c r="P3787" s="19"/>
      <c r="Q3787" s="19"/>
      <c r="R3787" s="19"/>
      <c r="S3787" s="18">
        <f>SUM(O3787:R3787)</f>
        <v>0</v>
      </c>
      <c r="T3787" s="20"/>
      <c r="U3787" s="17"/>
      <c r="V3787" s="17"/>
      <c r="W3787" s="17"/>
      <c r="X3787" s="17"/>
      <c r="Y3787" s="17"/>
      <c r="Z3787" s="18">
        <f>SUM(T3787:Y3787)</f>
        <v>0</v>
      </c>
      <c r="AA3787" s="17"/>
      <c r="AB3787" s="17"/>
      <c r="AC3787" s="41">
        <f>G3787+J3787+N3787+S3787+Z3787+AA3787-AB3787</f>
        <v>73.8125</v>
      </c>
    </row>
    <row r="3788" spans="1:29" x14ac:dyDescent="0.25">
      <c r="A3788" s="224">
        <v>3784</v>
      </c>
      <c r="B3788" s="81" t="s">
        <v>4421</v>
      </c>
      <c r="C3788" s="8" t="s">
        <v>4042</v>
      </c>
      <c r="D3788" s="18">
        <v>0.73806451612903223</v>
      </c>
      <c r="E3788" s="124"/>
      <c r="F3788" s="17"/>
      <c r="G3788" s="18">
        <f>SUM(D3788*100,E3788:F3788)</f>
        <v>73.806451612903217</v>
      </c>
      <c r="H3788" s="17"/>
      <c r="I3788" s="19"/>
      <c r="J3788" s="18">
        <f>SUM(H3788:I3788)</f>
        <v>0</v>
      </c>
      <c r="K3788" s="17"/>
      <c r="L3788" s="19"/>
      <c r="M3788" s="19"/>
      <c r="N3788" s="18">
        <f>SUM(K3788:M3788)</f>
        <v>0</v>
      </c>
      <c r="O3788" s="19"/>
      <c r="P3788" s="19"/>
      <c r="Q3788" s="19"/>
      <c r="R3788" s="19"/>
      <c r="S3788" s="18">
        <f>SUM(O3788:R3788)</f>
        <v>0</v>
      </c>
      <c r="T3788" s="20"/>
      <c r="U3788" s="17"/>
      <c r="V3788" s="17"/>
      <c r="W3788" s="17"/>
      <c r="X3788" s="17"/>
      <c r="Y3788" s="17"/>
      <c r="Z3788" s="18">
        <f>SUM(T3788:Y3788)</f>
        <v>0</v>
      </c>
      <c r="AA3788" s="17"/>
      <c r="AB3788" s="17"/>
      <c r="AC3788" s="41">
        <f>G3788+J3788+N3788+S3788+Z3788+AA3788-AB3788</f>
        <v>73.806451612903217</v>
      </c>
    </row>
    <row r="3789" spans="1:29" x14ac:dyDescent="0.25">
      <c r="A3789" s="224">
        <v>3785</v>
      </c>
      <c r="B3789" s="109">
        <v>184103</v>
      </c>
      <c r="C3789" s="36" t="s">
        <v>5457</v>
      </c>
      <c r="D3789" s="39">
        <v>0.73805555555555558</v>
      </c>
      <c r="E3789" s="123"/>
      <c r="F3789" s="33"/>
      <c r="G3789" s="34">
        <v>73.805555555555557</v>
      </c>
      <c r="H3789" s="33"/>
      <c r="I3789" s="32"/>
      <c r="J3789" s="34">
        <v>0</v>
      </c>
      <c r="K3789" s="33"/>
      <c r="L3789" s="32"/>
      <c r="M3789" s="32"/>
      <c r="N3789" s="34">
        <v>0</v>
      </c>
      <c r="O3789" s="32"/>
      <c r="P3789" s="32"/>
      <c r="Q3789" s="32"/>
      <c r="R3789" s="32"/>
      <c r="S3789" s="34">
        <v>0</v>
      </c>
      <c r="T3789" s="35"/>
      <c r="U3789" s="33"/>
      <c r="V3789" s="33"/>
      <c r="W3789" s="33"/>
      <c r="X3789" s="33"/>
      <c r="Y3789" s="33"/>
      <c r="Z3789" s="34">
        <v>0</v>
      </c>
      <c r="AA3789" s="33"/>
      <c r="AB3789" s="33"/>
      <c r="AC3789" s="42">
        <v>73.805555555555557</v>
      </c>
    </row>
    <row r="3790" spans="1:29" x14ac:dyDescent="0.25">
      <c r="A3790" s="224">
        <v>3786</v>
      </c>
      <c r="B3790" s="75" t="s">
        <v>1787</v>
      </c>
      <c r="C3790" s="8" t="s">
        <v>1369</v>
      </c>
      <c r="D3790" s="18">
        <v>0.73804999999999998</v>
      </c>
      <c r="E3790" s="122"/>
      <c r="F3790" s="17"/>
      <c r="G3790" s="18">
        <f>SUM(D3790*100,E3790:F3790)</f>
        <v>73.804999999999993</v>
      </c>
      <c r="H3790" s="17"/>
      <c r="I3790" s="19"/>
      <c r="J3790" s="18">
        <f>SUM(H3790:I3790)</f>
        <v>0</v>
      </c>
      <c r="K3790" s="17"/>
      <c r="L3790" s="19"/>
      <c r="M3790" s="19"/>
      <c r="N3790" s="18">
        <f>SUM(K3790:M3790)</f>
        <v>0</v>
      </c>
      <c r="O3790" s="19"/>
      <c r="P3790" s="19"/>
      <c r="Q3790" s="19"/>
      <c r="R3790" s="19"/>
      <c r="S3790" s="18">
        <f>SUM(O3790:R3790)</f>
        <v>0</v>
      </c>
      <c r="T3790" s="20"/>
      <c r="U3790" s="17"/>
      <c r="V3790" s="17"/>
      <c r="W3790" s="17"/>
      <c r="X3790" s="17"/>
      <c r="Y3790" s="17"/>
      <c r="Z3790" s="18">
        <f>SUM(T3790:Y3790)</f>
        <v>0</v>
      </c>
      <c r="AA3790" s="17"/>
      <c r="AB3790" s="17"/>
      <c r="AC3790" s="41">
        <f>G3790+J3790+N3790+S3790+Z3790+AA3790-AB3790</f>
        <v>73.804999999999993</v>
      </c>
    </row>
    <row r="3791" spans="1:29" x14ac:dyDescent="0.25">
      <c r="A3791" s="225">
        <v>3787</v>
      </c>
      <c r="B3791" s="61" t="s">
        <v>1015</v>
      </c>
      <c r="C3791" s="8" t="s">
        <v>5456</v>
      </c>
      <c r="D3791" s="6">
        <v>0.73794183142559833</v>
      </c>
      <c r="E3791" s="121"/>
      <c r="F3791" s="5"/>
      <c r="G3791" s="6">
        <f>SUM(D3791*100,E3791:F3791)</f>
        <v>73.794183142559831</v>
      </c>
      <c r="H3791" s="5"/>
      <c r="I3791" s="4"/>
      <c r="J3791" s="6">
        <f>SUM(H3791:I3791)</f>
        <v>0</v>
      </c>
      <c r="K3791" s="5"/>
      <c r="L3791" s="4"/>
      <c r="M3791" s="4"/>
      <c r="N3791" s="6">
        <f>SUM(K3791:M3791)</f>
        <v>0</v>
      </c>
      <c r="O3791" s="4"/>
      <c r="P3791" s="4"/>
      <c r="Q3791" s="4"/>
      <c r="R3791" s="4"/>
      <c r="S3791" s="6">
        <f>SUM(O3791:R3791)</f>
        <v>0</v>
      </c>
      <c r="T3791" s="7"/>
      <c r="U3791" s="5"/>
      <c r="V3791" s="5"/>
      <c r="W3791" s="5"/>
      <c r="X3791" s="5"/>
      <c r="Y3791" s="5"/>
      <c r="Z3791" s="6">
        <f>SUM(T3791:Y3791)</f>
        <v>0</v>
      </c>
      <c r="AA3791" s="5"/>
      <c r="AB3791" s="5"/>
      <c r="AC3791" s="40">
        <f>G3791+J3791+N3791+S3791+Z3791+AA3791-AB3791</f>
        <v>73.794183142559831</v>
      </c>
    </row>
    <row r="3792" spans="1:29" x14ac:dyDescent="0.25">
      <c r="A3792" s="224">
        <v>3788</v>
      </c>
      <c r="B3792" s="111" t="s">
        <v>4217</v>
      </c>
      <c r="C3792" s="8" t="s">
        <v>4042</v>
      </c>
      <c r="D3792" s="18">
        <v>0.73781249999999998</v>
      </c>
      <c r="E3792" s="124"/>
      <c r="F3792" s="17"/>
      <c r="G3792" s="18">
        <f>SUM(D3792*100,E3792:F3792)</f>
        <v>73.78125</v>
      </c>
      <c r="H3792" s="17"/>
      <c r="I3792" s="19"/>
      <c r="J3792" s="18">
        <f>SUM(H3792:I3792)</f>
        <v>0</v>
      </c>
      <c r="K3792" s="17"/>
      <c r="L3792" s="19"/>
      <c r="M3792" s="19"/>
      <c r="N3792" s="18">
        <f>SUM(K3792:M3792)</f>
        <v>0</v>
      </c>
      <c r="O3792" s="19"/>
      <c r="P3792" s="19"/>
      <c r="Q3792" s="19"/>
      <c r="R3792" s="19"/>
      <c r="S3792" s="18">
        <f>SUM(O3792:R3792)</f>
        <v>0</v>
      </c>
      <c r="T3792" s="20"/>
      <c r="U3792" s="17"/>
      <c r="V3792" s="17"/>
      <c r="W3792" s="17"/>
      <c r="X3792" s="17"/>
      <c r="Y3792" s="17"/>
      <c r="Z3792" s="18">
        <f>SUM(T3792:Y3792)</f>
        <v>0</v>
      </c>
      <c r="AA3792" s="17"/>
      <c r="AB3792" s="17"/>
      <c r="AC3792" s="41">
        <f>G3792+J3792+N3792+S3792+Z3792+AA3792-AB3792</f>
        <v>73.78125</v>
      </c>
    </row>
    <row r="3793" spans="1:29" x14ac:dyDescent="0.25">
      <c r="A3793" s="224">
        <v>3789</v>
      </c>
      <c r="B3793" s="58" t="s">
        <v>1016</v>
      </c>
      <c r="C3793" s="8" t="s">
        <v>5456</v>
      </c>
      <c r="D3793" s="43">
        <v>0.73780666666666672</v>
      </c>
      <c r="E3793" s="121"/>
      <c r="F3793" s="5"/>
      <c r="G3793" s="6">
        <f>SUM(D3793*100,E3793:F3793)</f>
        <v>73.780666666666676</v>
      </c>
      <c r="H3793" s="5"/>
      <c r="I3793" s="4"/>
      <c r="J3793" s="6">
        <f>SUM(H3793:I3793)</f>
        <v>0</v>
      </c>
      <c r="K3793" s="5"/>
      <c r="L3793" s="4"/>
      <c r="M3793" s="4"/>
      <c r="N3793" s="6">
        <f>SUM(K3793:M3793)</f>
        <v>0</v>
      </c>
      <c r="O3793" s="4"/>
      <c r="P3793" s="4"/>
      <c r="Q3793" s="4"/>
      <c r="R3793" s="4"/>
      <c r="S3793" s="6">
        <f>SUM(O3793:R3793)</f>
        <v>0</v>
      </c>
      <c r="T3793" s="7"/>
      <c r="U3793" s="5"/>
      <c r="V3793" s="5"/>
      <c r="W3793" s="5"/>
      <c r="X3793" s="5"/>
      <c r="Y3793" s="5"/>
      <c r="Z3793" s="6">
        <f>SUM(T3793:Y3793)</f>
        <v>0</v>
      </c>
      <c r="AA3793" s="5"/>
      <c r="AB3793" s="5"/>
      <c r="AC3793" s="40">
        <f>G3793+J3793+N3793+S3793+Z3793+AA3793-AB3793</f>
        <v>73.780666666666676</v>
      </c>
    </row>
    <row r="3794" spans="1:29" x14ac:dyDescent="0.25">
      <c r="A3794" s="224">
        <v>3790</v>
      </c>
      <c r="B3794" s="109">
        <v>194376</v>
      </c>
      <c r="C3794" s="36" t="s">
        <v>5457</v>
      </c>
      <c r="D3794" s="39">
        <v>0.73766666666666669</v>
      </c>
      <c r="E3794" s="123"/>
      <c r="F3794" s="33"/>
      <c r="G3794" s="34">
        <v>73.766666666666666</v>
      </c>
      <c r="H3794" s="33"/>
      <c r="I3794" s="32"/>
      <c r="J3794" s="34">
        <v>0</v>
      </c>
      <c r="K3794" s="33"/>
      <c r="L3794" s="32"/>
      <c r="M3794" s="32"/>
      <c r="N3794" s="34">
        <v>0</v>
      </c>
      <c r="O3794" s="32"/>
      <c r="P3794" s="32"/>
      <c r="Q3794" s="32"/>
      <c r="R3794" s="32"/>
      <c r="S3794" s="34">
        <v>0</v>
      </c>
      <c r="T3794" s="35"/>
      <c r="U3794" s="33"/>
      <c r="V3794" s="33"/>
      <c r="W3794" s="33"/>
      <c r="X3794" s="33"/>
      <c r="Y3794" s="33"/>
      <c r="Z3794" s="34">
        <v>0</v>
      </c>
      <c r="AA3794" s="33"/>
      <c r="AB3794" s="33"/>
      <c r="AC3794" s="42">
        <v>73.766666666666666</v>
      </c>
    </row>
    <row r="3795" spans="1:29" x14ac:dyDescent="0.25">
      <c r="A3795" s="225">
        <v>3791</v>
      </c>
      <c r="B3795" s="109">
        <v>214095</v>
      </c>
      <c r="C3795" s="36" t="s">
        <v>5457</v>
      </c>
      <c r="D3795" s="39">
        <v>0.69864444444444451</v>
      </c>
      <c r="E3795" s="123"/>
      <c r="F3795" s="33"/>
      <c r="G3795" s="34">
        <v>69.864444444444445</v>
      </c>
      <c r="H3795" s="33"/>
      <c r="I3795" s="32"/>
      <c r="J3795" s="34">
        <v>0</v>
      </c>
      <c r="K3795" s="33"/>
      <c r="L3795" s="32"/>
      <c r="M3795" s="32"/>
      <c r="N3795" s="34">
        <v>0</v>
      </c>
      <c r="O3795" s="32"/>
      <c r="P3795" s="32"/>
      <c r="Q3795" s="32"/>
      <c r="R3795" s="32"/>
      <c r="S3795" s="34">
        <v>0</v>
      </c>
      <c r="T3795" s="35"/>
      <c r="U3795" s="33">
        <v>3.9</v>
      </c>
      <c r="V3795" s="33"/>
      <c r="W3795" s="33"/>
      <c r="X3795" s="33"/>
      <c r="Y3795" s="33"/>
      <c r="Z3795" s="34">
        <v>3.9</v>
      </c>
      <c r="AA3795" s="33"/>
      <c r="AB3795" s="33"/>
      <c r="AC3795" s="42">
        <v>73.76444444444445</v>
      </c>
    </row>
    <row r="3796" spans="1:29" x14ac:dyDescent="0.25">
      <c r="A3796" s="224">
        <v>3792</v>
      </c>
      <c r="B3796" s="58" t="s">
        <v>1017</v>
      </c>
      <c r="C3796" s="8" t="s">
        <v>5456</v>
      </c>
      <c r="D3796" s="6">
        <v>0.73758620689655174</v>
      </c>
      <c r="E3796" s="121"/>
      <c r="F3796" s="5"/>
      <c r="G3796" s="6">
        <f>SUM(D3796*100,E3796:F3796)</f>
        <v>73.758620689655174</v>
      </c>
      <c r="H3796" s="5"/>
      <c r="I3796" s="4"/>
      <c r="J3796" s="6">
        <f>SUM(H3796:I3796)</f>
        <v>0</v>
      </c>
      <c r="K3796" s="5"/>
      <c r="L3796" s="4"/>
      <c r="M3796" s="4"/>
      <c r="N3796" s="6">
        <f>SUM(K3796:M3796)</f>
        <v>0</v>
      </c>
      <c r="O3796" s="4"/>
      <c r="P3796" s="4"/>
      <c r="Q3796" s="4"/>
      <c r="R3796" s="4"/>
      <c r="S3796" s="6">
        <f>SUM(O3796:R3796)</f>
        <v>0</v>
      </c>
      <c r="T3796" s="7"/>
      <c r="U3796" s="5"/>
      <c r="V3796" s="5"/>
      <c r="W3796" s="5"/>
      <c r="X3796" s="5"/>
      <c r="Y3796" s="5"/>
      <c r="Z3796" s="6">
        <f>SUM(T3796:Y3796)</f>
        <v>0</v>
      </c>
      <c r="AA3796" s="5"/>
      <c r="AB3796" s="5"/>
      <c r="AC3796" s="40">
        <f>G3796+J3796+N3796+S3796+Z3796+AA3796-AB3796</f>
        <v>73.758620689655174</v>
      </c>
    </row>
    <row r="3797" spans="1:29" x14ac:dyDescent="0.25">
      <c r="A3797" s="224">
        <v>3793</v>
      </c>
      <c r="B3797" s="85" t="s">
        <v>1788</v>
      </c>
      <c r="C3797" s="8" t="s">
        <v>1369</v>
      </c>
      <c r="D3797" s="18">
        <v>0.72157999999999989</v>
      </c>
      <c r="E3797" s="122"/>
      <c r="F3797" s="17"/>
      <c r="G3797" s="18">
        <f>SUM(D3797*100,E3797:F3797)</f>
        <v>72.157999999999987</v>
      </c>
      <c r="H3797" s="17"/>
      <c r="I3797" s="19"/>
      <c r="J3797" s="18">
        <f>SUM(H3797:I3797)</f>
        <v>0</v>
      </c>
      <c r="K3797" s="17"/>
      <c r="L3797" s="19"/>
      <c r="M3797" s="19"/>
      <c r="N3797" s="18">
        <f>SUM(K3797:M3797)</f>
        <v>0</v>
      </c>
      <c r="O3797" s="19"/>
      <c r="P3797" s="19"/>
      <c r="Q3797" s="19"/>
      <c r="R3797" s="19"/>
      <c r="S3797" s="18">
        <f>SUM(O3797:R3797)</f>
        <v>0</v>
      </c>
      <c r="T3797" s="20">
        <v>1</v>
      </c>
      <c r="U3797" s="17"/>
      <c r="V3797" s="17"/>
      <c r="W3797" s="17">
        <v>0.6</v>
      </c>
      <c r="X3797" s="17"/>
      <c r="Y3797" s="17"/>
      <c r="Z3797" s="18">
        <f>SUM(T3797:Y3797)</f>
        <v>1.6</v>
      </c>
      <c r="AA3797" s="17"/>
      <c r="AB3797" s="17"/>
      <c r="AC3797" s="41">
        <f>G3797+J3797+N3797+S3797+Z3797+AA3797-AB3797</f>
        <v>73.757999999999981</v>
      </c>
    </row>
    <row r="3798" spans="1:29" x14ac:dyDescent="0.25">
      <c r="A3798" s="224">
        <v>3794</v>
      </c>
      <c r="B3798" s="62" t="s">
        <v>3065</v>
      </c>
      <c r="C3798" s="13" t="s">
        <v>2360</v>
      </c>
      <c r="D3798" s="18">
        <v>0.73750000000000004</v>
      </c>
      <c r="E3798" s="122"/>
      <c r="F3798" s="17"/>
      <c r="G3798" s="18">
        <v>73.75</v>
      </c>
      <c r="H3798" s="17"/>
      <c r="I3798" s="19"/>
      <c r="J3798" s="18">
        <v>0</v>
      </c>
      <c r="K3798" s="17"/>
      <c r="L3798" s="19"/>
      <c r="M3798" s="19"/>
      <c r="N3798" s="18">
        <v>0</v>
      </c>
      <c r="O3798" s="19"/>
      <c r="P3798" s="19"/>
      <c r="Q3798" s="19"/>
      <c r="R3798" s="19"/>
      <c r="S3798" s="18">
        <v>0</v>
      </c>
      <c r="T3798" s="20"/>
      <c r="U3798" s="17"/>
      <c r="V3798" s="17"/>
      <c r="W3798" s="17"/>
      <c r="X3798" s="17"/>
      <c r="Y3798" s="17"/>
      <c r="Z3798" s="18">
        <v>0</v>
      </c>
      <c r="AA3798" s="17"/>
      <c r="AB3798" s="17"/>
      <c r="AC3798" s="41">
        <v>73.75</v>
      </c>
    </row>
    <row r="3799" spans="1:29" x14ac:dyDescent="0.25">
      <c r="A3799" s="225">
        <v>3795</v>
      </c>
      <c r="B3799" s="62" t="s">
        <v>3066</v>
      </c>
      <c r="C3799" s="13" t="s">
        <v>2360</v>
      </c>
      <c r="D3799" s="18">
        <v>0.73750000000000004</v>
      </c>
      <c r="E3799" s="122"/>
      <c r="F3799" s="17"/>
      <c r="G3799" s="18">
        <v>73.75</v>
      </c>
      <c r="H3799" s="17"/>
      <c r="I3799" s="19"/>
      <c r="J3799" s="18">
        <v>0</v>
      </c>
      <c r="K3799" s="17"/>
      <c r="L3799" s="19"/>
      <c r="M3799" s="19"/>
      <c r="N3799" s="18">
        <v>0</v>
      </c>
      <c r="O3799" s="19"/>
      <c r="P3799" s="19"/>
      <c r="Q3799" s="19"/>
      <c r="R3799" s="19"/>
      <c r="S3799" s="18">
        <v>0</v>
      </c>
      <c r="T3799" s="20"/>
      <c r="U3799" s="17"/>
      <c r="V3799" s="17"/>
      <c r="W3799" s="17"/>
      <c r="X3799" s="17"/>
      <c r="Y3799" s="17"/>
      <c r="Z3799" s="18">
        <v>0</v>
      </c>
      <c r="AA3799" s="17"/>
      <c r="AB3799" s="17"/>
      <c r="AC3799" s="41">
        <v>73.75</v>
      </c>
    </row>
    <row r="3800" spans="1:29" x14ac:dyDescent="0.25">
      <c r="A3800" s="224">
        <v>3796</v>
      </c>
      <c r="B3800" s="111" t="s">
        <v>4110</v>
      </c>
      <c r="C3800" s="8" t="s">
        <v>4042</v>
      </c>
      <c r="D3800" s="18">
        <v>0.67749999999999999</v>
      </c>
      <c r="E3800" s="124"/>
      <c r="F3800" s="17"/>
      <c r="G3800" s="18">
        <f>SUM(D3800*100,E3800:F3800)</f>
        <v>67.75</v>
      </c>
      <c r="H3800" s="17"/>
      <c r="I3800" s="19"/>
      <c r="J3800" s="18">
        <f>SUM(H3800:I3800)</f>
        <v>0</v>
      </c>
      <c r="K3800" s="17"/>
      <c r="L3800" s="19"/>
      <c r="M3800" s="19"/>
      <c r="N3800" s="18">
        <f>SUM(K3800:M3800)</f>
        <v>0</v>
      </c>
      <c r="O3800" s="19">
        <v>2.5</v>
      </c>
      <c r="P3800" s="19"/>
      <c r="Q3800" s="19">
        <v>3.5</v>
      </c>
      <c r="R3800" s="19"/>
      <c r="S3800" s="18">
        <f>SUM(O3800:R3800)</f>
        <v>6</v>
      </c>
      <c r="T3800" s="20"/>
      <c r="U3800" s="17"/>
      <c r="V3800" s="17"/>
      <c r="W3800" s="17"/>
      <c r="X3800" s="17"/>
      <c r="Y3800" s="17"/>
      <c r="Z3800" s="18">
        <f>SUM(T3800:Y3800)</f>
        <v>0</v>
      </c>
      <c r="AA3800" s="17"/>
      <c r="AB3800" s="17"/>
      <c r="AC3800" s="41">
        <f>G3800+J3800+N3800+S3800+Z3800+AA3800-AB3800</f>
        <v>73.75</v>
      </c>
    </row>
    <row r="3801" spans="1:29" ht="25.5" x14ac:dyDescent="0.25">
      <c r="A3801" s="224">
        <v>3797</v>
      </c>
      <c r="B3801" s="81" t="s">
        <v>1789</v>
      </c>
      <c r="C3801" s="13" t="s">
        <v>1369</v>
      </c>
      <c r="D3801" s="18">
        <v>0.70948571428571439</v>
      </c>
      <c r="E3801" s="122"/>
      <c r="F3801" s="17"/>
      <c r="G3801" s="18">
        <f>SUM(D3801*100,E3801:F3801)</f>
        <v>70.948571428571441</v>
      </c>
      <c r="H3801" s="17"/>
      <c r="I3801" s="19"/>
      <c r="J3801" s="18">
        <f>SUM(H3801:I3801)</f>
        <v>0</v>
      </c>
      <c r="K3801" s="17"/>
      <c r="L3801" s="19"/>
      <c r="M3801" s="19"/>
      <c r="N3801" s="18">
        <f>SUM(K3801:M3801)</f>
        <v>0</v>
      </c>
      <c r="O3801" s="19"/>
      <c r="P3801" s="19"/>
      <c r="Q3801" s="19"/>
      <c r="R3801" s="19"/>
      <c r="S3801" s="18">
        <f>SUM(O3801:R3801)</f>
        <v>0</v>
      </c>
      <c r="T3801" s="20">
        <v>1</v>
      </c>
      <c r="U3801" s="17">
        <v>0.5</v>
      </c>
      <c r="V3801" s="17">
        <v>0.8</v>
      </c>
      <c r="W3801" s="17">
        <v>0.5</v>
      </c>
      <c r="X3801" s="17"/>
      <c r="Y3801" s="17"/>
      <c r="Z3801" s="18">
        <f>SUM(T3801:Y3801)</f>
        <v>2.8</v>
      </c>
      <c r="AA3801" s="17"/>
      <c r="AB3801" s="17"/>
      <c r="AC3801" s="41">
        <f>G3801+J3801+N3801+S3801+Z3801+AA3801-AB3801</f>
        <v>73.748571428571438</v>
      </c>
    </row>
    <row r="3802" spans="1:29" x14ac:dyDescent="0.25">
      <c r="A3802" s="224">
        <v>3798</v>
      </c>
      <c r="B3802" s="86" t="s">
        <v>1790</v>
      </c>
      <c r="C3802" s="21" t="s">
        <v>1369</v>
      </c>
      <c r="D3802" s="18">
        <v>0.73746177370030586</v>
      </c>
      <c r="E3802" s="122"/>
      <c r="F3802" s="17"/>
      <c r="G3802" s="18">
        <f>SUM(D3802*100,E3802:F3802)</f>
        <v>73.74617737003058</v>
      </c>
      <c r="H3802" s="17"/>
      <c r="I3802" s="19"/>
      <c r="J3802" s="18">
        <f>SUM(H3802:I3802)</f>
        <v>0</v>
      </c>
      <c r="K3802" s="17"/>
      <c r="L3802" s="19"/>
      <c r="M3802" s="19"/>
      <c r="N3802" s="18">
        <f>SUM(K3802:M3802)</f>
        <v>0</v>
      </c>
      <c r="O3802" s="19"/>
      <c r="P3802" s="19"/>
      <c r="Q3802" s="19"/>
      <c r="R3802" s="19"/>
      <c r="S3802" s="18">
        <f>SUM(O3802:R3802)</f>
        <v>0</v>
      </c>
      <c r="T3802" s="20"/>
      <c r="U3802" s="17"/>
      <c r="V3802" s="17"/>
      <c r="W3802" s="17"/>
      <c r="X3802" s="17"/>
      <c r="Y3802" s="17"/>
      <c r="Z3802" s="18">
        <f>SUM(T3802:Y3802)</f>
        <v>0</v>
      </c>
      <c r="AA3802" s="17"/>
      <c r="AB3802" s="17"/>
      <c r="AC3802" s="41">
        <f>G3802+J3802+N3802+S3802+Z3802+AA3802-AB3802</f>
        <v>73.74617737003058</v>
      </c>
    </row>
    <row r="3803" spans="1:29" x14ac:dyDescent="0.25">
      <c r="A3803" s="225">
        <v>3799</v>
      </c>
      <c r="B3803" s="62" t="s">
        <v>3746</v>
      </c>
      <c r="C3803" s="13" t="s">
        <v>3340</v>
      </c>
      <c r="D3803" s="18">
        <v>0.73717948717948723</v>
      </c>
      <c r="E3803" s="122"/>
      <c r="F3803" s="17"/>
      <c r="G3803" s="18">
        <v>73.71794871794873</v>
      </c>
      <c r="H3803" s="17"/>
      <c r="I3803" s="19"/>
      <c r="J3803" s="18">
        <v>0</v>
      </c>
      <c r="K3803" s="17"/>
      <c r="L3803" s="19"/>
      <c r="M3803" s="19"/>
      <c r="N3803" s="18">
        <v>0</v>
      </c>
      <c r="O3803" s="19"/>
      <c r="P3803" s="19"/>
      <c r="Q3803" s="19"/>
      <c r="R3803" s="19"/>
      <c r="S3803" s="18">
        <v>0</v>
      </c>
      <c r="T3803" s="20"/>
      <c r="U3803" s="17"/>
      <c r="V3803" s="17"/>
      <c r="W3803" s="17"/>
      <c r="X3803" s="17"/>
      <c r="Y3803" s="17"/>
      <c r="Z3803" s="18">
        <v>0</v>
      </c>
      <c r="AA3803" s="17"/>
      <c r="AB3803" s="17"/>
      <c r="AC3803" s="41">
        <v>73.71794871794873</v>
      </c>
    </row>
    <row r="3804" spans="1:29" x14ac:dyDescent="0.25">
      <c r="A3804" s="224">
        <v>3800</v>
      </c>
      <c r="B3804" s="109">
        <v>214199</v>
      </c>
      <c r="C3804" s="36" t="s">
        <v>5457</v>
      </c>
      <c r="D3804" s="39">
        <v>0.61309629629629636</v>
      </c>
      <c r="E3804" s="123"/>
      <c r="F3804" s="33"/>
      <c r="G3804" s="34">
        <v>61.309629629629633</v>
      </c>
      <c r="H3804" s="33"/>
      <c r="I3804" s="32"/>
      <c r="J3804" s="34">
        <v>0</v>
      </c>
      <c r="K3804" s="33"/>
      <c r="L3804" s="32"/>
      <c r="M3804" s="32"/>
      <c r="N3804" s="34">
        <v>0</v>
      </c>
      <c r="O3804" s="32"/>
      <c r="P3804" s="32"/>
      <c r="Q3804" s="32"/>
      <c r="R3804" s="32"/>
      <c r="S3804" s="34">
        <v>0</v>
      </c>
      <c r="T3804" s="35"/>
      <c r="U3804" s="33">
        <v>12.4</v>
      </c>
      <c r="V3804" s="33"/>
      <c r="W3804" s="33"/>
      <c r="X3804" s="33"/>
      <c r="Y3804" s="33"/>
      <c r="Z3804" s="34">
        <v>12.4</v>
      </c>
      <c r="AA3804" s="33"/>
      <c r="AB3804" s="33"/>
      <c r="AC3804" s="42">
        <v>73.709629629629632</v>
      </c>
    </row>
    <row r="3805" spans="1:29" x14ac:dyDescent="0.25">
      <c r="A3805" s="224">
        <v>3801</v>
      </c>
      <c r="B3805" s="76" t="s">
        <v>1791</v>
      </c>
      <c r="C3805" s="8" t="s">
        <v>1369</v>
      </c>
      <c r="D3805" s="18">
        <v>0.73708333333333331</v>
      </c>
      <c r="E3805" s="122"/>
      <c r="F3805" s="17"/>
      <c r="G3805" s="18">
        <f>SUM(D3805*100,E3805:F3805)</f>
        <v>73.708333333333329</v>
      </c>
      <c r="H3805" s="17"/>
      <c r="I3805" s="19"/>
      <c r="J3805" s="18">
        <f>SUM(H3805:I3805)</f>
        <v>0</v>
      </c>
      <c r="K3805" s="17"/>
      <c r="L3805" s="19"/>
      <c r="M3805" s="19"/>
      <c r="N3805" s="18">
        <f>SUM(K3805:M3805)</f>
        <v>0</v>
      </c>
      <c r="O3805" s="19"/>
      <c r="P3805" s="19"/>
      <c r="Q3805" s="19"/>
      <c r="R3805" s="19"/>
      <c r="S3805" s="18">
        <f>SUM(O3805:R3805)</f>
        <v>0</v>
      </c>
      <c r="T3805" s="20"/>
      <c r="U3805" s="17"/>
      <c r="V3805" s="17"/>
      <c r="W3805" s="17"/>
      <c r="X3805" s="17"/>
      <c r="Y3805" s="17"/>
      <c r="Z3805" s="18">
        <f>SUM(T3805:Y3805)</f>
        <v>0</v>
      </c>
      <c r="AA3805" s="17"/>
      <c r="AB3805" s="17"/>
      <c r="AC3805" s="41">
        <f>G3805+J3805+N3805+S3805+Z3805+AA3805-AB3805</f>
        <v>73.708333333333329</v>
      </c>
    </row>
    <row r="3806" spans="1:29" x14ac:dyDescent="0.25">
      <c r="A3806" s="224">
        <v>3802</v>
      </c>
      <c r="B3806" s="109">
        <v>184094</v>
      </c>
      <c r="C3806" s="36" t="s">
        <v>5457</v>
      </c>
      <c r="D3806" s="39">
        <v>0.7369444444444444</v>
      </c>
      <c r="E3806" s="123"/>
      <c r="F3806" s="33"/>
      <c r="G3806" s="34">
        <v>73.694444444444443</v>
      </c>
      <c r="H3806" s="33"/>
      <c r="I3806" s="32"/>
      <c r="J3806" s="34">
        <v>0</v>
      </c>
      <c r="K3806" s="33"/>
      <c r="L3806" s="32"/>
      <c r="M3806" s="32"/>
      <c r="N3806" s="34">
        <v>0</v>
      </c>
      <c r="O3806" s="32"/>
      <c r="P3806" s="32"/>
      <c r="Q3806" s="32"/>
      <c r="R3806" s="32"/>
      <c r="S3806" s="34">
        <v>0</v>
      </c>
      <c r="T3806" s="35"/>
      <c r="U3806" s="33"/>
      <c r="V3806" s="33"/>
      <c r="W3806" s="33"/>
      <c r="X3806" s="33"/>
      <c r="Y3806" s="33"/>
      <c r="Z3806" s="34">
        <v>0</v>
      </c>
      <c r="AA3806" s="33"/>
      <c r="AB3806" s="33"/>
      <c r="AC3806" s="42">
        <v>73.694444444444443</v>
      </c>
    </row>
    <row r="3807" spans="1:29" x14ac:dyDescent="0.25">
      <c r="A3807" s="225">
        <v>3803</v>
      </c>
      <c r="B3807" s="62" t="s">
        <v>3747</v>
      </c>
      <c r="C3807" s="13" t="s">
        <v>3340</v>
      </c>
      <c r="D3807" s="18">
        <v>0.7369230769230769</v>
      </c>
      <c r="E3807" s="122"/>
      <c r="F3807" s="17"/>
      <c r="G3807" s="18">
        <v>73.692307692307693</v>
      </c>
      <c r="H3807" s="17"/>
      <c r="I3807" s="19"/>
      <c r="J3807" s="18">
        <v>0</v>
      </c>
      <c r="K3807" s="17"/>
      <c r="L3807" s="19"/>
      <c r="M3807" s="19"/>
      <c r="N3807" s="18">
        <v>0</v>
      </c>
      <c r="O3807" s="19"/>
      <c r="P3807" s="19"/>
      <c r="Q3807" s="19"/>
      <c r="R3807" s="19"/>
      <c r="S3807" s="18">
        <v>0</v>
      </c>
      <c r="T3807" s="20"/>
      <c r="U3807" s="17"/>
      <c r="V3807" s="17"/>
      <c r="W3807" s="17"/>
      <c r="X3807" s="17"/>
      <c r="Y3807" s="17"/>
      <c r="Z3807" s="18">
        <v>0</v>
      </c>
      <c r="AA3807" s="17"/>
      <c r="AB3807" s="17"/>
      <c r="AC3807" s="41">
        <v>73.692307692307693</v>
      </c>
    </row>
    <row r="3808" spans="1:29" x14ac:dyDescent="0.25">
      <c r="A3808" s="224">
        <v>3804</v>
      </c>
      <c r="B3808" s="62" t="s">
        <v>1018</v>
      </c>
      <c r="C3808" s="8" t="s">
        <v>5456</v>
      </c>
      <c r="D3808" s="6">
        <v>0.73689655172413793</v>
      </c>
      <c r="E3808" s="121"/>
      <c r="F3808" s="5"/>
      <c r="G3808" s="6">
        <f>SUM(D3808*100,E3808:F3808)</f>
        <v>73.689655172413794</v>
      </c>
      <c r="H3808" s="5"/>
      <c r="I3808" s="4"/>
      <c r="J3808" s="6">
        <f>SUM(H3808:I3808)</f>
        <v>0</v>
      </c>
      <c r="K3808" s="5"/>
      <c r="L3808" s="4"/>
      <c r="M3808" s="4"/>
      <c r="N3808" s="6">
        <f>SUM(K3808:M3808)</f>
        <v>0</v>
      </c>
      <c r="O3808" s="4"/>
      <c r="P3808" s="4"/>
      <c r="Q3808" s="4"/>
      <c r="R3808" s="4"/>
      <c r="S3808" s="6">
        <f>SUM(O3808:R3808)</f>
        <v>0</v>
      </c>
      <c r="T3808" s="7"/>
      <c r="U3808" s="5"/>
      <c r="V3808" s="5"/>
      <c r="W3808" s="5"/>
      <c r="X3808" s="5"/>
      <c r="Y3808" s="5"/>
      <c r="Z3808" s="6">
        <f>SUM(T3808:Y3808)</f>
        <v>0</v>
      </c>
      <c r="AA3808" s="5"/>
      <c r="AB3808" s="5"/>
      <c r="AC3808" s="40">
        <f>G3808+J3808+N3808+S3808+Z3808+AA3808-AB3808</f>
        <v>73.689655172413794</v>
      </c>
    </row>
    <row r="3809" spans="1:29" x14ac:dyDescent="0.25">
      <c r="A3809" s="224">
        <v>3805</v>
      </c>
      <c r="B3809" s="62" t="s">
        <v>4813</v>
      </c>
      <c r="C3809" s="8" t="s">
        <v>4042</v>
      </c>
      <c r="D3809" s="18">
        <v>0.73687499999999995</v>
      </c>
      <c r="E3809" s="124"/>
      <c r="F3809" s="17"/>
      <c r="G3809" s="18">
        <f>SUM(D3809*100,E3809:F3809)</f>
        <v>73.6875</v>
      </c>
      <c r="H3809" s="17"/>
      <c r="I3809" s="19"/>
      <c r="J3809" s="18">
        <f>SUM(H3809:I3809)</f>
        <v>0</v>
      </c>
      <c r="K3809" s="17"/>
      <c r="L3809" s="19"/>
      <c r="M3809" s="19"/>
      <c r="N3809" s="18">
        <f>SUM(K3809:M3809)</f>
        <v>0</v>
      </c>
      <c r="O3809" s="19"/>
      <c r="P3809" s="19"/>
      <c r="Q3809" s="19"/>
      <c r="R3809" s="19"/>
      <c r="S3809" s="18">
        <f>SUM(O3809:R3809)</f>
        <v>0</v>
      </c>
      <c r="T3809" s="20"/>
      <c r="U3809" s="17"/>
      <c r="V3809" s="17"/>
      <c r="W3809" s="17"/>
      <c r="X3809" s="17"/>
      <c r="Y3809" s="17"/>
      <c r="Z3809" s="18">
        <f>SUM(T3809:Y3809)</f>
        <v>0</v>
      </c>
      <c r="AA3809" s="17"/>
      <c r="AB3809" s="17"/>
      <c r="AC3809" s="41">
        <f>G3809+J3809+N3809+S3809+Z3809+AA3809-AB3809</f>
        <v>73.6875</v>
      </c>
    </row>
    <row r="3810" spans="1:29" x14ac:dyDescent="0.25">
      <c r="A3810" s="224">
        <v>3806</v>
      </c>
      <c r="B3810" s="62" t="s">
        <v>4840</v>
      </c>
      <c r="C3810" s="8" t="s">
        <v>4042</v>
      </c>
      <c r="D3810" s="18">
        <v>0.676875</v>
      </c>
      <c r="E3810" s="124"/>
      <c r="F3810" s="17"/>
      <c r="G3810" s="18">
        <f>SUM(D3810*100,E3810:F3810)</f>
        <v>67.6875</v>
      </c>
      <c r="H3810" s="17"/>
      <c r="I3810" s="19"/>
      <c r="J3810" s="18">
        <f>SUM(H3810:I3810)</f>
        <v>0</v>
      </c>
      <c r="K3810" s="17"/>
      <c r="L3810" s="19"/>
      <c r="M3810" s="19"/>
      <c r="N3810" s="18">
        <f>SUM(K3810:M3810)</f>
        <v>0</v>
      </c>
      <c r="O3810" s="19"/>
      <c r="P3810" s="19"/>
      <c r="Q3810" s="19"/>
      <c r="R3810" s="19"/>
      <c r="S3810" s="18">
        <f>SUM(O3810:R3810)</f>
        <v>0</v>
      </c>
      <c r="T3810" s="20"/>
      <c r="U3810" s="17">
        <v>0.5</v>
      </c>
      <c r="V3810" s="17"/>
      <c r="W3810" s="17">
        <v>1</v>
      </c>
      <c r="X3810" s="17">
        <v>4.5</v>
      </c>
      <c r="Y3810" s="17"/>
      <c r="Z3810" s="18">
        <f>SUM(T3810:Y3810)</f>
        <v>6</v>
      </c>
      <c r="AA3810" s="17"/>
      <c r="AB3810" s="17"/>
      <c r="AC3810" s="41">
        <f>G3810+J3810+N3810+S3810+Z3810+AA3810-AB3810</f>
        <v>73.6875</v>
      </c>
    </row>
    <row r="3811" spans="1:29" x14ac:dyDescent="0.25">
      <c r="A3811" s="225">
        <v>3807</v>
      </c>
      <c r="B3811" s="62" t="s">
        <v>3748</v>
      </c>
      <c r="C3811" s="13" t="s">
        <v>3340</v>
      </c>
      <c r="D3811" s="18">
        <v>0.73677419354838714</v>
      </c>
      <c r="E3811" s="122"/>
      <c r="F3811" s="17"/>
      <c r="G3811" s="18">
        <v>73.677419354838719</v>
      </c>
      <c r="H3811" s="17"/>
      <c r="I3811" s="19"/>
      <c r="J3811" s="18">
        <v>0</v>
      </c>
      <c r="K3811" s="17"/>
      <c r="L3811" s="19"/>
      <c r="M3811" s="19"/>
      <c r="N3811" s="18">
        <v>0</v>
      </c>
      <c r="O3811" s="19"/>
      <c r="P3811" s="19"/>
      <c r="Q3811" s="19"/>
      <c r="R3811" s="19"/>
      <c r="S3811" s="18">
        <v>0</v>
      </c>
      <c r="T3811" s="20"/>
      <c r="U3811" s="17"/>
      <c r="V3811" s="17"/>
      <c r="W3811" s="17"/>
      <c r="X3811" s="17"/>
      <c r="Y3811" s="17"/>
      <c r="Z3811" s="18">
        <v>0</v>
      </c>
      <c r="AA3811" s="17"/>
      <c r="AB3811" s="17"/>
      <c r="AC3811" s="41">
        <v>73.677419354838719</v>
      </c>
    </row>
    <row r="3812" spans="1:29" x14ac:dyDescent="0.25">
      <c r="A3812" s="224">
        <v>3808</v>
      </c>
      <c r="B3812" s="83" t="s">
        <v>1792</v>
      </c>
      <c r="C3812" s="8" t="s">
        <v>1369</v>
      </c>
      <c r="D3812" s="18">
        <v>0.72266666666666668</v>
      </c>
      <c r="E3812" s="122"/>
      <c r="F3812" s="17"/>
      <c r="G3812" s="18">
        <f>SUM(D3812*100,E3812:F3812)</f>
        <v>72.266666666666666</v>
      </c>
      <c r="H3812" s="17"/>
      <c r="I3812" s="19"/>
      <c r="J3812" s="18">
        <f>SUM(H3812:I3812)</f>
        <v>0</v>
      </c>
      <c r="K3812" s="17"/>
      <c r="L3812" s="19"/>
      <c r="M3812" s="19"/>
      <c r="N3812" s="18">
        <f>SUM(K3812:M3812)</f>
        <v>0</v>
      </c>
      <c r="O3812" s="19"/>
      <c r="P3812" s="19"/>
      <c r="Q3812" s="19"/>
      <c r="R3812" s="19"/>
      <c r="S3812" s="18">
        <f>SUM(O3812:R3812)</f>
        <v>0</v>
      </c>
      <c r="T3812" s="20"/>
      <c r="U3812" s="17">
        <v>1</v>
      </c>
      <c r="V3812" s="17"/>
      <c r="W3812" s="17">
        <v>0.4</v>
      </c>
      <c r="X3812" s="17"/>
      <c r="Y3812" s="17"/>
      <c r="Z3812" s="18">
        <f>SUM(T3812:Y3812)</f>
        <v>1.4</v>
      </c>
      <c r="AA3812" s="17"/>
      <c r="AB3812" s="17"/>
      <c r="AC3812" s="41">
        <f>G3812+J3812+N3812+S3812+Z3812+AA3812-AB3812</f>
        <v>73.666666666666671</v>
      </c>
    </row>
    <row r="3813" spans="1:29" x14ac:dyDescent="0.25">
      <c r="A3813" s="224">
        <v>3809</v>
      </c>
      <c r="B3813" s="62" t="s">
        <v>3067</v>
      </c>
      <c r="C3813" s="13" t="s">
        <v>2360</v>
      </c>
      <c r="D3813" s="18">
        <v>0.73666666666666669</v>
      </c>
      <c r="E3813" s="122"/>
      <c r="F3813" s="17"/>
      <c r="G3813" s="18">
        <v>73.666666666666671</v>
      </c>
      <c r="H3813" s="17"/>
      <c r="I3813" s="19"/>
      <c r="J3813" s="18">
        <v>0</v>
      </c>
      <c r="K3813" s="17"/>
      <c r="L3813" s="19"/>
      <c r="M3813" s="19"/>
      <c r="N3813" s="18">
        <v>0</v>
      </c>
      <c r="O3813" s="19"/>
      <c r="P3813" s="19"/>
      <c r="Q3813" s="19"/>
      <c r="R3813" s="19"/>
      <c r="S3813" s="18">
        <v>0</v>
      </c>
      <c r="T3813" s="20"/>
      <c r="U3813" s="17"/>
      <c r="V3813" s="17"/>
      <c r="W3813" s="17"/>
      <c r="X3813" s="17"/>
      <c r="Y3813" s="17"/>
      <c r="Z3813" s="18">
        <v>0</v>
      </c>
      <c r="AA3813" s="17"/>
      <c r="AB3813" s="17"/>
      <c r="AC3813" s="41">
        <v>73.666666666666671</v>
      </c>
    </row>
    <row r="3814" spans="1:29" x14ac:dyDescent="0.25">
      <c r="A3814" s="224">
        <v>3810</v>
      </c>
      <c r="B3814" s="62" t="s">
        <v>3068</v>
      </c>
      <c r="C3814" s="13" t="s">
        <v>2360</v>
      </c>
      <c r="D3814" s="18">
        <v>0.69666666666666677</v>
      </c>
      <c r="E3814" s="122"/>
      <c r="F3814" s="17"/>
      <c r="G3814" s="18">
        <v>69.666666666666671</v>
      </c>
      <c r="H3814" s="17"/>
      <c r="I3814" s="19"/>
      <c r="J3814" s="18">
        <v>0</v>
      </c>
      <c r="K3814" s="17"/>
      <c r="L3814" s="19"/>
      <c r="M3814" s="19">
        <v>4</v>
      </c>
      <c r="N3814" s="18">
        <v>4</v>
      </c>
      <c r="O3814" s="19"/>
      <c r="P3814" s="19"/>
      <c r="Q3814" s="19"/>
      <c r="R3814" s="19"/>
      <c r="S3814" s="18">
        <v>0</v>
      </c>
      <c r="T3814" s="20"/>
      <c r="U3814" s="17"/>
      <c r="V3814" s="17"/>
      <c r="W3814" s="17"/>
      <c r="X3814" s="17"/>
      <c r="Y3814" s="17"/>
      <c r="Z3814" s="18">
        <v>0</v>
      </c>
      <c r="AA3814" s="17"/>
      <c r="AB3814" s="17"/>
      <c r="AC3814" s="41">
        <v>73.666666666666671</v>
      </c>
    </row>
    <row r="3815" spans="1:29" x14ac:dyDescent="0.25">
      <c r="A3815" s="225">
        <v>3811</v>
      </c>
      <c r="B3815" s="62" t="s">
        <v>3749</v>
      </c>
      <c r="C3815" s="13" t="s">
        <v>3340</v>
      </c>
      <c r="D3815" s="18">
        <v>0.59363636363636363</v>
      </c>
      <c r="E3815" s="122">
        <v>1</v>
      </c>
      <c r="F3815" s="17"/>
      <c r="G3815" s="18">
        <v>60.36363636363636</v>
      </c>
      <c r="H3815" s="17"/>
      <c r="I3815" s="19"/>
      <c r="J3815" s="18">
        <v>0</v>
      </c>
      <c r="K3815" s="17"/>
      <c r="L3815" s="19"/>
      <c r="M3815" s="19"/>
      <c r="N3815" s="18">
        <v>0</v>
      </c>
      <c r="O3815" s="19"/>
      <c r="P3815" s="19"/>
      <c r="Q3815" s="19"/>
      <c r="R3815" s="19"/>
      <c r="S3815" s="18">
        <v>0</v>
      </c>
      <c r="T3815" s="20">
        <v>11</v>
      </c>
      <c r="U3815" s="17">
        <v>0.5</v>
      </c>
      <c r="V3815" s="17">
        <v>1.8</v>
      </c>
      <c r="W3815" s="17"/>
      <c r="X3815" s="17"/>
      <c r="Y3815" s="17"/>
      <c r="Z3815" s="18">
        <v>13.3</v>
      </c>
      <c r="AA3815" s="17"/>
      <c r="AB3815" s="17"/>
      <c r="AC3815" s="41">
        <v>73.663636363636357</v>
      </c>
    </row>
    <row r="3816" spans="1:29" x14ac:dyDescent="0.25">
      <c r="A3816" s="224">
        <v>3812</v>
      </c>
      <c r="B3816" s="58" t="s">
        <v>1019</v>
      </c>
      <c r="C3816" s="8" t="s">
        <v>5456</v>
      </c>
      <c r="D3816" s="43">
        <v>0.73650666666666664</v>
      </c>
      <c r="E3816" s="121"/>
      <c r="F3816" s="5"/>
      <c r="G3816" s="6">
        <f>SUM(D3816*100,E3816:F3816)</f>
        <v>73.650666666666666</v>
      </c>
      <c r="H3816" s="5"/>
      <c r="I3816" s="4"/>
      <c r="J3816" s="6">
        <f>SUM(H3816:I3816)</f>
        <v>0</v>
      </c>
      <c r="K3816" s="5"/>
      <c r="L3816" s="4"/>
      <c r="M3816" s="4"/>
      <c r="N3816" s="6">
        <f>SUM(K3816:M3816)</f>
        <v>0</v>
      </c>
      <c r="O3816" s="4"/>
      <c r="P3816" s="4"/>
      <c r="Q3816" s="4"/>
      <c r="R3816" s="4"/>
      <c r="S3816" s="6">
        <f>SUM(O3816:R3816)</f>
        <v>0</v>
      </c>
      <c r="T3816" s="7"/>
      <c r="U3816" s="5"/>
      <c r="V3816" s="5"/>
      <c r="W3816" s="5"/>
      <c r="X3816" s="5"/>
      <c r="Y3816" s="5"/>
      <c r="Z3816" s="6">
        <f>SUM(T3816:Y3816)</f>
        <v>0</v>
      </c>
      <c r="AA3816" s="5"/>
      <c r="AB3816" s="5"/>
      <c r="AC3816" s="40">
        <f>G3816+J3816+N3816+S3816+Z3816+AA3816-AB3816</f>
        <v>73.650666666666666</v>
      </c>
    </row>
    <row r="3817" spans="1:29" ht="25.5" x14ac:dyDescent="0.25">
      <c r="A3817" s="224">
        <v>3813</v>
      </c>
      <c r="B3817" s="81" t="s">
        <v>1793</v>
      </c>
      <c r="C3817" s="13" t="s">
        <v>1369</v>
      </c>
      <c r="D3817" s="18">
        <v>0.72937857142857143</v>
      </c>
      <c r="E3817" s="122"/>
      <c r="F3817" s="17"/>
      <c r="G3817" s="18">
        <f>SUM(D3817*100,E3817:F3817)</f>
        <v>72.937857142857141</v>
      </c>
      <c r="H3817" s="17"/>
      <c r="I3817" s="19"/>
      <c r="J3817" s="18">
        <f>SUM(H3817:I3817)</f>
        <v>0</v>
      </c>
      <c r="K3817" s="17"/>
      <c r="L3817" s="19"/>
      <c r="M3817" s="19"/>
      <c r="N3817" s="18">
        <f>SUM(K3817:M3817)</f>
        <v>0</v>
      </c>
      <c r="O3817" s="19"/>
      <c r="P3817" s="19"/>
      <c r="Q3817" s="19"/>
      <c r="R3817" s="19"/>
      <c r="S3817" s="18">
        <f>SUM(O3817:R3817)</f>
        <v>0</v>
      </c>
      <c r="T3817" s="20"/>
      <c r="U3817" s="17">
        <v>0.5</v>
      </c>
      <c r="V3817" s="17"/>
      <c r="W3817" s="17">
        <v>0.2</v>
      </c>
      <c r="X3817" s="17"/>
      <c r="Y3817" s="17"/>
      <c r="Z3817" s="18">
        <f>SUM(T3817:Y3817)</f>
        <v>0.7</v>
      </c>
      <c r="AA3817" s="17"/>
      <c r="AB3817" s="17"/>
      <c r="AC3817" s="41">
        <f>G3817+J3817+N3817+S3817+Z3817+AA3817-AB3817</f>
        <v>73.637857142857143</v>
      </c>
    </row>
    <row r="3818" spans="1:29" x14ac:dyDescent="0.25">
      <c r="A3818" s="224">
        <v>3814</v>
      </c>
      <c r="B3818" s="62" t="s">
        <v>3069</v>
      </c>
      <c r="C3818" s="13" t="s">
        <v>2360</v>
      </c>
      <c r="D3818" s="18">
        <v>0.7363333333333334</v>
      </c>
      <c r="E3818" s="122"/>
      <c r="F3818" s="17"/>
      <c r="G3818" s="18">
        <v>73.63333333333334</v>
      </c>
      <c r="H3818" s="17"/>
      <c r="I3818" s="19"/>
      <c r="J3818" s="18">
        <v>0</v>
      </c>
      <c r="K3818" s="17"/>
      <c r="L3818" s="19"/>
      <c r="M3818" s="19"/>
      <c r="N3818" s="18">
        <v>0</v>
      </c>
      <c r="O3818" s="19"/>
      <c r="P3818" s="19"/>
      <c r="Q3818" s="19"/>
      <c r="R3818" s="19"/>
      <c r="S3818" s="18">
        <v>0</v>
      </c>
      <c r="T3818" s="20"/>
      <c r="U3818" s="17"/>
      <c r="V3818" s="17"/>
      <c r="W3818" s="17"/>
      <c r="X3818" s="17"/>
      <c r="Y3818" s="17"/>
      <c r="Z3818" s="18">
        <v>0</v>
      </c>
      <c r="AA3818" s="17"/>
      <c r="AB3818" s="17"/>
      <c r="AC3818" s="41">
        <v>73.63333333333334</v>
      </c>
    </row>
    <row r="3819" spans="1:29" x14ac:dyDescent="0.25">
      <c r="A3819" s="225">
        <v>3815</v>
      </c>
      <c r="B3819" s="58" t="s">
        <v>1020</v>
      </c>
      <c r="C3819" s="8" t="s">
        <v>5456</v>
      </c>
      <c r="D3819" s="6">
        <v>0.73633333333333328</v>
      </c>
      <c r="E3819" s="121"/>
      <c r="F3819" s="5"/>
      <c r="G3819" s="6">
        <f>SUM(D3819*100,E3819:F3819)</f>
        <v>73.633333333333326</v>
      </c>
      <c r="H3819" s="5"/>
      <c r="I3819" s="4"/>
      <c r="J3819" s="6">
        <f>SUM(H3819:I3819)</f>
        <v>0</v>
      </c>
      <c r="K3819" s="5"/>
      <c r="L3819" s="4"/>
      <c r="M3819" s="4"/>
      <c r="N3819" s="6">
        <f>SUM(K3819:M3819)</f>
        <v>0</v>
      </c>
      <c r="O3819" s="4"/>
      <c r="P3819" s="4"/>
      <c r="Q3819" s="4"/>
      <c r="R3819" s="4"/>
      <c r="S3819" s="6">
        <f>SUM(O3819:R3819)</f>
        <v>0</v>
      </c>
      <c r="T3819" s="7"/>
      <c r="U3819" s="5"/>
      <c r="V3819" s="5"/>
      <c r="W3819" s="5"/>
      <c r="X3819" s="5"/>
      <c r="Y3819" s="5"/>
      <c r="Z3819" s="6">
        <f>SUM(T3819:Y3819)</f>
        <v>0</v>
      </c>
      <c r="AA3819" s="5"/>
      <c r="AB3819" s="5"/>
      <c r="AC3819" s="40">
        <f>G3819+J3819+N3819+S3819+Z3819+AA3819-AB3819</f>
        <v>73.633333333333326</v>
      </c>
    </row>
    <row r="3820" spans="1:29" x14ac:dyDescent="0.25">
      <c r="A3820" s="224">
        <v>3816</v>
      </c>
      <c r="B3820" s="62" t="s">
        <v>4905</v>
      </c>
      <c r="C3820" s="8" t="s">
        <v>4042</v>
      </c>
      <c r="D3820" s="18">
        <v>0.73621621621621625</v>
      </c>
      <c r="E3820" s="124"/>
      <c r="F3820" s="17"/>
      <c r="G3820" s="18">
        <f>SUM(D3820*100,E3820:F3820)</f>
        <v>73.621621621621628</v>
      </c>
      <c r="H3820" s="17"/>
      <c r="I3820" s="19"/>
      <c r="J3820" s="18">
        <f>SUM(H3820:I3820)</f>
        <v>0</v>
      </c>
      <c r="K3820" s="17"/>
      <c r="L3820" s="19"/>
      <c r="M3820" s="19"/>
      <c r="N3820" s="18">
        <f>SUM(K3820:M3820)</f>
        <v>0</v>
      </c>
      <c r="O3820" s="19"/>
      <c r="P3820" s="19"/>
      <c r="Q3820" s="19"/>
      <c r="R3820" s="19"/>
      <c r="S3820" s="18">
        <f>SUM(O3820:R3820)</f>
        <v>0</v>
      </c>
      <c r="T3820" s="20"/>
      <c r="U3820" s="17"/>
      <c r="V3820" s="17"/>
      <c r="W3820" s="17"/>
      <c r="X3820" s="17"/>
      <c r="Y3820" s="17"/>
      <c r="Z3820" s="18">
        <f>SUM(T3820:Y3820)</f>
        <v>0</v>
      </c>
      <c r="AA3820" s="17"/>
      <c r="AB3820" s="17"/>
      <c r="AC3820" s="41">
        <f>G3820+J3820+N3820+S3820+Z3820+AA3820-AB3820</f>
        <v>73.621621621621628</v>
      </c>
    </row>
    <row r="3821" spans="1:29" x14ac:dyDescent="0.25">
      <c r="A3821" s="224">
        <v>3817</v>
      </c>
      <c r="B3821" s="62" t="s">
        <v>5156</v>
      </c>
      <c r="C3821" s="24" t="s">
        <v>4042</v>
      </c>
      <c r="D3821" s="18">
        <v>0.73612903225806448</v>
      </c>
      <c r="E3821" s="124"/>
      <c r="F3821" s="17"/>
      <c r="G3821" s="18">
        <f>SUM(D3821*100,E3821:F3821)</f>
        <v>73.612903225806448</v>
      </c>
      <c r="H3821" s="17"/>
      <c r="I3821" s="19"/>
      <c r="J3821" s="18">
        <f>SUM(H3821:I3821)</f>
        <v>0</v>
      </c>
      <c r="K3821" s="17"/>
      <c r="L3821" s="19"/>
      <c r="M3821" s="19"/>
      <c r="N3821" s="18">
        <f>SUM(K3821:M3821)</f>
        <v>0</v>
      </c>
      <c r="O3821" s="19"/>
      <c r="P3821" s="19"/>
      <c r="Q3821" s="19"/>
      <c r="R3821" s="19"/>
      <c r="S3821" s="18">
        <f>SUM(O3821:R3821)</f>
        <v>0</v>
      </c>
      <c r="T3821" s="20"/>
      <c r="U3821" s="17"/>
      <c r="V3821" s="17"/>
      <c r="W3821" s="17"/>
      <c r="X3821" s="17"/>
      <c r="Y3821" s="17"/>
      <c r="Z3821" s="18">
        <f>SUM(T3821:Y3821)</f>
        <v>0</v>
      </c>
      <c r="AA3821" s="17"/>
      <c r="AB3821" s="17"/>
      <c r="AC3821" s="41">
        <f>G3821+J3821+N3821+S3821+Z3821+AA3821-AB3821</f>
        <v>73.612903225806448</v>
      </c>
    </row>
    <row r="3822" spans="1:29" x14ac:dyDescent="0.25">
      <c r="A3822" s="224">
        <v>3818</v>
      </c>
      <c r="B3822" s="88" t="s">
        <v>1794</v>
      </c>
      <c r="C3822" s="8" t="s">
        <v>1369</v>
      </c>
      <c r="D3822" s="18">
        <v>0.72911333333333339</v>
      </c>
      <c r="E3822" s="122"/>
      <c r="F3822" s="17"/>
      <c r="G3822" s="18">
        <f>SUM(D3822*100,E3822:F3822)</f>
        <v>72.911333333333346</v>
      </c>
      <c r="H3822" s="17"/>
      <c r="I3822" s="19"/>
      <c r="J3822" s="18">
        <f>SUM(H3822:I3822)</f>
        <v>0</v>
      </c>
      <c r="K3822" s="17"/>
      <c r="L3822" s="19"/>
      <c r="M3822" s="19"/>
      <c r="N3822" s="18">
        <f>SUM(K3822:M3822)</f>
        <v>0</v>
      </c>
      <c r="O3822" s="19"/>
      <c r="P3822" s="19"/>
      <c r="Q3822" s="19"/>
      <c r="R3822" s="19"/>
      <c r="S3822" s="18">
        <f>SUM(O3822:R3822)</f>
        <v>0</v>
      </c>
      <c r="T3822" s="20"/>
      <c r="U3822" s="17">
        <v>0.5</v>
      </c>
      <c r="V3822" s="17"/>
      <c r="W3822" s="17">
        <v>0.2</v>
      </c>
      <c r="X3822" s="17"/>
      <c r="Y3822" s="17"/>
      <c r="Z3822" s="18">
        <f>SUM(T3822:Y3822)</f>
        <v>0.7</v>
      </c>
      <c r="AA3822" s="17"/>
      <c r="AB3822" s="17"/>
      <c r="AC3822" s="41">
        <f>G3822+J3822+N3822+S3822+Z3822+AA3822-AB3822</f>
        <v>73.611333333333349</v>
      </c>
    </row>
    <row r="3823" spans="1:29" x14ac:dyDescent="0.25">
      <c r="A3823" s="225">
        <v>3819</v>
      </c>
      <c r="B3823" s="109">
        <v>184175</v>
      </c>
      <c r="C3823" s="36" t="s">
        <v>5457</v>
      </c>
      <c r="D3823" s="39">
        <v>0.73611111111111116</v>
      </c>
      <c r="E3823" s="123"/>
      <c r="F3823" s="33"/>
      <c r="G3823" s="34">
        <v>73.611111111111114</v>
      </c>
      <c r="H3823" s="33"/>
      <c r="I3823" s="32"/>
      <c r="J3823" s="34">
        <v>0</v>
      </c>
      <c r="K3823" s="33"/>
      <c r="L3823" s="32"/>
      <c r="M3823" s="32"/>
      <c r="N3823" s="34">
        <v>0</v>
      </c>
      <c r="O3823" s="32"/>
      <c r="P3823" s="32"/>
      <c r="Q3823" s="32"/>
      <c r="R3823" s="32"/>
      <c r="S3823" s="34">
        <v>0</v>
      </c>
      <c r="T3823" s="35"/>
      <c r="U3823" s="33"/>
      <c r="V3823" s="33"/>
      <c r="W3823" s="33"/>
      <c r="X3823" s="33"/>
      <c r="Y3823" s="33"/>
      <c r="Z3823" s="34">
        <v>0</v>
      </c>
      <c r="AA3823" s="33"/>
      <c r="AB3823" s="33"/>
      <c r="AC3823" s="42">
        <v>73.611111111111114</v>
      </c>
    </row>
    <row r="3824" spans="1:29" x14ac:dyDescent="0.25">
      <c r="A3824" s="224">
        <v>3820</v>
      </c>
      <c r="B3824" s="62" t="s">
        <v>4877</v>
      </c>
      <c r="C3824" s="8" t="s">
        <v>4042</v>
      </c>
      <c r="D3824" s="18">
        <v>0.71108108108108103</v>
      </c>
      <c r="E3824" s="124"/>
      <c r="F3824" s="17"/>
      <c r="G3824" s="18">
        <f>SUM(D3824*100,E3824:F3824)</f>
        <v>71.108108108108098</v>
      </c>
      <c r="H3824" s="17"/>
      <c r="I3824" s="19"/>
      <c r="J3824" s="18">
        <f>SUM(H3824:I3824)</f>
        <v>0</v>
      </c>
      <c r="K3824" s="17"/>
      <c r="L3824" s="19"/>
      <c r="M3824" s="19"/>
      <c r="N3824" s="18">
        <f>SUM(K3824:M3824)</f>
        <v>0</v>
      </c>
      <c r="O3824" s="19">
        <v>2.5</v>
      </c>
      <c r="P3824" s="19"/>
      <c r="Q3824" s="19"/>
      <c r="R3824" s="19"/>
      <c r="S3824" s="18">
        <f>SUM(O3824:R3824)</f>
        <v>2.5</v>
      </c>
      <c r="T3824" s="20"/>
      <c r="U3824" s="17"/>
      <c r="V3824" s="17"/>
      <c r="W3824" s="17"/>
      <c r="X3824" s="17"/>
      <c r="Y3824" s="17"/>
      <c r="Z3824" s="18">
        <f>SUM(T3824:Y3824)</f>
        <v>0</v>
      </c>
      <c r="AA3824" s="17"/>
      <c r="AB3824" s="17"/>
      <c r="AC3824" s="41">
        <f>G3824+J3824+N3824+S3824+Z3824+AA3824-AB3824</f>
        <v>73.608108108108098</v>
      </c>
    </row>
    <row r="3825" spans="1:29" x14ac:dyDescent="0.25">
      <c r="A3825" s="224">
        <v>3821</v>
      </c>
      <c r="B3825" s="80" t="s">
        <v>1795</v>
      </c>
      <c r="C3825" s="22" t="s">
        <v>1369</v>
      </c>
      <c r="D3825" s="18">
        <v>0.73599999999999999</v>
      </c>
      <c r="E3825" s="122"/>
      <c r="F3825" s="17"/>
      <c r="G3825" s="18">
        <f>SUM(D3825*100,E3825:F3825)</f>
        <v>73.599999999999994</v>
      </c>
      <c r="H3825" s="17"/>
      <c r="I3825" s="19"/>
      <c r="J3825" s="18">
        <f>SUM(H3825:I3825)</f>
        <v>0</v>
      </c>
      <c r="K3825" s="17"/>
      <c r="L3825" s="19"/>
      <c r="M3825" s="19"/>
      <c r="N3825" s="18">
        <f>SUM(K3825:M3825)</f>
        <v>0</v>
      </c>
      <c r="O3825" s="19"/>
      <c r="P3825" s="19"/>
      <c r="Q3825" s="19"/>
      <c r="R3825" s="19"/>
      <c r="S3825" s="18">
        <f>SUM(O3825:R3825)</f>
        <v>0</v>
      </c>
      <c r="T3825" s="20"/>
      <c r="U3825" s="17"/>
      <c r="V3825" s="17"/>
      <c r="W3825" s="17"/>
      <c r="X3825" s="17"/>
      <c r="Y3825" s="17"/>
      <c r="Z3825" s="18">
        <f>SUM(T3825:Y3825)</f>
        <v>0</v>
      </c>
      <c r="AA3825" s="17"/>
      <c r="AB3825" s="17"/>
      <c r="AC3825" s="41">
        <f>G3825+J3825+N3825+S3825+Z3825+AA3825-AB3825</f>
        <v>73.599999999999994</v>
      </c>
    </row>
    <row r="3826" spans="1:29" x14ac:dyDescent="0.25">
      <c r="A3826" s="224">
        <v>3822</v>
      </c>
      <c r="B3826" s="81" t="s">
        <v>4254</v>
      </c>
      <c r="C3826" s="8" t="s">
        <v>4042</v>
      </c>
      <c r="D3826" s="18">
        <v>0.73599999999999999</v>
      </c>
      <c r="E3826" s="124"/>
      <c r="F3826" s="17"/>
      <c r="G3826" s="18">
        <f>SUM(D3826*100,E3826:F3826)</f>
        <v>73.599999999999994</v>
      </c>
      <c r="H3826" s="17"/>
      <c r="I3826" s="19"/>
      <c r="J3826" s="18">
        <f>SUM(H3826:I3826)</f>
        <v>0</v>
      </c>
      <c r="K3826" s="17"/>
      <c r="L3826" s="19"/>
      <c r="M3826" s="19"/>
      <c r="N3826" s="18">
        <f>SUM(K3826:M3826)</f>
        <v>0</v>
      </c>
      <c r="O3826" s="19"/>
      <c r="P3826" s="19"/>
      <c r="Q3826" s="19"/>
      <c r="R3826" s="19"/>
      <c r="S3826" s="18">
        <f>SUM(O3826:R3826)</f>
        <v>0</v>
      </c>
      <c r="T3826" s="20"/>
      <c r="U3826" s="17"/>
      <c r="V3826" s="17"/>
      <c r="W3826" s="17"/>
      <c r="X3826" s="17"/>
      <c r="Y3826" s="17"/>
      <c r="Z3826" s="18">
        <f>SUM(T3826:Y3826)</f>
        <v>0</v>
      </c>
      <c r="AA3826" s="17"/>
      <c r="AB3826" s="17"/>
      <c r="AC3826" s="41">
        <f>G3826+J3826+N3826+S3826+Z3826+AA3826-AB3826</f>
        <v>73.599999999999994</v>
      </c>
    </row>
    <row r="3827" spans="1:29" x14ac:dyDescent="0.25">
      <c r="A3827" s="225">
        <v>3823</v>
      </c>
      <c r="B3827" s="109">
        <v>214227</v>
      </c>
      <c r="C3827" s="36" t="s">
        <v>5457</v>
      </c>
      <c r="D3827" s="39">
        <v>0.73579259259259255</v>
      </c>
      <c r="E3827" s="123"/>
      <c r="F3827" s="33"/>
      <c r="G3827" s="34">
        <v>73.57925925925926</v>
      </c>
      <c r="H3827" s="33"/>
      <c r="I3827" s="32"/>
      <c r="J3827" s="34">
        <v>0</v>
      </c>
      <c r="K3827" s="33"/>
      <c r="L3827" s="32"/>
      <c r="M3827" s="32"/>
      <c r="N3827" s="34">
        <v>0</v>
      </c>
      <c r="O3827" s="32"/>
      <c r="P3827" s="32"/>
      <c r="Q3827" s="32"/>
      <c r="R3827" s="32"/>
      <c r="S3827" s="34">
        <v>0</v>
      </c>
      <c r="T3827" s="35"/>
      <c r="U3827" s="33"/>
      <c r="V3827" s="33"/>
      <c r="W3827" s="33"/>
      <c r="X3827" s="33"/>
      <c r="Y3827" s="33"/>
      <c r="Z3827" s="34">
        <v>0</v>
      </c>
      <c r="AA3827" s="33"/>
      <c r="AB3827" s="33"/>
      <c r="AC3827" s="42">
        <v>73.57925925925926</v>
      </c>
    </row>
    <row r="3828" spans="1:29" x14ac:dyDescent="0.25">
      <c r="A3828" s="224">
        <v>3824</v>
      </c>
      <c r="B3828" s="109">
        <v>194100</v>
      </c>
      <c r="C3828" s="36" t="s">
        <v>5457</v>
      </c>
      <c r="D3828" s="39">
        <v>0.73566666666666669</v>
      </c>
      <c r="E3828" s="123"/>
      <c r="F3828" s="33"/>
      <c r="G3828" s="34">
        <v>73.566666666666663</v>
      </c>
      <c r="H3828" s="33"/>
      <c r="I3828" s="32"/>
      <c r="J3828" s="34">
        <v>0</v>
      </c>
      <c r="K3828" s="33"/>
      <c r="L3828" s="32"/>
      <c r="M3828" s="32"/>
      <c r="N3828" s="34">
        <v>0</v>
      </c>
      <c r="O3828" s="32"/>
      <c r="P3828" s="32"/>
      <c r="Q3828" s="32"/>
      <c r="R3828" s="32"/>
      <c r="S3828" s="34">
        <v>0</v>
      </c>
      <c r="T3828" s="35"/>
      <c r="U3828" s="33"/>
      <c r="V3828" s="33"/>
      <c r="W3828" s="33"/>
      <c r="X3828" s="33"/>
      <c r="Y3828" s="33"/>
      <c r="Z3828" s="34">
        <v>0</v>
      </c>
      <c r="AA3828" s="33"/>
      <c r="AB3828" s="33"/>
      <c r="AC3828" s="42">
        <v>73.566666666666663</v>
      </c>
    </row>
    <row r="3829" spans="1:29" x14ac:dyDescent="0.25">
      <c r="A3829" s="224">
        <v>3825</v>
      </c>
      <c r="B3829" s="62" t="s">
        <v>5365</v>
      </c>
      <c r="C3829" s="9" t="s">
        <v>4042</v>
      </c>
      <c r="D3829" s="18">
        <v>0.73558787878787879</v>
      </c>
      <c r="E3829" s="124"/>
      <c r="F3829" s="17"/>
      <c r="G3829" s="18">
        <f>SUM(D3829*100,E3829:F3829)</f>
        <v>73.558787878787882</v>
      </c>
      <c r="H3829" s="17"/>
      <c r="I3829" s="19"/>
      <c r="J3829" s="18">
        <f>SUM(H3829:I3829)</f>
        <v>0</v>
      </c>
      <c r="K3829" s="17"/>
      <c r="L3829" s="19"/>
      <c r="M3829" s="19"/>
      <c r="N3829" s="18">
        <f>SUM(K3829:M3829)</f>
        <v>0</v>
      </c>
      <c r="O3829" s="19"/>
      <c r="P3829" s="19"/>
      <c r="Q3829" s="19"/>
      <c r="R3829" s="19"/>
      <c r="S3829" s="18">
        <f>SUM(O3829:R3829)</f>
        <v>0</v>
      </c>
      <c r="T3829" s="20"/>
      <c r="U3829" s="17"/>
      <c r="V3829" s="17"/>
      <c r="W3829" s="17"/>
      <c r="X3829" s="17"/>
      <c r="Y3829" s="17"/>
      <c r="Z3829" s="18">
        <f>SUM(T3829:Y3829)</f>
        <v>0</v>
      </c>
      <c r="AA3829" s="17"/>
      <c r="AB3829" s="17"/>
      <c r="AC3829" s="41">
        <f>G3829+J3829+N3829+S3829+Z3829+AA3829-AB3829</f>
        <v>73.558787878787882</v>
      </c>
    </row>
    <row r="3830" spans="1:29" x14ac:dyDescent="0.25">
      <c r="A3830" s="224">
        <v>3826</v>
      </c>
      <c r="B3830" s="58" t="s">
        <v>1021</v>
      </c>
      <c r="C3830" s="8" t="s">
        <v>5456</v>
      </c>
      <c r="D3830" s="43">
        <v>0.72748000000000002</v>
      </c>
      <c r="E3830" s="121"/>
      <c r="F3830" s="5"/>
      <c r="G3830" s="6">
        <f>SUM(D3830*100,E3830:F3830)</f>
        <v>72.748000000000005</v>
      </c>
      <c r="H3830" s="5"/>
      <c r="I3830" s="4"/>
      <c r="J3830" s="6">
        <f>SUM(H3830:I3830)</f>
        <v>0</v>
      </c>
      <c r="K3830" s="5"/>
      <c r="L3830" s="4"/>
      <c r="M3830" s="4"/>
      <c r="N3830" s="6">
        <f>SUM(K3830:M3830)</f>
        <v>0</v>
      </c>
      <c r="O3830" s="4"/>
      <c r="P3830" s="4"/>
      <c r="Q3830" s="4"/>
      <c r="R3830" s="4"/>
      <c r="S3830" s="6">
        <f>SUM(O3830:R3830)</f>
        <v>0</v>
      </c>
      <c r="T3830" s="7"/>
      <c r="U3830" s="5"/>
      <c r="V3830" s="16">
        <v>0.8</v>
      </c>
      <c r="W3830" s="5"/>
      <c r="X3830" s="5"/>
      <c r="Y3830" s="5"/>
      <c r="Z3830" s="6">
        <f>SUM(T3830:Y3830)</f>
        <v>0.8</v>
      </c>
      <c r="AA3830" s="5"/>
      <c r="AB3830" s="5"/>
      <c r="AC3830" s="40">
        <f>G3830+J3830+N3830+S3830+Z3830+AA3830-AB3830</f>
        <v>73.548000000000002</v>
      </c>
    </row>
    <row r="3831" spans="1:29" x14ac:dyDescent="0.25">
      <c r="A3831" s="225">
        <v>3827</v>
      </c>
      <c r="B3831" s="62" t="s">
        <v>3070</v>
      </c>
      <c r="C3831" s="13" t="s">
        <v>2360</v>
      </c>
      <c r="D3831" s="18">
        <v>0.7353846153846153</v>
      </c>
      <c r="E3831" s="122"/>
      <c r="F3831" s="17"/>
      <c r="G3831" s="18">
        <v>73.538461538461533</v>
      </c>
      <c r="H3831" s="17"/>
      <c r="I3831" s="19"/>
      <c r="J3831" s="18">
        <v>0</v>
      </c>
      <c r="K3831" s="17"/>
      <c r="L3831" s="19"/>
      <c r="M3831" s="19"/>
      <c r="N3831" s="18">
        <v>0</v>
      </c>
      <c r="O3831" s="19"/>
      <c r="P3831" s="19"/>
      <c r="Q3831" s="19"/>
      <c r="R3831" s="19"/>
      <c r="S3831" s="18">
        <v>0</v>
      </c>
      <c r="T3831" s="20"/>
      <c r="U3831" s="17"/>
      <c r="V3831" s="17"/>
      <c r="W3831" s="17"/>
      <c r="X3831" s="17"/>
      <c r="Y3831" s="17"/>
      <c r="Z3831" s="18">
        <v>0</v>
      </c>
      <c r="AA3831" s="17"/>
      <c r="AB3831" s="17"/>
      <c r="AC3831" s="41">
        <v>73.538461538461533</v>
      </c>
    </row>
    <row r="3832" spans="1:29" x14ac:dyDescent="0.25">
      <c r="A3832" s="224">
        <v>3828</v>
      </c>
      <c r="B3832" s="109">
        <v>184178</v>
      </c>
      <c r="C3832" s="36" t="s">
        <v>5457</v>
      </c>
      <c r="D3832" s="39">
        <v>0.71027777777777779</v>
      </c>
      <c r="E3832" s="123"/>
      <c r="F3832" s="33"/>
      <c r="G3832" s="34">
        <v>71.027777777777771</v>
      </c>
      <c r="H3832" s="33"/>
      <c r="I3832" s="32"/>
      <c r="J3832" s="34">
        <v>0</v>
      </c>
      <c r="K3832" s="33"/>
      <c r="L3832" s="32"/>
      <c r="M3832" s="32"/>
      <c r="N3832" s="34">
        <v>0</v>
      </c>
      <c r="O3832" s="32">
        <v>2.5</v>
      </c>
      <c r="P3832" s="32"/>
      <c r="Q3832" s="32"/>
      <c r="R3832" s="32"/>
      <c r="S3832" s="34">
        <v>2.5</v>
      </c>
      <c r="T3832" s="35"/>
      <c r="U3832" s="33"/>
      <c r="V3832" s="33"/>
      <c r="W3832" s="33"/>
      <c r="X3832" s="33"/>
      <c r="Y3832" s="33"/>
      <c r="Z3832" s="34">
        <v>0</v>
      </c>
      <c r="AA3832" s="33"/>
      <c r="AB3832" s="33"/>
      <c r="AC3832" s="42">
        <v>73.527777777777771</v>
      </c>
    </row>
    <row r="3833" spans="1:29" x14ac:dyDescent="0.25">
      <c r="A3833" s="224">
        <v>3829</v>
      </c>
      <c r="B3833" s="87" t="s">
        <v>1796</v>
      </c>
      <c r="C3833" s="26" t="s">
        <v>1369</v>
      </c>
      <c r="D3833" s="18">
        <v>0.73526000000000002</v>
      </c>
      <c r="E3833" s="122"/>
      <c r="F3833" s="17"/>
      <c r="G3833" s="18">
        <f>SUM(D3833*100,E3833:F3833)</f>
        <v>73.525999999999996</v>
      </c>
      <c r="H3833" s="17"/>
      <c r="I3833" s="19"/>
      <c r="J3833" s="18">
        <f>SUM(H3833:I3833)</f>
        <v>0</v>
      </c>
      <c r="K3833" s="17"/>
      <c r="L3833" s="19"/>
      <c r="M3833" s="19"/>
      <c r="N3833" s="18">
        <f>SUM(K3833:M3833)</f>
        <v>0</v>
      </c>
      <c r="O3833" s="19"/>
      <c r="P3833" s="19"/>
      <c r="Q3833" s="19"/>
      <c r="R3833" s="19"/>
      <c r="S3833" s="18">
        <f>SUM(O3833:R3833)</f>
        <v>0</v>
      </c>
      <c r="T3833" s="20"/>
      <c r="U3833" s="17"/>
      <c r="V3833" s="17"/>
      <c r="W3833" s="17"/>
      <c r="X3833" s="17"/>
      <c r="Y3833" s="17"/>
      <c r="Z3833" s="18">
        <f>SUM(T3833:Y3833)</f>
        <v>0</v>
      </c>
      <c r="AA3833" s="17"/>
      <c r="AB3833" s="17"/>
      <c r="AC3833" s="41">
        <f>G3833+J3833+N3833+S3833+Z3833+AA3833-AB3833</f>
        <v>73.525999999999996</v>
      </c>
    </row>
    <row r="3834" spans="1:29" x14ac:dyDescent="0.25">
      <c r="A3834" s="224">
        <v>3830</v>
      </c>
      <c r="B3834" s="105" t="s">
        <v>1797</v>
      </c>
      <c r="C3834" s="8" t="s">
        <v>1369</v>
      </c>
      <c r="D3834" s="18">
        <v>0.6612129032258065</v>
      </c>
      <c r="E3834" s="122"/>
      <c r="F3834" s="17"/>
      <c r="G3834" s="18">
        <f>SUM(D3834*100,E3834:F3834)</f>
        <v>66.121290322580649</v>
      </c>
      <c r="H3834" s="17"/>
      <c r="I3834" s="19"/>
      <c r="J3834" s="18">
        <f>SUM(H3834:I3834)</f>
        <v>0</v>
      </c>
      <c r="K3834" s="17"/>
      <c r="L3834" s="19"/>
      <c r="M3834" s="19"/>
      <c r="N3834" s="18">
        <f>SUM(K3834:M3834)</f>
        <v>0</v>
      </c>
      <c r="O3834" s="19">
        <v>2.5</v>
      </c>
      <c r="P3834" s="19"/>
      <c r="Q3834" s="19"/>
      <c r="R3834" s="19"/>
      <c r="S3834" s="18">
        <f>SUM(O3834:R3834)</f>
        <v>2.5</v>
      </c>
      <c r="T3834" s="20">
        <v>1</v>
      </c>
      <c r="U3834" s="17">
        <v>0.5</v>
      </c>
      <c r="V3834" s="17">
        <v>0.5</v>
      </c>
      <c r="W3834" s="17">
        <f>1.7+0.2+1</f>
        <v>2.9</v>
      </c>
      <c r="X3834" s="17"/>
      <c r="Y3834" s="17"/>
      <c r="Z3834" s="18">
        <f>SUM(T3834:Y3834)</f>
        <v>4.9000000000000004</v>
      </c>
      <c r="AA3834" s="17"/>
      <c r="AB3834" s="17"/>
      <c r="AC3834" s="41">
        <f>G3834+J3834+N3834+S3834+Z3834+AA3834-AB3834</f>
        <v>73.521290322580654</v>
      </c>
    </row>
    <row r="3835" spans="1:29" x14ac:dyDescent="0.25">
      <c r="A3835" s="225">
        <v>3831</v>
      </c>
      <c r="B3835" s="62" t="s">
        <v>1022</v>
      </c>
      <c r="C3835" s="8" t="s">
        <v>5456</v>
      </c>
      <c r="D3835" s="6">
        <v>0.7351724137931035</v>
      </c>
      <c r="E3835" s="121"/>
      <c r="F3835" s="5"/>
      <c r="G3835" s="6">
        <f>SUM(D3835*100,E3835:F3835)</f>
        <v>73.517241379310349</v>
      </c>
      <c r="H3835" s="5"/>
      <c r="I3835" s="4"/>
      <c r="J3835" s="6">
        <f>SUM(H3835:I3835)</f>
        <v>0</v>
      </c>
      <c r="K3835" s="5"/>
      <c r="L3835" s="4"/>
      <c r="M3835" s="4"/>
      <c r="N3835" s="6">
        <f>SUM(K3835:M3835)</f>
        <v>0</v>
      </c>
      <c r="O3835" s="4"/>
      <c r="P3835" s="4"/>
      <c r="Q3835" s="4"/>
      <c r="R3835" s="4"/>
      <c r="S3835" s="6">
        <f>SUM(O3835:R3835)</f>
        <v>0</v>
      </c>
      <c r="T3835" s="7"/>
      <c r="U3835" s="5"/>
      <c r="V3835" s="5"/>
      <c r="W3835" s="5"/>
      <c r="X3835" s="5"/>
      <c r="Y3835" s="5"/>
      <c r="Z3835" s="6">
        <f>SUM(T3835:Y3835)</f>
        <v>0</v>
      </c>
      <c r="AA3835" s="5"/>
      <c r="AB3835" s="5"/>
      <c r="AC3835" s="40">
        <f>G3835+J3835+N3835+S3835+Z3835+AA3835-AB3835</f>
        <v>73.517241379310349</v>
      </c>
    </row>
    <row r="3836" spans="1:29" x14ac:dyDescent="0.25">
      <c r="A3836" s="224">
        <v>3832</v>
      </c>
      <c r="B3836" s="62" t="s">
        <v>1023</v>
      </c>
      <c r="C3836" s="8" t="s">
        <v>5456</v>
      </c>
      <c r="D3836" s="6">
        <v>0.73499999999999999</v>
      </c>
      <c r="E3836" s="121"/>
      <c r="F3836" s="5"/>
      <c r="G3836" s="6">
        <f>SUM(D3836*100,E3836:F3836)</f>
        <v>73.5</v>
      </c>
      <c r="H3836" s="5"/>
      <c r="I3836" s="4"/>
      <c r="J3836" s="6">
        <f>SUM(H3836:I3836)</f>
        <v>0</v>
      </c>
      <c r="K3836" s="5"/>
      <c r="L3836" s="4"/>
      <c r="M3836" s="4"/>
      <c r="N3836" s="6">
        <f>SUM(K3836:M3836)</f>
        <v>0</v>
      </c>
      <c r="O3836" s="4"/>
      <c r="P3836" s="4"/>
      <c r="Q3836" s="4"/>
      <c r="R3836" s="4"/>
      <c r="S3836" s="6">
        <f>SUM(O3836:R3836)</f>
        <v>0</v>
      </c>
      <c r="T3836" s="7"/>
      <c r="U3836" s="5"/>
      <c r="V3836" s="5"/>
      <c r="W3836" s="5"/>
      <c r="X3836" s="5"/>
      <c r="Y3836" s="5"/>
      <c r="Z3836" s="6">
        <f>SUM(T3836:Y3836)</f>
        <v>0</v>
      </c>
      <c r="AA3836" s="5"/>
      <c r="AB3836" s="5"/>
      <c r="AC3836" s="40">
        <f>G3836+J3836+N3836+S3836+Z3836+AA3836-AB3836</f>
        <v>73.5</v>
      </c>
    </row>
    <row r="3837" spans="1:29" x14ac:dyDescent="0.25">
      <c r="A3837" s="224">
        <v>3833</v>
      </c>
      <c r="B3837" s="61" t="s">
        <v>1024</v>
      </c>
      <c r="C3837" s="8" t="s">
        <v>5456</v>
      </c>
      <c r="D3837" s="6">
        <v>0.73499999999999999</v>
      </c>
      <c r="E3837" s="121"/>
      <c r="F3837" s="5"/>
      <c r="G3837" s="6">
        <f>SUM(D3837*100,E3837:F3837)</f>
        <v>73.5</v>
      </c>
      <c r="H3837" s="5"/>
      <c r="I3837" s="4"/>
      <c r="J3837" s="6">
        <f>SUM(H3837:I3837)</f>
        <v>0</v>
      </c>
      <c r="K3837" s="5"/>
      <c r="L3837" s="4"/>
      <c r="M3837" s="4"/>
      <c r="N3837" s="6">
        <f>SUM(K3837:M3837)</f>
        <v>0</v>
      </c>
      <c r="O3837" s="4"/>
      <c r="P3837" s="4"/>
      <c r="Q3837" s="4"/>
      <c r="R3837" s="4"/>
      <c r="S3837" s="6">
        <f>SUM(O3837:R3837)</f>
        <v>0</v>
      </c>
      <c r="T3837" s="7"/>
      <c r="U3837" s="5"/>
      <c r="V3837" s="5"/>
      <c r="W3837" s="5"/>
      <c r="X3837" s="5"/>
      <c r="Y3837" s="5"/>
      <c r="Z3837" s="6">
        <f>SUM(T3837:Y3837)</f>
        <v>0</v>
      </c>
      <c r="AA3837" s="5"/>
      <c r="AB3837" s="5"/>
      <c r="AC3837" s="40">
        <f>G3837+J3837+N3837+S3837+Z3837+AA3837-AB3837</f>
        <v>73.5</v>
      </c>
    </row>
    <row r="3838" spans="1:29" x14ac:dyDescent="0.25">
      <c r="A3838" s="224">
        <v>3834</v>
      </c>
      <c r="B3838" s="91" t="s">
        <v>1798</v>
      </c>
      <c r="C3838" s="8" t="s">
        <v>1369</v>
      </c>
      <c r="D3838" s="18">
        <v>0.73499999999999999</v>
      </c>
      <c r="E3838" s="122"/>
      <c r="F3838" s="17"/>
      <c r="G3838" s="18">
        <f>SUM(D3838*100,E3838:F3838)</f>
        <v>73.5</v>
      </c>
      <c r="H3838" s="17"/>
      <c r="I3838" s="19"/>
      <c r="J3838" s="18">
        <f>SUM(H3838:I3838)</f>
        <v>0</v>
      </c>
      <c r="K3838" s="17"/>
      <c r="L3838" s="19"/>
      <c r="M3838" s="19"/>
      <c r="N3838" s="18">
        <f>SUM(K3838:M3838)</f>
        <v>0</v>
      </c>
      <c r="O3838" s="19"/>
      <c r="P3838" s="19"/>
      <c r="Q3838" s="19"/>
      <c r="R3838" s="19"/>
      <c r="S3838" s="18">
        <f>SUM(O3838:R3838)</f>
        <v>0</v>
      </c>
      <c r="T3838" s="20"/>
      <c r="U3838" s="17"/>
      <c r="V3838" s="17"/>
      <c r="W3838" s="17"/>
      <c r="X3838" s="17"/>
      <c r="Y3838" s="17"/>
      <c r="Z3838" s="18">
        <f>SUM(T3838:Y3838)</f>
        <v>0</v>
      </c>
      <c r="AA3838" s="17"/>
      <c r="AB3838" s="17"/>
      <c r="AC3838" s="41">
        <f>G3838+J3838+N3838+S3838+Z3838+AA3838-AB3838</f>
        <v>73.5</v>
      </c>
    </row>
    <row r="3839" spans="1:29" x14ac:dyDescent="0.25">
      <c r="A3839" s="225">
        <v>3835</v>
      </c>
      <c r="B3839" s="62" t="s">
        <v>4781</v>
      </c>
      <c r="C3839" s="8" t="s">
        <v>4042</v>
      </c>
      <c r="D3839" s="18">
        <v>0.73499999999999999</v>
      </c>
      <c r="E3839" s="124"/>
      <c r="F3839" s="17"/>
      <c r="G3839" s="18">
        <f>SUM(D3839*100,E3839:F3839)</f>
        <v>73.5</v>
      </c>
      <c r="H3839" s="17"/>
      <c r="I3839" s="19"/>
      <c r="J3839" s="18">
        <f>SUM(H3839:I3839)</f>
        <v>0</v>
      </c>
      <c r="K3839" s="17"/>
      <c r="L3839" s="19"/>
      <c r="M3839" s="19"/>
      <c r="N3839" s="18">
        <f>SUM(K3839:M3839)</f>
        <v>0</v>
      </c>
      <c r="O3839" s="19"/>
      <c r="P3839" s="19"/>
      <c r="Q3839" s="19"/>
      <c r="R3839" s="19"/>
      <c r="S3839" s="18">
        <f>SUM(O3839:R3839)</f>
        <v>0</v>
      </c>
      <c r="T3839" s="20"/>
      <c r="U3839" s="17"/>
      <c r="V3839" s="17"/>
      <c r="W3839" s="17"/>
      <c r="X3839" s="17"/>
      <c r="Y3839" s="17"/>
      <c r="Z3839" s="18">
        <f>SUM(T3839:Y3839)</f>
        <v>0</v>
      </c>
      <c r="AA3839" s="17"/>
      <c r="AB3839" s="17"/>
      <c r="AC3839" s="41">
        <f>G3839+J3839+N3839+S3839+Z3839+AA3839-AB3839</f>
        <v>73.5</v>
      </c>
    </row>
    <row r="3840" spans="1:29" x14ac:dyDescent="0.25">
      <c r="A3840" s="224">
        <v>3836</v>
      </c>
      <c r="B3840" s="62" t="s">
        <v>1025</v>
      </c>
      <c r="C3840" s="8" t="s">
        <v>5456</v>
      </c>
      <c r="D3840" s="6">
        <v>0.73482758620689659</v>
      </c>
      <c r="E3840" s="121"/>
      <c r="F3840" s="5"/>
      <c r="G3840" s="6">
        <f>SUM(D3840*100,E3840:F3840)</f>
        <v>73.482758620689665</v>
      </c>
      <c r="H3840" s="5"/>
      <c r="I3840" s="4"/>
      <c r="J3840" s="6">
        <f>SUM(H3840:I3840)</f>
        <v>0</v>
      </c>
      <c r="K3840" s="5"/>
      <c r="L3840" s="4"/>
      <c r="M3840" s="4"/>
      <c r="N3840" s="6">
        <f>SUM(K3840:M3840)</f>
        <v>0</v>
      </c>
      <c r="O3840" s="4"/>
      <c r="P3840" s="4"/>
      <c r="Q3840" s="4"/>
      <c r="R3840" s="4"/>
      <c r="S3840" s="6">
        <f>SUM(O3840:R3840)</f>
        <v>0</v>
      </c>
      <c r="T3840" s="7"/>
      <c r="U3840" s="5"/>
      <c r="V3840" s="5"/>
      <c r="W3840" s="5"/>
      <c r="X3840" s="5"/>
      <c r="Y3840" s="5"/>
      <c r="Z3840" s="6">
        <f>SUM(T3840:Y3840)</f>
        <v>0</v>
      </c>
      <c r="AA3840" s="5"/>
      <c r="AB3840" s="5"/>
      <c r="AC3840" s="40">
        <f>G3840+J3840+N3840+S3840+Z3840+AA3840-AB3840</f>
        <v>73.482758620689665</v>
      </c>
    </row>
    <row r="3841" spans="1:29" x14ac:dyDescent="0.25">
      <c r="A3841" s="224">
        <v>3837</v>
      </c>
      <c r="B3841" s="109">
        <v>214167</v>
      </c>
      <c r="C3841" s="36" t="s">
        <v>5457</v>
      </c>
      <c r="D3841" s="39">
        <v>0.73480000000000001</v>
      </c>
      <c r="E3841" s="123"/>
      <c r="F3841" s="33"/>
      <c r="G3841" s="34">
        <v>73.48</v>
      </c>
      <c r="H3841" s="33"/>
      <c r="I3841" s="32"/>
      <c r="J3841" s="34">
        <v>0</v>
      </c>
      <c r="K3841" s="33"/>
      <c r="L3841" s="32"/>
      <c r="M3841" s="32"/>
      <c r="N3841" s="34">
        <v>0</v>
      </c>
      <c r="O3841" s="32"/>
      <c r="P3841" s="32"/>
      <c r="Q3841" s="32"/>
      <c r="R3841" s="32"/>
      <c r="S3841" s="34">
        <v>0</v>
      </c>
      <c r="T3841" s="35"/>
      <c r="U3841" s="33"/>
      <c r="V3841" s="33"/>
      <c r="W3841" s="33"/>
      <c r="X3841" s="33"/>
      <c r="Y3841" s="33"/>
      <c r="Z3841" s="34">
        <v>0</v>
      </c>
      <c r="AA3841" s="33"/>
      <c r="AB3841" s="33"/>
      <c r="AC3841" s="42">
        <v>73.48</v>
      </c>
    </row>
    <row r="3842" spans="1:29" x14ac:dyDescent="0.25">
      <c r="A3842" s="224">
        <v>3838</v>
      </c>
      <c r="B3842" s="109">
        <v>184102</v>
      </c>
      <c r="C3842" s="36" t="s">
        <v>5457</v>
      </c>
      <c r="D3842" s="39">
        <v>0.73472222222222228</v>
      </c>
      <c r="E3842" s="123"/>
      <c r="F3842" s="33"/>
      <c r="G3842" s="34">
        <v>73.472222222222229</v>
      </c>
      <c r="H3842" s="33"/>
      <c r="I3842" s="32"/>
      <c r="J3842" s="34">
        <v>0</v>
      </c>
      <c r="K3842" s="33"/>
      <c r="L3842" s="32"/>
      <c r="M3842" s="32"/>
      <c r="N3842" s="34">
        <v>0</v>
      </c>
      <c r="O3842" s="32"/>
      <c r="P3842" s="32"/>
      <c r="Q3842" s="32"/>
      <c r="R3842" s="32"/>
      <c r="S3842" s="34">
        <v>0</v>
      </c>
      <c r="T3842" s="35"/>
      <c r="U3842" s="33"/>
      <c r="V3842" s="33"/>
      <c r="W3842" s="33"/>
      <c r="X3842" s="33"/>
      <c r="Y3842" s="33"/>
      <c r="Z3842" s="34">
        <v>0</v>
      </c>
      <c r="AA3842" s="33"/>
      <c r="AB3842" s="33"/>
      <c r="AC3842" s="42">
        <v>73.472222222222229</v>
      </c>
    </row>
    <row r="3843" spans="1:29" x14ac:dyDescent="0.25">
      <c r="A3843" s="225">
        <v>3839</v>
      </c>
      <c r="B3843" s="62" t="s">
        <v>4610</v>
      </c>
      <c r="C3843" s="50" t="s">
        <v>4042</v>
      </c>
      <c r="D3843" s="18">
        <v>0.73470967741935478</v>
      </c>
      <c r="E3843" s="124"/>
      <c r="F3843" s="17"/>
      <c r="G3843" s="18">
        <f>SUM(D3843*100,E3843:F3843)</f>
        <v>73.470967741935482</v>
      </c>
      <c r="H3843" s="17"/>
      <c r="I3843" s="19"/>
      <c r="J3843" s="18">
        <f>SUM(H3843:I3843)</f>
        <v>0</v>
      </c>
      <c r="K3843" s="17"/>
      <c r="L3843" s="19"/>
      <c r="M3843" s="19"/>
      <c r="N3843" s="18">
        <f>SUM(K3843:M3843)</f>
        <v>0</v>
      </c>
      <c r="O3843" s="19"/>
      <c r="P3843" s="19"/>
      <c r="Q3843" s="19"/>
      <c r="R3843" s="19"/>
      <c r="S3843" s="18">
        <f>SUM(O3843:R3843)</f>
        <v>0</v>
      </c>
      <c r="T3843" s="20"/>
      <c r="U3843" s="17"/>
      <c r="V3843" s="17"/>
      <c r="W3843" s="17"/>
      <c r="X3843" s="17"/>
      <c r="Y3843" s="17"/>
      <c r="Z3843" s="18">
        <f>SUM(T3843:Y3843)</f>
        <v>0</v>
      </c>
      <c r="AA3843" s="17"/>
      <c r="AB3843" s="17"/>
      <c r="AC3843" s="41">
        <f>G3843+J3843+N3843+S3843+Z3843+AA3843-AB3843</f>
        <v>73.470967741935482</v>
      </c>
    </row>
    <row r="3844" spans="1:29" x14ac:dyDescent="0.25">
      <c r="A3844" s="224">
        <v>3840</v>
      </c>
      <c r="B3844" s="109">
        <v>194248</v>
      </c>
      <c r="C3844" s="36" t="s">
        <v>5457</v>
      </c>
      <c r="D3844" s="39">
        <v>0.73466666666666669</v>
      </c>
      <c r="E3844" s="123"/>
      <c r="F3844" s="33"/>
      <c r="G3844" s="34">
        <v>73.466666666666669</v>
      </c>
      <c r="H3844" s="33"/>
      <c r="I3844" s="32"/>
      <c r="J3844" s="34">
        <v>0</v>
      </c>
      <c r="K3844" s="33"/>
      <c r="L3844" s="32"/>
      <c r="M3844" s="32"/>
      <c r="N3844" s="34">
        <v>0</v>
      </c>
      <c r="O3844" s="32"/>
      <c r="P3844" s="32"/>
      <c r="Q3844" s="32"/>
      <c r="R3844" s="32"/>
      <c r="S3844" s="34">
        <v>0</v>
      </c>
      <c r="T3844" s="35"/>
      <c r="U3844" s="33"/>
      <c r="V3844" s="33"/>
      <c r="W3844" s="33"/>
      <c r="X3844" s="33"/>
      <c r="Y3844" s="33"/>
      <c r="Z3844" s="34">
        <v>0</v>
      </c>
      <c r="AA3844" s="33"/>
      <c r="AB3844" s="33"/>
      <c r="AC3844" s="42">
        <v>73.466666666666669</v>
      </c>
    </row>
    <row r="3845" spans="1:29" x14ac:dyDescent="0.25">
      <c r="A3845" s="224">
        <v>3841</v>
      </c>
      <c r="B3845" s="104" t="s">
        <v>1756</v>
      </c>
      <c r="C3845" s="8" t="s">
        <v>1369</v>
      </c>
      <c r="D3845" s="18">
        <v>0.73450000000000004</v>
      </c>
      <c r="E3845" s="122"/>
      <c r="F3845" s="17"/>
      <c r="G3845" s="18">
        <f>SUM(D3845*100,E3845:F3845)</f>
        <v>73.45</v>
      </c>
      <c r="H3845" s="17"/>
      <c r="I3845" s="19"/>
      <c r="J3845" s="18">
        <f>SUM(H3845:I3845)</f>
        <v>0</v>
      </c>
      <c r="K3845" s="17"/>
      <c r="L3845" s="19"/>
      <c r="M3845" s="19"/>
      <c r="N3845" s="18">
        <f>SUM(K3845:M3845)</f>
        <v>0</v>
      </c>
      <c r="O3845" s="19"/>
      <c r="P3845" s="19"/>
      <c r="Q3845" s="19"/>
      <c r="R3845" s="19"/>
      <c r="S3845" s="18">
        <f>SUM(O3845:R3845)</f>
        <v>0</v>
      </c>
      <c r="T3845" s="20"/>
      <c r="U3845" s="17"/>
      <c r="V3845" s="17"/>
      <c r="W3845" s="17"/>
      <c r="X3845" s="17"/>
      <c r="Y3845" s="17"/>
      <c r="Z3845" s="18">
        <f>SUM(T3845:Y3845)</f>
        <v>0</v>
      </c>
      <c r="AA3845" s="17"/>
      <c r="AB3845" s="17"/>
      <c r="AC3845" s="41">
        <f>G3845+J3845+N3845+S3845+Z3845+AA3845-AB3845</f>
        <v>73.45</v>
      </c>
    </row>
    <row r="3846" spans="1:29" x14ac:dyDescent="0.25">
      <c r="A3846" s="224">
        <v>3842</v>
      </c>
      <c r="B3846" s="62" t="s">
        <v>3750</v>
      </c>
      <c r="C3846" s="13" t="s">
        <v>3340</v>
      </c>
      <c r="D3846" s="18">
        <v>0.73447368421052628</v>
      </c>
      <c r="E3846" s="122"/>
      <c r="F3846" s="17"/>
      <c r="G3846" s="18">
        <v>73.44736842105263</v>
      </c>
      <c r="H3846" s="17"/>
      <c r="I3846" s="19"/>
      <c r="J3846" s="18">
        <v>0</v>
      </c>
      <c r="K3846" s="17"/>
      <c r="L3846" s="19"/>
      <c r="M3846" s="19"/>
      <c r="N3846" s="18">
        <v>0</v>
      </c>
      <c r="O3846" s="19"/>
      <c r="P3846" s="19"/>
      <c r="Q3846" s="19"/>
      <c r="R3846" s="19"/>
      <c r="S3846" s="18">
        <v>0</v>
      </c>
      <c r="T3846" s="20"/>
      <c r="U3846" s="17"/>
      <c r="V3846" s="17"/>
      <c r="W3846" s="17"/>
      <c r="X3846" s="17"/>
      <c r="Y3846" s="17"/>
      <c r="Z3846" s="18">
        <v>0</v>
      </c>
      <c r="AA3846" s="17"/>
      <c r="AB3846" s="17"/>
      <c r="AC3846" s="41">
        <v>73.44736842105263</v>
      </c>
    </row>
    <row r="3847" spans="1:29" ht="25.5" x14ac:dyDescent="0.25">
      <c r="A3847" s="225">
        <v>3843</v>
      </c>
      <c r="B3847" s="81" t="s">
        <v>1799</v>
      </c>
      <c r="C3847" s="13" t="s">
        <v>1369</v>
      </c>
      <c r="D3847" s="18">
        <v>0.7342642857142857</v>
      </c>
      <c r="E3847" s="122"/>
      <c r="F3847" s="17"/>
      <c r="G3847" s="18">
        <f>SUM(D3847*100,E3847:F3847)</f>
        <v>73.426428571428573</v>
      </c>
      <c r="H3847" s="17"/>
      <c r="I3847" s="19"/>
      <c r="J3847" s="18">
        <f>SUM(H3847:I3847)</f>
        <v>0</v>
      </c>
      <c r="K3847" s="17"/>
      <c r="L3847" s="19"/>
      <c r="M3847" s="19"/>
      <c r="N3847" s="18">
        <f>SUM(K3847:M3847)</f>
        <v>0</v>
      </c>
      <c r="O3847" s="19"/>
      <c r="P3847" s="19"/>
      <c r="Q3847" s="19"/>
      <c r="R3847" s="19"/>
      <c r="S3847" s="18">
        <f>SUM(O3847:R3847)</f>
        <v>0</v>
      </c>
      <c r="T3847" s="20"/>
      <c r="U3847" s="17"/>
      <c r="V3847" s="17"/>
      <c r="W3847" s="17"/>
      <c r="X3847" s="17"/>
      <c r="Y3847" s="17"/>
      <c r="Z3847" s="18">
        <f>SUM(T3847:Y3847)</f>
        <v>0</v>
      </c>
      <c r="AA3847" s="17"/>
      <c r="AB3847" s="17"/>
      <c r="AC3847" s="41">
        <f>G3847+J3847+N3847+S3847+Z3847+AA3847-AB3847</f>
        <v>73.426428571428573</v>
      </c>
    </row>
    <row r="3848" spans="1:29" x14ac:dyDescent="0.25">
      <c r="A3848" s="224">
        <v>3844</v>
      </c>
      <c r="B3848" s="81" t="s">
        <v>1800</v>
      </c>
      <c r="C3848" s="8" t="s">
        <v>1369</v>
      </c>
      <c r="D3848" s="18">
        <v>0.7091582491582491</v>
      </c>
      <c r="E3848" s="122"/>
      <c r="F3848" s="17"/>
      <c r="G3848" s="18">
        <f>SUM(D3848*100,E3848:F3848)</f>
        <v>70.915824915824913</v>
      </c>
      <c r="H3848" s="17"/>
      <c r="I3848" s="19"/>
      <c r="J3848" s="18">
        <f>SUM(H3848:I3848)</f>
        <v>0</v>
      </c>
      <c r="K3848" s="17"/>
      <c r="L3848" s="19"/>
      <c r="M3848" s="19"/>
      <c r="N3848" s="18">
        <f>SUM(K3848:M3848)</f>
        <v>0</v>
      </c>
      <c r="O3848" s="19">
        <v>2.5</v>
      </c>
      <c r="P3848" s="19"/>
      <c r="Q3848" s="19"/>
      <c r="R3848" s="19"/>
      <c r="S3848" s="18">
        <f>SUM(O3848:R3848)</f>
        <v>2.5</v>
      </c>
      <c r="T3848" s="20"/>
      <c r="U3848" s="17"/>
      <c r="V3848" s="17"/>
      <c r="W3848" s="17"/>
      <c r="X3848" s="17"/>
      <c r="Y3848" s="17"/>
      <c r="Z3848" s="18">
        <f>SUM(T3848:Y3848)</f>
        <v>0</v>
      </c>
      <c r="AA3848" s="17"/>
      <c r="AB3848" s="17"/>
      <c r="AC3848" s="41">
        <f>G3848+J3848+N3848+S3848+Z3848+AA3848-AB3848</f>
        <v>73.415824915824913</v>
      </c>
    </row>
    <row r="3849" spans="1:29" x14ac:dyDescent="0.25">
      <c r="A3849" s="224">
        <v>3845</v>
      </c>
      <c r="B3849" s="109">
        <v>214153</v>
      </c>
      <c r="C3849" s="36" t="s">
        <v>5457</v>
      </c>
      <c r="D3849" s="39">
        <v>0.70010370370370367</v>
      </c>
      <c r="E3849" s="123"/>
      <c r="F3849" s="33"/>
      <c r="G3849" s="34">
        <v>70.010370370370367</v>
      </c>
      <c r="H3849" s="33"/>
      <c r="I3849" s="32"/>
      <c r="J3849" s="34">
        <v>0</v>
      </c>
      <c r="K3849" s="33"/>
      <c r="L3849" s="32"/>
      <c r="M3849" s="32"/>
      <c r="N3849" s="34">
        <v>0</v>
      </c>
      <c r="O3849" s="32"/>
      <c r="P3849" s="32"/>
      <c r="Q3849" s="32"/>
      <c r="R3849" s="32"/>
      <c r="S3849" s="34">
        <v>0</v>
      </c>
      <c r="T3849" s="35"/>
      <c r="U3849" s="33">
        <v>3.4</v>
      </c>
      <c r="V3849" s="33"/>
      <c r="W3849" s="33"/>
      <c r="X3849" s="33"/>
      <c r="Y3849" s="33"/>
      <c r="Z3849" s="34">
        <v>3.4</v>
      </c>
      <c r="AA3849" s="33"/>
      <c r="AB3849" s="33"/>
      <c r="AC3849" s="42">
        <v>73.410370370370373</v>
      </c>
    </row>
    <row r="3850" spans="1:29" x14ac:dyDescent="0.25">
      <c r="A3850" s="224">
        <v>3846</v>
      </c>
      <c r="B3850" s="62" t="s">
        <v>3751</v>
      </c>
      <c r="C3850" s="13" t="s">
        <v>3340</v>
      </c>
      <c r="D3850" s="18">
        <v>0.73410256410256414</v>
      </c>
      <c r="E3850" s="122"/>
      <c r="F3850" s="17"/>
      <c r="G3850" s="18">
        <v>73.410256410256409</v>
      </c>
      <c r="H3850" s="17"/>
      <c r="I3850" s="19"/>
      <c r="J3850" s="18">
        <v>0</v>
      </c>
      <c r="K3850" s="17"/>
      <c r="L3850" s="19"/>
      <c r="M3850" s="19"/>
      <c r="N3850" s="18">
        <v>0</v>
      </c>
      <c r="O3850" s="19"/>
      <c r="P3850" s="19"/>
      <c r="Q3850" s="19"/>
      <c r="R3850" s="19"/>
      <c r="S3850" s="18">
        <v>0</v>
      </c>
      <c r="T3850" s="20"/>
      <c r="U3850" s="17"/>
      <c r="V3850" s="17"/>
      <c r="W3850" s="17"/>
      <c r="X3850" s="17"/>
      <c r="Y3850" s="17"/>
      <c r="Z3850" s="18">
        <v>0</v>
      </c>
      <c r="AA3850" s="17"/>
      <c r="AB3850" s="17"/>
      <c r="AC3850" s="41">
        <v>73.410256410256409</v>
      </c>
    </row>
    <row r="3851" spans="1:29" x14ac:dyDescent="0.25">
      <c r="A3851" s="225">
        <v>3847</v>
      </c>
      <c r="B3851" s="62" t="s">
        <v>3752</v>
      </c>
      <c r="C3851" s="13" t="s">
        <v>3340</v>
      </c>
      <c r="D3851" s="18">
        <v>0.70406250000000004</v>
      </c>
      <c r="E3851" s="122">
        <v>1</v>
      </c>
      <c r="F3851" s="17"/>
      <c r="G3851" s="18">
        <v>71.40625</v>
      </c>
      <c r="H3851" s="17"/>
      <c r="I3851" s="19"/>
      <c r="J3851" s="18">
        <v>0</v>
      </c>
      <c r="K3851" s="17"/>
      <c r="L3851" s="19"/>
      <c r="M3851" s="19"/>
      <c r="N3851" s="18">
        <v>0</v>
      </c>
      <c r="O3851" s="19"/>
      <c r="P3851" s="19"/>
      <c r="Q3851" s="19"/>
      <c r="R3851" s="19"/>
      <c r="S3851" s="18">
        <v>0</v>
      </c>
      <c r="T3851" s="20">
        <v>1</v>
      </c>
      <c r="U3851" s="17"/>
      <c r="V3851" s="17"/>
      <c r="W3851" s="17">
        <v>1</v>
      </c>
      <c r="X3851" s="17"/>
      <c r="Y3851" s="17"/>
      <c r="Z3851" s="18">
        <v>2</v>
      </c>
      <c r="AA3851" s="17"/>
      <c r="AB3851" s="17"/>
      <c r="AC3851" s="41">
        <v>73.40625</v>
      </c>
    </row>
    <row r="3852" spans="1:29" x14ac:dyDescent="0.25">
      <c r="A3852" s="224">
        <v>3848</v>
      </c>
      <c r="B3852" s="109">
        <v>204103</v>
      </c>
      <c r="C3852" s="36" t="s">
        <v>5457</v>
      </c>
      <c r="D3852" s="38">
        <v>0.73406249999999995</v>
      </c>
      <c r="E3852" s="123"/>
      <c r="F3852" s="33"/>
      <c r="G3852" s="34">
        <v>73.40625</v>
      </c>
      <c r="H3852" s="33"/>
      <c r="I3852" s="32"/>
      <c r="J3852" s="34">
        <v>0</v>
      </c>
      <c r="K3852" s="33"/>
      <c r="L3852" s="32"/>
      <c r="M3852" s="32"/>
      <c r="N3852" s="34">
        <v>0</v>
      </c>
      <c r="O3852" s="32"/>
      <c r="P3852" s="32"/>
      <c r="Q3852" s="32"/>
      <c r="R3852" s="32"/>
      <c r="S3852" s="34">
        <v>0</v>
      </c>
      <c r="T3852" s="35"/>
      <c r="U3852" s="33"/>
      <c r="V3852" s="33"/>
      <c r="W3852" s="33"/>
      <c r="X3852" s="33"/>
      <c r="Y3852" s="33"/>
      <c r="Z3852" s="34">
        <v>0</v>
      </c>
      <c r="AA3852" s="33"/>
      <c r="AB3852" s="33"/>
      <c r="AC3852" s="42">
        <v>73.40625</v>
      </c>
    </row>
    <row r="3853" spans="1:29" x14ac:dyDescent="0.25">
      <c r="A3853" s="224">
        <v>3849</v>
      </c>
      <c r="B3853" s="62" t="s">
        <v>5370</v>
      </c>
      <c r="C3853" s="9" t="s">
        <v>4042</v>
      </c>
      <c r="D3853" s="18">
        <v>0.73004848484848484</v>
      </c>
      <c r="E3853" s="124"/>
      <c r="F3853" s="17"/>
      <c r="G3853" s="18">
        <f>SUM(D3853*100,E3853:F3853)</f>
        <v>73.00484848484848</v>
      </c>
      <c r="H3853" s="17"/>
      <c r="I3853" s="19"/>
      <c r="J3853" s="18">
        <f>SUM(H3853:I3853)</f>
        <v>0</v>
      </c>
      <c r="K3853" s="17"/>
      <c r="L3853" s="19"/>
      <c r="M3853" s="19"/>
      <c r="N3853" s="18">
        <f>SUM(K3853:M3853)</f>
        <v>0</v>
      </c>
      <c r="O3853" s="19"/>
      <c r="P3853" s="19"/>
      <c r="Q3853" s="19"/>
      <c r="R3853" s="19"/>
      <c r="S3853" s="18">
        <f>SUM(O3853:R3853)</f>
        <v>0</v>
      </c>
      <c r="T3853" s="20"/>
      <c r="U3853" s="17">
        <v>0.4</v>
      </c>
      <c r="V3853" s="17"/>
      <c r="W3853" s="17"/>
      <c r="X3853" s="17"/>
      <c r="Y3853" s="17"/>
      <c r="Z3853" s="18">
        <f>SUM(T3853:Y3853)</f>
        <v>0.4</v>
      </c>
      <c r="AA3853" s="17"/>
      <c r="AB3853" s="17"/>
      <c r="AC3853" s="41">
        <f>G3853+J3853+N3853+S3853+Z3853+AA3853-AB3853</f>
        <v>73.404848484848486</v>
      </c>
    </row>
    <row r="3854" spans="1:29" x14ac:dyDescent="0.25">
      <c r="A3854" s="224">
        <v>3850</v>
      </c>
      <c r="B3854" s="88" t="s">
        <v>1801</v>
      </c>
      <c r="C3854" s="8" t="s">
        <v>1369</v>
      </c>
      <c r="D3854" s="18">
        <v>0.70185333333333333</v>
      </c>
      <c r="E3854" s="122"/>
      <c r="F3854" s="17"/>
      <c r="G3854" s="18">
        <f>SUM(D3854*100,E3854:F3854)</f>
        <v>70.185333333333332</v>
      </c>
      <c r="H3854" s="17"/>
      <c r="I3854" s="19"/>
      <c r="J3854" s="18">
        <f>SUM(H3854:I3854)</f>
        <v>0</v>
      </c>
      <c r="K3854" s="17"/>
      <c r="L3854" s="19"/>
      <c r="M3854" s="19"/>
      <c r="N3854" s="18">
        <f>SUM(K3854:M3854)</f>
        <v>0</v>
      </c>
      <c r="O3854" s="19">
        <v>2.5</v>
      </c>
      <c r="P3854" s="19"/>
      <c r="Q3854" s="19"/>
      <c r="R3854" s="19"/>
      <c r="S3854" s="18">
        <f>SUM(O3854:R3854)</f>
        <v>2.5</v>
      </c>
      <c r="T3854" s="20"/>
      <c r="U3854" s="17">
        <v>0.5</v>
      </c>
      <c r="V3854" s="17"/>
      <c r="W3854" s="17">
        <v>0.2</v>
      </c>
      <c r="X3854" s="17"/>
      <c r="Y3854" s="17"/>
      <c r="Z3854" s="18">
        <f>SUM(T3854:Y3854)</f>
        <v>0.7</v>
      </c>
      <c r="AA3854" s="17"/>
      <c r="AB3854" s="17"/>
      <c r="AC3854" s="41">
        <f>G3854+J3854+N3854+S3854+Z3854+AA3854-AB3854</f>
        <v>73.385333333333335</v>
      </c>
    </row>
    <row r="3855" spans="1:29" x14ac:dyDescent="0.25">
      <c r="A3855" s="225">
        <v>3851</v>
      </c>
      <c r="B3855" s="62" t="s">
        <v>3071</v>
      </c>
      <c r="C3855" s="13" t="s">
        <v>2360</v>
      </c>
      <c r="D3855" s="18">
        <v>0.73384615384615381</v>
      </c>
      <c r="E3855" s="122"/>
      <c r="F3855" s="17"/>
      <c r="G3855" s="18">
        <v>73.384615384615387</v>
      </c>
      <c r="H3855" s="17"/>
      <c r="I3855" s="19"/>
      <c r="J3855" s="18">
        <v>0</v>
      </c>
      <c r="K3855" s="17"/>
      <c r="L3855" s="19"/>
      <c r="M3855" s="19"/>
      <c r="N3855" s="18">
        <v>0</v>
      </c>
      <c r="O3855" s="19"/>
      <c r="P3855" s="19"/>
      <c r="Q3855" s="19"/>
      <c r="R3855" s="19"/>
      <c r="S3855" s="18">
        <v>0</v>
      </c>
      <c r="T3855" s="20"/>
      <c r="U3855" s="17"/>
      <c r="V3855" s="17"/>
      <c r="W3855" s="17"/>
      <c r="X3855" s="17"/>
      <c r="Y3855" s="17"/>
      <c r="Z3855" s="18">
        <v>0</v>
      </c>
      <c r="AA3855" s="17"/>
      <c r="AB3855" s="17"/>
      <c r="AC3855" s="41">
        <v>73.384615384615387</v>
      </c>
    </row>
    <row r="3856" spans="1:29" x14ac:dyDescent="0.25">
      <c r="A3856" s="224">
        <v>3852</v>
      </c>
      <c r="B3856" s="93" t="s">
        <v>1802</v>
      </c>
      <c r="C3856" s="8" t="s">
        <v>1369</v>
      </c>
      <c r="D3856" s="18">
        <v>0.73366666666666669</v>
      </c>
      <c r="E3856" s="122"/>
      <c r="F3856" s="17"/>
      <c r="G3856" s="18">
        <f>SUM(D3856*100,E3856:F3856)</f>
        <v>73.366666666666674</v>
      </c>
      <c r="H3856" s="17"/>
      <c r="I3856" s="19"/>
      <c r="J3856" s="18">
        <f>SUM(H3856:I3856)</f>
        <v>0</v>
      </c>
      <c r="K3856" s="17"/>
      <c r="L3856" s="19"/>
      <c r="M3856" s="19"/>
      <c r="N3856" s="18">
        <f>SUM(K3856:M3856)</f>
        <v>0</v>
      </c>
      <c r="O3856" s="19"/>
      <c r="P3856" s="19"/>
      <c r="Q3856" s="19"/>
      <c r="R3856" s="19"/>
      <c r="S3856" s="18">
        <f>SUM(O3856:R3856)</f>
        <v>0</v>
      </c>
      <c r="T3856" s="20"/>
      <c r="U3856" s="17"/>
      <c r="V3856" s="17"/>
      <c r="W3856" s="17"/>
      <c r="X3856" s="17"/>
      <c r="Y3856" s="17"/>
      <c r="Z3856" s="18">
        <f>SUM(T3856:Y3856)</f>
        <v>0</v>
      </c>
      <c r="AA3856" s="17"/>
      <c r="AB3856" s="17"/>
      <c r="AC3856" s="41">
        <f>G3856+J3856+N3856+S3856+Z3856+AA3856-AB3856</f>
        <v>73.366666666666674</v>
      </c>
    </row>
    <row r="3857" spans="1:29" x14ac:dyDescent="0.25">
      <c r="A3857" s="224">
        <v>3853</v>
      </c>
      <c r="B3857" s="62" t="s">
        <v>4702</v>
      </c>
      <c r="C3857" s="8" t="s">
        <v>4042</v>
      </c>
      <c r="D3857" s="18">
        <v>0.73366666666666669</v>
      </c>
      <c r="E3857" s="124"/>
      <c r="F3857" s="17"/>
      <c r="G3857" s="18">
        <f>SUM(D3857*100,E3857:F3857)</f>
        <v>73.366666666666674</v>
      </c>
      <c r="H3857" s="17"/>
      <c r="I3857" s="19"/>
      <c r="J3857" s="18">
        <f>SUM(H3857:I3857)</f>
        <v>0</v>
      </c>
      <c r="K3857" s="17"/>
      <c r="L3857" s="19"/>
      <c r="M3857" s="19"/>
      <c r="N3857" s="18">
        <f>SUM(K3857:M3857)</f>
        <v>0</v>
      </c>
      <c r="O3857" s="19"/>
      <c r="P3857" s="19"/>
      <c r="Q3857" s="19"/>
      <c r="R3857" s="19"/>
      <c r="S3857" s="18">
        <f>SUM(O3857:R3857)</f>
        <v>0</v>
      </c>
      <c r="T3857" s="20"/>
      <c r="U3857" s="17"/>
      <c r="V3857" s="17"/>
      <c r="W3857" s="17"/>
      <c r="X3857" s="17"/>
      <c r="Y3857" s="17"/>
      <c r="Z3857" s="18">
        <f>SUM(T3857:Y3857)</f>
        <v>0</v>
      </c>
      <c r="AA3857" s="17"/>
      <c r="AB3857" s="17"/>
      <c r="AC3857" s="41">
        <f>G3857+J3857+N3857+S3857+Z3857+AA3857-AB3857</f>
        <v>73.366666666666674</v>
      </c>
    </row>
    <row r="3858" spans="1:29" x14ac:dyDescent="0.25">
      <c r="A3858" s="224">
        <v>3854</v>
      </c>
      <c r="B3858" s="109">
        <v>214230</v>
      </c>
      <c r="C3858" s="36" t="s">
        <v>5457</v>
      </c>
      <c r="D3858" s="39">
        <v>0.69965185185185186</v>
      </c>
      <c r="E3858" s="123"/>
      <c r="F3858" s="33"/>
      <c r="G3858" s="34">
        <v>69.965185185185192</v>
      </c>
      <c r="H3858" s="33"/>
      <c r="I3858" s="32"/>
      <c r="J3858" s="34">
        <v>0</v>
      </c>
      <c r="K3858" s="33"/>
      <c r="L3858" s="32"/>
      <c r="M3858" s="32"/>
      <c r="N3858" s="34">
        <v>0</v>
      </c>
      <c r="O3858" s="32"/>
      <c r="P3858" s="32"/>
      <c r="Q3858" s="32"/>
      <c r="R3858" s="32"/>
      <c r="S3858" s="34">
        <v>0</v>
      </c>
      <c r="T3858" s="35"/>
      <c r="U3858" s="33">
        <v>3.4</v>
      </c>
      <c r="V3858" s="33"/>
      <c r="W3858" s="33"/>
      <c r="X3858" s="33"/>
      <c r="Y3858" s="33"/>
      <c r="Z3858" s="34">
        <v>3.4</v>
      </c>
      <c r="AA3858" s="33"/>
      <c r="AB3858" s="33"/>
      <c r="AC3858" s="42">
        <v>73.365185185185197</v>
      </c>
    </row>
    <row r="3859" spans="1:29" x14ac:dyDescent="0.25">
      <c r="A3859" s="225">
        <v>3855</v>
      </c>
      <c r="B3859" s="87" t="s">
        <v>1803</v>
      </c>
      <c r="C3859" s="26" t="s">
        <v>1369</v>
      </c>
      <c r="D3859" s="18">
        <v>0.69259333333333339</v>
      </c>
      <c r="E3859" s="122"/>
      <c r="F3859" s="17"/>
      <c r="G3859" s="18">
        <f>SUM(D3859*100,E3859:F3859)</f>
        <v>69.259333333333345</v>
      </c>
      <c r="H3859" s="17">
        <v>1</v>
      </c>
      <c r="I3859" s="19"/>
      <c r="J3859" s="18">
        <f>SUM(H3859:I3859)</f>
        <v>1</v>
      </c>
      <c r="K3859" s="17"/>
      <c r="L3859" s="19"/>
      <c r="M3859" s="19"/>
      <c r="N3859" s="18">
        <f>SUM(K3859:M3859)</f>
        <v>0</v>
      </c>
      <c r="O3859" s="19"/>
      <c r="P3859" s="19"/>
      <c r="Q3859" s="19"/>
      <c r="R3859" s="19"/>
      <c r="S3859" s="18">
        <f>SUM(O3859:R3859)</f>
        <v>0</v>
      </c>
      <c r="T3859" s="20">
        <v>1.5</v>
      </c>
      <c r="U3859" s="17"/>
      <c r="V3859" s="17"/>
      <c r="W3859" s="17">
        <v>0.2</v>
      </c>
      <c r="X3859" s="17">
        <v>1.4</v>
      </c>
      <c r="Y3859" s="17"/>
      <c r="Z3859" s="18">
        <f>SUM(T3859:Y3859)</f>
        <v>3.0999999999999996</v>
      </c>
      <c r="AA3859" s="17"/>
      <c r="AB3859" s="17"/>
      <c r="AC3859" s="41">
        <f>G3859+J3859+N3859+S3859+Z3859+AA3859-AB3859</f>
        <v>73.359333333333339</v>
      </c>
    </row>
    <row r="3860" spans="1:29" x14ac:dyDescent="0.25">
      <c r="A3860" s="224">
        <v>3856</v>
      </c>
      <c r="B3860" s="59" t="s">
        <v>1026</v>
      </c>
      <c r="C3860" s="8" t="s">
        <v>5456</v>
      </c>
      <c r="D3860" s="6">
        <v>0.73354838709677417</v>
      </c>
      <c r="E3860" s="121"/>
      <c r="F3860" s="5"/>
      <c r="G3860" s="6">
        <f>SUM(D3860*100,E3860:F3860)</f>
        <v>73.354838709677423</v>
      </c>
      <c r="H3860" s="5"/>
      <c r="I3860" s="4"/>
      <c r="J3860" s="6">
        <f>SUM(H3860:I3860)</f>
        <v>0</v>
      </c>
      <c r="K3860" s="5"/>
      <c r="L3860" s="4"/>
      <c r="M3860" s="4"/>
      <c r="N3860" s="6">
        <f>SUM(K3860:M3860)</f>
        <v>0</v>
      </c>
      <c r="O3860" s="4"/>
      <c r="P3860" s="4"/>
      <c r="Q3860" s="4"/>
      <c r="R3860" s="4"/>
      <c r="S3860" s="6">
        <f>SUM(O3860:R3860)</f>
        <v>0</v>
      </c>
      <c r="T3860" s="7"/>
      <c r="U3860" s="5"/>
      <c r="V3860" s="5"/>
      <c r="W3860" s="5"/>
      <c r="X3860" s="5"/>
      <c r="Y3860" s="5"/>
      <c r="Z3860" s="6">
        <f>SUM(T3860:Y3860)</f>
        <v>0</v>
      </c>
      <c r="AA3860" s="5"/>
      <c r="AB3860" s="5"/>
      <c r="AC3860" s="40">
        <f>G3860+J3860+N3860+S3860+Z3860+AA3860-AB3860</f>
        <v>73.354838709677423</v>
      </c>
    </row>
    <row r="3861" spans="1:29" x14ac:dyDescent="0.25">
      <c r="A3861" s="224">
        <v>3857</v>
      </c>
      <c r="B3861" s="77" t="s">
        <v>1804</v>
      </c>
      <c r="C3861" s="21" t="s">
        <v>1369</v>
      </c>
      <c r="D3861" s="18">
        <v>0.73348623853211015</v>
      </c>
      <c r="E3861" s="122"/>
      <c r="F3861" s="17"/>
      <c r="G3861" s="18">
        <f>SUM(D3861*100,E3861:F3861)</f>
        <v>73.348623853211009</v>
      </c>
      <c r="H3861" s="17"/>
      <c r="I3861" s="19"/>
      <c r="J3861" s="18">
        <f>SUM(H3861:I3861)</f>
        <v>0</v>
      </c>
      <c r="K3861" s="17"/>
      <c r="L3861" s="19"/>
      <c r="M3861" s="19"/>
      <c r="N3861" s="18">
        <f>SUM(K3861:M3861)</f>
        <v>0</v>
      </c>
      <c r="O3861" s="19"/>
      <c r="P3861" s="19"/>
      <c r="Q3861" s="19"/>
      <c r="R3861" s="19"/>
      <c r="S3861" s="18">
        <f>SUM(O3861:R3861)</f>
        <v>0</v>
      </c>
      <c r="T3861" s="20"/>
      <c r="U3861" s="17"/>
      <c r="V3861" s="17"/>
      <c r="W3861" s="17"/>
      <c r="X3861" s="17"/>
      <c r="Y3861" s="17"/>
      <c r="Z3861" s="18">
        <f>SUM(T3861:Y3861)</f>
        <v>0</v>
      </c>
      <c r="AA3861" s="17"/>
      <c r="AB3861" s="17"/>
      <c r="AC3861" s="41">
        <f>G3861+J3861+N3861+S3861+Z3861+AA3861-AB3861</f>
        <v>73.348623853211009</v>
      </c>
    </row>
    <row r="3862" spans="1:29" x14ac:dyDescent="0.25">
      <c r="A3862" s="224">
        <v>3858</v>
      </c>
      <c r="B3862" s="83" t="s">
        <v>1805</v>
      </c>
      <c r="C3862" s="8" t="s">
        <v>1369</v>
      </c>
      <c r="D3862" s="18">
        <v>0.68844666666666676</v>
      </c>
      <c r="E3862" s="122"/>
      <c r="F3862" s="17"/>
      <c r="G3862" s="18">
        <f>SUM(D3862*100,E3862:F3862)</f>
        <v>68.844666666666683</v>
      </c>
      <c r="H3862" s="17"/>
      <c r="I3862" s="19"/>
      <c r="J3862" s="18">
        <f>SUM(H3862:I3862)</f>
        <v>0</v>
      </c>
      <c r="K3862" s="17"/>
      <c r="L3862" s="19"/>
      <c r="M3862" s="19"/>
      <c r="N3862" s="18">
        <f>SUM(K3862:M3862)</f>
        <v>0</v>
      </c>
      <c r="O3862" s="19"/>
      <c r="P3862" s="19"/>
      <c r="Q3862" s="19"/>
      <c r="R3862" s="19"/>
      <c r="S3862" s="18">
        <f>SUM(O3862:R3862)</f>
        <v>0</v>
      </c>
      <c r="T3862" s="20"/>
      <c r="U3862" s="17"/>
      <c r="V3862" s="17"/>
      <c r="W3862" s="17">
        <v>4.5</v>
      </c>
      <c r="X3862" s="17"/>
      <c r="Y3862" s="17"/>
      <c r="Z3862" s="18">
        <f>SUM(T3862:Y3862)</f>
        <v>4.5</v>
      </c>
      <c r="AA3862" s="17"/>
      <c r="AB3862" s="17"/>
      <c r="AC3862" s="41">
        <f>G3862+J3862+N3862+S3862+Z3862+AA3862-AB3862</f>
        <v>73.344666666666683</v>
      </c>
    </row>
    <row r="3863" spans="1:29" x14ac:dyDescent="0.25">
      <c r="A3863" s="225">
        <v>3859</v>
      </c>
      <c r="B3863" s="62" t="s">
        <v>3072</v>
      </c>
      <c r="C3863" s="13" t="s">
        <v>2360</v>
      </c>
      <c r="D3863" s="18">
        <v>0.71333333333333326</v>
      </c>
      <c r="E3863" s="122"/>
      <c r="F3863" s="17"/>
      <c r="G3863" s="18">
        <v>71.333333333333329</v>
      </c>
      <c r="H3863" s="17"/>
      <c r="I3863" s="19"/>
      <c r="J3863" s="18">
        <v>0</v>
      </c>
      <c r="K3863" s="17"/>
      <c r="L3863" s="19"/>
      <c r="M3863" s="19"/>
      <c r="N3863" s="18">
        <v>0</v>
      </c>
      <c r="O3863" s="19"/>
      <c r="P3863" s="19"/>
      <c r="Q3863" s="19"/>
      <c r="R3863" s="19"/>
      <c r="S3863" s="18">
        <v>0</v>
      </c>
      <c r="T3863" s="20"/>
      <c r="U3863" s="17"/>
      <c r="V3863" s="17">
        <v>2</v>
      </c>
      <c r="W3863" s="17"/>
      <c r="X3863" s="17"/>
      <c r="Y3863" s="17"/>
      <c r="Z3863" s="18">
        <v>2</v>
      </c>
      <c r="AA3863" s="17"/>
      <c r="AB3863" s="17"/>
      <c r="AC3863" s="41">
        <v>73.333333333333329</v>
      </c>
    </row>
    <row r="3864" spans="1:29" x14ac:dyDescent="0.25">
      <c r="A3864" s="224">
        <v>3860</v>
      </c>
      <c r="B3864" s="81" t="s">
        <v>4252</v>
      </c>
      <c r="C3864" s="8" t="s">
        <v>4042</v>
      </c>
      <c r="D3864" s="18">
        <v>0.73333333333333328</v>
      </c>
      <c r="E3864" s="124"/>
      <c r="F3864" s="17"/>
      <c r="G3864" s="18">
        <f>SUM(D3864*100,E3864:F3864)</f>
        <v>73.333333333333329</v>
      </c>
      <c r="H3864" s="17"/>
      <c r="I3864" s="19"/>
      <c r="J3864" s="18">
        <f>SUM(H3864:I3864)</f>
        <v>0</v>
      </c>
      <c r="K3864" s="17"/>
      <c r="L3864" s="19"/>
      <c r="M3864" s="19"/>
      <c r="N3864" s="18">
        <f>SUM(K3864:M3864)</f>
        <v>0</v>
      </c>
      <c r="O3864" s="19"/>
      <c r="P3864" s="19"/>
      <c r="Q3864" s="19"/>
      <c r="R3864" s="19"/>
      <c r="S3864" s="18">
        <f>SUM(O3864:R3864)</f>
        <v>0</v>
      </c>
      <c r="T3864" s="20"/>
      <c r="U3864" s="17"/>
      <c r="V3864" s="17"/>
      <c r="W3864" s="17"/>
      <c r="X3864" s="17"/>
      <c r="Y3864" s="17"/>
      <c r="Z3864" s="18">
        <f>SUM(T3864:Y3864)</f>
        <v>0</v>
      </c>
      <c r="AA3864" s="17"/>
      <c r="AB3864" s="17"/>
      <c r="AC3864" s="41">
        <f>G3864+J3864+N3864+S3864+Z3864+AA3864-AB3864</f>
        <v>73.333333333333329</v>
      </c>
    </row>
    <row r="3865" spans="1:29" x14ac:dyDescent="0.25">
      <c r="A3865" s="224">
        <v>3861</v>
      </c>
      <c r="B3865" s="109">
        <v>214241</v>
      </c>
      <c r="C3865" s="36" t="s">
        <v>5457</v>
      </c>
      <c r="D3865" s="39">
        <v>0.73324444444444448</v>
      </c>
      <c r="E3865" s="123"/>
      <c r="F3865" s="33"/>
      <c r="G3865" s="34">
        <v>73.324444444444453</v>
      </c>
      <c r="H3865" s="33"/>
      <c r="I3865" s="32"/>
      <c r="J3865" s="34">
        <v>0</v>
      </c>
      <c r="K3865" s="33"/>
      <c r="L3865" s="32"/>
      <c r="M3865" s="32"/>
      <c r="N3865" s="34">
        <v>0</v>
      </c>
      <c r="O3865" s="32"/>
      <c r="P3865" s="32"/>
      <c r="Q3865" s="32"/>
      <c r="R3865" s="32"/>
      <c r="S3865" s="34">
        <v>0</v>
      </c>
      <c r="T3865" s="35"/>
      <c r="U3865" s="33"/>
      <c r="V3865" s="33"/>
      <c r="W3865" s="33"/>
      <c r="X3865" s="33"/>
      <c r="Y3865" s="33"/>
      <c r="Z3865" s="34">
        <v>0</v>
      </c>
      <c r="AA3865" s="33"/>
      <c r="AB3865" s="33"/>
      <c r="AC3865" s="42">
        <v>73.324444444444453</v>
      </c>
    </row>
    <row r="3866" spans="1:29" x14ac:dyDescent="0.25">
      <c r="A3866" s="224">
        <v>3862</v>
      </c>
      <c r="B3866" s="109">
        <v>204140</v>
      </c>
      <c r="C3866" s="36" t="s">
        <v>5457</v>
      </c>
      <c r="D3866" s="38">
        <v>0.73312500000000003</v>
      </c>
      <c r="E3866" s="123"/>
      <c r="F3866" s="33"/>
      <c r="G3866" s="34">
        <v>73.3125</v>
      </c>
      <c r="H3866" s="33"/>
      <c r="I3866" s="32"/>
      <c r="J3866" s="34">
        <v>0</v>
      </c>
      <c r="K3866" s="33"/>
      <c r="L3866" s="32"/>
      <c r="M3866" s="32"/>
      <c r="N3866" s="34">
        <v>0</v>
      </c>
      <c r="O3866" s="32"/>
      <c r="P3866" s="32"/>
      <c r="Q3866" s="32"/>
      <c r="R3866" s="32"/>
      <c r="S3866" s="34">
        <v>0</v>
      </c>
      <c r="T3866" s="35"/>
      <c r="U3866" s="33"/>
      <c r="V3866" s="33"/>
      <c r="W3866" s="33"/>
      <c r="X3866" s="33"/>
      <c r="Y3866" s="33"/>
      <c r="Z3866" s="34">
        <v>0</v>
      </c>
      <c r="AA3866" s="33"/>
      <c r="AB3866" s="33"/>
      <c r="AC3866" s="42">
        <v>73.3125</v>
      </c>
    </row>
    <row r="3867" spans="1:29" x14ac:dyDescent="0.25">
      <c r="A3867" s="225">
        <v>3863</v>
      </c>
      <c r="B3867" s="60" t="s">
        <v>1027</v>
      </c>
      <c r="C3867" s="8" t="s">
        <v>5456</v>
      </c>
      <c r="D3867" s="6">
        <v>0.73303030303030303</v>
      </c>
      <c r="E3867" s="121"/>
      <c r="F3867" s="5"/>
      <c r="G3867" s="6">
        <f>SUM(D3867*100,E3867:F3867)</f>
        <v>73.303030303030297</v>
      </c>
      <c r="H3867" s="5"/>
      <c r="I3867" s="4"/>
      <c r="J3867" s="6">
        <f>SUM(H3867:I3867)</f>
        <v>0</v>
      </c>
      <c r="K3867" s="5"/>
      <c r="L3867" s="4"/>
      <c r="M3867" s="4"/>
      <c r="N3867" s="6">
        <f>SUM(K3867:M3867)</f>
        <v>0</v>
      </c>
      <c r="O3867" s="4"/>
      <c r="P3867" s="4"/>
      <c r="Q3867" s="4"/>
      <c r="R3867" s="4"/>
      <c r="S3867" s="6">
        <f>SUM(O3867:R3867)</f>
        <v>0</v>
      </c>
      <c r="T3867" s="7"/>
      <c r="U3867" s="5"/>
      <c r="V3867" s="5"/>
      <c r="W3867" s="5"/>
      <c r="X3867" s="5"/>
      <c r="Y3867" s="5"/>
      <c r="Z3867" s="6">
        <f>SUM(T3867:Y3867)</f>
        <v>0</v>
      </c>
      <c r="AA3867" s="5"/>
      <c r="AB3867" s="5"/>
      <c r="AC3867" s="40">
        <f>G3867+J3867+N3867+S3867+Z3867+AA3867-AB3867</f>
        <v>73.303030303030297</v>
      </c>
    </row>
    <row r="3868" spans="1:29" x14ac:dyDescent="0.25">
      <c r="A3868" s="224">
        <v>3864</v>
      </c>
      <c r="B3868" s="62" t="s">
        <v>3753</v>
      </c>
      <c r="C3868" s="13" t="s">
        <v>3340</v>
      </c>
      <c r="D3868" s="18">
        <v>0.72303030303030302</v>
      </c>
      <c r="E3868" s="122">
        <v>1</v>
      </c>
      <c r="F3868" s="17"/>
      <c r="G3868" s="18">
        <v>73.303030303030297</v>
      </c>
      <c r="H3868" s="17"/>
      <c r="I3868" s="19"/>
      <c r="J3868" s="18">
        <v>0</v>
      </c>
      <c r="K3868" s="17"/>
      <c r="L3868" s="19"/>
      <c r="M3868" s="19"/>
      <c r="N3868" s="18">
        <v>0</v>
      </c>
      <c r="O3868" s="19"/>
      <c r="P3868" s="19"/>
      <c r="Q3868" s="19"/>
      <c r="R3868" s="19"/>
      <c r="S3868" s="18">
        <v>0</v>
      </c>
      <c r="T3868" s="20"/>
      <c r="U3868" s="17"/>
      <c r="V3868" s="17"/>
      <c r="W3868" s="17"/>
      <c r="X3868" s="17"/>
      <c r="Y3868" s="17"/>
      <c r="Z3868" s="18">
        <v>0</v>
      </c>
      <c r="AA3868" s="17"/>
      <c r="AB3868" s="17"/>
      <c r="AC3868" s="41">
        <v>73.303030303030297</v>
      </c>
    </row>
    <row r="3869" spans="1:29" x14ac:dyDescent="0.25">
      <c r="A3869" s="224">
        <v>3865</v>
      </c>
      <c r="B3869" s="109">
        <v>194070</v>
      </c>
      <c r="C3869" s="36" t="s">
        <v>5457</v>
      </c>
      <c r="D3869" s="39">
        <v>0.73299999999999998</v>
      </c>
      <c r="E3869" s="123"/>
      <c r="F3869" s="33"/>
      <c r="G3869" s="34">
        <v>73.3</v>
      </c>
      <c r="H3869" s="33"/>
      <c r="I3869" s="32"/>
      <c r="J3869" s="34">
        <v>0</v>
      </c>
      <c r="K3869" s="33"/>
      <c r="L3869" s="32"/>
      <c r="M3869" s="32"/>
      <c r="N3869" s="34">
        <v>0</v>
      </c>
      <c r="O3869" s="32"/>
      <c r="P3869" s="32"/>
      <c r="Q3869" s="32"/>
      <c r="R3869" s="32"/>
      <c r="S3869" s="34">
        <v>0</v>
      </c>
      <c r="T3869" s="35"/>
      <c r="U3869" s="33"/>
      <c r="V3869" s="33"/>
      <c r="W3869" s="33"/>
      <c r="X3869" s="33"/>
      <c r="Y3869" s="33"/>
      <c r="Z3869" s="34">
        <v>0</v>
      </c>
      <c r="AA3869" s="33"/>
      <c r="AB3869" s="33"/>
      <c r="AC3869" s="42">
        <v>73.3</v>
      </c>
    </row>
    <row r="3870" spans="1:29" x14ac:dyDescent="0.25">
      <c r="A3870" s="224">
        <v>3866</v>
      </c>
      <c r="B3870" s="109">
        <v>194136</v>
      </c>
      <c r="C3870" s="36" t="s">
        <v>5457</v>
      </c>
      <c r="D3870" s="39">
        <v>0.73299999999999998</v>
      </c>
      <c r="E3870" s="123"/>
      <c r="F3870" s="33"/>
      <c r="G3870" s="34">
        <v>73.3</v>
      </c>
      <c r="H3870" s="33"/>
      <c r="I3870" s="32"/>
      <c r="J3870" s="34">
        <v>0</v>
      </c>
      <c r="K3870" s="33"/>
      <c r="L3870" s="32"/>
      <c r="M3870" s="32"/>
      <c r="N3870" s="34">
        <v>0</v>
      </c>
      <c r="O3870" s="32"/>
      <c r="P3870" s="32"/>
      <c r="Q3870" s="32"/>
      <c r="R3870" s="32"/>
      <c r="S3870" s="34">
        <v>0</v>
      </c>
      <c r="T3870" s="35"/>
      <c r="U3870" s="33"/>
      <c r="V3870" s="33"/>
      <c r="W3870" s="33"/>
      <c r="X3870" s="33"/>
      <c r="Y3870" s="33"/>
      <c r="Z3870" s="34">
        <v>0</v>
      </c>
      <c r="AA3870" s="33"/>
      <c r="AB3870" s="33"/>
      <c r="AC3870" s="42">
        <v>73.3</v>
      </c>
    </row>
    <row r="3871" spans="1:29" x14ac:dyDescent="0.25">
      <c r="A3871" s="225">
        <v>3867</v>
      </c>
      <c r="B3871" s="62" t="s">
        <v>3754</v>
      </c>
      <c r="C3871" s="13" t="s">
        <v>3340</v>
      </c>
      <c r="D3871" s="18">
        <v>0.72281249999999997</v>
      </c>
      <c r="E3871" s="122">
        <v>1</v>
      </c>
      <c r="F3871" s="17"/>
      <c r="G3871" s="18">
        <v>73.28125</v>
      </c>
      <c r="H3871" s="17"/>
      <c r="I3871" s="19"/>
      <c r="J3871" s="18">
        <v>0</v>
      </c>
      <c r="K3871" s="17"/>
      <c r="L3871" s="19"/>
      <c r="M3871" s="19"/>
      <c r="N3871" s="18">
        <v>0</v>
      </c>
      <c r="O3871" s="19"/>
      <c r="P3871" s="19"/>
      <c r="Q3871" s="19"/>
      <c r="R3871" s="19"/>
      <c r="S3871" s="18">
        <v>0</v>
      </c>
      <c r="T3871" s="20"/>
      <c r="U3871" s="17"/>
      <c r="V3871" s="17"/>
      <c r="W3871" s="17"/>
      <c r="X3871" s="17"/>
      <c r="Y3871" s="17"/>
      <c r="Z3871" s="18">
        <v>0</v>
      </c>
      <c r="AA3871" s="17"/>
      <c r="AB3871" s="17"/>
      <c r="AC3871" s="41">
        <v>73.28125</v>
      </c>
    </row>
    <row r="3872" spans="1:29" x14ac:dyDescent="0.25">
      <c r="A3872" s="224">
        <v>3868</v>
      </c>
      <c r="B3872" s="62" t="s">
        <v>3073</v>
      </c>
      <c r="C3872" s="13" t="s">
        <v>2360</v>
      </c>
      <c r="D3872" s="18">
        <v>0.6907692307692308</v>
      </c>
      <c r="E3872" s="122"/>
      <c r="F3872" s="17"/>
      <c r="G3872" s="18">
        <v>69.07692307692308</v>
      </c>
      <c r="H3872" s="17"/>
      <c r="I3872" s="19"/>
      <c r="J3872" s="18">
        <v>0</v>
      </c>
      <c r="K3872" s="17">
        <v>2</v>
      </c>
      <c r="L3872" s="19">
        <v>0.5</v>
      </c>
      <c r="M3872" s="19"/>
      <c r="N3872" s="18">
        <v>2.5</v>
      </c>
      <c r="O3872" s="19"/>
      <c r="P3872" s="19"/>
      <c r="Q3872" s="19"/>
      <c r="R3872" s="19"/>
      <c r="S3872" s="18">
        <v>0</v>
      </c>
      <c r="T3872" s="20"/>
      <c r="U3872" s="17">
        <v>1.7</v>
      </c>
      <c r="V3872" s="17"/>
      <c r="W3872" s="17"/>
      <c r="X3872" s="17"/>
      <c r="Y3872" s="17"/>
      <c r="Z3872" s="18">
        <v>1.7</v>
      </c>
      <c r="AA3872" s="17"/>
      <c r="AB3872" s="17"/>
      <c r="AC3872" s="41">
        <v>73.276923076923083</v>
      </c>
    </row>
    <row r="3873" spans="1:29" x14ac:dyDescent="0.25">
      <c r="A3873" s="224">
        <v>3869</v>
      </c>
      <c r="B3873" s="60" t="s">
        <v>1028</v>
      </c>
      <c r="C3873" s="8" t="s">
        <v>5456</v>
      </c>
      <c r="D3873" s="6">
        <v>0.73272727272727278</v>
      </c>
      <c r="E3873" s="121"/>
      <c r="F3873" s="5"/>
      <c r="G3873" s="6">
        <f>SUM(D3873*100,E3873:F3873)</f>
        <v>73.27272727272728</v>
      </c>
      <c r="H3873" s="5"/>
      <c r="I3873" s="4"/>
      <c r="J3873" s="6">
        <f>SUM(H3873:I3873)</f>
        <v>0</v>
      </c>
      <c r="K3873" s="5"/>
      <c r="L3873" s="4"/>
      <c r="M3873" s="4"/>
      <c r="N3873" s="6">
        <f>SUM(K3873:M3873)</f>
        <v>0</v>
      </c>
      <c r="O3873" s="4"/>
      <c r="P3873" s="4"/>
      <c r="Q3873" s="4"/>
      <c r="R3873" s="4"/>
      <c r="S3873" s="6">
        <f>SUM(O3873:R3873)</f>
        <v>0</v>
      </c>
      <c r="T3873" s="7"/>
      <c r="U3873" s="5"/>
      <c r="V3873" s="5"/>
      <c r="W3873" s="5"/>
      <c r="X3873" s="5"/>
      <c r="Y3873" s="5"/>
      <c r="Z3873" s="6">
        <f>SUM(T3873:Y3873)</f>
        <v>0</v>
      </c>
      <c r="AA3873" s="5"/>
      <c r="AB3873" s="5"/>
      <c r="AC3873" s="40">
        <f>G3873+J3873+N3873+S3873+Z3873+AA3873-AB3873</f>
        <v>73.27272727272728</v>
      </c>
    </row>
    <row r="3874" spans="1:29" x14ac:dyDescent="0.25">
      <c r="A3874" s="224">
        <v>3870</v>
      </c>
      <c r="B3874" s="97" t="s">
        <v>1806</v>
      </c>
      <c r="C3874" s="8" t="s">
        <v>1369</v>
      </c>
      <c r="D3874" s="18">
        <v>0.7157066666666666</v>
      </c>
      <c r="E3874" s="122"/>
      <c r="F3874" s="17"/>
      <c r="G3874" s="18">
        <f>SUM(D3874*100,E3874:F3874)</f>
        <v>71.570666666666654</v>
      </c>
      <c r="H3874" s="17"/>
      <c r="I3874" s="19"/>
      <c r="J3874" s="18">
        <f>SUM(H3874:I3874)</f>
        <v>0</v>
      </c>
      <c r="K3874" s="17"/>
      <c r="L3874" s="19"/>
      <c r="M3874" s="19"/>
      <c r="N3874" s="18">
        <f>SUM(K3874:M3874)</f>
        <v>0</v>
      </c>
      <c r="O3874" s="19"/>
      <c r="P3874" s="19"/>
      <c r="Q3874" s="19"/>
      <c r="R3874" s="19"/>
      <c r="S3874" s="18">
        <f>SUM(O3874:R3874)</f>
        <v>0</v>
      </c>
      <c r="T3874" s="20"/>
      <c r="U3874" s="17">
        <v>0.5</v>
      </c>
      <c r="V3874" s="17"/>
      <c r="W3874" s="17">
        <v>0.2</v>
      </c>
      <c r="X3874" s="17">
        <f>0.8+0.2</f>
        <v>1</v>
      </c>
      <c r="Y3874" s="17"/>
      <c r="Z3874" s="18">
        <f>SUM(T3874:Y3874)</f>
        <v>1.7</v>
      </c>
      <c r="AA3874" s="17"/>
      <c r="AB3874" s="17"/>
      <c r="AC3874" s="41">
        <f>G3874+J3874+N3874+S3874+Z3874+AA3874-AB3874</f>
        <v>73.270666666666656</v>
      </c>
    </row>
    <row r="3875" spans="1:29" x14ac:dyDescent="0.25">
      <c r="A3875" s="225">
        <v>3871</v>
      </c>
      <c r="B3875" s="109">
        <v>194064</v>
      </c>
      <c r="C3875" s="36" t="s">
        <v>5457</v>
      </c>
      <c r="D3875" s="39">
        <v>0.73266666666666669</v>
      </c>
      <c r="E3875" s="123"/>
      <c r="F3875" s="33"/>
      <c r="G3875" s="34">
        <v>73.266666666666666</v>
      </c>
      <c r="H3875" s="33"/>
      <c r="I3875" s="32"/>
      <c r="J3875" s="34">
        <v>0</v>
      </c>
      <c r="K3875" s="33"/>
      <c r="L3875" s="32"/>
      <c r="M3875" s="32"/>
      <c r="N3875" s="34">
        <v>0</v>
      </c>
      <c r="O3875" s="32"/>
      <c r="P3875" s="32"/>
      <c r="Q3875" s="32"/>
      <c r="R3875" s="32"/>
      <c r="S3875" s="34">
        <v>0</v>
      </c>
      <c r="T3875" s="35"/>
      <c r="U3875" s="33"/>
      <c r="V3875" s="33"/>
      <c r="W3875" s="33"/>
      <c r="X3875" s="33"/>
      <c r="Y3875" s="33"/>
      <c r="Z3875" s="34">
        <v>0</v>
      </c>
      <c r="AA3875" s="33"/>
      <c r="AB3875" s="33"/>
      <c r="AC3875" s="42">
        <v>73.266666666666666</v>
      </c>
    </row>
    <row r="3876" spans="1:29" x14ac:dyDescent="0.25">
      <c r="A3876" s="224">
        <v>3872</v>
      </c>
      <c r="B3876" s="81" t="s">
        <v>4274</v>
      </c>
      <c r="C3876" s="8" t="s">
        <v>4042</v>
      </c>
      <c r="D3876" s="18">
        <v>0.73266666666666669</v>
      </c>
      <c r="E3876" s="124"/>
      <c r="F3876" s="17"/>
      <c r="G3876" s="18">
        <f>SUM(D3876*100,E3876:F3876)</f>
        <v>73.266666666666666</v>
      </c>
      <c r="H3876" s="17"/>
      <c r="I3876" s="19"/>
      <c r="J3876" s="18">
        <f>SUM(H3876:I3876)</f>
        <v>0</v>
      </c>
      <c r="K3876" s="17"/>
      <c r="L3876" s="19"/>
      <c r="M3876" s="19"/>
      <c r="N3876" s="18">
        <f>SUM(K3876:M3876)</f>
        <v>0</v>
      </c>
      <c r="O3876" s="19"/>
      <c r="P3876" s="19"/>
      <c r="Q3876" s="19"/>
      <c r="R3876" s="19"/>
      <c r="S3876" s="18">
        <f>SUM(O3876:R3876)</f>
        <v>0</v>
      </c>
      <c r="T3876" s="20"/>
      <c r="U3876" s="17"/>
      <c r="V3876" s="17"/>
      <c r="W3876" s="17"/>
      <c r="X3876" s="17"/>
      <c r="Y3876" s="17"/>
      <c r="Z3876" s="18">
        <f>SUM(T3876:Y3876)</f>
        <v>0</v>
      </c>
      <c r="AA3876" s="17"/>
      <c r="AB3876" s="17"/>
      <c r="AC3876" s="41">
        <f>G3876+J3876+N3876+S3876+Z3876+AA3876-AB3876</f>
        <v>73.266666666666666</v>
      </c>
    </row>
    <row r="3877" spans="1:29" x14ac:dyDescent="0.25">
      <c r="A3877" s="224">
        <v>3873</v>
      </c>
      <c r="B3877" s="101" t="s">
        <v>1807</v>
      </c>
      <c r="C3877" s="8" t="s">
        <v>1369</v>
      </c>
      <c r="D3877" s="18">
        <v>0.72559333333333342</v>
      </c>
      <c r="E3877" s="122"/>
      <c r="F3877" s="17"/>
      <c r="G3877" s="18">
        <f>SUM(D3877*100,E3877:F3877)</f>
        <v>72.559333333333342</v>
      </c>
      <c r="H3877" s="17"/>
      <c r="I3877" s="19"/>
      <c r="J3877" s="18">
        <f>SUM(H3877:I3877)</f>
        <v>0</v>
      </c>
      <c r="K3877" s="17"/>
      <c r="L3877" s="19"/>
      <c r="M3877" s="19"/>
      <c r="N3877" s="18">
        <f>SUM(K3877:M3877)</f>
        <v>0</v>
      </c>
      <c r="O3877" s="19"/>
      <c r="P3877" s="19"/>
      <c r="Q3877" s="19"/>
      <c r="R3877" s="19"/>
      <c r="S3877" s="18">
        <f>SUM(O3877:R3877)</f>
        <v>0</v>
      </c>
      <c r="T3877" s="20"/>
      <c r="U3877" s="17">
        <v>0.5</v>
      </c>
      <c r="V3877" s="17"/>
      <c r="W3877" s="17">
        <v>0.2</v>
      </c>
      <c r="X3877" s="17"/>
      <c r="Y3877" s="17"/>
      <c r="Z3877" s="18">
        <f>SUM(T3877:Y3877)</f>
        <v>0.7</v>
      </c>
      <c r="AA3877" s="17"/>
      <c r="AB3877" s="17"/>
      <c r="AC3877" s="41">
        <f>G3877+J3877+N3877+S3877+Z3877+AA3877-AB3877</f>
        <v>73.259333333333345</v>
      </c>
    </row>
    <row r="3878" spans="1:29" x14ac:dyDescent="0.25">
      <c r="A3878" s="224">
        <v>3874</v>
      </c>
      <c r="B3878" s="62" t="s">
        <v>5391</v>
      </c>
      <c r="C3878" s="9" t="s">
        <v>4042</v>
      </c>
      <c r="D3878" s="18">
        <v>0.71252727272727279</v>
      </c>
      <c r="E3878" s="124"/>
      <c r="F3878" s="17"/>
      <c r="G3878" s="18">
        <f>SUM(D3878*100,E3878:F3878)</f>
        <v>71.252727272727284</v>
      </c>
      <c r="H3878" s="17"/>
      <c r="I3878" s="19"/>
      <c r="J3878" s="18">
        <f>SUM(H3878:I3878)</f>
        <v>0</v>
      </c>
      <c r="K3878" s="17"/>
      <c r="L3878" s="19"/>
      <c r="M3878" s="19"/>
      <c r="N3878" s="18">
        <f>SUM(K3878:M3878)</f>
        <v>0</v>
      </c>
      <c r="O3878" s="19"/>
      <c r="P3878" s="19"/>
      <c r="Q3878" s="19"/>
      <c r="R3878" s="19"/>
      <c r="S3878" s="18">
        <f>SUM(O3878:R3878)</f>
        <v>0</v>
      </c>
      <c r="T3878" s="20"/>
      <c r="U3878" s="17">
        <v>0.4</v>
      </c>
      <c r="V3878" s="17">
        <v>1.6</v>
      </c>
      <c r="W3878" s="17"/>
      <c r="X3878" s="17"/>
      <c r="Y3878" s="17"/>
      <c r="Z3878" s="18">
        <f>SUM(T3878:Y3878)</f>
        <v>2</v>
      </c>
      <c r="AA3878" s="17"/>
      <c r="AB3878" s="17"/>
      <c r="AC3878" s="41">
        <f>G3878+J3878+N3878+S3878+Z3878+AA3878-AB3878</f>
        <v>73.252727272727284</v>
      </c>
    </row>
    <row r="3879" spans="1:29" x14ac:dyDescent="0.25">
      <c r="A3879" s="225">
        <v>3875</v>
      </c>
      <c r="B3879" s="62" t="s">
        <v>3074</v>
      </c>
      <c r="C3879" s="13" t="s">
        <v>2360</v>
      </c>
      <c r="D3879" s="18">
        <v>0.73250000000000004</v>
      </c>
      <c r="E3879" s="122"/>
      <c r="F3879" s="17"/>
      <c r="G3879" s="18">
        <v>73.25</v>
      </c>
      <c r="H3879" s="17"/>
      <c r="I3879" s="19"/>
      <c r="J3879" s="18">
        <v>0</v>
      </c>
      <c r="K3879" s="17"/>
      <c r="L3879" s="19"/>
      <c r="M3879" s="19"/>
      <c r="N3879" s="18">
        <v>0</v>
      </c>
      <c r="O3879" s="19"/>
      <c r="P3879" s="19"/>
      <c r="Q3879" s="19"/>
      <c r="R3879" s="19"/>
      <c r="S3879" s="18">
        <v>0</v>
      </c>
      <c r="T3879" s="20"/>
      <c r="U3879" s="17"/>
      <c r="V3879" s="17"/>
      <c r="W3879" s="17"/>
      <c r="X3879" s="17"/>
      <c r="Y3879" s="17"/>
      <c r="Z3879" s="18">
        <v>0</v>
      </c>
      <c r="AA3879" s="17"/>
      <c r="AB3879" s="17"/>
      <c r="AC3879" s="41">
        <v>73.25</v>
      </c>
    </row>
    <row r="3880" spans="1:29" x14ac:dyDescent="0.25">
      <c r="A3880" s="224">
        <v>3876</v>
      </c>
      <c r="B3880" s="81" t="s">
        <v>4572</v>
      </c>
      <c r="C3880" s="8" t="s">
        <v>4042</v>
      </c>
      <c r="D3880" s="18">
        <v>0.72727272727272729</v>
      </c>
      <c r="E3880" s="124"/>
      <c r="F3880" s="17"/>
      <c r="G3880" s="18">
        <f>SUM(D3880*100,E3880:F3880)</f>
        <v>72.727272727272734</v>
      </c>
      <c r="H3880" s="17"/>
      <c r="I3880" s="19"/>
      <c r="J3880" s="18">
        <f>SUM(H3880:I3880)</f>
        <v>0</v>
      </c>
      <c r="K3880" s="17"/>
      <c r="L3880" s="19"/>
      <c r="M3880" s="19"/>
      <c r="N3880" s="18">
        <f>SUM(K3880:M3880)</f>
        <v>0</v>
      </c>
      <c r="O3880" s="19"/>
      <c r="P3880" s="19"/>
      <c r="Q3880" s="19"/>
      <c r="R3880" s="19"/>
      <c r="S3880" s="18">
        <f>SUM(O3880:R3880)</f>
        <v>0</v>
      </c>
      <c r="T3880" s="20"/>
      <c r="U3880" s="17">
        <v>0.5</v>
      </c>
      <c r="V3880" s="17"/>
      <c r="W3880" s="17"/>
      <c r="X3880" s="17"/>
      <c r="Y3880" s="17"/>
      <c r="Z3880" s="18">
        <f>SUM(T3880:Y3880)</f>
        <v>0.5</v>
      </c>
      <c r="AA3880" s="17"/>
      <c r="AB3880" s="17"/>
      <c r="AC3880" s="41">
        <f>G3880+J3880+N3880+S3880+Z3880+AA3880-AB3880</f>
        <v>73.227272727272734</v>
      </c>
    </row>
    <row r="3881" spans="1:29" x14ac:dyDescent="0.25">
      <c r="A3881" s="224">
        <v>3877</v>
      </c>
      <c r="B3881" s="62" t="s">
        <v>5182</v>
      </c>
      <c r="C3881" s="24" t="s">
        <v>4042</v>
      </c>
      <c r="D3881" s="18">
        <v>0.73225806451612907</v>
      </c>
      <c r="E3881" s="124"/>
      <c r="F3881" s="17"/>
      <c r="G3881" s="18">
        <f>SUM(D3881*100,E3881:F3881)</f>
        <v>73.225806451612911</v>
      </c>
      <c r="H3881" s="17"/>
      <c r="I3881" s="19"/>
      <c r="J3881" s="18">
        <f>SUM(H3881:I3881)</f>
        <v>0</v>
      </c>
      <c r="K3881" s="17"/>
      <c r="L3881" s="19"/>
      <c r="M3881" s="19"/>
      <c r="N3881" s="18">
        <f>SUM(K3881:M3881)</f>
        <v>0</v>
      </c>
      <c r="O3881" s="19"/>
      <c r="P3881" s="19"/>
      <c r="Q3881" s="19"/>
      <c r="R3881" s="19"/>
      <c r="S3881" s="18">
        <f>SUM(O3881:R3881)</f>
        <v>0</v>
      </c>
      <c r="T3881" s="20"/>
      <c r="U3881" s="17"/>
      <c r="V3881" s="17"/>
      <c r="W3881" s="17"/>
      <c r="X3881" s="17"/>
      <c r="Y3881" s="17"/>
      <c r="Z3881" s="18">
        <f>SUM(T3881:Y3881)</f>
        <v>0</v>
      </c>
      <c r="AA3881" s="17"/>
      <c r="AB3881" s="17"/>
      <c r="AC3881" s="41">
        <f>G3881+J3881+N3881+S3881+Z3881+AA3881-AB3881</f>
        <v>73.225806451612911</v>
      </c>
    </row>
    <row r="3882" spans="1:29" x14ac:dyDescent="0.25">
      <c r="A3882" s="224">
        <v>3878</v>
      </c>
      <c r="B3882" s="109">
        <v>184080</v>
      </c>
      <c r="C3882" s="36" t="s">
        <v>5457</v>
      </c>
      <c r="D3882" s="39">
        <v>0.73222222222222222</v>
      </c>
      <c r="E3882" s="123"/>
      <c r="F3882" s="33"/>
      <c r="G3882" s="34">
        <v>73.222222222222229</v>
      </c>
      <c r="H3882" s="33"/>
      <c r="I3882" s="32"/>
      <c r="J3882" s="34">
        <v>0</v>
      </c>
      <c r="K3882" s="33"/>
      <c r="L3882" s="32"/>
      <c r="M3882" s="32"/>
      <c r="N3882" s="34">
        <v>0</v>
      </c>
      <c r="O3882" s="32"/>
      <c r="P3882" s="32"/>
      <c r="Q3882" s="32"/>
      <c r="R3882" s="32"/>
      <c r="S3882" s="34">
        <v>0</v>
      </c>
      <c r="T3882" s="35"/>
      <c r="U3882" s="33"/>
      <c r="V3882" s="33"/>
      <c r="W3882" s="33"/>
      <c r="X3882" s="33"/>
      <c r="Y3882" s="33"/>
      <c r="Z3882" s="34">
        <v>0</v>
      </c>
      <c r="AA3882" s="33"/>
      <c r="AB3882" s="33"/>
      <c r="AC3882" s="42">
        <v>73.222222222222229</v>
      </c>
    </row>
    <row r="3883" spans="1:29" x14ac:dyDescent="0.25">
      <c r="A3883" s="225">
        <v>3879</v>
      </c>
      <c r="B3883" s="62" t="s">
        <v>1029</v>
      </c>
      <c r="C3883" s="8" t="s">
        <v>5456</v>
      </c>
      <c r="D3883" s="6">
        <v>0.73206896551724143</v>
      </c>
      <c r="E3883" s="121"/>
      <c r="F3883" s="5"/>
      <c r="G3883" s="6">
        <f>SUM(D3883*100,E3883:F3883)</f>
        <v>73.206896551724142</v>
      </c>
      <c r="H3883" s="5"/>
      <c r="I3883" s="4"/>
      <c r="J3883" s="6">
        <f>SUM(H3883:I3883)</f>
        <v>0</v>
      </c>
      <c r="K3883" s="5"/>
      <c r="L3883" s="4"/>
      <c r="M3883" s="4"/>
      <c r="N3883" s="6">
        <f>SUM(K3883:M3883)</f>
        <v>0</v>
      </c>
      <c r="O3883" s="4"/>
      <c r="P3883" s="4"/>
      <c r="Q3883" s="4"/>
      <c r="R3883" s="4"/>
      <c r="S3883" s="6">
        <f>SUM(O3883:R3883)</f>
        <v>0</v>
      </c>
      <c r="T3883" s="7"/>
      <c r="U3883" s="5"/>
      <c r="V3883" s="5"/>
      <c r="W3883" s="5"/>
      <c r="X3883" s="5"/>
      <c r="Y3883" s="5"/>
      <c r="Z3883" s="6">
        <f>SUM(T3883:Y3883)</f>
        <v>0</v>
      </c>
      <c r="AA3883" s="5"/>
      <c r="AB3883" s="5"/>
      <c r="AC3883" s="40">
        <f>G3883+J3883+N3883+S3883+Z3883+AA3883-AB3883</f>
        <v>73.206896551724142</v>
      </c>
    </row>
    <row r="3884" spans="1:29" x14ac:dyDescent="0.25">
      <c r="A3884" s="224">
        <v>3880</v>
      </c>
      <c r="B3884" s="62" t="s">
        <v>3755</v>
      </c>
      <c r="C3884" s="13" t="s">
        <v>3340</v>
      </c>
      <c r="D3884" s="18">
        <v>0.71606060606060606</v>
      </c>
      <c r="E3884" s="122">
        <v>1</v>
      </c>
      <c r="F3884" s="17"/>
      <c r="G3884" s="18">
        <v>72.606060606060609</v>
      </c>
      <c r="H3884" s="17"/>
      <c r="I3884" s="19"/>
      <c r="J3884" s="18">
        <v>0</v>
      </c>
      <c r="K3884" s="17"/>
      <c r="L3884" s="19"/>
      <c r="M3884" s="19"/>
      <c r="N3884" s="18">
        <v>0</v>
      </c>
      <c r="O3884" s="19"/>
      <c r="P3884" s="19"/>
      <c r="Q3884" s="19"/>
      <c r="R3884" s="19"/>
      <c r="S3884" s="18">
        <v>0</v>
      </c>
      <c r="T3884" s="20"/>
      <c r="U3884" s="17"/>
      <c r="V3884" s="17"/>
      <c r="W3884" s="17">
        <v>0.6</v>
      </c>
      <c r="X3884" s="17"/>
      <c r="Y3884" s="17"/>
      <c r="Z3884" s="18">
        <v>0.6</v>
      </c>
      <c r="AA3884" s="17"/>
      <c r="AB3884" s="17"/>
      <c r="AC3884" s="41">
        <v>73.206060606060603</v>
      </c>
    </row>
    <row r="3885" spans="1:29" x14ac:dyDescent="0.25">
      <c r="A3885" s="224">
        <v>3881</v>
      </c>
      <c r="B3885" s="62" t="s">
        <v>3075</v>
      </c>
      <c r="C3885" s="13" t="s">
        <v>2360</v>
      </c>
      <c r="D3885" s="18">
        <v>0.73166666666666669</v>
      </c>
      <c r="E3885" s="122"/>
      <c r="F3885" s="17"/>
      <c r="G3885" s="18">
        <v>73.166666666666671</v>
      </c>
      <c r="H3885" s="17"/>
      <c r="I3885" s="19"/>
      <c r="J3885" s="18">
        <v>0</v>
      </c>
      <c r="K3885" s="17"/>
      <c r="L3885" s="19"/>
      <c r="M3885" s="19"/>
      <c r="N3885" s="18">
        <v>0</v>
      </c>
      <c r="O3885" s="19"/>
      <c r="P3885" s="19"/>
      <c r="Q3885" s="19"/>
      <c r="R3885" s="19"/>
      <c r="S3885" s="18">
        <v>0</v>
      </c>
      <c r="T3885" s="20"/>
      <c r="U3885" s="17"/>
      <c r="V3885" s="17"/>
      <c r="W3885" s="17"/>
      <c r="X3885" s="17"/>
      <c r="Y3885" s="17"/>
      <c r="Z3885" s="18">
        <v>0</v>
      </c>
      <c r="AA3885" s="17"/>
      <c r="AB3885" s="17"/>
      <c r="AC3885" s="41">
        <v>73.166666666666671</v>
      </c>
    </row>
    <row r="3886" spans="1:29" x14ac:dyDescent="0.25">
      <c r="A3886" s="224">
        <v>3882</v>
      </c>
      <c r="B3886" s="109">
        <v>184115</v>
      </c>
      <c r="C3886" s="36" t="s">
        <v>5457</v>
      </c>
      <c r="D3886" s="39">
        <v>0.73166666666666669</v>
      </c>
      <c r="E3886" s="123"/>
      <c r="F3886" s="33"/>
      <c r="G3886" s="34">
        <v>73.166666666666671</v>
      </c>
      <c r="H3886" s="33"/>
      <c r="I3886" s="32"/>
      <c r="J3886" s="34">
        <v>0</v>
      </c>
      <c r="K3886" s="33"/>
      <c r="L3886" s="32"/>
      <c r="M3886" s="32"/>
      <c r="N3886" s="34">
        <v>0</v>
      </c>
      <c r="O3886" s="32"/>
      <c r="P3886" s="32"/>
      <c r="Q3886" s="32"/>
      <c r="R3886" s="32"/>
      <c r="S3886" s="34">
        <v>0</v>
      </c>
      <c r="T3886" s="35"/>
      <c r="U3886" s="33"/>
      <c r="V3886" s="33"/>
      <c r="W3886" s="33"/>
      <c r="X3886" s="33"/>
      <c r="Y3886" s="33"/>
      <c r="Z3886" s="34">
        <v>0</v>
      </c>
      <c r="AA3886" s="33"/>
      <c r="AB3886" s="33"/>
      <c r="AC3886" s="42">
        <v>73.166666666666671</v>
      </c>
    </row>
    <row r="3887" spans="1:29" x14ac:dyDescent="0.25">
      <c r="A3887" s="225">
        <v>3883</v>
      </c>
      <c r="B3887" s="81" t="s">
        <v>4488</v>
      </c>
      <c r="C3887" s="8" t="s">
        <v>4042</v>
      </c>
      <c r="D3887" s="18">
        <v>0.73161290322580641</v>
      </c>
      <c r="E3887" s="124"/>
      <c r="F3887" s="17"/>
      <c r="G3887" s="18">
        <f>SUM(D3887*100,E3887:F3887)</f>
        <v>73.161290322580641</v>
      </c>
      <c r="H3887" s="17"/>
      <c r="I3887" s="19"/>
      <c r="J3887" s="18">
        <f>SUM(H3887:I3887)</f>
        <v>0</v>
      </c>
      <c r="K3887" s="17"/>
      <c r="L3887" s="19"/>
      <c r="M3887" s="19"/>
      <c r="N3887" s="18">
        <f>SUM(K3887:M3887)</f>
        <v>0</v>
      </c>
      <c r="O3887" s="19"/>
      <c r="P3887" s="19"/>
      <c r="Q3887" s="19"/>
      <c r="R3887" s="19"/>
      <c r="S3887" s="18">
        <f>SUM(O3887:R3887)</f>
        <v>0</v>
      </c>
      <c r="T3887" s="20"/>
      <c r="U3887" s="17"/>
      <c r="V3887" s="17"/>
      <c r="W3887" s="17"/>
      <c r="X3887" s="17"/>
      <c r="Y3887" s="17"/>
      <c r="Z3887" s="18">
        <f>SUM(T3887:Y3887)</f>
        <v>0</v>
      </c>
      <c r="AA3887" s="17"/>
      <c r="AB3887" s="17"/>
      <c r="AC3887" s="41">
        <f>G3887+J3887+N3887+S3887+Z3887+AA3887-AB3887</f>
        <v>73.161290322580641</v>
      </c>
    </row>
    <row r="3888" spans="1:29" x14ac:dyDescent="0.25">
      <c r="A3888" s="224">
        <v>3884</v>
      </c>
      <c r="B3888" s="62" t="s">
        <v>3076</v>
      </c>
      <c r="C3888" s="13" t="s">
        <v>2360</v>
      </c>
      <c r="D3888" s="18">
        <v>0.73153846153846158</v>
      </c>
      <c r="E3888" s="122"/>
      <c r="F3888" s="17"/>
      <c r="G3888" s="18">
        <v>73.15384615384616</v>
      </c>
      <c r="H3888" s="17"/>
      <c r="I3888" s="19"/>
      <c r="J3888" s="18">
        <v>0</v>
      </c>
      <c r="K3888" s="17"/>
      <c r="L3888" s="19"/>
      <c r="M3888" s="19"/>
      <c r="N3888" s="18">
        <v>0</v>
      </c>
      <c r="O3888" s="19"/>
      <c r="P3888" s="19"/>
      <c r="Q3888" s="19"/>
      <c r="R3888" s="19"/>
      <c r="S3888" s="18">
        <v>0</v>
      </c>
      <c r="T3888" s="20"/>
      <c r="U3888" s="17"/>
      <c r="V3888" s="17"/>
      <c r="W3888" s="17"/>
      <c r="X3888" s="17"/>
      <c r="Y3888" s="17"/>
      <c r="Z3888" s="18">
        <v>0</v>
      </c>
      <c r="AA3888" s="17"/>
      <c r="AB3888" s="17"/>
      <c r="AC3888" s="41">
        <v>73.15384615384616</v>
      </c>
    </row>
    <row r="3889" spans="1:29" x14ac:dyDescent="0.25">
      <c r="A3889" s="224">
        <v>3885</v>
      </c>
      <c r="B3889" s="109">
        <v>214180</v>
      </c>
      <c r="C3889" s="36" t="s">
        <v>5457</v>
      </c>
      <c r="D3889" s="39">
        <v>0.63651851851851848</v>
      </c>
      <c r="E3889" s="123"/>
      <c r="F3889" s="33"/>
      <c r="G3889" s="34">
        <v>63.651851851851845</v>
      </c>
      <c r="H3889" s="33"/>
      <c r="I3889" s="32"/>
      <c r="J3889" s="34">
        <v>0</v>
      </c>
      <c r="K3889" s="33"/>
      <c r="L3889" s="32"/>
      <c r="M3889" s="32"/>
      <c r="N3889" s="34">
        <v>0</v>
      </c>
      <c r="O3889" s="32"/>
      <c r="P3889" s="32">
        <v>0.5</v>
      </c>
      <c r="Q3889" s="32"/>
      <c r="R3889" s="32"/>
      <c r="S3889" s="34">
        <v>0.5</v>
      </c>
      <c r="T3889" s="35"/>
      <c r="U3889" s="33">
        <v>9</v>
      </c>
      <c r="V3889" s="33"/>
      <c r="W3889" s="33"/>
      <c r="X3889" s="33"/>
      <c r="Y3889" s="33"/>
      <c r="Z3889" s="34">
        <v>9</v>
      </c>
      <c r="AA3889" s="33"/>
      <c r="AB3889" s="33"/>
      <c r="AC3889" s="42">
        <v>73.151851851851845</v>
      </c>
    </row>
    <row r="3890" spans="1:29" x14ac:dyDescent="0.25">
      <c r="A3890" s="224">
        <v>3886</v>
      </c>
      <c r="B3890" s="87" t="s">
        <v>1808</v>
      </c>
      <c r="C3890" s="26" t="s">
        <v>1369</v>
      </c>
      <c r="D3890" s="18">
        <v>0.73149333333333333</v>
      </c>
      <c r="E3890" s="122"/>
      <c r="F3890" s="17"/>
      <c r="G3890" s="18">
        <f>SUM(D3890*100,E3890:F3890)</f>
        <v>73.149333333333331</v>
      </c>
      <c r="H3890" s="17"/>
      <c r="I3890" s="19"/>
      <c r="J3890" s="18">
        <f>SUM(H3890:I3890)</f>
        <v>0</v>
      </c>
      <c r="K3890" s="17"/>
      <c r="L3890" s="19"/>
      <c r="M3890" s="19"/>
      <c r="N3890" s="18">
        <f>SUM(K3890:M3890)</f>
        <v>0</v>
      </c>
      <c r="O3890" s="19"/>
      <c r="P3890" s="19"/>
      <c r="Q3890" s="19"/>
      <c r="R3890" s="19"/>
      <c r="S3890" s="18">
        <f>SUM(O3890:R3890)</f>
        <v>0</v>
      </c>
      <c r="T3890" s="20"/>
      <c r="U3890" s="17"/>
      <c r="V3890" s="17"/>
      <c r="W3890" s="17"/>
      <c r="X3890" s="17"/>
      <c r="Y3890" s="17"/>
      <c r="Z3890" s="18">
        <f>SUM(T3890:Y3890)</f>
        <v>0</v>
      </c>
      <c r="AA3890" s="17"/>
      <c r="AB3890" s="17"/>
      <c r="AC3890" s="41">
        <f>G3890+J3890+N3890+S3890+Z3890+AA3890-AB3890</f>
        <v>73.149333333333331</v>
      </c>
    </row>
    <row r="3891" spans="1:29" x14ac:dyDescent="0.25">
      <c r="A3891" s="225">
        <v>3887</v>
      </c>
      <c r="B3891" s="81" t="s">
        <v>4375</v>
      </c>
      <c r="C3891" s="8" t="s">
        <v>4356</v>
      </c>
      <c r="D3891" s="18">
        <v>0.2264516129032258</v>
      </c>
      <c r="E3891" s="124"/>
      <c r="F3891" s="17"/>
      <c r="G3891" s="18">
        <f>SUM(D3891*100,E3891:F3891)</f>
        <v>22.64516129032258</v>
      </c>
      <c r="H3891" s="17"/>
      <c r="I3891" s="19"/>
      <c r="J3891" s="18">
        <f>SUM(H3891:I3891)</f>
        <v>0</v>
      </c>
      <c r="K3891" s="17"/>
      <c r="L3891" s="19"/>
      <c r="M3891" s="19"/>
      <c r="N3891" s="18">
        <f>SUM(K3891:M3891)</f>
        <v>0</v>
      </c>
      <c r="O3891" s="19"/>
      <c r="P3891" s="19"/>
      <c r="Q3891" s="19"/>
      <c r="R3891" s="19"/>
      <c r="S3891" s="18">
        <f>SUM(O3891:R3891)</f>
        <v>0</v>
      </c>
      <c r="T3891" s="20">
        <f>5.5+2</f>
        <v>7.5</v>
      </c>
      <c r="U3891" s="17">
        <v>2.2000000000000002</v>
      </c>
      <c r="V3891" s="17">
        <f>28.6+1.5</f>
        <v>30.1</v>
      </c>
      <c r="W3891" s="17">
        <v>3</v>
      </c>
      <c r="X3891" s="17">
        <v>5.7</v>
      </c>
      <c r="Y3891" s="17">
        <v>2</v>
      </c>
      <c r="Z3891" s="18">
        <f>SUM(T3891:Y3891)</f>
        <v>50.5</v>
      </c>
      <c r="AA3891" s="17"/>
      <c r="AB3891" s="17"/>
      <c r="AC3891" s="41">
        <f>G3891+J3891+N3891+S3891+Z3891+AA3891-AB3891</f>
        <v>73.145161290322577</v>
      </c>
    </row>
    <row r="3892" spans="1:29" x14ac:dyDescent="0.25">
      <c r="A3892" s="224">
        <v>3888</v>
      </c>
      <c r="B3892" s="109">
        <v>184002</v>
      </c>
      <c r="C3892" s="36" t="s">
        <v>5457</v>
      </c>
      <c r="D3892" s="39">
        <v>0.73138888888888887</v>
      </c>
      <c r="E3892" s="123"/>
      <c r="F3892" s="33"/>
      <c r="G3892" s="34">
        <v>73.138888888888886</v>
      </c>
      <c r="H3892" s="33"/>
      <c r="I3892" s="32"/>
      <c r="J3892" s="34">
        <v>0</v>
      </c>
      <c r="K3892" s="33"/>
      <c r="L3892" s="32"/>
      <c r="M3892" s="32"/>
      <c r="N3892" s="34">
        <v>0</v>
      </c>
      <c r="O3892" s="32"/>
      <c r="P3892" s="32"/>
      <c r="Q3892" s="32"/>
      <c r="R3892" s="32"/>
      <c r="S3892" s="34">
        <v>0</v>
      </c>
      <c r="T3892" s="35"/>
      <c r="U3892" s="33"/>
      <c r="V3892" s="33"/>
      <c r="W3892" s="33"/>
      <c r="X3892" s="33"/>
      <c r="Y3892" s="33"/>
      <c r="Z3892" s="34">
        <v>0</v>
      </c>
      <c r="AA3892" s="33"/>
      <c r="AB3892" s="33"/>
      <c r="AC3892" s="42">
        <v>73.138888888888886</v>
      </c>
    </row>
    <row r="3893" spans="1:29" x14ac:dyDescent="0.25">
      <c r="A3893" s="224">
        <v>3889</v>
      </c>
      <c r="B3893" s="109">
        <v>194234</v>
      </c>
      <c r="C3893" s="36" t="s">
        <v>5457</v>
      </c>
      <c r="D3893" s="39">
        <v>0.73133333333333328</v>
      </c>
      <c r="E3893" s="123"/>
      <c r="F3893" s="33"/>
      <c r="G3893" s="34">
        <v>73.133333333333326</v>
      </c>
      <c r="H3893" s="33"/>
      <c r="I3893" s="32"/>
      <c r="J3893" s="34">
        <v>0</v>
      </c>
      <c r="K3893" s="33"/>
      <c r="L3893" s="32"/>
      <c r="M3893" s="32"/>
      <c r="N3893" s="34">
        <v>0</v>
      </c>
      <c r="O3893" s="32"/>
      <c r="P3893" s="32"/>
      <c r="Q3893" s="32"/>
      <c r="R3893" s="32"/>
      <c r="S3893" s="34">
        <v>0</v>
      </c>
      <c r="T3893" s="35"/>
      <c r="U3893" s="33"/>
      <c r="V3893" s="33"/>
      <c r="W3893" s="33"/>
      <c r="X3893" s="33"/>
      <c r="Y3893" s="33"/>
      <c r="Z3893" s="34">
        <v>0</v>
      </c>
      <c r="AA3893" s="33"/>
      <c r="AB3893" s="33"/>
      <c r="AC3893" s="42">
        <v>73.133333333333326</v>
      </c>
    </row>
    <row r="3894" spans="1:29" x14ac:dyDescent="0.25">
      <c r="A3894" s="224">
        <v>3890</v>
      </c>
      <c r="B3894" s="62" t="s">
        <v>1030</v>
      </c>
      <c r="C3894" s="8" t="s">
        <v>5456</v>
      </c>
      <c r="D3894" s="43">
        <v>0.73129032258064519</v>
      </c>
      <c r="E3894" s="121"/>
      <c r="F3894" s="5"/>
      <c r="G3894" s="6">
        <f>SUM(D3894*100,E3894:F3894)</f>
        <v>73.129032258064512</v>
      </c>
      <c r="H3894" s="5"/>
      <c r="I3894" s="4"/>
      <c r="J3894" s="6">
        <f>SUM(H3894:I3894)</f>
        <v>0</v>
      </c>
      <c r="K3894" s="5"/>
      <c r="L3894" s="4"/>
      <c r="M3894" s="4"/>
      <c r="N3894" s="6">
        <f>SUM(K3894:M3894)</f>
        <v>0</v>
      </c>
      <c r="O3894" s="4"/>
      <c r="P3894" s="4"/>
      <c r="Q3894" s="4"/>
      <c r="R3894" s="4"/>
      <c r="S3894" s="6">
        <f>SUM(O3894:R3894)</f>
        <v>0</v>
      </c>
      <c r="T3894" s="7"/>
      <c r="U3894" s="5"/>
      <c r="V3894" s="5"/>
      <c r="W3894" s="5"/>
      <c r="X3894" s="5"/>
      <c r="Y3894" s="5"/>
      <c r="Z3894" s="6">
        <f>SUM(T3894:Y3894)</f>
        <v>0</v>
      </c>
      <c r="AA3894" s="5"/>
      <c r="AB3894" s="5"/>
      <c r="AC3894" s="40">
        <f>G3894+J3894+N3894+S3894+Z3894+AA3894-AB3894</f>
        <v>73.129032258064512</v>
      </c>
    </row>
    <row r="3895" spans="1:29" x14ac:dyDescent="0.25">
      <c r="A3895" s="225">
        <v>3891</v>
      </c>
      <c r="B3895" s="109">
        <v>214397</v>
      </c>
      <c r="C3895" s="36" t="s">
        <v>5457</v>
      </c>
      <c r="D3895" s="38">
        <v>0.73124999999999996</v>
      </c>
      <c r="E3895" s="123"/>
      <c r="F3895" s="33"/>
      <c r="G3895" s="34">
        <v>73.125</v>
      </c>
      <c r="H3895" s="33"/>
      <c r="I3895" s="32"/>
      <c r="J3895" s="34">
        <v>0</v>
      </c>
      <c r="K3895" s="33"/>
      <c r="L3895" s="32"/>
      <c r="M3895" s="32"/>
      <c r="N3895" s="34">
        <v>0</v>
      </c>
      <c r="O3895" s="32"/>
      <c r="P3895" s="32"/>
      <c r="Q3895" s="32"/>
      <c r="R3895" s="32"/>
      <c r="S3895" s="34">
        <v>0</v>
      </c>
      <c r="T3895" s="35"/>
      <c r="U3895" s="33"/>
      <c r="V3895" s="33"/>
      <c r="W3895" s="33"/>
      <c r="X3895" s="33"/>
      <c r="Y3895" s="33"/>
      <c r="Z3895" s="34">
        <v>0</v>
      </c>
      <c r="AA3895" s="33"/>
      <c r="AB3895" s="33"/>
      <c r="AC3895" s="42">
        <v>73.125</v>
      </c>
    </row>
    <row r="3896" spans="1:29" x14ac:dyDescent="0.25">
      <c r="A3896" s="224">
        <v>3892</v>
      </c>
      <c r="B3896" s="90" t="s">
        <v>1538</v>
      </c>
      <c r="C3896" s="21" t="s">
        <v>1369</v>
      </c>
      <c r="D3896" s="18">
        <v>0.73113149847094805</v>
      </c>
      <c r="E3896" s="122"/>
      <c r="F3896" s="17"/>
      <c r="G3896" s="18">
        <f>SUM(D3896*100,E3896:F3896)</f>
        <v>73.113149847094803</v>
      </c>
      <c r="H3896" s="17"/>
      <c r="I3896" s="19"/>
      <c r="J3896" s="18">
        <f>SUM(H3896:I3896)</f>
        <v>0</v>
      </c>
      <c r="K3896" s="17"/>
      <c r="L3896" s="19"/>
      <c r="M3896" s="19"/>
      <c r="N3896" s="18">
        <f>SUM(K3896:M3896)</f>
        <v>0</v>
      </c>
      <c r="O3896" s="19"/>
      <c r="P3896" s="19"/>
      <c r="Q3896" s="19"/>
      <c r="R3896" s="19"/>
      <c r="S3896" s="18">
        <f>SUM(O3896:R3896)</f>
        <v>0</v>
      </c>
      <c r="T3896" s="20"/>
      <c r="U3896" s="17"/>
      <c r="V3896" s="17"/>
      <c r="W3896" s="17"/>
      <c r="X3896" s="17"/>
      <c r="Y3896" s="17"/>
      <c r="Z3896" s="18">
        <f>SUM(T3896:Y3896)</f>
        <v>0</v>
      </c>
      <c r="AA3896" s="17"/>
      <c r="AB3896" s="17"/>
      <c r="AC3896" s="41">
        <f>G3896+J3896+N3896+S3896+Z3896+AA3896-AB3896</f>
        <v>73.113149847094803</v>
      </c>
    </row>
    <row r="3897" spans="1:29" x14ac:dyDescent="0.25">
      <c r="A3897" s="224">
        <v>3893</v>
      </c>
      <c r="B3897" s="111" t="s">
        <v>4102</v>
      </c>
      <c r="C3897" s="8" t="s">
        <v>4042</v>
      </c>
      <c r="D3897" s="18">
        <v>0.72312500000000002</v>
      </c>
      <c r="E3897" s="124"/>
      <c r="F3897" s="17"/>
      <c r="G3897" s="18">
        <f>SUM(D3897*100,E3897:F3897)</f>
        <v>72.3125</v>
      </c>
      <c r="H3897" s="17"/>
      <c r="I3897" s="19"/>
      <c r="J3897" s="18">
        <f>SUM(H3897:I3897)</f>
        <v>0</v>
      </c>
      <c r="K3897" s="17"/>
      <c r="L3897" s="19"/>
      <c r="M3897" s="19"/>
      <c r="N3897" s="18">
        <f>SUM(K3897:M3897)</f>
        <v>0</v>
      </c>
      <c r="O3897" s="19"/>
      <c r="P3897" s="19"/>
      <c r="Q3897" s="19"/>
      <c r="R3897" s="19"/>
      <c r="S3897" s="18">
        <f>SUM(O3897:R3897)</f>
        <v>0</v>
      </c>
      <c r="T3897" s="20"/>
      <c r="U3897" s="17">
        <v>0.8</v>
      </c>
      <c r="V3897" s="17"/>
      <c r="W3897" s="17"/>
      <c r="X3897" s="17"/>
      <c r="Y3897" s="17"/>
      <c r="Z3897" s="18">
        <f>SUM(T3897:Y3897)</f>
        <v>0.8</v>
      </c>
      <c r="AA3897" s="17"/>
      <c r="AB3897" s="17"/>
      <c r="AC3897" s="41">
        <f>G3897+J3897+N3897+S3897+Z3897+AA3897-AB3897</f>
        <v>73.112499999999997</v>
      </c>
    </row>
    <row r="3898" spans="1:29" x14ac:dyDescent="0.25">
      <c r="A3898" s="224">
        <v>3894</v>
      </c>
      <c r="B3898" s="62" t="s">
        <v>1031</v>
      </c>
      <c r="C3898" s="8" t="s">
        <v>5456</v>
      </c>
      <c r="D3898" s="6">
        <v>0.73099999999999998</v>
      </c>
      <c r="E3898" s="121"/>
      <c r="F3898" s="5"/>
      <c r="G3898" s="6">
        <f>SUM(D3898*100,E3898:F3898)</f>
        <v>73.099999999999994</v>
      </c>
      <c r="H3898" s="5"/>
      <c r="I3898" s="4"/>
      <c r="J3898" s="6">
        <f>SUM(H3898:I3898)</f>
        <v>0</v>
      </c>
      <c r="K3898" s="5"/>
      <c r="L3898" s="4"/>
      <c r="M3898" s="4"/>
      <c r="N3898" s="6">
        <f>SUM(K3898:M3898)</f>
        <v>0</v>
      </c>
      <c r="O3898" s="4"/>
      <c r="P3898" s="4"/>
      <c r="Q3898" s="4"/>
      <c r="R3898" s="4"/>
      <c r="S3898" s="6">
        <f>SUM(O3898:R3898)</f>
        <v>0</v>
      </c>
      <c r="T3898" s="7"/>
      <c r="U3898" s="5"/>
      <c r="V3898" s="5"/>
      <c r="W3898" s="5"/>
      <c r="X3898" s="5"/>
      <c r="Y3898" s="5"/>
      <c r="Z3898" s="6">
        <f>SUM(T3898:Y3898)</f>
        <v>0</v>
      </c>
      <c r="AA3898" s="5"/>
      <c r="AB3898" s="5"/>
      <c r="AC3898" s="40">
        <f>G3898+J3898+N3898+S3898+Z3898+AA3898-AB3898</f>
        <v>73.099999999999994</v>
      </c>
    </row>
    <row r="3899" spans="1:29" x14ac:dyDescent="0.25">
      <c r="A3899" s="225">
        <v>3895</v>
      </c>
      <c r="B3899" s="29" t="s">
        <v>1809</v>
      </c>
      <c r="C3899" s="8" t="s">
        <v>1369</v>
      </c>
      <c r="D3899" s="18">
        <v>0.73099999999999998</v>
      </c>
      <c r="E3899" s="122"/>
      <c r="F3899" s="17"/>
      <c r="G3899" s="18">
        <f>SUM(D3899*100,E3899:F3899)</f>
        <v>73.099999999999994</v>
      </c>
      <c r="H3899" s="17"/>
      <c r="I3899" s="19"/>
      <c r="J3899" s="18">
        <f>SUM(H3899:I3899)</f>
        <v>0</v>
      </c>
      <c r="K3899" s="17"/>
      <c r="L3899" s="19"/>
      <c r="M3899" s="19"/>
      <c r="N3899" s="18">
        <f>SUM(K3899:M3899)</f>
        <v>0</v>
      </c>
      <c r="O3899" s="19"/>
      <c r="P3899" s="19"/>
      <c r="Q3899" s="19"/>
      <c r="R3899" s="19"/>
      <c r="S3899" s="18">
        <f>SUM(O3899:R3899)</f>
        <v>0</v>
      </c>
      <c r="T3899" s="20"/>
      <c r="U3899" s="17"/>
      <c r="V3899" s="17"/>
      <c r="W3899" s="17"/>
      <c r="X3899" s="17"/>
      <c r="Y3899" s="17"/>
      <c r="Z3899" s="18">
        <f>SUM(T3899:Y3899)</f>
        <v>0</v>
      </c>
      <c r="AA3899" s="17"/>
      <c r="AB3899" s="17"/>
      <c r="AC3899" s="41">
        <f>G3899+J3899+N3899+S3899+Z3899+AA3899-AB3899</f>
        <v>73.099999999999994</v>
      </c>
    </row>
    <row r="3900" spans="1:29" x14ac:dyDescent="0.25">
      <c r="A3900" s="224">
        <v>3896</v>
      </c>
      <c r="B3900" s="81" t="s">
        <v>4289</v>
      </c>
      <c r="C3900" s="8" t="s">
        <v>4042</v>
      </c>
      <c r="D3900" s="18">
        <v>0.73099999999999998</v>
      </c>
      <c r="E3900" s="124"/>
      <c r="F3900" s="17"/>
      <c r="G3900" s="18">
        <f>SUM(D3900*100,E3900:F3900)</f>
        <v>73.099999999999994</v>
      </c>
      <c r="H3900" s="17"/>
      <c r="I3900" s="19"/>
      <c r="J3900" s="18">
        <f>SUM(H3900:I3900)</f>
        <v>0</v>
      </c>
      <c r="K3900" s="17"/>
      <c r="L3900" s="19"/>
      <c r="M3900" s="19"/>
      <c r="N3900" s="18">
        <f>SUM(K3900:M3900)</f>
        <v>0</v>
      </c>
      <c r="O3900" s="19"/>
      <c r="P3900" s="19"/>
      <c r="Q3900" s="19"/>
      <c r="R3900" s="19"/>
      <c r="S3900" s="18">
        <f>SUM(O3900:R3900)</f>
        <v>0</v>
      </c>
      <c r="T3900" s="20"/>
      <c r="U3900" s="17"/>
      <c r="V3900" s="17"/>
      <c r="W3900" s="17"/>
      <c r="X3900" s="17"/>
      <c r="Y3900" s="17"/>
      <c r="Z3900" s="18">
        <f>SUM(T3900:Y3900)</f>
        <v>0</v>
      </c>
      <c r="AA3900" s="17"/>
      <c r="AB3900" s="17"/>
      <c r="AC3900" s="41">
        <f>G3900+J3900+N3900+S3900+Z3900+AA3900-AB3900</f>
        <v>73.099999999999994</v>
      </c>
    </row>
    <row r="3901" spans="1:29" x14ac:dyDescent="0.25">
      <c r="A3901" s="224">
        <v>3897</v>
      </c>
      <c r="B3901" s="95" t="s">
        <v>1810</v>
      </c>
      <c r="C3901" s="8" t="s">
        <v>1369</v>
      </c>
      <c r="D3901" s="18">
        <v>0.73094193548387099</v>
      </c>
      <c r="E3901" s="122"/>
      <c r="F3901" s="17"/>
      <c r="G3901" s="18">
        <f>SUM(D3901*100,E3901:F3901)</f>
        <v>73.094193548387096</v>
      </c>
      <c r="H3901" s="17"/>
      <c r="I3901" s="19"/>
      <c r="J3901" s="18">
        <f>SUM(H3901:I3901)</f>
        <v>0</v>
      </c>
      <c r="K3901" s="17"/>
      <c r="L3901" s="19"/>
      <c r="M3901" s="19"/>
      <c r="N3901" s="18">
        <f>SUM(K3901:M3901)</f>
        <v>0</v>
      </c>
      <c r="O3901" s="19"/>
      <c r="P3901" s="19"/>
      <c r="Q3901" s="19"/>
      <c r="R3901" s="19"/>
      <c r="S3901" s="18">
        <f>SUM(O3901:R3901)</f>
        <v>0</v>
      </c>
      <c r="T3901" s="20"/>
      <c r="U3901" s="17"/>
      <c r="V3901" s="17"/>
      <c r="W3901" s="17"/>
      <c r="X3901" s="17"/>
      <c r="Y3901" s="17"/>
      <c r="Z3901" s="18">
        <f>SUM(T3901:Y3901)</f>
        <v>0</v>
      </c>
      <c r="AA3901" s="17"/>
      <c r="AB3901" s="17"/>
      <c r="AC3901" s="41">
        <f>G3901+J3901+N3901+S3901+Z3901+AA3901-AB3901</f>
        <v>73.094193548387096</v>
      </c>
    </row>
    <row r="3902" spans="1:29" x14ac:dyDescent="0.25">
      <c r="A3902" s="224">
        <v>3898</v>
      </c>
      <c r="B3902" s="109">
        <v>214518</v>
      </c>
      <c r="C3902" s="36" t="s">
        <v>5457</v>
      </c>
      <c r="D3902" s="38">
        <v>0.73093750000000002</v>
      </c>
      <c r="E3902" s="123"/>
      <c r="F3902" s="33"/>
      <c r="G3902" s="34">
        <v>73.09375</v>
      </c>
      <c r="H3902" s="33"/>
      <c r="I3902" s="32"/>
      <c r="J3902" s="34">
        <v>0</v>
      </c>
      <c r="K3902" s="33"/>
      <c r="L3902" s="32"/>
      <c r="M3902" s="32"/>
      <c r="N3902" s="34">
        <v>0</v>
      </c>
      <c r="O3902" s="32"/>
      <c r="P3902" s="32"/>
      <c r="Q3902" s="32"/>
      <c r="R3902" s="32"/>
      <c r="S3902" s="34">
        <v>0</v>
      </c>
      <c r="T3902" s="35"/>
      <c r="U3902" s="33"/>
      <c r="V3902" s="33"/>
      <c r="W3902" s="33"/>
      <c r="X3902" s="33"/>
      <c r="Y3902" s="33"/>
      <c r="Z3902" s="34">
        <v>0</v>
      </c>
      <c r="AA3902" s="33"/>
      <c r="AB3902" s="33"/>
      <c r="AC3902" s="42">
        <v>73.09375</v>
      </c>
    </row>
    <row r="3903" spans="1:29" x14ac:dyDescent="0.25">
      <c r="A3903" s="225">
        <v>3899</v>
      </c>
      <c r="B3903" s="81" t="s">
        <v>1811</v>
      </c>
      <c r="C3903" s="8" t="s">
        <v>1369</v>
      </c>
      <c r="D3903" s="18">
        <v>0.73089887640449436</v>
      </c>
      <c r="E3903" s="122"/>
      <c r="F3903" s="17"/>
      <c r="G3903" s="18">
        <f>SUM(D3903*100,E3903:F3903)</f>
        <v>73.089887640449433</v>
      </c>
      <c r="H3903" s="17"/>
      <c r="I3903" s="19"/>
      <c r="J3903" s="18">
        <f>SUM(H3903:I3903)</f>
        <v>0</v>
      </c>
      <c r="K3903" s="17"/>
      <c r="L3903" s="19"/>
      <c r="M3903" s="19"/>
      <c r="N3903" s="18">
        <f>SUM(K3903:M3903)</f>
        <v>0</v>
      </c>
      <c r="O3903" s="19"/>
      <c r="P3903" s="19"/>
      <c r="Q3903" s="19"/>
      <c r="R3903" s="19"/>
      <c r="S3903" s="18">
        <f>SUM(O3903:R3903)</f>
        <v>0</v>
      </c>
      <c r="T3903" s="20"/>
      <c r="U3903" s="17"/>
      <c r="V3903" s="17"/>
      <c r="W3903" s="17"/>
      <c r="X3903" s="17"/>
      <c r="Y3903" s="17"/>
      <c r="Z3903" s="18">
        <f>SUM(T3903:Y3903)</f>
        <v>0</v>
      </c>
      <c r="AA3903" s="17"/>
      <c r="AB3903" s="17"/>
      <c r="AC3903" s="41">
        <f>G3903+J3903+N3903+S3903+Z3903+AA3903-AB3903</f>
        <v>73.089887640449433</v>
      </c>
    </row>
    <row r="3904" spans="1:29" x14ac:dyDescent="0.25">
      <c r="A3904" s="224">
        <v>3900</v>
      </c>
      <c r="B3904" s="92" t="s">
        <v>1812</v>
      </c>
      <c r="C3904" s="8" t="s">
        <v>1369</v>
      </c>
      <c r="D3904" s="18">
        <v>0.73084745762711867</v>
      </c>
      <c r="E3904" s="122"/>
      <c r="F3904" s="17"/>
      <c r="G3904" s="18">
        <f>SUM(D3904*100,E3904:F3904)</f>
        <v>73.084745762711862</v>
      </c>
      <c r="H3904" s="17"/>
      <c r="I3904" s="19"/>
      <c r="J3904" s="18">
        <f>SUM(H3904:I3904)</f>
        <v>0</v>
      </c>
      <c r="K3904" s="17"/>
      <c r="L3904" s="19"/>
      <c r="M3904" s="19"/>
      <c r="N3904" s="18">
        <f>SUM(K3904:M3904)</f>
        <v>0</v>
      </c>
      <c r="O3904" s="19"/>
      <c r="P3904" s="19"/>
      <c r="Q3904" s="19"/>
      <c r="R3904" s="19"/>
      <c r="S3904" s="18">
        <f>SUM(O3904:R3904)</f>
        <v>0</v>
      </c>
      <c r="T3904" s="20"/>
      <c r="U3904" s="17"/>
      <c r="V3904" s="17"/>
      <c r="W3904" s="17"/>
      <c r="X3904" s="17"/>
      <c r="Y3904" s="17"/>
      <c r="Z3904" s="18">
        <f>SUM(T3904:Y3904)</f>
        <v>0</v>
      </c>
      <c r="AA3904" s="17"/>
      <c r="AB3904" s="17"/>
      <c r="AC3904" s="41">
        <f>G3904+J3904+N3904+S3904+Z3904+AA3904-AB3904</f>
        <v>73.084745762711862</v>
      </c>
    </row>
    <row r="3905" spans="1:29" x14ac:dyDescent="0.25">
      <c r="A3905" s="224">
        <v>3901</v>
      </c>
      <c r="B3905" s="62" t="s">
        <v>3077</v>
      </c>
      <c r="C3905" s="13" t="s">
        <v>2360</v>
      </c>
      <c r="D3905" s="18">
        <v>0.72583333333333333</v>
      </c>
      <c r="E3905" s="122"/>
      <c r="F3905" s="17"/>
      <c r="G3905" s="18">
        <v>72.583333333333329</v>
      </c>
      <c r="H3905" s="17"/>
      <c r="I3905" s="19"/>
      <c r="J3905" s="18">
        <v>0</v>
      </c>
      <c r="K3905" s="17"/>
      <c r="L3905" s="19"/>
      <c r="M3905" s="19"/>
      <c r="N3905" s="18">
        <v>0</v>
      </c>
      <c r="O3905" s="19"/>
      <c r="P3905" s="19"/>
      <c r="Q3905" s="19"/>
      <c r="R3905" s="19"/>
      <c r="S3905" s="18">
        <v>0</v>
      </c>
      <c r="T3905" s="20"/>
      <c r="U3905" s="17"/>
      <c r="V3905" s="17"/>
      <c r="W3905" s="17">
        <v>0.5</v>
      </c>
      <c r="X3905" s="17"/>
      <c r="Y3905" s="17"/>
      <c r="Z3905" s="18">
        <v>0.5</v>
      </c>
      <c r="AA3905" s="17"/>
      <c r="AB3905" s="17"/>
      <c r="AC3905" s="41">
        <v>73.083333333333329</v>
      </c>
    </row>
    <row r="3906" spans="1:29" x14ac:dyDescent="0.25">
      <c r="A3906" s="224">
        <v>3902</v>
      </c>
      <c r="B3906" s="62" t="s">
        <v>5387</v>
      </c>
      <c r="C3906" s="9" t="s">
        <v>4042</v>
      </c>
      <c r="D3906" s="18">
        <v>0.72880606060606057</v>
      </c>
      <c r="E3906" s="124"/>
      <c r="F3906" s="17"/>
      <c r="G3906" s="18">
        <f>SUM(D3906*100,E3906:F3906)</f>
        <v>72.880606060606056</v>
      </c>
      <c r="H3906" s="17"/>
      <c r="I3906" s="19"/>
      <c r="J3906" s="18">
        <f>SUM(H3906:I3906)</f>
        <v>0</v>
      </c>
      <c r="K3906" s="17"/>
      <c r="L3906" s="19"/>
      <c r="M3906" s="19"/>
      <c r="N3906" s="18">
        <f>SUM(K3906:M3906)</f>
        <v>0</v>
      </c>
      <c r="O3906" s="19"/>
      <c r="P3906" s="19"/>
      <c r="Q3906" s="19"/>
      <c r="R3906" s="19"/>
      <c r="S3906" s="18">
        <f>SUM(O3906:R3906)</f>
        <v>0</v>
      </c>
      <c r="T3906" s="20"/>
      <c r="U3906" s="17">
        <v>0.2</v>
      </c>
      <c r="V3906" s="17"/>
      <c r="W3906" s="17"/>
      <c r="X3906" s="17"/>
      <c r="Y3906" s="17"/>
      <c r="Z3906" s="18">
        <f>SUM(T3906:Y3906)</f>
        <v>0.2</v>
      </c>
      <c r="AA3906" s="17"/>
      <c r="AB3906" s="17"/>
      <c r="AC3906" s="41">
        <f>G3906+J3906+N3906+S3906+Z3906+AA3906-AB3906</f>
        <v>73.080606060606058</v>
      </c>
    </row>
    <row r="3907" spans="1:29" x14ac:dyDescent="0.25">
      <c r="A3907" s="225">
        <v>3903</v>
      </c>
      <c r="B3907" s="58" t="s">
        <v>1032</v>
      </c>
      <c r="C3907" s="8" t="s">
        <v>5456</v>
      </c>
      <c r="D3907" s="43">
        <v>0.70564000000000004</v>
      </c>
      <c r="E3907" s="121"/>
      <c r="F3907" s="5"/>
      <c r="G3907" s="6">
        <f>SUM(D3907*100,E3907:F3907)</f>
        <v>70.564000000000007</v>
      </c>
      <c r="H3907" s="5"/>
      <c r="I3907" s="4"/>
      <c r="J3907" s="6">
        <f>SUM(H3907:I3907)</f>
        <v>0</v>
      </c>
      <c r="K3907" s="5"/>
      <c r="L3907" s="4"/>
      <c r="M3907" s="4"/>
      <c r="N3907" s="6">
        <f>SUM(K3907:M3907)</f>
        <v>0</v>
      </c>
      <c r="O3907" s="4">
        <v>2.5</v>
      </c>
      <c r="P3907" s="4"/>
      <c r="Q3907" s="4"/>
      <c r="R3907" s="4"/>
      <c r="S3907" s="6">
        <f>SUM(O3907:R3907)</f>
        <v>2.5</v>
      </c>
      <c r="T3907" s="7"/>
      <c r="U3907" s="5"/>
      <c r="V3907" s="5"/>
      <c r="W3907" s="5"/>
      <c r="X3907" s="5"/>
      <c r="Y3907" s="5"/>
      <c r="Z3907" s="6">
        <f>SUM(T3907:Y3907)</f>
        <v>0</v>
      </c>
      <c r="AA3907" s="5"/>
      <c r="AB3907" s="5"/>
      <c r="AC3907" s="40">
        <f>G3907+J3907+N3907+S3907+Z3907+AA3907-AB3907</f>
        <v>73.064000000000007</v>
      </c>
    </row>
    <row r="3908" spans="1:29" x14ac:dyDescent="0.25">
      <c r="A3908" s="224">
        <v>3904</v>
      </c>
      <c r="B3908" s="111" t="s">
        <v>4233</v>
      </c>
      <c r="C3908" s="8" t="s">
        <v>4042</v>
      </c>
      <c r="D3908" s="18">
        <v>0.70937499999999998</v>
      </c>
      <c r="E3908" s="124"/>
      <c r="F3908" s="17"/>
      <c r="G3908" s="18">
        <f>SUM(D3908*100,E3908:F3908)</f>
        <v>70.9375</v>
      </c>
      <c r="H3908" s="17"/>
      <c r="I3908" s="19"/>
      <c r="J3908" s="18">
        <f>SUM(H3908:I3908)</f>
        <v>0</v>
      </c>
      <c r="K3908" s="17"/>
      <c r="L3908" s="19"/>
      <c r="M3908" s="19"/>
      <c r="N3908" s="18">
        <f>SUM(K3908:M3908)</f>
        <v>0</v>
      </c>
      <c r="O3908" s="19"/>
      <c r="P3908" s="19"/>
      <c r="Q3908" s="19"/>
      <c r="R3908" s="19"/>
      <c r="S3908" s="18">
        <f>SUM(O3908:R3908)</f>
        <v>0</v>
      </c>
      <c r="T3908" s="20">
        <v>1</v>
      </c>
      <c r="U3908" s="17"/>
      <c r="V3908" s="17"/>
      <c r="W3908" s="17">
        <f>0.9+0.2</f>
        <v>1.1000000000000001</v>
      </c>
      <c r="X3908" s="17"/>
      <c r="Y3908" s="17"/>
      <c r="Z3908" s="18">
        <f>SUM(T3908:Y3908)</f>
        <v>2.1</v>
      </c>
      <c r="AA3908" s="17"/>
      <c r="AB3908" s="17"/>
      <c r="AC3908" s="41">
        <f>G3908+J3908+N3908+S3908+Z3908+AA3908-AB3908</f>
        <v>73.037499999999994</v>
      </c>
    </row>
    <row r="3909" spans="1:29" x14ac:dyDescent="0.25">
      <c r="A3909" s="224">
        <v>3905</v>
      </c>
      <c r="B3909" s="62" t="s">
        <v>4967</v>
      </c>
      <c r="C3909" s="8" t="s">
        <v>4042</v>
      </c>
      <c r="D3909" s="18">
        <v>0.73029605263157893</v>
      </c>
      <c r="E3909" s="124"/>
      <c r="F3909" s="17"/>
      <c r="G3909" s="18">
        <f>SUM(D3909*100,E3909:F3909)</f>
        <v>73.02960526315789</v>
      </c>
      <c r="H3909" s="17"/>
      <c r="I3909" s="19"/>
      <c r="J3909" s="18">
        <f>SUM(H3909:I3909)</f>
        <v>0</v>
      </c>
      <c r="K3909" s="17"/>
      <c r="L3909" s="19"/>
      <c r="M3909" s="19"/>
      <c r="N3909" s="18">
        <f>SUM(K3909:M3909)</f>
        <v>0</v>
      </c>
      <c r="O3909" s="19"/>
      <c r="P3909" s="19"/>
      <c r="Q3909" s="19"/>
      <c r="R3909" s="19"/>
      <c r="S3909" s="18">
        <f>SUM(O3909:R3909)</f>
        <v>0</v>
      </c>
      <c r="T3909" s="20"/>
      <c r="U3909" s="17"/>
      <c r="V3909" s="17"/>
      <c r="W3909" s="17"/>
      <c r="X3909" s="17"/>
      <c r="Y3909" s="17"/>
      <c r="Z3909" s="18">
        <f>SUM(T3909:Y3909)</f>
        <v>0</v>
      </c>
      <c r="AA3909" s="17"/>
      <c r="AB3909" s="17"/>
      <c r="AC3909" s="41">
        <f>G3909+J3909+N3909+S3909+Z3909+AA3909-AB3909</f>
        <v>73.02960526315789</v>
      </c>
    </row>
    <row r="3910" spans="1:29" x14ac:dyDescent="0.25">
      <c r="A3910" s="224">
        <v>3906</v>
      </c>
      <c r="B3910" s="62" t="s">
        <v>4965</v>
      </c>
      <c r="C3910" s="8" t="s">
        <v>4042</v>
      </c>
      <c r="D3910" s="18">
        <v>0.7299342105263158</v>
      </c>
      <c r="E3910" s="124"/>
      <c r="F3910" s="17"/>
      <c r="G3910" s="18">
        <f>SUM(D3910*100,E3910:F3910)</f>
        <v>72.993421052631575</v>
      </c>
      <c r="H3910" s="17"/>
      <c r="I3910" s="19"/>
      <c r="J3910" s="18">
        <f>SUM(H3910:I3910)</f>
        <v>0</v>
      </c>
      <c r="K3910" s="17"/>
      <c r="L3910" s="19"/>
      <c r="M3910" s="19"/>
      <c r="N3910" s="18">
        <f>SUM(K3910:M3910)</f>
        <v>0</v>
      </c>
      <c r="O3910" s="19"/>
      <c r="P3910" s="19"/>
      <c r="Q3910" s="19"/>
      <c r="R3910" s="19"/>
      <c r="S3910" s="18">
        <f>SUM(O3910:R3910)</f>
        <v>0</v>
      </c>
      <c r="T3910" s="20"/>
      <c r="U3910" s="17"/>
      <c r="V3910" s="17"/>
      <c r="W3910" s="17"/>
      <c r="X3910" s="17"/>
      <c r="Y3910" s="17"/>
      <c r="Z3910" s="18">
        <f>SUM(T3910:Y3910)</f>
        <v>0</v>
      </c>
      <c r="AA3910" s="17"/>
      <c r="AB3910" s="17"/>
      <c r="AC3910" s="41">
        <f>G3910+J3910+N3910+S3910+Z3910+AA3910-AB3910</f>
        <v>72.993421052631575</v>
      </c>
    </row>
    <row r="3911" spans="1:29" x14ac:dyDescent="0.25">
      <c r="A3911" s="225">
        <v>3907</v>
      </c>
      <c r="B3911" s="62" t="s">
        <v>3756</v>
      </c>
      <c r="C3911" s="13" t="s">
        <v>3340</v>
      </c>
      <c r="D3911" s="18">
        <v>0.64687499999999998</v>
      </c>
      <c r="E3911" s="122">
        <v>1</v>
      </c>
      <c r="F3911" s="17"/>
      <c r="G3911" s="18">
        <v>65.6875</v>
      </c>
      <c r="H3911" s="17"/>
      <c r="I3911" s="19"/>
      <c r="J3911" s="18">
        <v>0</v>
      </c>
      <c r="K3911" s="17"/>
      <c r="L3911" s="19"/>
      <c r="M3911" s="19"/>
      <c r="N3911" s="18">
        <v>0</v>
      </c>
      <c r="O3911" s="19"/>
      <c r="P3911" s="19"/>
      <c r="Q3911" s="19"/>
      <c r="R3911" s="19"/>
      <c r="S3911" s="18">
        <v>0</v>
      </c>
      <c r="T3911" s="20">
        <v>2</v>
      </c>
      <c r="U3911" s="17">
        <v>0.5</v>
      </c>
      <c r="V3911" s="17">
        <v>1.8</v>
      </c>
      <c r="W3911" s="17">
        <v>2.5</v>
      </c>
      <c r="X3911" s="17"/>
      <c r="Y3911" s="17">
        <v>0.5</v>
      </c>
      <c r="Z3911" s="18">
        <v>7.3</v>
      </c>
      <c r="AA3911" s="17"/>
      <c r="AB3911" s="17"/>
      <c r="AC3911" s="41">
        <v>72.987499999999997</v>
      </c>
    </row>
    <row r="3912" spans="1:29" x14ac:dyDescent="0.25">
      <c r="A3912" s="224">
        <v>3908</v>
      </c>
      <c r="B3912" s="111" t="s">
        <v>4106</v>
      </c>
      <c r="C3912" s="8" t="s">
        <v>4042</v>
      </c>
      <c r="D3912" s="18">
        <v>0.72968750000000004</v>
      </c>
      <c r="E3912" s="124"/>
      <c r="F3912" s="17"/>
      <c r="G3912" s="18">
        <f>SUM(D3912*100,E3912:F3912)</f>
        <v>72.96875</v>
      </c>
      <c r="H3912" s="17"/>
      <c r="I3912" s="19"/>
      <c r="J3912" s="18">
        <f>SUM(H3912:I3912)</f>
        <v>0</v>
      </c>
      <c r="K3912" s="17"/>
      <c r="L3912" s="19"/>
      <c r="M3912" s="19"/>
      <c r="N3912" s="18">
        <f>SUM(K3912:M3912)</f>
        <v>0</v>
      </c>
      <c r="O3912" s="19"/>
      <c r="P3912" s="19"/>
      <c r="Q3912" s="19"/>
      <c r="R3912" s="19"/>
      <c r="S3912" s="18">
        <f>SUM(O3912:R3912)</f>
        <v>0</v>
      </c>
      <c r="T3912" s="20"/>
      <c r="U3912" s="17"/>
      <c r="V3912" s="17"/>
      <c r="W3912" s="17"/>
      <c r="X3912" s="17"/>
      <c r="Y3912" s="17"/>
      <c r="Z3912" s="18">
        <f>SUM(T3912:Y3912)</f>
        <v>0</v>
      </c>
      <c r="AA3912" s="17"/>
      <c r="AB3912" s="17"/>
      <c r="AC3912" s="41">
        <f>G3912+J3912+N3912+S3912+Z3912+AA3912-AB3912</f>
        <v>72.96875</v>
      </c>
    </row>
    <row r="3913" spans="1:29" x14ac:dyDescent="0.25">
      <c r="A3913" s="224">
        <v>3909</v>
      </c>
      <c r="B3913" s="62" t="s">
        <v>3757</v>
      </c>
      <c r="C3913" s="13" t="s">
        <v>3340</v>
      </c>
      <c r="D3913" s="18">
        <v>0.72948717948717945</v>
      </c>
      <c r="E3913" s="122"/>
      <c r="F3913" s="17"/>
      <c r="G3913" s="18">
        <v>72.948717948717942</v>
      </c>
      <c r="H3913" s="17"/>
      <c r="I3913" s="19"/>
      <c r="J3913" s="18">
        <v>0</v>
      </c>
      <c r="K3913" s="17"/>
      <c r="L3913" s="19"/>
      <c r="M3913" s="19"/>
      <c r="N3913" s="18">
        <v>0</v>
      </c>
      <c r="O3913" s="19"/>
      <c r="P3913" s="19"/>
      <c r="Q3913" s="19"/>
      <c r="R3913" s="19"/>
      <c r="S3913" s="18">
        <v>0</v>
      </c>
      <c r="T3913" s="20"/>
      <c r="U3913" s="17"/>
      <c r="V3913" s="17"/>
      <c r="W3913" s="17"/>
      <c r="X3913" s="17"/>
      <c r="Y3913" s="17"/>
      <c r="Z3913" s="18">
        <v>0</v>
      </c>
      <c r="AA3913" s="17"/>
      <c r="AB3913" s="17"/>
      <c r="AC3913" s="41">
        <v>72.948717948717942</v>
      </c>
    </row>
    <row r="3914" spans="1:29" x14ac:dyDescent="0.25">
      <c r="A3914" s="224">
        <v>3910</v>
      </c>
      <c r="B3914" s="62" t="s">
        <v>1033</v>
      </c>
      <c r="C3914" s="8" t="s">
        <v>5456</v>
      </c>
      <c r="D3914" s="6">
        <v>0.72933333333333328</v>
      </c>
      <c r="E3914" s="121"/>
      <c r="F3914" s="5"/>
      <c r="G3914" s="6">
        <f>SUM(D3914*100,E3914:F3914)</f>
        <v>72.933333333333323</v>
      </c>
      <c r="H3914" s="5"/>
      <c r="I3914" s="4"/>
      <c r="J3914" s="6">
        <f>SUM(H3914:I3914)</f>
        <v>0</v>
      </c>
      <c r="K3914" s="5"/>
      <c r="L3914" s="4"/>
      <c r="M3914" s="4"/>
      <c r="N3914" s="6">
        <f>SUM(K3914:M3914)</f>
        <v>0</v>
      </c>
      <c r="O3914" s="4"/>
      <c r="P3914" s="4"/>
      <c r="Q3914" s="4"/>
      <c r="R3914" s="4"/>
      <c r="S3914" s="6">
        <f>SUM(O3914:R3914)</f>
        <v>0</v>
      </c>
      <c r="T3914" s="7"/>
      <c r="U3914" s="5"/>
      <c r="V3914" s="5"/>
      <c r="W3914" s="5"/>
      <c r="X3914" s="5"/>
      <c r="Y3914" s="5"/>
      <c r="Z3914" s="6">
        <f>SUM(T3914:Y3914)</f>
        <v>0</v>
      </c>
      <c r="AA3914" s="5"/>
      <c r="AB3914" s="5"/>
      <c r="AC3914" s="40">
        <f>G3914+J3914+N3914+S3914+Z3914+AA3914-AB3914</f>
        <v>72.933333333333323</v>
      </c>
    </row>
    <row r="3915" spans="1:29" x14ac:dyDescent="0.25">
      <c r="A3915" s="225">
        <v>3911</v>
      </c>
      <c r="B3915" s="109">
        <v>194076</v>
      </c>
      <c r="C3915" s="36" t="s">
        <v>5457</v>
      </c>
      <c r="D3915" s="39">
        <v>0.72933333333333328</v>
      </c>
      <c r="E3915" s="123"/>
      <c r="F3915" s="33"/>
      <c r="G3915" s="34">
        <v>72.933333333333323</v>
      </c>
      <c r="H3915" s="33"/>
      <c r="I3915" s="32"/>
      <c r="J3915" s="34">
        <v>0</v>
      </c>
      <c r="K3915" s="33"/>
      <c r="L3915" s="32"/>
      <c r="M3915" s="32"/>
      <c r="N3915" s="34">
        <v>0</v>
      </c>
      <c r="O3915" s="32"/>
      <c r="P3915" s="32"/>
      <c r="Q3915" s="32"/>
      <c r="R3915" s="32"/>
      <c r="S3915" s="34">
        <v>0</v>
      </c>
      <c r="T3915" s="35"/>
      <c r="U3915" s="33"/>
      <c r="V3915" s="33"/>
      <c r="W3915" s="33"/>
      <c r="X3915" s="33"/>
      <c r="Y3915" s="33"/>
      <c r="Z3915" s="34">
        <v>0</v>
      </c>
      <c r="AA3915" s="33"/>
      <c r="AB3915" s="33"/>
      <c r="AC3915" s="42">
        <v>72.933333333333323</v>
      </c>
    </row>
    <row r="3916" spans="1:29" x14ac:dyDescent="0.25">
      <c r="A3916" s="224">
        <v>3912</v>
      </c>
      <c r="B3916" s="111" t="s">
        <v>4057</v>
      </c>
      <c r="C3916" s="8" t="s">
        <v>4042</v>
      </c>
      <c r="D3916" s="18">
        <v>0.72124999999999995</v>
      </c>
      <c r="E3916" s="124"/>
      <c r="F3916" s="17"/>
      <c r="G3916" s="18">
        <f>SUM(D3916*100,E3916:F3916)</f>
        <v>72.125</v>
      </c>
      <c r="H3916" s="17"/>
      <c r="I3916" s="19"/>
      <c r="J3916" s="18">
        <f>SUM(H3916:I3916)</f>
        <v>0</v>
      </c>
      <c r="K3916" s="17"/>
      <c r="L3916" s="19"/>
      <c r="M3916" s="19"/>
      <c r="N3916" s="18">
        <f>SUM(K3916:M3916)</f>
        <v>0</v>
      </c>
      <c r="O3916" s="19"/>
      <c r="P3916" s="19"/>
      <c r="Q3916" s="19"/>
      <c r="R3916" s="19"/>
      <c r="S3916" s="18">
        <f>SUM(O3916:R3916)</f>
        <v>0</v>
      </c>
      <c r="T3916" s="20"/>
      <c r="U3916" s="17">
        <v>0.8</v>
      </c>
      <c r="V3916" s="17"/>
      <c r="W3916" s="17"/>
      <c r="X3916" s="17"/>
      <c r="Y3916" s="17"/>
      <c r="Z3916" s="18">
        <f>SUM(T3916:Y3916)</f>
        <v>0.8</v>
      </c>
      <c r="AA3916" s="17"/>
      <c r="AB3916" s="17"/>
      <c r="AC3916" s="41">
        <f>G3916+J3916+N3916+S3916+Z3916+AA3916-AB3916</f>
        <v>72.924999999999997</v>
      </c>
    </row>
    <row r="3917" spans="1:29" x14ac:dyDescent="0.25">
      <c r="A3917" s="224">
        <v>3913</v>
      </c>
      <c r="B3917" s="62" t="s">
        <v>3078</v>
      </c>
      <c r="C3917" s="13" t="s">
        <v>2360</v>
      </c>
      <c r="D3917" s="18">
        <v>0.72923076923076924</v>
      </c>
      <c r="E3917" s="122"/>
      <c r="F3917" s="17"/>
      <c r="G3917" s="18">
        <v>72.92307692307692</v>
      </c>
      <c r="H3917" s="17"/>
      <c r="I3917" s="19"/>
      <c r="J3917" s="18">
        <v>0</v>
      </c>
      <c r="K3917" s="17"/>
      <c r="L3917" s="19"/>
      <c r="M3917" s="19"/>
      <c r="N3917" s="18">
        <v>0</v>
      </c>
      <c r="O3917" s="19"/>
      <c r="P3917" s="19"/>
      <c r="Q3917" s="19"/>
      <c r="R3917" s="19"/>
      <c r="S3917" s="18">
        <v>0</v>
      </c>
      <c r="T3917" s="20"/>
      <c r="U3917" s="17"/>
      <c r="V3917" s="17"/>
      <c r="W3917" s="17"/>
      <c r="X3917" s="17"/>
      <c r="Y3917" s="17"/>
      <c r="Z3917" s="18">
        <v>0</v>
      </c>
      <c r="AA3917" s="17"/>
      <c r="AB3917" s="17"/>
      <c r="AC3917" s="41">
        <v>72.92307692307692</v>
      </c>
    </row>
    <row r="3918" spans="1:29" x14ac:dyDescent="0.25">
      <c r="A3918" s="224">
        <v>3914</v>
      </c>
      <c r="B3918" s="62" t="s">
        <v>3079</v>
      </c>
      <c r="C3918" s="13" t="s">
        <v>2360</v>
      </c>
      <c r="D3918" s="18">
        <v>0.72923076923076924</v>
      </c>
      <c r="E3918" s="122"/>
      <c r="F3918" s="17"/>
      <c r="G3918" s="18">
        <v>72.92307692307692</v>
      </c>
      <c r="H3918" s="17"/>
      <c r="I3918" s="19"/>
      <c r="J3918" s="18">
        <v>0</v>
      </c>
      <c r="K3918" s="17"/>
      <c r="L3918" s="19"/>
      <c r="M3918" s="19"/>
      <c r="N3918" s="18">
        <v>0</v>
      </c>
      <c r="O3918" s="19"/>
      <c r="P3918" s="19"/>
      <c r="Q3918" s="19"/>
      <c r="R3918" s="19"/>
      <c r="S3918" s="18">
        <v>0</v>
      </c>
      <c r="T3918" s="20"/>
      <c r="U3918" s="17"/>
      <c r="V3918" s="17"/>
      <c r="W3918" s="17"/>
      <c r="X3918" s="17"/>
      <c r="Y3918" s="17"/>
      <c r="Z3918" s="18">
        <v>0</v>
      </c>
      <c r="AA3918" s="17"/>
      <c r="AB3918" s="17"/>
      <c r="AC3918" s="41">
        <v>72.92307692307692</v>
      </c>
    </row>
    <row r="3919" spans="1:29" x14ac:dyDescent="0.25">
      <c r="A3919" s="225">
        <v>3915</v>
      </c>
      <c r="B3919" s="81" t="s">
        <v>1813</v>
      </c>
      <c r="C3919" s="8" t="s">
        <v>1369</v>
      </c>
      <c r="D3919" s="18">
        <v>0.72921348314606738</v>
      </c>
      <c r="E3919" s="122"/>
      <c r="F3919" s="17"/>
      <c r="G3919" s="18">
        <f>SUM(D3919*100,E3919:F3919)</f>
        <v>72.921348314606732</v>
      </c>
      <c r="H3919" s="17"/>
      <c r="I3919" s="19"/>
      <c r="J3919" s="18">
        <f>SUM(H3919:I3919)</f>
        <v>0</v>
      </c>
      <c r="K3919" s="17"/>
      <c r="L3919" s="19"/>
      <c r="M3919" s="19"/>
      <c r="N3919" s="18">
        <f>SUM(K3919:M3919)</f>
        <v>0</v>
      </c>
      <c r="O3919" s="19"/>
      <c r="P3919" s="19"/>
      <c r="Q3919" s="19"/>
      <c r="R3919" s="19"/>
      <c r="S3919" s="18">
        <f>SUM(O3919:R3919)</f>
        <v>0</v>
      </c>
      <c r="T3919" s="20"/>
      <c r="U3919" s="17"/>
      <c r="V3919" s="17"/>
      <c r="W3919" s="17"/>
      <c r="X3919" s="17"/>
      <c r="Y3919" s="17"/>
      <c r="Z3919" s="18">
        <f>SUM(T3919:Y3919)</f>
        <v>0</v>
      </c>
      <c r="AA3919" s="17"/>
      <c r="AB3919" s="17"/>
      <c r="AC3919" s="41">
        <f>G3919+J3919+N3919+S3919+Z3919+AA3919-AB3919</f>
        <v>72.921348314606732</v>
      </c>
    </row>
    <row r="3920" spans="1:29" x14ac:dyDescent="0.25">
      <c r="A3920" s="224">
        <v>3916</v>
      </c>
      <c r="B3920" s="62" t="s">
        <v>3080</v>
      </c>
      <c r="C3920" s="13" t="s">
        <v>2360</v>
      </c>
      <c r="D3920" s="18">
        <v>0.72916666666666674</v>
      </c>
      <c r="E3920" s="122"/>
      <c r="F3920" s="17"/>
      <c r="G3920" s="18">
        <v>72.916666666666671</v>
      </c>
      <c r="H3920" s="17"/>
      <c r="I3920" s="19"/>
      <c r="J3920" s="18">
        <v>0</v>
      </c>
      <c r="K3920" s="17"/>
      <c r="L3920" s="19"/>
      <c r="M3920" s="19"/>
      <c r="N3920" s="18">
        <v>0</v>
      </c>
      <c r="O3920" s="19"/>
      <c r="P3920" s="19"/>
      <c r="Q3920" s="19"/>
      <c r="R3920" s="19"/>
      <c r="S3920" s="18">
        <v>0</v>
      </c>
      <c r="T3920" s="20"/>
      <c r="U3920" s="17"/>
      <c r="V3920" s="17"/>
      <c r="W3920" s="17"/>
      <c r="X3920" s="17"/>
      <c r="Y3920" s="17"/>
      <c r="Z3920" s="18">
        <v>0</v>
      </c>
      <c r="AA3920" s="17"/>
      <c r="AB3920" s="17"/>
      <c r="AC3920" s="41">
        <v>72.916666666666671</v>
      </c>
    </row>
    <row r="3921" spans="1:29" x14ac:dyDescent="0.25">
      <c r="A3921" s="224">
        <v>3917</v>
      </c>
      <c r="B3921" s="96" t="s">
        <v>1814</v>
      </c>
      <c r="C3921" s="8" t="s">
        <v>1369</v>
      </c>
      <c r="D3921" s="18">
        <v>0.72915254237288141</v>
      </c>
      <c r="E3921" s="122"/>
      <c r="F3921" s="17"/>
      <c r="G3921" s="18">
        <f>SUM(D3921*100,E3921:F3921)</f>
        <v>72.915254237288138</v>
      </c>
      <c r="H3921" s="17"/>
      <c r="I3921" s="19"/>
      <c r="J3921" s="18">
        <f>SUM(H3921:I3921)</f>
        <v>0</v>
      </c>
      <c r="K3921" s="17"/>
      <c r="L3921" s="19"/>
      <c r="M3921" s="19"/>
      <c r="N3921" s="18">
        <f>SUM(K3921:M3921)</f>
        <v>0</v>
      </c>
      <c r="O3921" s="19"/>
      <c r="P3921" s="19"/>
      <c r="Q3921" s="19"/>
      <c r="R3921" s="19"/>
      <c r="S3921" s="18">
        <f>SUM(O3921:R3921)</f>
        <v>0</v>
      </c>
      <c r="T3921" s="20"/>
      <c r="U3921" s="17"/>
      <c r="V3921" s="17"/>
      <c r="W3921" s="17"/>
      <c r="X3921" s="17"/>
      <c r="Y3921" s="17"/>
      <c r="Z3921" s="18">
        <f>SUM(T3921:Y3921)</f>
        <v>0</v>
      </c>
      <c r="AA3921" s="17"/>
      <c r="AB3921" s="17"/>
      <c r="AC3921" s="41">
        <f>G3921+J3921+N3921+S3921+Z3921+AA3921-AB3921</f>
        <v>72.915254237288138</v>
      </c>
    </row>
    <row r="3922" spans="1:29" x14ac:dyDescent="0.25">
      <c r="A3922" s="224">
        <v>3918</v>
      </c>
      <c r="B3922" s="100" t="s">
        <v>1815</v>
      </c>
      <c r="C3922" s="26" t="s">
        <v>1369</v>
      </c>
      <c r="D3922" s="18">
        <v>0.69204516129032267</v>
      </c>
      <c r="E3922" s="122"/>
      <c r="F3922" s="17"/>
      <c r="G3922" s="18">
        <f>SUM(D3922*100,E3922:F3922)</f>
        <v>69.204516129032271</v>
      </c>
      <c r="H3922" s="17"/>
      <c r="I3922" s="19"/>
      <c r="J3922" s="18">
        <f>SUM(H3922:I3922)</f>
        <v>0</v>
      </c>
      <c r="K3922" s="17"/>
      <c r="L3922" s="19"/>
      <c r="M3922" s="19"/>
      <c r="N3922" s="18">
        <f>SUM(K3922:M3922)</f>
        <v>0</v>
      </c>
      <c r="O3922" s="19"/>
      <c r="P3922" s="19"/>
      <c r="Q3922" s="19"/>
      <c r="R3922" s="19"/>
      <c r="S3922" s="18">
        <f>SUM(O3922:R3922)</f>
        <v>0</v>
      </c>
      <c r="T3922" s="20"/>
      <c r="U3922" s="17">
        <v>1</v>
      </c>
      <c r="V3922" s="17"/>
      <c r="W3922" s="17">
        <v>0.2</v>
      </c>
      <c r="X3922" s="17"/>
      <c r="Y3922" s="17">
        <f>2+0.5</f>
        <v>2.5</v>
      </c>
      <c r="Z3922" s="18">
        <f>SUM(T3922:Y3922)</f>
        <v>3.7</v>
      </c>
      <c r="AA3922" s="17"/>
      <c r="AB3922" s="17"/>
      <c r="AC3922" s="41">
        <f>G3922+J3922+N3922+S3922+Z3922+AA3922-AB3922</f>
        <v>72.904516129032274</v>
      </c>
    </row>
    <row r="3923" spans="1:29" x14ac:dyDescent="0.25">
      <c r="A3923" s="225">
        <v>3919</v>
      </c>
      <c r="B3923" s="62" t="s">
        <v>3081</v>
      </c>
      <c r="C3923" s="13" t="s">
        <v>2360</v>
      </c>
      <c r="D3923" s="18">
        <v>0.72384615384615392</v>
      </c>
      <c r="E3923" s="122"/>
      <c r="F3923" s="17"/>
      <c r="G3923" s="18">
        <v>72.384615384615387</v>
      </c>
      <c r="H3923" s="17"/>
      <c r="I3923" s="19"/>
      <c r="J3923" s="18">
        <v>0</v>
      </c>
      <c r="K3923" s="17"/>
      <c r="L3923" s="19"/>
      <c r="M3923" s="19"/>
      <c r="N3923" s="18">
        <v>0</v>
      </c>
      <c r="O3923" s="19"/>
      <c r="P3923" s="19"/>
      <c r="Q3923" s="19"/>
      <c r="R3923" s="19"/>
      <c r="S3923" s="18">
        <v>0</v>
      </c>
      <c r="T3923" s="20"/>
      <c r="U3923" s="17"/>
      <c r="V3923" s="17"/>
      <c r="W3923" s="17"/>
      <c r="X3923" s="17">
        <v>0.5</v>
      </c>
      <c r="Y3923" s="17"/>
      <c r="Z3923" s="18">
        <v>0.5</v>
      </c>
      <c r="AA3923" s="17"/>
      <c r="AB3923" s="17"/>
      <c r="AC3923" s="41">
        <v>72.884615384615387</v>
      </c>
    </row>
    <row r="3924" spans="1:29" x14ac:dyDescent="0.25">
      <c r="A3924" s="224">
        <v>3920</v>
      </c>
      <c r="B3924" s="62" t="s">
        <v>3758</v>
      </c>
      <c r="C3924" s="13" t="s">
        <v>3340</v>
      </c>
      <c r="D3924" s="18">
        <v>0.71878787878787875</v>
      </c>
      <c r="E3924" s="122">
        <v>1</v>
      </c>
      <c r="F3924" s="17"/>
      <c r="G3924" s="18">
        <v>72.878787878787875</v>
      </c>
      <c r="H3924" s="17"/>
      <c r="I3924" s="19"/>
      <c r="J3924" s="18">
        <v>0</v>
      </c>
      <c r="K3924" s="17"/>
      <c r="L3924" s="19"/>
      <c r="M3924" s="19"/>
      <c r="N3924" s="18">
        <v>0</v>
      </c>
      <c r="O3924" s="19"/>
      <c r="P3924" s="19"/>
      <c r="Q3924" s="19"/>
      <c r="R3924" s="19"/>
      <c r="S3924" s="18">
        <v>0</v>
      </c>
      <c r="T3924" s="20"/>
      <c r="U3924" s="17"/>
      <c r="V3924" s="17"/>
      <c r="W3924" s="17"/>
      <c r="X3924" s="17"/>
      <c r="Y3924" s="17"/>
      <c r="Z3924" s="18">
        <v>0</v>
      </c>
      <c r="AA3924" s="17"/>
      <c r="AB3924" s="17"/>
      <c r="AC3924" s="41">
        <v>72.878787878787875</v>
      </c>
    </row>
    <row r="3925" spans="1:29" x14ac:dyDescent="0.25">
      <c r="A3925" s="224">
        <v>3921</v>
      </c>
      <c r="B3925" s="62" t="s">
        <v>5381</v>
      </c>
      <c r="C3925" s="9" t="s">
        <v>4042</v>
      </c>
      <c r="D3925" s="18">
        <v>0.70377575757575761</v>
      </c>
      <c r="E3925" s="124"/>
      <c r="F3925" s="17"/>
      <c r="G3925" s="18">
        <f>SUM(D3925*100,E3925:F3925)</f>
        <v>70.377575757575755</v>
      </c>
      <c r="H3925" s="17"/>
      <c r="I3925" s="19"/>
      <c r="J3925" s="18">
        <f>SUM(H3925:I3925)</f>
        <v>0</v>
      </c>
      <c r="K3925" s="17"/>
      <c r="L3925" s="19"/>
      <c r="M3925" s="19"/>
      <c r="N3925" s="18">
        <f>SUM(K3925:M3925)</f>
        <v>0</v>
      </c>
      <c r="O3925" s="19">
        <v>2.5</v>
      </c>
      <c r="P3925" s="19"/>
      <c r="Q3925" s="19"/>
      <c r="R3925" s="19"/>
      <c r="S3925" s="18">
        <f>SUM(O3925:R3925)</f>
        <v>2.5</v>
      </c>
      <c r="T3925" s="20"/>
      <c r="U3925" s="17"/>
      <c r="V3925" s="17"/>
      <c r="W3925" s="17"/>
      <c r="X3925" s="17"/>
      <c r="Y3925" s="17"/>
      <c r="Z3925" s="18">
        <f>SUM(T3925:Y3925)</f>
        <v>0</v>
      </c>
      <c r="AA3925" s="17"/>
      <c r="AB3925" s="17"/>
      <c r="AC3925" s="41">
        <f>G3925+J3925+N3925+S3925+Z3925+AA3925-AB3925</f>
        <v>72.877575757575755</v>
      </c>
    </row>
    <row r="3926" spans="1:29" x14ac:dyDescent="0.25">
      <c r="A3926" s="224">
        <v>3922</v>
      </c>
      <c r="B3926" s="109">
        <v>214239</v>
      </c>
      <c r="C3926" s="36" t="s">
        <v>5457</v>
      </c>
      <c r="D3926" s="39">
        <v>0.69270370370370371</v>
      </c>
      <c r="E3926" s="123"/>
      <c r="F3926" s="33"/>
      <c r="G3926" s="34">
        <v>69.270370370370372</v>
      </c>
      <c r="H3926" s="33"/>
      <c r="I3926" s="32"/>
      <c r="J3926" s="34">
        <v>0</v>
      </c>
      <c r="K3926" s="33"/>
      <c r="L3926" s="32"/>
      <c r="M3926" s="32"/>
      <c r="N3926" s="34">
        <v>0</v>
      </c>
      <c r="O3926" s="32"/>
      <c r="P3926" s="32"/>
      <c r="Q3926" s="32"/>
      <c r="R3926" s="32"/>
      <c r="S3926" s="34">
        <v>0</v>
      </c>
      <c r="T3926" s="35"/>
      <c r="U3926" s="33">
        <v>3.6</v>
      </c>
      <c r="V3926" s="33"/>
      <c r="W3926" s="33"/>
      <c r="X3926" s="33"/>
      <c r="Y3926" s="33"/>
      <c r="Z3926" s="34">
        <v>3.6</v>
      </c>
      <c r="AA3926" s="33"/>
      <c r="AB3926" s="33"/>
      <c r="AC3926" s="42">
        <v>72.870370370370367</v>
      </c>
    </row>
    <row r="3927" spans="1:29" x14ac:dyDescent="0.25">
      <c r="A3927" s="225">
        <v>3923</v>
      </c>
      <c r="B3927" s="58" t="s">
        <v>1034</v>
      </c>
      <c r="C3927" s="8" t="s">
        <v>5456</v>
      </c>
      <c r="D3927" s="43">
        <v>0.72864666666666666</v>
      </c>
      <c r="E3927" s="121"/>
      <c r="F3927" s="5"/>
      <c r="G3927" s="6">
        <f>SUM(D3927*100,E3927:F3927)</f>
        <v>72.864666666666665</v>
      </c>
      <c r="H3927" s="5"/>
      <c r="I3927" s="4"/>
      <c r="J3927" s="6">
        <f>SUM(H3927:I3927)</f>
        <v>0</v>
      </c>
      <c r="K3927" s="5"/>
      <c r="L3927" s="4"/>
      <c r="M3927" s="4"/>
      <c r="N3927" s="6">
        <f>SUM(K3927:M3927)</f>
        <v>0</v>
      </c>
      <c r="O3927" s="4"/>
      <c r="P3927" s="4"/>
      <c r="Q3927" s="4"/>
      <c r="R3927" s="4"/>
      <c r="S3927" s="6">
        <f>SUM(O3927:R3927)</f>
        <v>0</v>
      </c>
      <c r="T3927" s="7"/>
      <c r="U3927" s="5"/>
      <c r="V3927" s="5"/>
      <c r="W3927" s="5"/>
      <c r="X3927" s="5"/>
      <c r="Y3927" s="5"/>
      <c r="Z3927" s="6">
        <f>SUM(T3927:Y3927)</f>
        <v>0</v>
      </c>
      <c r="AA3927" s="5"/>
      <c r="AB3927" s="5"/>
      <c r="AC3927" s="40">
        <f>G3927+J3927+N3927+S3927+Z3927+AA3927-AB3927</f>
        <v>72.864666666666665</v>
      </c>
    </row>
    <row r="3928" spans="1:29" x14ac:dyDescent="0.25">
      <c r="A3928" s="224">
        <v>3924</v>
      </c>
      <c r="B3928" s="62" t="s">
        <v>3759</v>
      </c>
      <c r="C3928" s="13" t="s">
        <v>3340</v>
      </c>
      <c r="D3928" s="18">
        <v>0.70363636363636362</v>
      </c>
      <c r="E3928" s="122">
        <v>1</v>
      </c>
      <c r="F3928" s="17"/>
      <c r="G3928" s="18">
        <v>71.36363636363636</v>
      </c>
      <c r="H3928" s="17"/>
      <c r="I3928" s="19"/>
      <c r="J3928" s="18">
        <v>0</v>
      </c>
      <c r="K3928" s="17"/>
      <c r="L3928" s="19"/>
      <c r="M3928" s="19"/>
      <c r="N3928" s="18">
        <v>0</v>
      </c>
      <c r="O3928" s="19"/>
      <c r="P3928" s="19"/>
      <c r="Q3928" s="19"/>
      <c r="R3928" s="19"/>
      <c r="S3928" s="18">
        <v>0</v>
      </c>
      <c r="T3928" s="20">
        <v>1</v>
      </c>
      <c r="U3928" s="17"/>
      <c r="V3928" s="17">
        <v>0.5</v>
      </c>
      <c r="W3928" s="17"/>
      <c r="X3928" s="17"/>
      <c r="Y3928" s="17"/>
      <c r="Z3928" s="18">
        <v>1.5</v>
      </c>
      <c r="AA3928" s="17"/>
      <c r="AB3928" s="17"/>
      <c r="AC3928" s="41">
        <v>72.86363636363636</v>
      </c>
    </row>
    <row r="3929" spans="1:29" x14ac:dyDescent="0.25">
      <c r="A3929" s="224">
        <v>3925</v>
      </c>
      <c r="B3929" s="62" t="s">
        <v>5327</v>
      </c>
      <c r="C3929" s="9" t="s">
        <v>4042</v>
      </c>
      <c r="D3929" s="18">
        <v>0.72861212121212127</v>
      </c>
      <c r="E3929" s="124"/>
      <c r="F3929" s="17"/>
      <c r="G3929" s="18">
        <f>SUM(D3929*100,E3929:F3929)</f>
        <v>72.861212121212134</v>
      </c>
      <c r="H3929" s="17"/>
      <c r="I3929" s="19"/>
      <c r="J3929" s="18">
        <f>SUM(H3929:I3929)</f>
        <v>0</v>
      </c>
      <c r="K3929" s="17"/>
      <c r="L3929" s="19"/>
      <c r="M3929" s="19"/>
      <c r="N3929" s="18">
        <f>SUM(K3929:M3929)</f>
        <v>0</v>
      </c>
      <c r="O3929" s="19"/>
      <c r="P3929" s="19"/>
      <c r="Q3929" s="19"/>
      <c r="R3929" s="19"/>
      <c r="S3929" s="18">
        <f>SUM(O3929:R3929)</f>
        <v>0</v>
      </c>
      <c r="T3929" s="20"/>
      <c r="U3929" s="17"/>
      <c r="V3929" s="17"/>
      <c r="W3929" s="17"/>
      <c r="X3929" s="17"/>
      <c r="Y3929" s="17"/>
      <c r="Z3929" s="18">
        <f>SUM(T3929:Y3929)</f>
        <v>0</v>
      </c>
      <c r="AA3929" s="17"/>
      <c r="AB3929" s="17"/>
      <c r="AC3929" s="41">
        <f>G3929+J3929+N3929+S3929+Z3929+AA3929-AB3929</f>
        <v>72.861212121212134</v>
      </c>
    </row>
    <row r="3930" spans="1:29" x14ac:dyDescent="0.25">
      <c r="A3930" s="224">
        <v>3926</v>
      </c>
      <c r="B3930" s="59" t="s">
        <v>1035</v>
      </c>
      <c r="C3930" s="8" t="s">
        <v>5456</v>
      </c>
      <c r="D3930" s="43">
        <v>0.72860666666666662</v>
      </c>
      <c r="E3930" s="121"/>
      <c r="F3930" s="5"/>
      <c r="G3930" s="6">
        <f>SUM(D3930*100,E3930:F3930)</f>
        <v>72.86066666666666</v>
      </c>
      <c r="H3930" s="5"/>
      <c r="I3930" s="4"/>
      <c r="J3930" s="6">
        <f>SUM(H3930:I3930)</f>
        <v>0</v>
      </c>
      <c r="K3930" s="5"/>
      <c r="L3930" s="4"/>
      <c r="M3930" s="4"/>
      <c r="N3930" s="6">
        <f>SUM(K3930:M3930)</f>
        <v>0</v>
      </c>
      <c r="O3930" s="4"/>
      <c r="P3930" s="4"/>
      <c r="Q3930" s="4"/>
      <c r="R3930" s="4"/>
      <c r="S3930" s="6">
        <f>SUM(O3930:R3930)</f>
        <v>0</v>
      </c>
      <c r="T3930" s="7"/>
      <c r="U3930" s="5"/>
      <c r="V3930" s="5"/>
      <c r="W3930" s="5"/>
      <c r="X3930" s="5"/>
      <c r="Y3930" s="5"/>
      <c r="Z3930" s="6">
        <f>SUM(T3930:Y3930)</f>
        <v>0</v>
      </c>
      <c r="AA3930" s="5"/>
      <c r="AB3930" s="5"/>
      <c r="AC3930" s="40">
        <f>G3930+J3930+N3930+S3930+Z3930+AA3930-AB3930</f>
        <v>72.86066666666666</v>
      </c>
    </row>
    <row r="3931" spans="1:29" x14ac:dyDescent="0.25">
      <c r="A3931" s="225">
        <v>3927</v>
      </c>
      <c r="B3931" s="61" t="s">
        <v>1036</v>
      </c>
      <c r="C3931" s="8" t="s">
        <v>5456</v>
      </c>
      <c r="D3931" s="6">
        <v>0.72855608740894895</v>
      </c>
      <c r="E3931" s="121"/>
      <c r="F3931" s="5"/>
      <c r="G3931" s="6">
        <f>SUM(D3931*100,E3931:F3931)</f>
        <v>72.855608740894894</v>
      </c>
      <c r="H3931" s="5"/>
      <c r="I3931" s="4"/>
      <c r="J3931" s="6">
        <f>SUM(H3931:I3931)</f>
        <v>0</v>
      </c>
      <c r="K3931" s="5"/>
      <c r="L3931" s="4"/>
      <c r="M3931" s="4"/>
      <c r="N3931" s="6">
        <f>SUM(K3931:M3931)</f>
        <v>0</v>
      </c>
      <c r="O3931" s="4"/>
      <c r="P3931" s="4"/>
      <c r="Q3931" s="4"/>
      <c r="R3931" s="4"/>
      <c r="S3931" s="6">
        <f>SUM(O3931:R3931)</f>
        <v>0</v>
      </c>
      <c r="T3931" s="7"/>
      <c r="U3931" s="5"/>
      <c r="V3931" s="5"/>
      <c r="W3931" s="5"/>
      <c r="X3931" s="5"/>
      <c r="Y3931" s="5"/>
      <c r="Z3931" s="6">
        <f>SUM(T3931:Y3931)</f>
        <v>0</v>
      </c>
      <c r="AA3931" s="5"/>
      <c r="AB3931" s="5"/>
      <c r="AC3931" s="40">
        <f>G3931+J3931+N3931+S3931+Z3931+AA3931-AB3931</f>
        <v>72.855608740894894</v>
      </c>
    </row>
    <row r="3932" spans="1:29" x14ac:dyDescent="0.25">
      <c r="A3932" s="224">
        <v>3928</v>
      </c>
      <c r="B3932" s="81" t="s">
        <v>1816</v>
      </c>
      <c r="C3932" s="8" t="s">
        <v>1369</v>
      </c>
      <c r="D3932" s="18">
        <v>0.72855218855218862</v>
      </c>
      <c r="E3932" s="122"/>
      <c r="F3932" s="17"/>
      <c r="G3932" s="18">
        <f>SUM(D3932*100,E3932:F3932)</f>
        <v>72.855218855218865</v>
      </c>
      <c r="H3932" s="17"/>
      <c r="I3932" s="19"/>
      <c r="J3932" s="18">
        <f>SUM(H3932:I3932)</f>
        <v>0</v>
      </c>
      <c r="K3932" s="17"/>
      <c r="L3932" s="19"/>
      <c r="M3932" s="19"/>
      <c r="N3932" s="18">
        <f>SUM(K3932:M3932)</f>
        <v>0</v>
      </c>
      <c r="O3932" s="19"/>
      <c r="P3932" s="19"/>
      <c r="Q3932" s="19"/>
      <c r="R3932" s="19"/>
      <c r="S3932" s="18">
        <f>SUM(O3932:R3932)</f>
        <v>0</v>
      </c>
      <c r="T3932" s="20"/>
      <c r="U3932" s="17"/>
      <c r="V3932" s="17"/>
      <c r="W3932" s="17"/>
      <c r="X3932" s="17"/>
      <c r="Y3932" s="17"/>
      <c r="Z3932" s="18">
        <f>SUM(T3932:Y3932)</f>
        <v>0</v>
      </c>
      <c r="AA3932" s="17"/>
      <c r="AB3932" s="17"/>
      <c r="AC3932" s="41">
        <f>G3932+J3932+N3932+S3932+Z3932+AA3932-AB3932</f>
        <v>72.855218855218865</v>
      </c>
    </row>
    <row r="3933" spans="1:29" x14ac:dyDescent="0.25">
      <c r="A3933" s="224">
        <v>3929</v>
      </c>
      <c r="B3933" s="61" t="s">
        <v>1037</v>
      </c>
      <c r="C3933" s="8" t="s">
        <v>5456</v>
      </c>
      <c r="D3933" s="6">
        <v>0.72850176899063479</v>
      </c>
      <c r="E3933" s="121"/>
      <c r="F3933" s="5"/>
      <c r="G3933" s="6">
        <f>SUM(D3933*100,E3933:F3933)</f>
        <v>72.850176899063484</v>
      </c>
      <c r="H3933" s="5"/>
      <c r="I3933" s="4"/>
      <c r="J3933" s="6">
        <f>SUM(H3933:I3933)</f>
        <v>0</v>
      </c>
      <c r="K3933" s="5"/>
      <c r="L3933" s="4"/>
      <c r="M3933" s="4"/>
      <c r="N3933" s="6">
        <f>SUM(K3933:M3933)</f>
        <v>0</v>
      </c>
      <c r="O3933" s="4"/>
      <c r="P3933" s="4"/>
      <c r="Q3933" s="4"/>
      <c r="R3933" s="4"/>
      <c r="S3933" s="6">
        <f>SUM(O3933:R3933)</f>
        <v>0</v>
      </c>
      <c r="T3933" s="7"/>
      <c r="U3933" s="5"/>
      <c r="V3933" s="5"/>
      <c r="W3933" s="5"/>
      <c r="X3933" s="5"/>
      <c r="Y3933" s="5"/>
      <c r="Z3933" s="6">
        <f>SUM(T3933:Y3933)</f>
        <v>0</v>
      </c>
      <c r="AA3933" s="5"/>
      <c r="AB3933" s="5"/>
      <c r="AC3933" s="40">
        <f>G3933+J3933+N3933+S3933+Z3933+AA3933-AB3933</f>
        <v>72.850176899063484</v>
      </c>
    </row>
    <row r="3934" spans="1:29" x14ac:dyDescent="0.25">
      <c r="A3934" s="224">
        <v>3930</v>
      </c>
      <c r="B3934" s="78" t="s">
        <v>1817</v>
      </c>
      <c r="C3934" s="8" t="s">
        <v>1369</v>
      </c>
      <c r="D3934" s="18">
        <v>0.72842424242424242</v>
      </c>
      <c r="E3934" s="122"/>
      <c r="F3934" s="17"/>
      <c r="G3934" s="18">
        <f>SUM(D3934*100,E3934:F3934)</f>
        <v>72.842424242424244</v>
      </c>
      <c r="H3934" s="17"/>
      <c r="I3934" s="19"/>
      <c r="J3934" s="18">
        <f>SUM(H3934:I3934)</f>
        <v>0</v>
      </c>
      <c r="K3934" s="17"/>
      <c r="L3934" s="19"/>
      <c r="M3934" s="19"/>
      <c r="N3934" s="18">
        <f>SUM(K3934:M3934)</f>
        <v>0</v>
      </c>
      <c r="O3934" s="19"/>
      <c r="P3934" s="19"/>
      <c r="Q3934" s="19"/>
      <c r="R3934" s="19"/>
      <c r="S3934" s="18">
        <f>SUM(O3934:R3934)</f>
        <v>0</v>
      </c>
      <c r="T3934" s="20"/>
      <c r="U3934" s="17"/>
      <c r="V3934" s="17"/>
      <c r="W3934" s="17"/>
      <c r="X3934" s="17"/>
      <c r="Y3934" s="17"/>
      <c r="Z3934" s="18">
        <f>SUM(T3934:Y3934)</f>
        <v>0</v>
      </c>
      <c r="AA3934" s="17"/>
      <c r="AB3934" s="17"/>
      <c r="AC3934" s="41">
        <f>G3934+J3934+N3934+S3934+Z3934+AA3934-AB3934</f>
        <v>72.842424242424244</v>
      </c>
    </row>
    <row r="3935" spans="1:29" x14ac:dyDescent="0.25">
      <c r="A3935" s="225">
        <v>3931</v>
      </c>
      <c r="B3935" s="62" t="s">
        <v>3082</v>
      </c>
      <c r="C3935" s="13" t="s">
        <v>2360</v>
      </c>
      <c r="D3935" s="18">
        <v>0.72333333333333327</v>
      </c>
      <c r="E3935" s="122"/>
      <c r="F3935" s="17"/>
      <c r="G3935" s="18">
        <v>72.333333333333329</v>
      </c>
      <c r="H3935" s="17"/>
      <c r="I3935" s="19"/>
      <c r="J3935" s="18">
        <v>0</v>
      </c>
      <c r="K3935" s="17"/>
      <c r="L3935" s="19"/>
      <c r="M3935" s="19"/>
      <c r="N3935" s="18">
        <v>0</v>
      </c>
      <c r="O3935" s="19"/>
      <c r="P3935" s="19"/>
      <c r="Q3935" s="19"/>
      <c r="R3935" s="19"/>
      <c r="S3935" s="18">
        <v>0</v>
      </c>
      <c r="T3935" s="20">
        <v>0.5</v>
      </c>
      <c r="U3935" s="17"/>
      <c r="V3935" s="17"/>
      <c r="W3935" s="17"/>
      <c r="X3935" s="17"/>
      <c r="Y3935" s="17"/>
      <c r="Z3935" s="18">
        <v>0.5</v>
      </c>
      <c r="AA3935" s="17"/>
      <c r="AB3935" s="17"/>
      <c r="AC3935" s="41">
        <v>72.833333333333329</v>
      </c>
    </row>
    <row r="3936" spans="1:29" x14ac:dyDescent="0.25">
      <c r="A3936" s="224">
        <v>3932</v>
      </c>
      <c r="B3936" s="62" t="s">
        <v>3083</v>
      </c>
      <c r="C3936" s="13" t="s">
        <v>2360</v>
      </c>
      <c r="D3936" s="18">
        <v>0.72833333333333328</v>
      </c>
      <c r="E3936" s="122"/>
      <c r="F3936" s="17"/>
      <c r="G3936" s="18">
        <v>72.833333333333329</v>
      </c>
      <c r="H3936" s="17"/>
      <c r="I3936" s="19"/>
      <c r="J3936" s="18">
        <v>0</v>
      </c>
      <c r="K3936" s="17"/>
      <c r="L3936" s="19"/>
      <c r="M3936" s="19"/>
      <c r="N3936" s="18">
        <v>0</v>
      </c>
      <c r="O3936" s="19"/>
      <c r="P3936" s="19"/>
      <c r="Q3936" s="19"/>
      <c r="R3936" s="19"/>
      <c r="S3936" s="18">
        <v>0</v>
      </c>
      <c r="T3936" s="20"/>
      <c r="U3936" s="17"/>
      <c r="V3936" s="17"/>
      <c r="W3936" s="17"/>
      <c r="X3936" s="17"/>
      <c r="Y3936" s="17"/>
      <c r="Z3936" s="18">
        <v>0</v>
      </c>
      <c r="AA3936" s="17"/>
      <c r="AB3936" s="17"/>
      <c r="AC3936" s="41">
        <v>72.833333333333329</v>
      </c>
    </row>
    <row r="3937" spans="1:29" x14ac:dyDescent="0.25">
      <c r="A3937" s="224">
        <v>3933</v>
      </c>
      <c r="B3937" s="111" t="s">
        <v>4243</v>
      </c>
      <c r="C3937" s="8" t="s">
        <v>4042</v>
      </c>
      <c r="D3937" s="18">
        <v>0.68531249999999999</v>
      </c>
      <c r="E3937" s="124"/>
      <c r="F3937" s="17"/>
      <c r="G3937" s="18">
        <f>SUM(D3937*100,E3937:F3937)</f>
        <v>68.53125</v>
      </c>
      <c r="H3937" s="17"/>
      <c r="I3937" s="19"/>
      <c r="J3937" s="18">
        <f>SUM(H3937:I3937)</f>
        <v>0</v>
      </c>
      <c r="K3937" s="17"/>
      <c r="L3937" s="19"/>
      <c r="M3937" s="19"/>
      <c r="N3937" s="18">
        <f>SUM(K3937:M3937)</f>
        <v>0</v>
      </c>
      <c r="O3937" s="19"/>
      <c r="P3937" s="19"/>
      <c r="Q3937" s="19"/>
      <c r="R3937" s="19"/>
      <c r="S3937" s="18">
        <f>SUM(O3937:R3937)</f>
        <v>0</v>
      </c>
      <c r="T3937" s="20">
        <v>1</v>
      </c>
      <c r="U3937" s="17">
        <v>2.9</v>
      </c>
      <c r="V3937" s="17"/>
      <c r="W3937" s="17">
        <v>0.4</v>
      </c>
      <c r="X3937" s="17"/>
      <c r="Y3937" s="17"/>
      <c r="Z3937" s="18">
        <f>SUM(T3937:Y3937)</f>
        <v>4.3</v>
      </c>
      <c r="AA3937" s="17"/>
      <c r="AB3937" s="17"/>
      <c r="AC3937" s="41">
        <f>G3937+J3937+N3937+S3937+Z3937+AA3937-AB3937</f>
        <v>72.831249999999997</v>
      </c>
    </row>
    <row r="3938" spans="1:29" x14ac:dyDescent="0.25">
      <c r="A3938" s="224">
        <v>3934</v>
      </c>
      <c r="B3938" s="62" t="s">
        <v>1038</v>
      </c>
      <c r="C3938" s="8" t="s">
        <v>5456</v>
      </c>
      <c r="D3938" s="6">
        <v>0.72827586206896555</v>
      </c>
      <c r="E3938" s="121"/>
      <c r="F3938" s="5"/>
      <c r="G3938" s="6">
        <f>SUM(D3938*100,E3938:F3938)</f>
        <v>72.827586206896555</v>
      </c>
      <c r="H3938" s="5"/>
      <c r="I3938" s="4"/>
      <c r="J3938" s="6">
        <f>SUM(H3938:I3938)</f>
        <v>0</v>
      </c>
      <c r="K3938" s="5"/>
      <c r="L3938" s="4"/>
      <c r="M3938" s="4"/>
      <c r="N3938" s="6">
        <f>SUM(K3938:M3938)</f>
        <v>0</v>
      </c>
      <c r="O3938" s="4"/>
      <c r="P3938" s="4"/>
      <c r="Q3938" s="4"/>
      <c r="R3938" s="4"/>
      <c r="S3938" s="6">
        <f>SUM(O3938:R3938)</f>
        <v>0</v>
      </c>
      <c r="T3938" s="7"/>
      <c r="U3938" s="5"/>
      <c r="V3938" s="5"/>
      <c r="W3938" s="5"/>
      <c r="X3938" s="5"/>
      <c r="Y3938" s="5"/>
      <c r="Z3938" s="6">
        <f>SUM(T3938:Y3938)</f>
        <v>0</v>
      </c>
      <c r="AA3938" s="5"/>
      <c r="AB3938" s="5"/>
      <c r="AC3938" s="40">
        <f>G3938+J3938+N3938+S3938+Z3938+AA3938-AB3938</f>
        <v>72.827586206896555</v>
      </c>
    </row>
    <row r="3939" spans="1:29" x14ac:dyDescent="0.25">
      <c r="A3939" s="225">
        <v>3935</v>
      </c>
      <c r="B3939" s="62" t="s">
        <v>5342</v>
      </c>
      <c r="C3939" s="9" t="s">
        <v>4042</v>
      </c>
      <c r="D3939" s="18">
        <v>0.72826666666666662</v>
      </c>
      <c r="E3939" s="124"/>
      <c r="F3939" s="17"/>
      <c r="G3939" s="18">
        <f>SUM(D3939*100,E3939:F3939)</f>
        <v>72.826666666666668</v>
      </c>
      <c r="H3939" s="17"/>
      <c r="I3939" s="19"/>
      <c r="J3939" s="18">
        <f>SUM(H3939:I3939)</f>
        <v>0</v>
      </c>
      <c r="K3939" s="17"/>
      <c r="L3939" s="19"/>
      <c r="M3939" s="19"/>
      <c r="N3939" s="18">
        <f>SUM(K3939:M3939)</f>
        <v>0</v>
      </c>
      <c r="O3939" s="19"/>
      <c r="P3939" s="19"/>
      <c r="Q3939" s="19"/>
      <c r="R3939" s="19"/>
      <c r="S3939" s="18">
        <f>SUM(O3939:R3939)</f>
        <v>0</v>
      </c>
      <c r="T3939" s="20"/>
      <c r="U3939" s="17"/>
      <c r="V3939" s="17"/>
      <c r="W3939" s="17"/>
      <c r="X3939" s="17"/>
      <c r="Y3939" s="17"/>
      <c r="Z3939" s="18">
        <f>SUM(T3939:Y3939)</f>
        <v>0</v>
      </c>
      <c r="AA3939" s="17"/>
      <c r="AB3939" s="17"/>
      <c r="AC3939" s="41">
        <f>G3939+J3939+N3939+S3939+Z3939+AA3939-AB3939</f>
        <v>72.826666666666668</v>
      </c>
    </row>
    <row r="3940" spans="1:29" x14ac:dyDescent="0.25">
      <c r="A3940" s="224">
        <v>3936</v>
      </c>
      <c r="B3940" s="109">
        <v>204067</v>
      </c>
      <c r="C3940" s="36" t="s">
        <v>5457</v>
      </c>
      <c r="D3940" s="38">
        <v>0.72812500000000002</v>
      </c>
      <c r="E3940" s="123"/>
      <c r="F3940" s="33"/>
      <c r="G3940" s="34">
        <v>72.8125</v>
      </c>
      <c r="H3940" s="33"/>
      <c r="I3940" s="32"/>
      <c r="J3940" s="34">
        <v>0</v>
      </c>
      <c r="K3940" s="33"/>
      <c r="L3940" s="32"/>
      <c r="M3940" s="32"/>
      <c r="N3940" s="34">
        <v>0</v>
      </c>
      <c r="O3940" s="32"/>
      <c r="P3940" s="32"/>
      <c r="Q3940" s="32"/>
      <c r="R3940" s="32"/>
      <c r="S3940" s="34">
        <v>0</v>
      </c>
      <c r="T3940" s="35"/>
      <c r="U3940" s="33"/>
      <c r="V3940" s="33"/>
      <c r="W3940" s="33"/>
      <c r="X3940" s="33"/>
      <c r="Y3940" s="33"/>
      <c r="Z3940" s="34">
        <v>0</v>
      </c>
      <c r="AA3940" s="33"/>
      <c r="AB3940" s="33"/>
      <c r="AC3940" s="42">
        <v>72.8125</v>
      </c>
    </row>
    <row r="3941" spans="1:29" x14ac:dyDescent="0.25">
      <c r="A3941" s="224">
        <v>3937</v>
      </c>
      <c r="B3941" s="58" t="s">
        <v>1039</v>
      </c>
      <c r="C3941" s="8" t="s">
        <v>5456</v>
      </c>
      <c r="D3941" s="43">
        <v>0.72806451612903222</v>
      </c>
      <c r="E3941" s="121"/>
      <c r="F3941" s="5"/>
      <c r="G3941" s="6">
        <f>SUM(D3941*100,E3941:F3941)</f>
        <v>72.806451612903217</v>
      </c>
      <c r="H3941" s="5"/>
      <c r="I3941" s="4"/>
      <c r="J3941" s="6">
        <f>SUM(H3941:I3941)</f>
        <v>0</v>
      </c>
      <c r="K3941" s="5"/>
      <c r="L3941" s="4"/>
      <c r="M3941" s="4"/>
      <c r="N3941" s="6">
        <f>SUM(K3941:M3941)</f>
        <v>0</v>
      </c>
      <c r="O3941" s="4"/>
      <c r="P3941" s="4"/>
      <c r="Q3941" s="4"/>
      <c r="R3941" s="4"/>
      <c r="S3941" s="6">
        <f>SUM(O3941:R3941)</f>
        <v>0</v>
      </c>
      <c r="T3941" s="7"/>
      <c r="U3941" s="5"/>
      <c r="V3941" s="5"/>
      <c r="W3941" s="5"/>
      <c r="X3941" s="5"/>
      <c r="Y3941" s="5"/>
      <c r="Z3941" s="6">
        <f>SUM(T3941:Y3941)</f>
        <v>0</v>
      </c>
      <c r="AA3941" s="5"/>
      <c r="AB3941" s="5"/>
      <c r="AC3941" s="40">
        <f>G3941+J3941+N3941+S3941+Z3941+AA3941-AB3941</f>
        <v>72.806451612903217</v>
      </c>
    </row>
    <row r="3942" spans="1:29" x14ac:dyDescent="0.25">
      <c r="A3942" s="224">
        <v>3938</v>
      </c>
      <c r="B3942" s="87" t="s">
        <v>1818</v>
      </c>
      <c r="C3942" s="26" t="s">
        <v>1369</v>
      </c>
      <c r="D3942" s="18">
        <v>0.72789999999999999</v>
      </c>
      <c r="E3942" s="122"/>
      <c r="F3942" s="17"/>
      <c r="G3942" s="18">
        <f>SUM(D3942*100,E3942:F3942)</f>
        <v>72.789999999999992</v>
      </c>
      <c r="H3942" s="17"/>
      <c r="I3942" s="19"/>
      <c r="J3942" s="18">
        <f>SUM(H3942:I3942)</f>
        <v>0</v>
      </c>
      <c r="K3942" s="17"/>
      <c r="L3942" s="19"/>
      <c r="M3942" s="19"/>
      <c r="N3942" s="18">
        <f>SUM(K3942:M3942)</f>
        <v>0</v>
      </c>
      <c r="O3942" s="19"/>
      <c r="P3942" s="19"/>
      <c r="Q3942" s="19"/>
      <c r="R3942" s="19"/>
      <c r="S3942" s="18">
        <f>SUM(O3942:R3942)</f>
        <v>0</v>
      </c>
      <c r="T3942" s="20"/>
      <c r="U3942" s="17"/>
      <c r="V3942" s="17"/>
      <c r="W3942" s="17"/>
      <c r="X3942" s="17"/>
      <c r="Y3942" s="17"/>
      <c r="Z3942" s="18">
        <f>SUM(T3942:Y3942)</f>
        <v>0</v>
      </c>
      <c r="AA3942" s="17"/>
      <c r="AB3942" s="17"/>
      <c r="AC3942" s="41">
        <f>G3942+J3942+N3942+S3942+Z3942+AA3942-AB3942</f>
        <v>72.789999999999992</v>
      </c>
    </row>
    <row r="3943" spans="1:29" x14ac:dyDescent="0.25">
      <c r="A3943" s="225">
        <v>3939</v>
      </c>
      <c r="B3943" s="58" t="s">
        <v>1040</v>
      </c>
      <c r="C3943" s="8" t="s">
        <v>5456</v>
      </c>
      <c r="D3943" s="43">
        <v>0.72787333333333326</v>
      </c>
      <c r="E3943" s="121"/>
      <c r="F3943" s="5"/>
      <c r="G3943" s="6">
        <f>SUM(D3943*100,E3943:F3943)</f>
        <v>72.787333333333322</v>
      </c>
      <c r="H3943" s="5"/>
      <c r="I3943" s="4"/>
      <c r="J3943" s="6">
        <f>SUM(H3943:I3943)</f>
        <v>0</v>
      </c>
      <c r="K3943" s="5"/>
      <c r="L3943" s="4"/>
      <c r="M3943" s="4"/>
      <c r="N3943" s="6">
        <f>SUM(K3943:M3943)</f>
        <v>0</v>
      </c>
      <c r="O3943" s="4"/>
      <c r="P3943" s="4"/>
      <c r="Q3943" s="4"/>
      <c r="R3943" s="4"/>
      <c r="S3943" s="6">
        <f>SUM(O3943:R3943)</f>
        <v>0</v>
      </c>
      <c r="T3943" s="7"/>
      <c r="U3943" s="5"/>
      <c r="V3943" s="5"/>
      <c r="W3943" s="5"/>
      <c r="X3943" s="5"/>
      <c r="Y3943" s="5"/>
      <c r="Z3943" s="6">
        <f>SUM(T3943:Y3943)</f>
        <v>0</v>
      </c>
      <c r="AA3943" s="5"/>
      <c r="AB3943" s="5"/>
      <c r="AC3943" s="40">
        <f>G3943+J3943+N3943+S3943+Z3943+AA3943-AB3943</f>
        <v>72.787333333333322</v>
      </c>
    </row>
    <row r="3944" spans="1:29" x14ac:dyDescent="0.25">
      <c r="A3944" s="224">
        <v>3940</v>
      </c>
      <c r="B3944" s="109">
        <v>214105</v>
      </c>
      <c r="C3944" s="36" t="s">
        <v>5457</v>
      </c>
      <c r="D3944" s="39">
        <v>0.67185185185185181</v>
      </c>
      <c r="E3944" s="123"/>
      <c r="F3944" s="33"/>
      <c r="G3944" s="34">
        <v>67.185185185185176</v>
      </c>
      <c r="H3944" s="33">
        <v>2</v>
      </c>
      <c r="I3944" s="32"/>
      <c r="J3944" s="34">
        <v>2</v>
      </c>
      <c r="K3944" s="33"/>
      <c r="L3944" s="32"/>
      <c r="M3944" s="32"/>
      <c r="N3944" s="34">
        <v>0</v>
      </c>
      <c r="O3944" s="32"/>
      <c r="P3944" s="32"/>
      <c r="Q3944" s="32"/>
      <c r="R3944" s="32"/>
      <c r="S3944" s="34">
        <v>0</v>
      </c>
      <c r="T3944" s="35"/>
      <c r="U3944" s="33">
        <v>3.6</v>
      </c>
      <c r="V3944" s="33"/>
      <c r="W3944" s="33"/>
      <c r="X3944" s="33"/>
      <c r="Y3944" s="33"/>
      <c r="Z3944" s="34">
        <v>3.6</v>
      </c>
      <c r="AA3944" s="33"/>
      <c r="AB3944" s="33"/>
      <c r="AC3944" s="42">
        <v>72.785185185185171</v>
      </c>
    </row>
    <row r="3945" spans="1:29" x14ac:dyDescent="0.25">
      <c r="A3945" s="224">
        <v>3941</v>
      </c>
      <c r="B3945" s="74" t="s">
        <v>1819</v>
      </c>
      <c r="C3945" s="8" t="s">
        <v>1369</v>
      </c>
      <c r="D3945" s="18">
        <v>0.72777777777777775</v>
      </c>
      <c r="E3945" s="122"/>
      <c r="F3945" s="17"/>
      <c r="G3945" s="18">
        <f>SUM(D3945*100,E3945:F3945)</f>
        <v>72.777777777777771</v>
      </c>
      <c r="H3945" s="17"/>
      <c r="I3945" s="19"/>
      <c r="J3945" s="18">
        <f>SUM(H3945:I3945)</f>
        <v>0</v>
      </c>
      <c r="K3945" s="17"/>
      <c r="L3945" s="19"/>
      <c r="M3945" s="19"/>
      <c r="N3945" s="18">
        <f>SUM(K3945:M3945)</f>
        <v>0</v>
      </c>
      <c r="O3945" s="19"/>
      <c r="P3945" s="19"/>
      <c r="Q3945" s="19"/>
      <c r="R3945" s="19"/>
      <c r="S3945" s="18">
        <f>SUM(O3945:R3945)</f>
        <v>0</v>
      </c>
      <c r="T3945" s="20"/>
      <c r="U3945" s="17"/>
      <c r="V3945" s="17"/>
      <c r="W3945" s="17"/>
      <c r="X3945" s="17"/>
      <c r="Y3945" s="17"/>
      <c r="Z3945" s="18">
        <f>SUM(T3945:Y3945)</f>
        <v>0</v>
      </c>
      <c r="AA3945" s="17"/>
      <c r="AB3945" s="17"/>
      <c r="AC3945" s="41">
        <f>G3945+J3945+N3945+S3945+Z3945+AA3945-AB3945</f>
        <v>72.777777777777771</v>
      </c>
    </row>
    <row r="3946" spans="1:29" x14ac:dyDescent="0.25">
      <c r="A3946" s="224">
        <v>3942</v>
      </c>
      <c r="B3946" s="62" t="s">
        <v>3760</v>
      </c>
      <c r="C3946" s="13" t="s">
        <v>3340</v>
      </c>
      <c r="D3946" s="18">
        <v>0.70575757575757581</v>
      </c>
      <c r="E3946" s="122">
        <v>1</v>
      </c>
      <c r="F3946" s="17"/>
      <c r="G3946" s="18">
        <v>71.575757575757578</v>
      </c>
      <c r="H3946" s="17"/>
      <c r="I3946" s="19"/>
      <c r="J3946" s="18">
        <v>0</v>
      </c>
      <c r="K3946" s="17"/>
      <c r="L3946" s="19"/>
      <c r="M3946" s="19"/>
      <c r="N3946" s="18">
        <v>0</v>
      </c>
      <c r="O3946" s="19"/>
      <c r="P3946" s="19"/>
      <c r="Q3946" s="19"/>
      <c r="R3946" s="19"/>
      <c r="S3946" s="18">
        <v>0</v>
      </c>
      <c r="T3946" s="20">
        <v>1</v>
      </c>
      <c r="U3946" s="17"/>
      <c r="V3946" s="17"/>
      <c r="W3946" s="17">
        <v>0.2</v>
      </c>
      <c r="X3946" s="17"/>
      <c r="Y3946" s="17"/>
      <c r="Z3946" s="18">
        <v>1.2</v>
      </c>
      <c r="AA3946" s="17"/>
      <c r="AB3946" s="17"/>
      <c r="AC3946" s="41">
        <v>72.775757575757581</v>
      </c>
    </row>
    <row r="3947" spans="1:29" x14ac:dyDescent="0.25">
      <c r="A3947" s="225">
        <v>3943</v>
      </c>
      <c r="B3947" s="62" t="s">
        <v>4643</v>
      </c>
      <c r="C3947" s="50" t="s">
        <v>4042</v>
      </c>
      <c r="D3947" s="18">
        <v>0.72774193548387101</v>
      </c>
      <c r="E3947" s="124"/>
      <c r="F3947" s="17"/>
      <c r="G3947" s="18">
        <f>SUM(D3947*100,E3947:F3947)</f>
        <v>72.774193548387103</v>
      </c>
      <c r="H3947" s="17"/>
      <c r="I3947" s="19"/>
      <c r="J3947" s="18">
        <f>SUM(H3947:I3947)</f>
        <v>0</v>
      </c>
      <c r="K3947" s="17"/>
      <c r="L3947" s="19"/>
      <c r="M3947" s="19"/>
      <c r="N3947" s="18">
        <f>SUM(K3947:M3947)</f>
        <v>0</v>
      </c>
      <c r="O3947" s="19"/>
      <c r="P3947" s="19"/>
      <c r="Q3947" s="19"/>
      <c r="R3947" s="19"/>
      <c r="S3947" s="18">
        <f>SUM(O3947:R3947)</f>
        <v>0</v>
      </c>
      <c r="T3947" s="20"/>
      <c r="U3947" s="17"/>
      <c r="V3947" s="17"/>
      <c r="W3947" s="17"/>
      <c r="X3947" s="17"/>
      <c r="Y3947" s="17"/>
      <c r="Z3947" s="18">
        <f>SUM(T3947:Y3947)</f>
        <v>0</v>
      </c>
      <c r="AA3947" s="17"/>
      <c r="AB3947" s="17"/>
      <c r="AC3947" s="41">
        <f>G3947+J3947+N3947+S3947+Z3947+AA3947-AB3947</f>
        <v>72.774193548387103</v>
      </c>
    </row>
    <row r="3948" spans="1:29" x14ac:dyDescent="0.25">
      <c r="A3948" s="224">
        <v>3944</v>
      </c>
      <c r="B3948" s="62" t="s">
        <v>3084</v>
      </c>
      <c r="C3948" s="13" t="s">
        <v>2360</v>
      </c>
      <c r="D3948" s="18">
        <v>0.72769230769230775</v>
      </c>
      <c r="E3948" s="122"/>
      <c r="F3948" s="17"/>
      <c r="G3948" s="18">
        <v>72.769230769230774</v>
      </c>
      <c r="H3948" s="17"/>
      <c r="I3948" s="19"/>
      <c r="J3948" s="18">
        <v>0</v>
      </c>
      <c r="K3948" s="17"/>
      <c r="L3948" s="19"/>
      <c r="M3948" s="19"/>
      <c r="N3948" s="18">
        <v>0</v>
      </c>
      <c r="O3948" s="19"/>
      <c r="P3948" s="19"/>
      <c r="Q3948" s="19"/>
      <c r="R3948" s="19"/>
      <c r="S3948" s="18">
        <v>0</v>
      </c>
      <c r="T3948" s="20"/>
      <c r="U3948" s="17"/>
      <c r="V3948" s="17"/>
      <c r="W3948" s="17"/>
      <c r="X3948" s="17"/>
      <c r="Y3948" s="17"/>
      <c r="Z3948" s="18">
        <v>0</v>
      </c>
      <c r="AA3948" s="17"/>
      <c r="AB3948" s="17"/>
      <c r="AC3948" s="41">
        <v>72.769230769230774</v>
      </c>
    </row>
    <row r="3949" spans="1:29" x14ac:dyDescent="0.25">
      <c r="A3949" s="224">
        <v>3945</v>
      </c>
      <c r="B3949" s="97" t="s">
        <v>1820</v>
      </c>
      <c r="C3949" s="8" t="s">
        <v>1369</v>
      </c>
      <c r="D3949" s="18">
        <v>0.6676266666666667</v>
      </c>
      <c r="E3949" s="122"/>
      <c r="F3949" s="17"/>
      <c r="G3949" s="18">
        <f>SUM(D3949*100,E3949:F3949)</f>
        <v>66.762666666666675</v>
      </c>
      <c r="H3949" s="17"/>
      <c r="I3949" s="19"/>
      <c r="J3949" s="18">
        <f>SUM(H3949:I3949)</f>
        <v>0</v>
      </c>
      <c r="K3949" s="17"/>
      <c r="L3949" s="19"/>
      <c r="M3949" s="19"/>
      <c r="N3949" s="18">
        <f>SUM(K3949:M3949)</f>
        <v>0</v>
      </c>
      <c r="O3949" s="19">
        <v>2.5</v>
      </c>
      <c r="P3949" s="19"/>
      <c r="Q3949" s="19"/>
      <c r="R3949" s="19"/>
      <c r="S3949" s="18">
        <f>SUM(O3949:R3949)</f>
        <v>2.5</v>
      </c>
      <c r="T3949" s="20"/>
      <c r="U3949" s="17"/>
      <c r="V3949" s="17"/>
      <c r="W3949" s="17">
        <v>3.5</v>
      </c>
      <c r="X3949" s="17"/>
      <c r="Y3949" s="17"/>
      <c r="Z3949" s="18">
        <f>SUM(T3949:Y3949)</f>
        <v>3.5</v>
      </c>
      <c r="AA3949" s="17"/>
      <c r="AB3949" s="17"/>
      <c r="AC3949" s="41">
        <f>G3949+J3949+N3949+S3949+Z3949+AA3949-AB3949</f>
        <v>72.762666666666675</v>
      </c>
    </row>
    <row r="3950" spans="1:29" x14ac:dyDescent="0.25">
      <c r="A3950" s="224">
        <v>3946</v>
      </c>
      <c r="B3950" s="58" t="s">
        <v>1041</v>
      </c>
      <c r="C3950" s="8" t="s">
        <v>5456</v>
      </c>
      <c r="D3950" s="43">
        <v>0.7075933333333333</v>
      </c>
      <c r="E3950" s="121"/>
      <c r="F3950" s="5"/>
      <c r="G3950" s="6">
        <f>SUM(D3950*100,E3950:F3950)</f>
        <v>70.759333333333331</v>
      </c>
      <c r="H3950" s="5"/>
      <c r="I3950" s="4"/>
      <c r="J3950" s="6">
        <f>SUM(H3950:I3950)</f>
        <v>0</v>
      </c>
      <c r="K3950" s="5">
        <v>2</v>
      </c>
      <c r="L3950" s="4"/>
      <c r="M3950" s="4"/>
      <c r="N3950" s="6">
        <f>SUM(K3950:M3950)</f>
        <v>2</v>
      </c>
      <c r="O3950" s="4"/>
      <c r="P3950" s="4"/>
      <c r="Q3950" s="4"/>
      <c r="R3950" s="4"/>
      <c r="S3950" s="6">
        <f>SUM(O3950:R3950)</f>
        <v>0</v>
      </c>
      <c r="T3950" s="7"/>
      <c r="U3950" s="5"/>
      <c r="V3950" s="5"/>
      <c r="W3950" s="5"/>
      <c r="X3950" s="5"/>
      <c r="Y3950" s="5"/>
      <c r="Z3950" s="6">
        <f>SUM(T3950:Y3950)</f>
        <v>0</v>
      </c>
      <c r="AA3950" s="5"/>
      <c r="AB3950" s="5"/>
      <c r="AC3950" s="40">
        <f>G3950+J3950+N3950+S3950+Z3950+AA3950-AB3950</f>
        <v>72.759333333333331</v>
      </c>
    </row>
    <row r="3951" spans="1:29" x14ac:dyDescent="0.25">
      <c r="A3951" s="225">
        <v>3947</v>
      </c>
      <c r="B3951" s="81" t="s">
        <v>4544</v>
      </c>
      <c r="C3951" s="8" t="s">
        <v>4042</v>
      </c>
      <c r="D3951" s="18">
        <v>0.72757575757575754</v>
      </c>
      <c r="E3951" s="124"/>
      <c r="F3951" s="17"/>
      <c r="G3951" s="18">
        <f>SUM(D3951*100,E3951:F3951)</f>
        <v>72.757575757575751</v>
      </c>
      <c r="H3951" s="17"/>
      <c r="I3951" s="19"/>
      <c r="J3951" s="18">
        <f>SUM(H3951:I3951)</f>
        <v>0</v>
      </c>
      <c r="K3951" s="17"/>
      <c r="L3951" s="19"/>
      <c r="M3951" s="19"/>
      <c r="N3951" s="18">
        <f>SUM(K3951:M3951)</f>
        <v>0</v>
      </c>
      <c r="O3951" s="19"/>
      <c r="P3951" s="19"/>
      <c r="Q3951" s="19"/>
      <c r="R3951" s="19"/>
      <c r="S3951" s="18">
        <f>SUM(O3951:R3951)</f>
        <v>0</v>
      </c>
      <c r="T3951" s="20"/>
      <c r="U3951" s="17"/>
      <c r="V3951" s="17"/>
      <c r="W3951" s="17"/>
      <c r="X3951" s="17"/>
      <c r="Y3951" s="17"/>
      <c r="Z3951" s="18">
        <f>SUM(T3951:Y3951)</f>
        <v>0</v>
      </c>
      <c r="AA3951" s="17"/>
      <c r="AB3951" s="17"/>
      <c r="AC3951" s="41">
        <f>G3951+J3951+N3951+S3951+Z3951+AA3951-AB3951</f>
        <v>72.757575757575751</v>
      </c>
    </row>
    <row r="3952" spans="1:29" x14ac:dyDescent="0.25">
      <c r="A3952" s="224">
        <v>3948</v>
      </c>
      <c r="B3952" s="95" t="s">
        <v>1821</v>
      </c>
      <c r="C3952" s="8" t="s">
        <v>1369</v>
      </c>
      <c r="D3952" s="18">
        <v>0.72050322580645154</v>
      </c>
      <c r="E3952" s="122"/>
      <c r="F3952" s="17"/>
      <c r="G3952" s="18">
        <f>SUM(D3952*100,E3952:F3952)</f>
        <v>72.050322580645158</v>
      </c>
      <c r="H3952" s="17"/>
      <c r="I3952" s="19"/>
      <c r="J3952" s="18">
        <f>SUM(H3952:I3952)</f>
        <v>0</v>
      </c>
      <c r="K3952" s="17"/>
      <c r="L3952" s="19"/>
      <c r="M3952" s="19"/>
      <c r="N3952" s="18">
        <f>SUM(K3952:M3952)</f>
        <v>0</v>
      </c>
      <c r="O3952" s="19"/>
      <c r="P3952" s="19"/>
      <c r="Q3952" s="19"/>
      <c r="R3952" s="19"/>
      <c r="S3952" s="18">
        <f>SUM(O3952:R3952)</f>
        <v>0</v>
      </c>
      <c r="T3952" s="20"/>
      <c r="U3952" s="17">
        <v>0.5</v>
      </c>
      <c r="V3952" s="17"/>
      <c r="W3952" s="17">
        <v>0.2</v>
      </c>
      <c r="X3952" s="17"/>
      <c r="Y3952" s="17"/>
      <c r="Z3952" s="18">
        <f>SUM(T3952:Y3952)</f>
        <v>0.7</v>
      </c>
      <c r="AA3952" s="17"/>
      <c r="AB3952" s="17"/>
      <c r="AC3952" s="41">
        <f>G3952+J3952+N3952+S3952+Z3952+AA3952-AB3952</f>
        <v>72.750322580645161</v>
      </c>
    </row>
    <row r="3953" spans="1:29" x14ac:dyDescent="0.25">
      <c r="A3953" s="224">
        <v>3949</v>
      </c>
      <c r="B3953" s="62" t="s">
        <v>3085</v>
      </c>
      <c r="C3953" s="13" t="s">
        <v>2360</v>
      </c>
      <c r="D3953" s="18">
        <v>0.72750000000000004</v>
      </c>
      <c r="E3953" s="122"/>
      <c r="F3953" s="17"/>
      <c r="G3953" s="18">
        <v>72.75</v>
      </c>
      <c r="H3953" s="17"/>
      <c r="I3953" s="19"/>
      <c r="J3953" s="18">
        <v>0</v>
      </c>
      <c r="K3953" s="17"/>
      <c r="L3953" s="19"/>
      <c r="M3953" s="19"/>
      <c r="N3953" s="18">
        <v>0</v>
      </c>
      <c r="O3953" s="19"/>
      <c r="P3953" s="19"/>
      <c r="Q3953" s="19"/>
      <c r="R3953" s="19"/>
      <c r="S3953" s="18">
        <v>0</v>
      </c>
      <c r="T3953" s="20"/>
      <c r="U3953" s="17"/>
      <c r="V3953" s="17"/>
      <c r="W3953" s="17"/>
      <c r="X3953" s="17"/>
      <c r="Y3953" s="17"/>
      <c r="Z3953" s="18">
        <v>0</v>
      </c>
      <c r="AA3953" s="17"/>
      <c r="AB3953" s="17"/>
      <c r="AC3953" s="41">
        <v>72.75</v>
      </c>
    </row>
    <row r="3954" spans="1:29" x14ac:dyDescent="0.25">
      <c r="A3954" s="224">
        <v>3950</v>
      </c>
      <c r="B3954" s="62" t="s">
        <v>3086</v>
      </c>
      <c r="C3954" s="13" t="s">
        <v>2360</v>
      </c>
      <c r="D3954" s="18">
        <v>0.72750000000000004</v>
      </c>
      <c r="E3954" s="122"/>
      <c r="F3954" s="17"/>
      <c r="G3954" s="18">
        <v>72.75</v>
      </c>
      <c r="H3954" s="17"/>
      <c r="I3954" s="19"/>
      <c r="J3954" s="18">
        <v>0</v>
      </c>
      <c r="K3954" s="17"/>
      <c r="L3954" s="19"/>
      <c r="M3954" s="19"/>
      <c r="N3954" s="18">
        <v>0</v>
      </c>
      <c r="O3954" s="19"/>
      <c r="P3954" s="19"/>
      <c r="Q3954" s="19"/>
      <c r="R3954" s="19"/>
      <c r="S3954" s="18">
        <v>0</v>
      </c>
      <c r="T3954" s="20"/>
      <c r="U3954" s="17"/>
      <c r="V3954" s="17"/>
      <c r="W3954" s="17"/>
      <c r="X3954" s="17"/>
      <c r="Y3954" s="17"/>
      <c r="Z3954" s="18">
        <v>0</v>
      </c>
      <c r="AA3954" s="17"/>
      <c r="AB3954" s="17"/>
      <c r="AC3954" s="41">
        <v>72.75</v>
      </c>
    </row>
    <row r="3955" spans="1:29" x14ac:dyDescent="0.25">
      <c r="A3955" s="225">
        <v>3951</v>
      </c>
      <c r="B3955" s="62" t="s">
        <v>5390</v>
      </c>
      <c r="C3955" s="9" t="s">
        <v>4042</v>
      </c>
      <c r="D3955" s="18">
        <v>0.72743636363636366</v>
      </c>
      <c r="E3955" s="124"/>
      <c r="F3955" s="17"/>
      <c r="G3955" s="18">
        <f>SUM(D3955*100,E3955:F3955)</f>
        <v>72.743636363636369</v>
      </c>
      <c r="H3955" s="17"/>
      <c r="I3955" s="19"/>
      <c r="J3955" s="18">
        <f>SUM(H3955:I3955)</f>
        <v>0</v>
      </c>
      <c r="K3955" s="17"/>
      <c r="L3955" s="19"/>
      <c r="M3955" s="19"/>
      <c r="N3955" s="18">
        <f>SUM(K3955:M3955)</f>
        <v>0</v>
      </c>
      <c r="O3955" s="19"/>
      <c r="P3955" s="19"/>
      <c r="Q3955" s="19"/>
      <c r="R3955" s="19"/>
      <c r="S3955" s="18">
        <f>SUM(O3955:R3955)</f>
        <v>0</v>
      </c>
      <c r="T3955" s="20"/>
      <c r="U3955" s="17"/>
      <c r="V3955" s="17"/>
      <c r="W3955" s="17"/>
      <c r="X3955" s="17"/>
      <c r="Y3955" s="17"/>
      <c r="Z3955" s="18">
        <f>SUM(T3955:Y3955)</f>
        <v>0</v>
      </c>
      <c r="AA3955" s="17"/>
      <c r="AB3955" s="17"/>
      <c r="AC3955" s="41">
        <f>G3955+J3955+N3955+S3955+Z3955+AA3955-AB3955</f>
        <v>72.743636363636369</v>
      </c>
    </row>
    <row r="3956" spans="1:29" x14ac:dyDescent="0.25">
      <c r="A3956" s="224">
        <v>3952</v>
      </c>
      <c r="B3956" s="74" t="s">
        <v>1822</v>
      </c>
      <c r="C3956" s="8" t="s">
        <v>1369</v>
      </c>
      <c r="D3956" s="18">
        <v>0.72740740740740739</v>
      </c>
      <c r="E3956" s="122"/>
      <c r="F3956" s="17"/>
      <c r="G3956" s="18">
        <f>SUM(D3956*100,E3956:F3956)</f>
        <v>72.740740740740733</v>
      </c>
      <c r="H3956" s="17"/>
      <c r="I3956" s="19"/>
      <c r="J3956" s="18">
        <f>SUM(H3956:I3956)</f>
        <v>0</v>
      </c>
      <c r="K3956" s="17"/>
      <c r="L3956" s="19"/>
      <c r="M3956" s="19"/>
      <c r="N3956" s="18">
        <f>SUM(K3956:M3956)</f>
        <v>0</v>
      </c>
      <c r="O3956" s="19"/>
      <c r="P3956" s="19"/>
      <c r="Q3956" s="19"/>
      <c r="R3956" s="19"/>
      <c r="S3956" s="18">
        <f>SUM(O3956:R3956)</f>
        <v>0</v>
      </c>
      <c r="T3956" s="20"/>
      <c r="U3956" s="17"/>
      <c r="V3956" s="17"/>
      <c r="W3956" s="17"/>
      <c r="X3956" s="17"/>
      <c r="Y3956" s="17"/>
      <c r="Z3956" s="18">
        <f>SUM(T3956:Y3956)</f>
        <v>0</v>
      </c>
      <c r="AA3956" s="17"/>
      <c r="AB3956" s="17"/>
      <c r="AC3956" s="41">
        <f>G3956+J3956+N3956+S3956+Z3956+AA3956-AB3956</f>
        <v>72.740740740740733</v>
      </c>
    </row>
    <row r="3957" spans="1:29" x14ac:dyDescent="0.25">
      <c r="A3957" s="224">
        <v>3953</v>
      </c>
      <c r="B3957" s="109">
        <v>214141</v>
      </c>
      <c r="C3957" s="36" t="s">
        <v>5457</v>
      </c>
      <c r="D3957" s="39">
        <v>0.72740740740740739</v>
      </c>
      <c r="E3957" s="123"/>
      <c r="F3957" s="33"/>
      <c r="G3957" s="34">
        <v>72.740740740740733</v>
      </c>
      <c r="H3957" s="33"/>
      <c r="I3957" s="32"/>
      <c r="J3957" s="34">
        <v>0</v>
      </c>
      <c r="K3957" s="33"/>
      <c r="L3957" s="32"/>
      <c r="M3957" s="32"/>
      <c r="N3957" s="34">
        <v>0</v>
      </c>
      <c r="O3957" s="32"/>
      <c r="P3957" s="32"/>
      <c r="Q3957" s="32"/>
      <c r="R3957" s="32"/>
      <c r="S3957" s="34">
        <v>0</v>
      </c>
      <c r="T3957" s="35"/>
      <c r="U3957" s="33"/>
      <c r="V3957" s="33"/>
      <c r="W3957" s="33"/>
      <c r="X3957" s="33"/>
      <c r="Y3957" s="33"/>
      <c r="Z3957" s="34">
        <v>0</v>
      </c>
      <c r="AA3957" s="33"/>
      <c r="AB3957" s="33"/>
      <c r="AC3957" s="42">
        <v>72.740740740740733</v>
      </c>
    </row>
    <row r="3958" spans="1:29" x14ac:dyDescent="0.25">
      <c r="A3958" s="224">
        <v>3954</v>
      </c>
      <c r="B3958" s="62" t="s">
        <v>4937</v>
      </c>
      <c r="C3958" s="8" t="s">
        <v>4042</v>
      </c>
      <c r="D3958" s="18">
        <v>0.72733552631578946</v>
      </c>
      <c r="E3958" s="124"/>
      <c r="F3958" s="17"/>
      <c r="G3958" s="18">
        <f>SUM(D3958*100,E3958:F3958)</f>
        <v>72.733552631578945</v>
      </c>
      <c r="H3958" s="17"/>
      <c r="I3958" s="19"/>
      <c r="J3958" s="18">
        <f>SUM(H3958:I3958)</f>
        <v>0</v>
      </c>
      <c r="K3958" s="17"/>
      <c r="L3958" s="19"/>
      <c r="M3958" s="19"/>
      <c r="N3958" s="18">
        <f>SUM(K3958:M3958)</f>
        <v>0</v>
      </c>
      <c r="O3958" s="19"/>
      <c r="P3958" s="19"/>
      <c r="Q3958" s="19"/>
      <c r="R3958" s="19"/>
      <c r="S3958" s="18">
        <f>SUM(O3958:R3958)</f>
        <v>0</v>
      </c>
      <c r="T3958" s="20"/>
      <c r="U3958" s="17"/>
      <c r="V3958" s="17"/>
      <c r="W3958" s="17"/>
      <c r="X3958" s="17"/>
      <c r="Y3958" s="17"/>
      <c r="Z3958" s="18">
        <f>SUM(T3958:Y3958)</f>
        <v>0</v>
      </c>
      <c r="AA3958" s="17"/>
      <c r="AB3958" s="17"/>
      <c r="AC3958" s="41">
        <f>G3958+J3958+N3958+S3958+Z3958+AA3958-AB3958</f>
        <v>72.733552631578945</v>
      </c>
    </row>
    <row r="3959" spans="1:29" x14ac:dyDescent="0.25">
      <c r="A3959" s="225">
        <v>3955</v>
      </c>
      <c r="B3959" s="81" t="s">
        <v>4325</v>
      </c>
      <c r="C3959" s="8" t="s">
        <v>4042</v>
      </c>
      <c r="D3959" s="18">
        <v>0.72733333333333339</v>
      </c>
      <c r="E3959" s="124"/>
      <c r="F3959" s="17"/>
      <c r="G3959" s="18">
        <f>SUM(D3959*100,E3959:F3959)</f>
        <v>72.733333333333334</v>
      </c>
      <c r="H3959" s="17"/>
      <c r="I3959" s="19"/>
      <c r="J3959" s="18">
        <f>SUM(H3959:I3959)</f>
        <v>0</v>
      </c>
      <c r="K3959" s="17"/>
      <c r="L3959" s="19"/>
      <c r="M3959" s="19"/>
      <c r="N3959" s="18">
        <f>SUM(K3959:M3959)</f>
        <v>0</v>
      </c>
      <c r="O3959" s="19"/>
      <c r="P3959" s="19"/>
      <c r="Q3959" s="19"/>
      <c r="R3959" s="19"/>
      <c r="S3959" s="18">
        <f>SUM(O3959:R3959)</f>
        <v>0</v>
      </c>
      <c r="T3959" s="20"/>
      <c r="U3959" s="17"/>
      <c r="V3959" s="17"/>
      <c r="W3959" s="17"/>
      <c r="X3959" s="17"/>
      <c r="Y3959" s="17"/>
      <c r="Z3959" s="18">
        <f>SUM(T3959:Y3959)</f>
        <v>0</v>
      </c>
      <c r="AA3959" s="17"/>
      <c r="AB3959" s="17"/>
      <c r="AC3959" s="41">
        <f>G3959+J3959+N3959+S3959+Z3959+AA3959-AB3959</f>
        <v>72.733333333333334</v>
      </c>
    </row>
    <row r="3960" spans="1:29" x14ac:dyDescent="0.25">
      <c r="A3960" s="224">
        <v>3956</v>
      </c>
      <c r="B3960" s="109">
        <v>214071</v>
      </c>
      <c r="C3960" s="36" t="s">
        <v>5457</v>
      </c>
      <c r="D3960" s="39">
        <v>0.72724444444444447</v>
      </c>
      <c r="E3960" s="123"/>
      <c r="F3960" s="33"/>
      <c r="G3960" s="34">
        <v>72.724444444444444</v>
      </c>
      <c r="H3960" s="33"/>
      <c r="I3960" s="32"/>
      <c r="J3960" s="34">
        <v>0</v>
      </c>
      <c r="K3960" s="33"/>
      <c r="L3960" s="32"/>
      <c r="M3960" s="32"/>
      <c r="N3960" s="34">
        <v>0</v>
      </c>
      <c r="O3960" s="32"/>
      <c r="P3960" s="32"/>
      <c r="Q3960" s="32"/>
      <c r="R3960" s="32"/>
      <c r="S3960" s="34">
        <v>0</v>
      </c>
      <c r="T3960" s="35"/>
      <c r="U3960" s="33"/>
      <c r="V3960" s="33"/>
      <c r="W3960" s="33"/>
      <c r="X3960" s="33"/>
      <c r="Y3960" s="33"/>
      <c r="Z3960" s="34">
        <v>0</v>
      </c>
      <c r="AA3960" s="33"/>
      <c r="AB3960" s="33"/>
      <c r="AC3960" s="42">
        <v>72.724444444444444</v>
      </c>
    </row>
    <row r="3961" spans="1:29" x14ac:dyDescent="0.25">
      <c r="A3961" s="224">
        <v>3957</v>
      </c>
      <c r="B3961" s="58" t="s">
        <v>1042</v>
      </c>
      <c r="C3961" s="8" t="s">
        <v>5456</v>
      </c>
      <c r="D3961" s="6">
        <v>0.72724137931034483</v>
      </c>
      <c r="E3961" s="121"/>
      <c r="F3961" s="5"/>
      <c r="G3961" s="6">
        <f>SUM(D3961*100,E3961:F3961)</f>
        <v>72.724137931034477</v>
      </c>
      <c r="H3961" s="5"/>
      <c r="I3961" s="4"/>
      <c r="J3961" s="6">
        <f>SUM(H3961:I3961)</f>
        <v>0</v>
      </c>
      <c r="K3961" s="5"/>
      <c r="L3961" s="4"/>
      <c r="M3961" s="4"/>
      <c r="N3961" s="6">
        <f>SUM(K3961:M3961)</f>
        <v>0</v>
      </c>
      <c r="O3961" s="4"/>
      <c r="P3961" s="4"/>
      <c r="Q3961" s="4"/>
      <c r="R3961" s="4"/>
      <c r="S3961" s="6">
        <f>SUM(O3961:R3961)</f>
        <v>0</v>
      </c>
      <c r="T3961" s="7"/>
      <c r="U3961" s="5"/>
      <c r="V3961" s="5"/>
      <c r="W3961" s="5"/>
      <c r="X3961" s="5"/>
      <c r="Y3961" s="5"/>
      <c r="Z3961" s="6">
        <f>SUM(T3961:Y3961)</f>
        <v>0</v>
      </c>
      <c r="AA3961" s="5"/>
      <c r="AB3961" s="5"/>
      <c r="AC3961" s="40">
        <f>G3961+J3961+N3961+S3961+Z3961+AA3961-AB3961</f>
        <v>72.724137931034477</v>
      </c>
    </row>
    <row r="3962" spans="1:29" x14ac:dyDescent="0.25">
      <c r="A3962" s="224">
        <v>3958</v>
      </c>
      <c r="B3962" s="62" t="s">
        <v>3761</v>
      </c>
      <c r="C3962" s="13" t="s">
        <v>3340</v>
      </c>
      <c r="D3962" s="18">
        <v>0.71718749999999998</v>
      </c>
      <c r="E3962" s="122">
        <v>1</v>
      </c>
      <c r="F3962" s="17"/>
      <c r="G3962" s="18">
        <v>72.71875</v>
      </c>
      <c r="H3962" s="17"/>
      <c r="I3962" s="19"/>
      <c r="J3962" s="18">
        <v>0</v>
      </c>
      <c r="K3962" s="17"/>
      <c r="L3962" s="19"/>
      <c r="M3962" s="19"/>
      <c r="N3962" s="18">
        <v>0</v>
      </c>
      <c r="O3962" s="19"/>
      <c r="P3962" s="19"/>
      <c r="Q3962" s="19"/>
      <c r="R3962" s="19"/>
      <c r="S3962" s="18">
        <v>0</v>
      </c>
      <c r="T3962" s="20"/>
      <c r="U3962" s="17"/>
      <c r="V3962" s="17"/>
      <c r="W3962" s="17"/>
      <c r="X3962" s="17"/>
      <c r="Y3962" s="17"/>
      <c r="Z3962" s="18">
        <v>0</v>
      </c>
      <c r="AA3962" s="17"/>
      <c r="AB3962" s="17"/>
      <c r="AC3962" s="41">
        <v>72.71875</v>
      </c>
    </row>
    <row r="3963" spans="1:29" x14ac:dyDescent="0.25">
      <c r="A3963" s="225">
        <v>3959</v>
      </c>
      <c r="B3963" s="80" t="s">
        <v>1823</v>
      </c>
      <c r="C3963" s="22" t="s">
        <v>1369</v>
      </c>
      <c r="D3963" s="18">
        <v>0.72683333333333333</v>
      </c>
      <c r="E3963" s="122"/>
      <c r="F3963" s="17"/>
      <c r="G3963" s="18">
        <f>SUM(D3963*100,E3963:F3963)</f>
        <v>72.683333333333337</v>
      </c>
      <c r="H3963" s="17"/>
      <c r="I3963" s="19"/>
      <c r="J3963" s="18">
        <f>SUM(H3963:I3963)</f>
        <v>0</v>
      </c>
      <c r="K3963" s="17"/>
      <c r="L3963" s="19"/>
      <c r="M3963" s="19"/>
      <c r="N3963" s="18">
        <f>SUM(K3963:M3963)</f>
        <v>0</v>
      </c>
      <c r="O3963" s="19"/>
      <c r="P3963" s="19"/>
      <c r="Q3963" s="19"/>
      <c r="R3963" s="19"/>
      <c r="S3963" s="18">
        <f>SUM(O3963:R3963)</f>
        <v>0</v>
      </c>
      <c r="T3963" s="20"/>
      <c r="U3963" s="17"/>
      <c r="V3963" s="17"/>
      <c r="W3963" s="17"/>
      <c r="X3963" s="17"/>
      <c r="Y3963" s="17"/>
      <c r="Z3963" s="18">
        <f>SUM(T3963:Y3963)</f>
        <v>0</v>
      </c>
      <c r="AA3963" s="17"/>
      <c r="AB3963" s="17"/>
      <c r="AC3963" s="41">
        <f>G3963+J3963+N3963+S3963+Z3963+AA3963-AB3963</f>
        <v>72.683333333333337</v>
      </c>
    </row>
    <row r="3964" spans="1:29" x14ac:dyDescent="0.25">
      <c r="A3964" s="224">
        <v>3960</v>
      </c>
      <c r="B3964" s="62" t="s">
        <v>5361</v>
      </c>
      <c r="C3964" s="9" t="s">
        <v>4042</v>
      </c>
      <c r="D3964" s="18">
        <v>0.71763636363636363</v>
      </c>
      <c r="E3964" s="124"/>
      <c r="F3964" s="17"/>
      <c r="G3964" s="18">
        <f>SUM(D3964*100,E3964:F3964)</f>
        <v>71.763636363636365</v>
      </c>
      <c r="H3964" s="17"/>
      <c r="I3964" s="19"/>
      <c r="J3964" s="18">
        <f>SUM(H3964:I3964)</f>
        <v>0</v>
      </c>
      <c r="K3964" s="17"/>
      <c r="L3964" s="19"/>
      <c r="M3964" s="19"/>
      <c r="N3964" s="18">
        <f>SUM(K3964:M3964)</f>
        <v>0</v>
      </c>
      <c r="O3964" s="19"/>
      <c r="P3964" s="19"/>
      <c r="Q3964" s="19"/>
      <c r="R3964" s="19"/>
      <c r="S3964" s="18">
        <f>SUM(O3964:R3964)</f>
        <v>0</v>
      </c>
      <c r="T3964" s="20"/>
      <c r="U3964" s="17">
        <v>0.9</v>
      </c>
      <c r="V3964" s="17"/>
      <c r="W3964" s="17"/>
      <c r="X3964" s="17"/>
      <c r="Y3964" s="17"/>
      <c r="Z3964" s="18">
        <f>SUM(T3964:Y3964)</f>
        <v>0.9</v>
      </c>
      <c r="AA3964" s="17"/>
      <c r="AB3964" s="17"/>
      <c r="AC3964" s="41">
        <f>G3964+J3964+N3964+S3964+Z3964+AA3964-AB3964</f>
        <v>72.663636363636371</v>
      </c>
    </row>
    <row r="3965" spans="1:29" x14ac:dyDescent="0.25">
      <c r="A3965" s="224">
        <v>3961</v>
      </c>
      <c r="B3965" s="96" t="s">
        <v>1824</v>
      </c>
      <c r="C3965" s="8" t="s">
        <v>1369</v>
      </c>
      <c r="D3965" s="18">
        <v>0.72644067796610168</v>
      </c>
      <c r="E3965" s="122"/>
      <c r="F3965" s="17"/>
      <c r="G3965" s="18">
        <f>SUM(D3965*100,E3965:F3965)</f>
        <v>72.644067796610173</v>
      </c>
      <c r="H3965" s="17"/>
      <c r="I3965" s="19"/>
      <c r="J3965" s="18">
        <f>SUM(H3965:I3965)</f>
        <v>0</v>
      </c>
      <c r="K3965" s="17"/>
      <c r="L3965" s="19"/>
      <c r="M3965" s="19"/>
      <c r="N3965" s="18">
        <f>SUM(K3965:M3965)</f>
        <v>0</v>
      </c>
      <c r="O3965" s="19"/>
      <c r="P3965" s="19"/>
      <c r="Q3965" s="19"/>
      <c r="R3965" s="19"/>
      <c r="S3965" s="18">
        <f>SUM(O3965:R3965)</f>
        <v>0</v>
      </c>
      <c r="T3965" s="20"/>
      <c r="U3965" s="17"/>
      <c r="V3965" s="17"/>
      <c r="W3965" s="17"/>
      <c r="X3965" s="17"/>
      <c r="Y3965" s="17"/>
      <c r="Z3965" s="18">
        <f>SUM(T3965:Y3965)</f>
        <v>0</v>
      </c>
      <c r="AA3965" s="17"/>
      <c r="AB3965" s="17"/>
      <c r="AC3965" s="41">
        <f>G3965+J3965+N3965+S3965+Z3965+AA3965-AB3965</f>
        <v>72.644067796610173</v>
      </c>
    </row>
    <row r="3966" spans="1:29" x14ac:dyDescent="0.25">
      <c r="A3966" s="224">
        <v>3962</v>
      </c>
      <c r="B3966" s="79" t="s">
        <v>1825</v>
      </c>
      <c r="C3966" s="8" t="s">
        <v>1369</v>
      </c>
      <c r="D3966" s="18">
        <v>0.72633333333333339</v>
      </c>
      <c r="E3966" s="122"/>
      <c r="F3966" s="17"/>
      <c r="G3966" s="18">
        <f>SUM(D3966*100,E3966:F3966)</f>
        <v>72.63333333333334</v>
      </c>
      <c r="H3966" s="17"/>
      <c r="I3966" s="19"/>
      <c r="J3966" s="18">
        <f>SUM(H3966:I3966)</f>
        <v>0</v>
      </c>
      <c r="K3966" s="17"/>
      <c r="L3966" s="19"/>
      <c r="M3966" s="19"/>
      <c r="N3966" s="18">
        <f>SUM(K3966:M3966)</f>
        <v>0</v>
      </c>
      <c r="O3966" s="19"/>
      <c r="P3966" s="19"/>
      <c r="Q3966" s="19"/>
      <c r="R3966" s="19"/>
      <c r="S3966" s="18">
        <f>SUM(O3966:R3966)</f>
        <v>0</v>
      </c>
      <c r="T3966" s="20"/>
      <c r="U3966" s="17"/>
      <c r="V3966" s="17"/>
      <c r="W3966" s="17"/>
      <c r="X3966" s="17"/>
      <c r="Y3966" s="17"/>
      <c r="Z3966" s="18">
        <f>SUM(T3966:Y3966)</f>
        <v>0</v>
      </c>
      <c r="AA3966" s="17"/>
      <c r="AB3966" s="17"/>
      <c r="AC3966" s="41">
        <f>G3966+J3966+N3966+S3966+Z3966+AA3966-AB3966</f>
        <v>72.63333333333334</v>
      </c>
    </row>
    <row r="3967" spans="1:29" x14ac:dyDescent="0.25">
      <c r="A3967" s="225">
        <v>3963</v>
      </c>
      <c r="B3967" s="81" t="s">
        <v>1826</v>
      </c>
      <c r="C3967" s="21" t="s">
        <v>1369</v>
      </c>
      <c r="D3967" s="18">
        <v>0.72626262626262628</v>
      </c>
      <c r="E3967" s="122"/>
      <c r="F3967" s="17"/>
      <c r="G3967" s="18">
        <f>SUM(D3967*100,E3967:F3967)</f>
        <v>72.62626262626263</v>
      </c>
      <c r="H3967" s="17"/>
      <c r="I3967" s="19"/>
      <c r="J3967" s="18">
        <f>SUM(H3967:I3967)</f>
        <v>0</v>
      </c>
      <c r="K3967" s="17"/>
      <c r="L3967" s="19"/>
      <c r="M3967" s="19"/>
      <c r="N3967" s="18">
        <f>SUM(K3967:M3967)</f>
        <v>0</v>
      </c>
      <c r="O3967" s="19"/>
      <c r="P3967" s="19"/>
      <c r="Q3967" s="19"/>
      <c r="R3967" s="19"/>
      <c r="S3967" s="18">
        <f>SUM(O3967:R3967)</f>
        <v>0</v>
      </c>
      <c r="T3967" s="20"/>
      <c r="U3967" s="17"/>
      <c r="V3967" s="17"/>
      <c r="W3967" s="17"/>
      <c r="X3967" s="17"/>
      <c r="Y3967" s="17"/>
      <c r="Z3967" s="18">
        <f>SUM(T3967:Y3967)</f>
        <v>0</v>
      </c>
      <c r="AA3967" s="17"/>
      <c r="AB3967" s="17"/>
      <c r="AC3967" s="41">
        <f>G3967+J3967+N3967+S3967+Z3967+AA3967-AB3967</f>
        <v>72.62626262626263</v>
      </c>
    </row>
    <row r="3968" spans="1:29" x14ac:dyDescent="0.25">
      <c r="A3968" s="224">
        <v>3964</v>
      </c>
      <c r="B3968" s="109">
        <v>204034</v>
      </c>
      <c r="C3968" s="36" t="s">
        <v>5457</v>
      </c>
      <c r="D3968" s="38">
        <v>0.72624999999999995</v>
      </c>
      <c r="E3968" s="123"/>
      <c r="F3968" s="33"/>
      <c r="G3968" s="34">
        <v>72.625</v>
      </c>
      <c r="H3968" s="33"/>
      <c r="I3968" s="32"/>
      <c r="J3968" s="34">
        <v>0</v>
      </c>
      <c r="K3968" s="33"/>
      <c r="L3968" s="32"/>
      <c r="M3968" s="32"/>
      <c r="N3968" s="34">
        <v>0</v>
      </c>
      <c r="O3968" s="32"/>
      <c r="P3968" s="32"/>
      <c r="Q3968" s="32"/>
      <c r="R3968" s="32"/>
      <c r="S3968" s="34">
        <v>0</v>
      </c>
      <c r="T3968" s="35"/>
      <c r="U3968" s="33"/>
      <c r="V3968" s="33"/>
      <c r="W3968" s="33"/>
      <c r="X3968" s="33"/>
      <c r="Y3968" s="33"/>
      <c r="Z3968" s="34">
        <v>0</v>
      </c>
      <c r="AA3968" s="33"/>
      <c r="AB3968" s="33"/>
      <c r="AC3968" s="42">
        <v>72.625</v>
      </c>
    </row>
    <row r="3969" spans="1:29" x14ac:dyDescent="0.25">
      <c r="A3969" s="224">
        <v>3965</v>
      </c>
      <c r="B3969" s="111" t="s">
        <v>4098</v>
      </c>
      <c r="C3969" s="8" t="s">
        <v>4042</v>
      </c>
      <c r="D3969" s="18">
        <v>0.72624999999999995</v>
      </c>
      <c r="E3969" s="124"/>
      <c r="F3969" s="17"/>
      <c r="G3969" s="18">
        <f>SUM(D3969*100,E3969:F3969)</f>
        <v>72.625</v>
      </c>
      <c r="H3969" s="17"/>
      <c r="I3969" s="19"/>
      <c r="J3969" s="18">
        <f>SUM(H3969:I3969)</f>
        <v>0</v>
      </c>
      <c r="K3969" s="17"/>
      <c r="L3969" s="19"/>
      <c r="M3969" s="19"/>
      <c r="N3969" s="18">
        <f>SUM(K3969:M3969)</f>
        <v>0</v>
      </c>
      <c r="O3969" s="19"/>
      <c r="P3969" s="19"/>
      <c r="Q3969" s="19"/>
      <c r="R3969" s="19"/>
      <c r="S3969" s="18">
        <f>SUM(O3969:R3969)</f>
        <v>0</v>
      </c>
      <c r="T3969" s="20"/>
      <c r="U3969" s="17"/>
      <c r="V3969" s="17"/>
      <c r="W3969" s="17"/>
      <c r="X3969" s="17"/>
      <c r="Y3969" s="17"/>
      <c r="Z3969" s="18">
        <f>SUM(T3969:Y3969)</f>
        <v>0</v>
      </c>
      <c r="AA3969" s="17"/>
      <c r="AB3969" s="17"/>
      <c r="AC3969" s="41">
        <f>G3969+J3969+N3969+S3969+Z3969+AA3969-AB3969</f>
        <v>72.625</v>
      </c>
    </row>
    <row r="3970" spans="1:29" x14ac:dyDescent="0.25">
      <c r="A3970" s="224">
        <v>3966</v>
      </c>
      <c r="B3970" s="100" t="s">
        <v>1827</v>
      </c>
      <c r="C3970" s="26" t="s">
        <v>1369</v>
      </c>
      <c r="D3970" s="18">
        <v>0.68723225806451615</v>
      </c>
      <c r="E3970" s="122"/>
      <c r="F3970" s="17"/>
      <c r="G3970" s="18">
        <f>SUM(D3970*100,E3970:F3970)</f>
        <v>68.723225806451609</v>
      </c>
      <c r="H3970" s="17"/>
      <c r="I3970" s="19"/>
      <c r="J3970" s="18">
        <f>SUM(H3970:I3970)</f>
        <v>0</v>
      </c>
      <c r="K3970" s="17"/>
      <c r="L3970" s="19"/>
      <c r="M3970" s="19"/>
      <c r="N3970" s="18">
        <f>SUM(K3970:M3970)</f>
        <v>0</v>
      </c>
      <c r="O3970" s="19">
        <v>2.5</v>
      </c>
      <c r="P3970" s="19"/>
      <c r="Q3970" s="19"/>
      <c r="R3970" s="19"/>
      <c r="S3970" s="18">
        <f>SUM(O3970:R3970)</f>
        <v>2.5</v>
      </c>
      <c r="T3970" s="20"/>
      <c r="U3970" s="17">
        <v>0.5</v>
      </c>
      <c r="V3970" s="17">
        <v>0.5</v>
      </c>
      <c r="W3970" s="17">
        <f>0.2+0.2</f>
        <v>0.4</v>
      </c>
      <c r="X3970" s="17"/>
      <c r="Y3970" s="17"/>
      <c r="Z3970" s="18">
        <f>SUM(T3970:Y3970)</f>
        <v>1.4</v>
      </c>
      <c r="AA3970" s="17"/>
      <c r="AB3970" s="17"/>
      <c r="AC3970" s="41">
        <f>G3970+J3970+N3970+S3970+Z3970+AA3970-AB3970</f>
        <v>72.623225806451615</v>
      </c>
    </row>
    <row r="3971" spans="1:29" x14ac:dyDescent="0.25">
      <c r="A3971" s="225">
        <v>3967</v>
      </c>
      <c r="B3971" s="62" t="s">
        <v>3087</v>
      </c>
      <c r="C3971" s="13" t="s">
        <v>2360</v>
      </c>
      <c r="D3971" s="18">
        <v>0.72615384615384615</v>
      </c>
      <c r="E3971" s="122"/>
      <c r="F3971" s="17"/>
      <c r="G3971" s="18">
        <v>72.615384615384613</v>
      </c>
      <c r="H3971" s="17"/>
      <c r="I3971" s="19"/>
      <c r="J3971" s="18">
        <v>0</v>
      </c>
      <c r="K3971" s="17"/>
      <c r="L3971" s="19"/>
      <c r="M3971" s="19"/>
      <c r="N3971" s="18">
        <v>0</v>
      </c>
      <c r="O3971" s="19"/>
      <c r="P3971" s="19"/>
      <c r="Q3971" s="19"/>
      <c r="R3971" s="19"/>
      <c r="S3971" s="18">
        <v>0</v>
      </c>
      <c r="T3971" s="20"/>
      <c r="U3971" s="17"/>
      <c r="V3971" s="17"/>
      <c r="W3971" s="17"/>
      <c r="X3971" s="17"/>
      <c r="Y3971" s="17"/>
      <c r="Z3971" s="18">
        <v>0</v>
      </c>
      <c r="AA3971" s="17"/>
      <c r="AB3971" s="17"/>
      <c r="AC3971" s="41">
        <v>72.615384615384613</v>
      </c>
    </row>
    <row r="3972" spans="1:29" x14ac:dyDescent="0.25">
      <c r="A3972" s="224">
        <v>3968</v>
      </c>
      <c r="B3972" s="58" t="s">
        <v>1043</v>
      </c>
      <c r="C3972" s="8" t="s">
        <v>5456</v>
      </c>
      <c r="D3972" s="6">
        <v>0.72612903225806447</v>
      </c>
      <c r="E3972" s="121"/>
      <c r="F3972" s="5"/>
      <c r="G3972" s="6">
        <f>SUM(D3972*100,E3972:F3972)</f>
        <v>72.612903225806448</v>
      </c>
      <c r="H3972" s="5"/>
      <c r="I3972" s="4"/>
      <c r="J3972" s="6">
        <f>SUM(H3972:I3972)</f>
        <v>0</v>
      </c>
      <c r="K3972" s="5"/>
      <c r="L3972" s="4"/>
      <c r="M3972" s="4"/>
      <c r="N3972" s="6">
        <f>SUM(K3972:M3972)</f>
        <v>0</v>
      </c>
      <c r="O3972" s="4"/>
      <c r="P3972" s="4"/>
      <c r="Q3972" s="4"/>
      <c r="R3972" s="4"/>
      <c r="S3972" s="6">
        <f>SUM(O3972:R3972)</f>
        <v>0</v>
      </c>
      <c r="T3972" s="7"/>
      <c r="U3972" s="5"/>
      <c r="V3972" s="5"/>
      <c r="W3972" s="5"/>
      <c r="X3972" s="5"/>
      <c r="Y3972" s="5"/>
      <c r="Z3972" s="6">
        <f>SUM(T3972:Y3972)</f>
        <v>0</v>
      </c>
      <c r="AA3972" s="5"/>
      <c r="AB3972" s="5"/>
      <c r="AC3972" s="40">
        <f>G3972+J3972+N3972+S3972+Z3972+AA3972-AB3972</f>
        <v>72.612903225806448</v>
      </c>
    </row>
    <row r="3973" spans="1:29" x14ac:dyDescent="0.25">
      <c r="A3973" s="224">
        <v>3969</v>
      </c>
      <c r="B3973" s="80" t="s">
        <v>1828</v>
      </c>
      <c r="C3973" s="22" t="s">
        <v>1369</v>
      </c>
      <c r="D3973" s="18">
        <v>0.72599999999999998</v>
      </c>
      <c r="E3973" s="122"/>
      <c r="F3973" s="17"/>
      <c r="G3973" s="18">
        <f>SUM(D3973*100,E3973:F3973)</f>
        <v>72.599999999999994</v>
      </c>
      <c r="H3973" s="17"/>
      <c r="I3973" s="19"/>
      <c r="J3973" s="18">
        <f>SUM(H3973:I3973)</f>
        <v>0</v>
      </c>
      <c r="K3973" s="17"/>
      <c r="L3973" s="19"/>
      <c r="M3973" s="19"/>
      <c r="N3973" s="18">
        <f>SUM(K3973:M3973)</f>
        <v>0</v>
      </c>
      <c r="O3973" s="19"/>
      <c r="P3973" s="19"/>
      <c r="Q3973" s="19"/>
      <c r="R3973" s="19"/>
      <c r="S3973" s="18">
        <f>SUM(O3973:R3973)</f>
        <v>0</v>
      </c>
      <c r="T3973" s="20"/>
      <c r="U3973" s="17"/>
      <c r="V3973" s="17"/>
      <c r="W3973" s="17"/>
      <c r="X3973" s="17"/>
      <c r="Y3973" s="17"/>
      <c r="Z3973" s="18">
        <f>SUM(T3973:Y3973)</f>
        <v>0</v>
      </c>
      <c r="AA3973" s="17"/>
      <c r="AB3973" s="17"/>
      <c r="AC3973" s="41">
        <f>G3973+J3973+N3973+S3973+Z3973+AA3973-AB3973</f>
        <v>72.599999999999994</v>
      </c>
    </row>
    <row r="3974" spans="1:29" x14ac:dyDescent="0.25">
      <c r="A3974" s="224">
        <v>3970</v>
      </c>
      <c r="B3974" s="109">
        <v>214197</v>
      </c>
      <c r="C3974" s="36" t="s">
        <v>5457</v>
      </c>
      <c r="D3974" s="39">
        <v>0.68285925925925928</v>
      </c>
      <c r="E3974" s="123"/>
      <c r="F3974" s="33"/>
      <c r="G3974" s="34">
        <v>68.285925925925923</v>
      </c>
      <c r="H3974" s="33"/>
      <c r="I3974" s="32"/>
      <c r="J3974" s="34">
        <v>0</v>
      </c>
      <c r="K3974" s="33"/>
      <c r="L3974" s="32"/>
      <c r="M3974" s="32"/>
      <c r="N3974" s="34">
        <v>0</v>
      </c>
      <c r="O3974" s="32"/>
      <c r="P3974" s="32"/>
      <c r="Q3974" s="32"/>
      <c r="R3974" s="32"/>
      <c r="S3974" s="34">
        <v>0</v>
      </c>
      <c r="T3974" s="35"/>
      <c r="U3974" s="33">
        <v>4.3</v>
      </c>
      <c r="V3974" s="33"/>
      <c r="W3974" s="33"/>
      <c r="X3974" s="33"/>
      <c r="Y3974" s="33"/>
      <c r="Z3974" s="34">
        <v>4.3</v>
      </c>
      <c r="AA3974" s="33"/>
      <c r="AB3974" s="33"/>
      <c r="AC3974" s="42">
        <v>72.58592592592592</v>
      </c>
    </row>
    <row r="3975" spans="1:29" x14ac:dyDescent="0.25">
      <c r="A3975" s="225">
        <v>3971</v>
      </c>
      <c r="B3975" s="58" t="s">
        <v>1044</v>
      </c>
      <c r="C3975" s="8" t="s">
        <v>5456</v>
      </c>
      <c r="D3975" s="6">
        <v>0.72580645161290325</v>
      </c>
      <c r="E3975" s="121"/>
      <c r="F3975" s="5"/>
      <c r="G3975" s="6">
        <f>SUM(D3975*100,E3975:F3975)</f>
        <v>72.58064516129032</v>
      </c>
      <c r="H3975" s="5"/>
      <c r="I3975" s="4"/>
      <c r="J3975" s="6">
        <f>SUM(H3975:I3975)</f>
        <v>0</v>
      </c>
      <c r="K3975" s="5"/>
      <c r="L3975" s="4"/>
      <c r="M3975" s="4"/>
      <c r="N3975" s="6">
        <f>SUM(K3975:M3975)</f>
        <v>0</v>
      </c>
      <c r="O3975" s="4"/>
      <c r="P3975" s="4"/>
      <c r="Q3975" s="4"/>
      <c r="R3975" s="4"/>
      <c r="S3975" s="6">
        <f>SUM(O3975:R3975)</f>
        <v>0</v>
      </c>
      <c r="T3975" s="7"/>
      <c r="U3975" s="5"/>
      <c r="V3975" s="5"/>
      <c r="W3975" s="5"/>
      <c r="X3975" s="5"/>
      <c r="Y3975" s="5"/>
      <c r="Z3975" s="6">
        <f>SUM(T3975:Y3975)</f>
        <v>0</v>
      </c>
      <c r="AA3975" s="5"/>
      <c r="AB3975" s="5"/>
      <c r="AC3975" s="40">
        <f>G3975+J3975+N3975+S3975+Z3975+AA3975-AB3975</f>
        <v>72.58064516129032</v>
      </c>
    </row>
    <row r="3976" spans="1:29" x14ac:dyDescent="0.25">
      <c r="A3976" s="224">
        <v>3972</v>
      </c>
      <c r="B3976" s="109">
        <v>194360</v>
      </c>
      <c r="C3976" s="36" t="s">
        <v>5457</v>
      </c>
      <c r="D3976" s="39">
        <v>0.72566666666666668</v>
      </c>
      <c r="E3976" s="123"/>
      <c r="F3976" s="33"/>
      <c r="G3976" s="34">
        <v>72.566666666666663</v>
      </c>
      <c r="H3976" s="33"/>
      <c r="I3976" s="32"/>
      <c r="J3976" s="34">
        <v>0</v>
      </c>
      <c r="K3976" s="33"/>
      <c r="L3976" s="32"/>
      <c r="M3976" s="32"/>
      <c r="N3976" s="34">
        <v>0</v>
      </c>
      <c r="O3976" s="32"/>
      <c r="P3976" s="32"/>
      <c r="Q3976" s="32"/>
      <c r="R3976" s="32"/>
      <c r="S3976" s="34">
        <v>0</v>
      </c>
      <c r="T3976" s="35"/>
      <c r="U3976" s="33"/>
      <c r="V3976" s="33"/>
      <c r="W3976" s="33"/>
      <c r="X3976" s="33"/>
      <c r="Y3976" s="33"/>
      <c r="Z3976" s="34">
        <v>0</v>
      </c>
      <c r="AA3976" s="33"/>
      <c r="AB3976" s="33"/>
      <c r="AC3976" s="42">
        <v>72.566666666666663</v>
      </c>
    </row>
    <row r="3977" spans="1:29" x14ac:dyDescent="0.25">
      <c r="A3977" s="224">
        <v>3973</v>
      </c>
      <c r="B3977" s="81" t="s">
        <v>4465</v>
      </c>
      <c r="C3977" s="8" t="s">
        <v>4042</v>
      </c>
      <c r="D3977" s="18">
        <v>0.72548387096774192</v>
      </c>
      <c r="E3977" s="124"/>
      <c r="F3977" s="17"/>
      <c r="G3977" s="18">
        <f>SUM(D3977*100,E3977:F3977)</f>
        <v>72.548387096774192</v>
      </c>
      <c r="H3977" s="17"/>
      <c r="I3977" s="19"/>
      <c r="J3977" s="18">
        <f>SUM(H3977:I3977)</f>
        <v>0</v>
      </c>
      <c r="K3977" s="17"/>
      <c r="L3977" s="19"/>
      <c r="M3977" s="19"/>
      <c r="N3977" s="18">
        <f>SUM(K3977:M3977)</f>
        <v>0</v>
      </c>
      <c r="O3977" s="19"/>
      <c r="P3977" s="19"/>
      <c r="Q3977" s="19"/>
      <c r="R3977" s="19"/>
      <c r="S3977" s="18">
        <f>SUM(O3977:R3977)</f>
        <v>0</v>
      </c>
      <c r="T3977" s="20"/>
      <c r="U3977" s="17"/>
      <c r="V3977" s="17"/>
      <c r="W3977" s="17"/>
      <c r="X3977" s="17"/>
      <c r="Y3977" s="17"/>
      <c r="Z3977" s="18">
        <f>SUM(T3977:Y3977)</f>
        <v>0</v>
      </c>
      <c r="AA3977" s="17"/>
      <c r="AB3977" s="17"/>
      <c r="AC3977" s="41">
        <f>G3977+J3977+N3977+S3977+Z3977+AA3977-AB3977</f>
        <v>72.548387096774192</v>
      </c>
    </row>
    <row r="3978" spans="1:29" x14ac:dyDescent="0.25">
      <c r="A3978" s="224">
        <v>3974</v>
      </c>
      <c r="B3978" s="105" t="s">
        <v>1829</v>
      </c>
      <c r="C3978" s="8" t="s">
        <v>1369</v>
      </c>
      <c r="D3978" s="18">
        <v>0.69334838709677427</v>
      </c>
      <c r="E3978" s="122"/>
      <c r="F3978" s="17"/>
      <c r="G3978" s="18">
        <f>SUM(D3978*100,E3978:F3978)</f>
        <v>69.334838709677427</v>
      </c>
      <c r="H3978" s="17"/>
      <c r="I3978" s="19"/>
      <c r="J3978" s="18">
        <f>SUM(H3978:I3978)</f>
        <v>0</v>
      </c>
      <c r="K3978" s="17"/>
      <c r="L3978" s="19"/>
      <c r="M3978" s="19"/>
      <c r="N3978" s="18">
        <f>SUM(K3978:M3978)</f>
        <v>0</v>
      </c>
      <c r="O3978" s="19"/>
      <c r="P3978" s="19"/>
      <c r="Q3978" s="19"/>
      <c r="R3978" s="19"/>
      <c r="S3978" s="18">
        <f>SUM(O3978:R3978)</f>
        <v>0</v>
      </c>
      <c r="T3978" s="20"/>
      <c r="U3978" s="17"/>
      <c r="V3978" s="17"/>
      <c r="W3978" s="17">
        <f>2.5+0.2</f>
        <v>2.7</v>
      </c>
      <c r="X3978" s="17"/>
      <c r="Y3978" s="17">
        <v>0.5</v>
      </c>
      <c r="Z3978" s="18">
        <f>SUM(T3978:Y3978)</f>
        <v>3.2</v>
      </c>
      <c r="AA3978" s="17"/>
      <c r="AB3978" s="17"/>
      <c r="AC3978" s="41">
        <f>G3978+J3978+N3978+S3978+Z3978+AA3978-AB3978</f>
        <v>72.53483870967743</v>
      </c>
    </row>
    <row r="3979" spans="1:29" x14ac:dyDescent="0.25">
      <c r="A3979" s="225">
        <v>3975</v>
      </c>
      <c r="B3979" s="74" t="s">
        <v>1752</v>
      </c>
      <c r="C3979" s="8" t="s">
        <v>1369</v>
      </c>
      <c r="D3979" s="18">
        <v>0.7252861952861952</v>
      </c>
      <c r="E3979" s="122"/>
      <c r="F3979" s="17"/>
      <c r="G3979" s="18">
        <f>SUM(D3979*100,E3979:F3979)</f>
        <v>72.528619528619515</v>
      </c>
      <c r="H3979" s="17"/>
      <c r="I3979" s="19"/>
      <c r="J3979" s="18">
        <f>SUM(H3979:I3979)</f>
        <v>0</v>
      </c>
      <c r="K3979" s="17"/>
      <c r="L3979" s="19"/>
      <c r="M3979" s="19"/>
      <c r="N3979" s="18">
        <f>SUM(K3979:M3979)</f>
        <v>0</v>
      </c>
      <c r="O3979" s="19"/>
      <c r="P3979" s="19"/>
      <c r="Q3979" s="19"/>
      <c r="R3979" s="19"/>
      <c r="S3979" s="18">
        <f>SUM(O3979:R3979)</f>
        <v>0</v>
      </c>
      <c r="T3979" s="20"/>
      <c r="U3979" s="17"/>
      <c r="V3979" s="17"/>
      <c r="W3979" s="17"/>
      <c r="X3979" s="17"/>
      <c r="Y3979" s="17"/>
      <c r="Z3979" s="18">
        <f>SUM(T3979:Y3979)</f>
        <v>0</v>
      </c>
      <c r="AA3979" s="17"/>
      <c r="AB3979" s="17"/>
      <c r="AC3979" s="41">
        <f>G3979+J3979+N3979+S3979+Z3979+AA3979-AB3979</f>
        <v>72.528619528619515</v>
      </c>
    </row>
    <row r="3980" spans="1:29" x14ac:dyDescent="0.25">
      <c r="A3980" s="224">
        <v>3976</v>
      </c>
      <c r="B3980" s="61" t="s">
        <v>1045</v>
      </c>
      <c r="C3980" s="8" t="s">
        <v>5456</v>
      </c>
      <c r="D3980" s="6">
        <v>0.72526690946930283</v>
      </c>
      <c r="E3980" s="121"/>
      <c r="F3980" s="5"/>
      <c r="G3980" s="6">
        <f>SUM(D3980*100,E3980:F3980)</f>
        <v>72.526690946930287</v>
      </c>
      <c r="H3980" s="5"/>
      <c r="I3980" s="4"/>
      <c r="J3980" s="6">
        <f>SUM(H3980:I3980)</f>
        <v>0</v>
      </c>
      <c r="K3980" s="5"/>
      <c r="L3980" s="4"/>
      <c r="M3980" s="4"/>
      <c r="N3980" s="6">
        <f>SUM(K3980:M3980)</f>
        <v>0</v>
      </c>
      <c r="O3980" s="4"/>
      <c r="P3980" s="4"/>
      <c r="Q3980" s="4"/>
      <c r="R3980" s="4"/>
      <c r="S3980" s="6">
        <f>SUM(O3980:R3980)</f>
        <v>0</v>
      </c>
      <c r="T3980" s="7"/>
      <c r="U3980" s="5"/>
      <c r="V3980" s="5"/>
      <c r="W3980" s="5"/>
      <c r="X3980" s="5"/>
      <c r="Y3980" s="5"/>
      <c r="Z3980" s="6">
        <f>SUM(T3980:Y3980)</f>
        <v>0</v>
      </c>
      <c r="AA3980" s="5"/>
      <c r="AB3980" s="5"/>
      <c r="AC3980" s="40">
        <f>G3980+J3980+N3980+S3980+Z3980+AA3980-AB3980</f>
        <v>72.526690946930287</v>
      </c>
    </row>
    <row r="3981" spans="1:29" x14ac:dyDescent="0.25">
      <c r="A3981" s="224">
        <v>3977</v>
      </c>
      <c r="B3981" s="100" t="s">
        <v>1830</v>
      </c>
      <c r="C3981" s="26" t="s">
        <v>1369</v>
      </c>
      <c r="D3981" s="18">
        <v>0.71622580645161293</v>
      </c>
      <c r="E3981" s="122"/>
      <c r="F3981" s="17"/>
      <c r="G3981" s="18">
        <f>SUM(D3981*100,E3981:F3981)</f>
        <v>71.622580645161293</v>
      </c>
      <c r="H3981" s="17"/>
      <c r="I3981" s="19"/>
      <c r="J3981" s="18">
        <f>SUM(H3981:I3981)</f>
        <v>0</v>
      </c>
      <c r="K3981" s="17"/>
      <c r="L3981" s="19"/>
      <c r="M3981" s="19"/>
      <c r="N3981" s="18">
        <f>SUM(K3981:M3981)</f>
        <v>0</v>
      </c>
      <c r="O3981" s="19"/>
      <c r="P3981" s="19"/>
      <c r="Q3981" s="19"/>
      <c r="R3981" s="19"/>
      <c r="S3981" s="18">
        <f>SUM(O3981:R3981)</f>
        <v>0</v>
      </c>
      <c r="T3981" s="20"/>
      <c r="U3981" s="17">
        <v>0.5</v>
      </c>
      <c r="V3981" s="17"/>
      <c r="W3981" s="17">
        <f>0.2+0.2</f>
        <v>0.4</v>
      </c>
      <c r="X3981" s="17"/>
      <c r="Y3981" s="17"/>
      <c r="Z3981" s="18">
        <f>SUM(T3981:Y3981)</f>
        <v>0.9</v>
      </c>
      <c r="AA3981" s="17"/>
      <c r="AB3981" s="17"/>
      <c r="AC3981" s="41">
        <f>G3981+J3981+N3981+S3981+Z3981+AA3981-AB3981</f>
        <v>72.522580645161298</v>
      </c>
    </row>
    <row r="3982" spans="1:29" x14ac:dyDescent="0.25">
      <c r="A3982" s="224">
        <v>3978</v>
      </c>
      <c r="B3982" s="62" t="s">
        <v>3762</v>
      </c>
      <c r="C3982" s="13" t="s">
        <v>3340</v>
      </c>
      <c r="D3982" s="18">
        <v>0.72499999999999998</v>
      </c>
      <c r="E3982" s="122"/>
      <c r="F3982" s="17"/>
      <c r="G3982" s="18">
        <v>72.5</v>
      </c>
      <c r="H3982" s="17"/>
      <c r="I3982" s="19"/>
      <c r="J3982" s="18">
        <v>0</v>
      </c>
      <c r="K3982" s="17"/>
      <c r="L3982" s="19"/>
      <c r="M3982" s="19"/>
      <c r="N3982" s="18">
        <v>0</v>
      </c>
      <c r="O3982" s="19"/>
      <c r="P3982" s="19"/>
      <c r="Q3982" s="19"/>
      <c r="R3982" s="19"/>
      <c r="S3982" s="18">
        <v>0</v>
      </c>
      <c r="T3982" s="20"/>
      <c r="U3982" s="17"/>
      <c r="V3982" s="17"/>
      <c r="W3982" s="17"/>
      <c r="X3982" s="17"/>
      <c r="Y3982" s="17"/>
      <c r="Z3982" s="18">
        <v>0</v>
      </c>
      <c r="AA3982" s="17"/>
      <c r="AB3982" s="17"/>
      <c r="AC3982" s="41">
        <v>72.5</v>
      </c>
    </row>
    <row r="3983" spans="1:29" x14ac:dyDescent="0.25">
      <c r="A3983" s="225">
        <v>3979</v>
      </c>
      <c r="B3983" s="109">
        <v>194058</v>
      </c>
      <c r="C3983" s="36" t="s">
        <v>5457</v>
      </c>
      <c r="D3983" s="39">
        <v>0.72499999999999998</v>
      </c>
      <c r="E3983" s="123"/>
      <c r="F3983" s="33"/>
      <c r="G3983" s="34">
        <v>72.5</v>
      </c>
      <c r="H3983" s="33"/>
      <c r="I3983" s="32"/>
      <c r="J3983" s="34">
        <v>0</v>
      </c>
      <c r="K3983" s="33"/>
      <c r="L3983" s="32"/>
      <c r="M3983" s="32"/>
      <c r="N3983" s="34">
        <v>0</v>
      </c>
      <c r="O3983" s="32"/>
      <c r="P3983" s="32"/>
      <c r="Q3983" s="32"/>
      <c r="R3983" s="32"/>
      <c r="S3983" s="34">
        <v>0</v>
      </c>
      <c r="T3983" s="35"/>
      <c r="U3983" s="33"/>
      <c r="V3983" s="33"/>
      <c r="W3983" s="33"/>
      <c r="X3983" s="33"/>
      <c r="Y3983" s="33"/>
      <c r="Z3983" s="34">
        <v>0</v>
      </c>
      <c r="AA3983" s="33"/>
      <c r="AB3983" s="33"/>
      <c r="AC3983" s="42">
        <v>72.5</v>
      </c>
    </row>
    <row r="3984" spans="1:29" x14ac:dyDescent="0.25">
      <c r="A3984" s="224">
        <v>3980</v>
      </c>
      <c r="B3984" s="62" t="s">
        <v>3088</v>
      </c>
      <c r="C3984" s="13" t="s">
        <v>2360</v>
      </c>
      <c r="D3984" s="18">
        <v>0.72496363636363625</v>
      </c>
      <c r="E3984" s="122"/>
      <c r="F3984" s="17"/>
      <c r="G3984" s="18">
        <v>72.496363636363625</v>
      </c>
      <c r="H3984" s="17"/>
      <c r="I3984" s="19"/>
      <c r="J3984" s="18">
        <v>0</v>
      </c>
      <c r="K3984" s="17"/>
      <c r="L3984" s="19"/>
      <c r="M3984" s="19"/>
      <c r="N3984" s="18">
        <v>0</v>
      </c>
      <c r="O3984" s="19"/>
      <c r="P3984" s="19"/>
      <c r="Q3984" s="19"/>
      <c r="R3984" s="19"/>
      <c r="S3984" s="18">
        <v>0</v>
      </c>
      <c r="T3984" s="20"/>
      <c r="U3984" s="17"/>
      <c r="V3984" s="17"/>
      <c r="W3984" s="17"/>
      <c r="X3984" s="17"/>
      <c r="Y3984" s="17"/>
      <c r="Z3984" s="18">
        <v>0</v>
      </c>
      <c r="AA3984" s="17"/>
      <c r="AB3984" s="17"/>
      <c r="AC3984" s="41">
        <v>72.496363636363625</v>
      </c>
    </row>
    <row r="3985" spans="1:29" x14ac:dyDescent="0.25">
      <c r="A3985" s="224">
        <v>3981</v>
      </c>
      <c r="B3985" s="58" t="s">
        <v>1046</v>
      </c>
      <c r="C3985" s="8" t="s">
        <v>5456</v>
      </c>
      <c r="D3985" s="43">
        <v>0.72489333333333339</v>
      </c>
      <c r="E3985" s="121"/>
      <c r="F3985" s="5"/>
      <c r="G3985" s="6">
        <f>SUM(D3985*100,E3985:F3985)</f>
        <v>72.489333333333335</v>
      </c>
      <c r="H3985" s="5"/>
      <c r="I3985" s="4"/>
      <c r="J3985" s="6">
        <f>SUM(H3985:I3985)</f>
        <v>0</v>
      </c>
      <c r="K3985" s="5"/>
      <c r="L3985" s="4"/>
      <c r="M3985" s="4"/>
      <c r="N3985" s="6">
        <f>SUM(K3985:M3985)</f>
        <v>0</v>
      </c>
      <c r="O3985" s="4"/>
      <c r="P3985" s="4"/>
      <c r="Q3985" s="4"/>
      <c r="R3985" s="4"/>
      <c r="S3985" s="6">
        <f>SUM(O3985:R3985)</f>
        <v>0</v>
      </c>
      <c r="T3985" s="7"/>
      <c r="U3985" s="5"/>
      <c r="V3985" s="5"/>
      <c r="W3985" s="5"/>
      <c r="X3985" s="5"/>
      <c r="Y3985" s="5"/>
      <c r="Z3985" s="6">
        <f>SUM(T3985:Y3985)</f>
        <v>0</v>
      </c>
      <c r="AA3985" s="5"/>
      <c r="AB3985" s="5"/>
      <c r="AC3985" s="40">
        <f>G3985+J3985+N3985+S3985+Z3985+AA3985-AB3985</f>
        <v>72.489333333333335</v>
      </c>
    </row>
    <row r="3986" spans="1:29" x14ac:dyDescent="0.25">
      <c r="A3986" s="224">
        <v>3982</v>
      </c>
      <c r="B3986" s="58" t="s">
        <v>1047</v>
      </c>
      <c r="C3986" s="8" t="s">
        <v>5456</v>
      </c>
      <c r="D3986" s="43">
        <v>0.72489333333333339</v>
      </c>
      <c r="E3986" s="121"/>
      <c r="F3986" s="5"/>
      <c r="G3986" s="6">
        <f>SUM(D3986*100,E3986:F3986)</f>
        <v>72.489333333333335</v>
      </c>
      <c r="H3986" s="5"/>
      <c r="I3986" s="4"/>
      <c r="J3986" s="6">
        <f>SUM(H3986:I3986)</f>
        <v>0</v>
      </c>
      <c r="K3986" s="5"/>
      <c r="L3986" s="4"/>
      <c r="M3986" s="4"/>
      <c r="N3986" s="6">
        <f>SUM(K3986:M3986)</f>
        <v>0</v>
      </c>
      <c r="O3986" s="4"/>
      <c r="P3986" s="4"/>
      <c r="Q3986" s="4"/>
      <c r="R3986" s="4"/>
      <c r="S3986" s="6">
        <f>SUM(O3986:R3986)</f>
        <v>0</v>
      </c>
      <c r="T3986" s="7"/>
      <c r="U3986" s="5"/>
      <c r="V3986" s="5"/>
      <c r="W3986" s="5"/>
      <c r="X3986" s="5"/>
      <c r="Y3986" s="5"/>
      <c r="Z3986" s="6">
        <f>SUM(T3986:Y3986)</f>
        <v>0</v>
      </c>
      <c r="AA3986" s="5"/>
      <c r="AB3986" s="5"/>
      <c r="AC3986" s="40">
        <f>G3986+J3986+N3986+S3986+Z3986+AA3986-AB3986</f>
        <v>72.489333333333335</v>
      </c>
    </row>
    <row r="3987" spans="1:29" ht="25.5" x14ac:dyDescent="0.25">
      <c r="A3987" s="225">
        <v>3983</v>
      </c>
      <c r="B3987" s="81" t="s">
        <v>1831</v>
      </c>
      <c r="C3987" s="13" t="s">
        <v>1369</v>
      </c>
      <c r="D3987" s="18">
        <v>0.71586428571428573</v>
      </c>
      <c r="E3987" s="122"/>
      <c r="F3987" s="17"/>
      <c r="G3987" s="18">
        <f>SUM(D3987*100,E3987:F3987)</f>
        <v>71.58642857142857</v>
      </c>
      <c r="H3987" s="17"/>
      <c r="I3987" s="19"/>
      <c r="J3987" s="18">
        <f>SUM(H3987:I3987)</f>
        <v>0</v>
      </c>
      <c r="K3987" s="17"/>
      <c r="L3987" s="19"/>
      <c r="M3987" s="19"/>
      <c r="N3987" s="18">
        <f>SUM(K3987:M3987)</f>
        <v>0</v>
      </c>
      <c r="O3987" s="19"/>
      <c r="P3987" s="19"/>
      <c r="Q3987" s="19"/>
      <c r="R3987" s="19"/>
      <c r="S3987" s="18">
        <f>SUM(O3987:R3987)</f>
        <v>0</v>
      </c>
      <c r="T3987" s="20"/>
      <c r="U3987" s="17">
        <v>0.5</v>
      </c>
      <c r="V3987" s="17"/>
      <c r="W3987" s="17">
        <v>0.2</v>
      </c>
      <c r="X3987" s="17"/>
      <c r="Y3987" s="17">
        <v>0.2</v>
      </c>
      <c r="Z3987" s="18">
        <f>SUM(T3987:Y3987)</f>
        <v>0.89999999999999991</v>
      </c>
      <c r="AA3987" s="17"/>
      <c r="AB3987" s="17"/>
      <c r="AC3987" s="41">
        <f>G3987+J3987+N3987+S3987+Z3987+AA3987-AB3987</f>
        <v>72.486428571428576</v>
      </c>
    </row>
    <row r="3988" spans="1:29" x14ac:dyDescent="0.25">
      <c r="A3988" s="224">
        <v>3984</v>
      </c>
      <c r="B3988" s="62" t="s">
        <v>5276</v>
      </c>
      <c r="C3988" s="9" t="s">
        <v>4042</v>
      </c>
      <c r="D3988" s="18">
        <v>0.72483030303030305</v>
      </c>
      <c r="E3988" s="124"/>
      <c r="F3988" s="17"/>
      <c r="G3988" s="18">
        <f>SUM(D3988*100,E3988:F3988)</f>
        <v>72.483030303030304</v>
      </c>
      <c r="H3988" s="17"/>
      <c r="I3988" s="19"/>
      <c r="J3988" s="18">
        <f>SUM(H3988:I3988)</f>
        <v>0</v>
      </c>
      <c r="K3988" s="17"/>
      <c r="L3988" s="19"/>
      <c r="M3988" s="19"/>
      <c r="N3988" s="18">
        <f>SUM(K3988:M3988)</f>
        <v>0</v>
      </c>
      <c r="O3988" s="19"/>
      <c r="P3988" s="19"/>
      <c r="Q3988" s="19"/>
      <c r="R3988" s="19"/>
      <c r="S3988" s="18">
        <f>SUM(O3988:R3988)</f>
        <v>0</v>
      </c>
      <c r="T3988" s="20"/>
      <c r="U3988" s="17"/>
      <c r="V3988" s="17"/>
      <c r="W3988" s="17"/>
      <c r="X3988" s="17"/>
      <c r="Y3988" s="17"/>
      <c r="Z3988" s="18">
        <f>SUM(T3988:Y3988)</f>
        <v>0</v>
      </c>
      <c r="AA3988" s="17"/>
      <c r="AB3988" s="17"/>
      <c r="AC3988" s="41">
        <f>G3988+J3988+N3988+S3988+Z3988+AA3988-AB3988</f>
        <v>72.483030303030304</v>
      </c>
    </row>
    <row r="3989" spans="1:29" x14ac:dyDescent="0.25">
      <c r="A3989" s="224">
        <v>3985</v>
      </c>
      <c r="B3989" s="111" t="s">
        <v>4056</v>
      </c>
      <c r="C3989" s="8" t="s">
        <v>4042</v>
      </c>
      <c r="D3989" s="18">
        <v>0.71468750000000003</v>
      </c>
      <c r="E3989" s="124"/>
      <c r="F3989" s="17"/>
      <c r="G3989" s="18">
        <f>SUM(D3989*100,E3989:F3989)</f>
        <v>71.46875</v>
      </c>
      <c r="H3989" s="17"/>
      <c r="I3989" s="19"/>
      <c r="J3989" s="18">
        <f>SUM(H3989:I3989)</f>
        <v>0</v>
      </c>
      <c r="K3989" s="17"/>
      <c r="L3989" s="19"/>
      <c r="M3989" s="19"/>
      <c r="N3989" s="18">
        <f>SUM(K3989:M3989)</f>
        <v>0</v>
      </c>
      <c r="O3989" s="19"/>
      <c r="P3989" s="19"/>
      <c r="Q3989" s="19"/>
      <c r="R3989" s="19"/>
      <c r="S3989" s="18">
        <f>SUM(O3989:R3989)</f>
        <v>0</v>
      </c>
      <c r="T3989" s="20"/>
      <c r="U3989" s="17">
        <v>1</v>
      </c>
      <c r="V3989" s="17"/>
      <c r="W3989" s="17"/>
      <c r="X3989" s="17"/>
      <c r="Y3989" s="17"/>
      <c r="Z3989" s="18">
        <f>SUM(T3989:Y3989)</f>
        <v>1</v>
      </c>
      <c r="AA3989" s="17"/>
      <c r="AB3989" s="17"/>
      <c r="AC3989" s="41">
        <f>G3989+J3989+N3989+S3989+Z3989+AA3989-AB3989</f>
        <v>72.46875</v>
      </c>
    </row>
    <row r="3990" spans="1:29" x14ac:dyDescent="0.25">
      <c r="A3990" s="224">
        <v>3986</v>
      </c>
      <c r="B3990" s="65" t="s">
        <v>1048</v>
      </c>
      <c r="C3990" s="8" t="s">
        <v>5456</v>
      </c>
      <c r="D3990" s="43">
        <v>0.71667999999999998</v>
      </c>
      <c r="E3990" s="121"/>
      <c r="F3990" s="5"/>
      <c r="G3990" s="6">
        <f>SUM(D3990*100,E3990:F3990)</f>
        <v>71.667999999999992</v>
      </c>
      <c r="H3990" s="5"/>
      <c r="I3990" s="4"/>
      <c r="J3990" s="6">
        <f>SUM(H3990:I3990)</f>
        <v>0</v>
      </c>
      <c r="K3990" s="5"/>
      <c r="L3990" s="4"/>
      <c r="M3990" s="4"/>
      <c r="N3990" s="6">
        <f>SUM(K3990:M3990)</f>
        <v>0</v>
      </c>
      <c r="O3990" s="4"/>
      <c r="P3990" s="4"/>
      <c r="Q3990" s="4"/>
      <c r="R3990" s="4"/>
      <c r="S3990" s="6">
        <f>SUM(O3990:R3990)</f>
        <v>0</v>
      </c>
      <c r="T3990" s="7">
        <v>0.8</v>
      </c>
      <c r="U3990" s="5"/>
      <c r="V3990" s="5"/>
      <c r="W3990" s="5"/>
      <c r="X3990" s="5"/>
      <c r="Y3990" s="5"/>
      <c r="Z3990" s="6">
        <f>SUM(T3990:Y3990)</f>
        <v>0.8</v>
      </c>
      <c r="AA3990" s="5"/>
      <c r="AB3990" s="5"/>
      <c r="AC3990" s="40">
        <f>G3990+J3990+N3990+S3990+Z3990+AA3990-AB3990</f>
        <v>72.467999999999989</v>
      </c>
    </row>
    <row r="3991" spans="1:29" x14ac:dyDescent="0.25">
      <c r="A3991" s="225">
        <v>3987</v>
      </c>
      <c r="B3991" s="103" t="s">
        <v>1832</v>
      </c>
      <c r="C3991" s="8" t="s">
        <v>1369</v>
      </c>
      <c r="D3991" s="18">
        <v>0.71766666666666667</v>
      </c>
      <c r="E3991" s="122"/>
      <c r="F3991" s="17"/>
      <c r="G3991" s="18">
        <f>SUM(D3991*100,E3991:F3991)</f>
        <v>71.766666666666666</v>
      </c>
      <c r="H3991" s="17"/>
      <c r="I3991" s="19"/>
      <c r="J3991" s="18">
        <f>SUM(H3991:I3991)</f>
        <v>0</v>
      </c>
      <c r="K3991" s="17"/>
      <c r="L3991" s="19"/>
      <c r="M3991" s="19"/>
      <c r="N3991" s="18">
        <f>SUM(K3991:M3991)</f>
        <v>0</v>
      </c>
      <c r="O3991" s="19"/>
      <c r="P3991" s="19"/>
      <c r="Q3991" s="19"/>
      <c r="R3991" s="19"/>
      <c r="S3991" s="18">
        <f>SUM(O3991:R3991)</f>
        <v>0</v>
      </c>
      <c r="T3991" s="20"/>
      <c r="U3991" s="17">
        <v>0.5</v>
      </c>
      <c r="V3991" s="17"/>
      <c r="W3991" s="17">
        <v>0.2</v>
      </c>
      <c r="X3991" s="17"/>
      <c r="Y3991" s="17"/>
      <c r="Z3991" s="18">
        <f>SUM(T3991:Y3991)</f>
        <v>0.7</v>
      </c>
      <c r="AA3991" s="17"/>
      <c r="AB3991" s="17"/>
      <c r="AC3991" s="41">
        <f>G3991+J3991+N3991+S3991+Z3991+AA3991-AB3991</f>
        <v>72.466666666666669</v>
      </c>
    </row>
    <row r="3992" spans="1:29" x14ac:dyDescent="0.25">
      <c r="A3992" s="224">
        <v>3988</v>
      </c>
      <c r="B3992" s="109">
        <v>214019</v>
      </c>
      <c r="C3992" s="36" t="s">
        <v>5457</v>
      </c>
      <c r="D3992" s="39">
        <v>0.69053333333333333</v>
      </c>
      <c r="E3992" s="123"/>
      <c r="F3992" s="33"/>
      <c r="G3992" s="34">
        <v>69.053333333333327</v>
      </c>
      <c r="H3992" s="33"/>
      <c r="I3992" s="32"/>
      <c r="J3992" s="34">
        <v>0</v>
      </c>
      <c r="K3992" s="33"/>
      <c r="L3992" s="32"/>
      <c r="M3992" s="32"/>
      <c r="N3992" s="34">
        <v>0</v>
      </c>
      <c r="O3992" s="32"/>
      <c r="P3992" s="32"/>
      <c r="Q3992" s="32"/>
      <c r="R3992" s="32"/>
      <c r="S3992" s="34">
        <v>0</v>
      </c>
      <c r="T3992" s="35"/>
      <c r="U3992" s="33">
        <v>3.4</v>
      </c>
      <c r="V3992" s="33"/>
      <c r="W3992" s="33"/>
      <c r="X3992" s="33"/>
      <c r="Y3992" s="33"/>
      <c r="Z3992" s="34">
        <v>3.4</v>
      </c>
      <c r="AA3992" s="33"/>
      <c r="AB3992" s="33"/>
      <c r="AC3992" s="42">
        <v>72.453333333333333</v>
      </c>
    </row>
    <row r="3993" spans="1:29" x14ac:dyDescent="0.25">
      <c r="A3993" s="224">
        <v>3989</v>
      </c>
      <c r="B3993" s="62" t="s">
        <v>5088</v>
      </c>
      <c r="C3993" s="24" t="s">
        <v>4042</v>
      </c>
      <c r="D3993" s="18">
        <v>0.72451612903225804</v>
      </c>
      <c r="E3993" s="124"/>
      <c r="F3993" s="17"/>
      <c r="G3993" s="18">
        <f>SUM(D3993*100,E3993:F3993)</f>
        <v>72.451612903225808</v>
      </c>
      <c r="H3993" s="17"/>
      <c r="I3993" s="19"/>
      <c r="J3993" s="18">
        <f>SUM(H3993:I3993)</f>
        <v>0</v>
      </c>
      <c r="K3993" s="17"/>
      <c r="L3993" s="19"/>
      <c r="M3993" s="19"/>
      <c r="N3993" s="18">
        <f>SUM(K3993:M3993)</f>
        <v>0</v>
      </c>
      <c r="O3993" s="19"/>
      <c r="P3993" s="19"/>
      <c r="Q3993" s="19"/>
      <c r="R3993" s="19"/>
      <c r="S3993" s="18">
        <f>SUM(O3993:R3993)</f>
        <v>0</v>
      </c>
      <c r="T3993" s="20"/>
      <c r="U3993" s="17"/>
      <c r="V3993" s="17"/>
      <c r="W3993" s="17"/>
      <c r="X3993" s="17"/>
      <c r="Y3993" s="17"/>
      <c r="Z3993" s="18">
        <f>SUM(T3993:Y3993)</f>
        <v>0</v>
      </c>
      <c r="AA3993" s="17"/>
      <c r="AB3993" s="17"/>
      <c r="AC3993" s="41">
        <f>G3993+J3993+N3993+S3993+Z3993+AA3993-AB3993</f>
        <v>72.451612903225808</v>
      </c>
    </row>
    <row r="3994" spans="1:29" x14ac:dyDescent="0.25">
      <c r="A3994" s="224">
        <v>3990</v>
      </c>
      <c r="B3994" s="58" t="s">
        <v>1049</v>
      </c>
      <c r="C3994" s="8" t="s">
        <v>5456</v>
      </c>
      <c r="D3994" s="6">
        <v>0.72448275862068967</v>
      </c>
      <c r="E3994" s="121"/>
      <c r="F3994" s="5"/>
      <c r="G3994" s="6">
        <f>SUM(D3994*100,E3994:F3994)</f>
        <v>72.448275862068968</v>
      </c>
      <c r="H3994" s="5"/>
      <c r="I3994" s="4"/>
      <c r="J3994" s="6">
        <f>SUM(H3994:I3994)</f>
        <v>0</v>
      </c>
      <c r="K3994" s="5"/>
      <c r="L3994" s="4"/>
      <c r="M3994" s="4"/>
      <c r="N3994" s="6">
        <f>SUM(K3994:M3994)</f>
        <v>0</v>
      </c>
      <c r="O3994" s="4"/>
      <c r="P3994" s="4"/>
      <c r="Q3994" s="4"/>
      <c r="R3994" s="4"/>
      <c r="S3994" s="6">
        <f>SUM(O3994:R3994)</f>
        <v>0</v>
      </c>
      <c r="T3994" s="7"/>
      <c r="U3994" s="5"/>
      <c r="V3994" s="5"/>
      <c r="W3994" s="5"/>
      <c r="X3994" s="5"/>
      <c r="Y3994" s="5"/>
      <c r="Z3994" s="6">
        <f>SUM(T3994:Y3994)</f>
        <v>0</v>
      </c>
      <c r="AA3994" s="5"/>
      <c r="AB3994" s="5"/>
      <c r="AC3994" s="40">
        <f>G3994+J3994+N3994+S3994+Z3994+AA3994-AB3994</f>
        <v>72.448275862068968</v>
      </c>
    </row>
    <row r="3995" spans="1:29" x14ac:dyDescent="0.25">
      <c r="A3995" s="225">
        <v>3991</v>
      </c>
      <c r="B3995" s="81" t="s">
        <v>4303</v>
      </c>
      <c r="C3995" s="8" t="s">
        <v>4042</v>
      </c>
      <c r="D3995" s="18">
        <v>0.64433333333333331</v>
      </c>
      <c r="E3995" s="124"/>
      <c r="F3995" s="17"/>
      <c r="G3995" s="18">
        <f>SUM(D3995*100,E3995:F3995)</f>
        <v>64.433333333333337</v>
      </c>
      <c r="H3995" s="17"/>
      <c r="I3995" s="19"/>
      <c r="J3995" s="18">
        <f>SUM(H3995:I3995)</f>
        <v>0</v>
      </c>
      <c r="K3995" s="17"/>
      <c r="L3995" s="19"/>
      <c r="M3995" s="19"/>
      <c r="N3995" s="18">
        <f>SUM(K3995:M3995)</f>
        <v>0</v>
      </c>
      <c r="O3995" s="19">
        <v>2.5</v>
      </c>
      <c r="P3995" s="19"/>
      <c r="Q3995" s="19">
        <v>3.5</v>
      </c>
      <c r="R3995" s="19"/>
      <c r="S3995" s="18">
        <f>SUM(O3995:R3995)</f>
        <v>6</v>
      </c>
      <c r="T3995" s="20"/>
      <c r="U3995" s="17">
        <v>2</v>
      </c>
      <c r="V3995" s="17"/>
      <c r="W3995" s="17"/>
      <c r="X3995" s="17"/>
      <c r="Y3995" s="17"/>
      <c r="Z3995" s="18">
        <f>SUM(T3995:Y3995)</f>
        <v>2</v>
      </c>
      <c r="AA3995" s="17"/>
      <c r="AB3995" s="17"/>
      <c r="AC3995" s="41">
        <f>G3995+J3995+N3995+S3995+Z3995+AA3995-AB3995</f>
        <v>72.433333333333337</v>
      </c>
    </row>
    <row r="3996" spans="1:29" x14ac:dyDescent="0.25">
      <c r="A3996" s="224">
        <v>3992</v>
      </c>
      <c r="B3996" s="62" t="s">
        <v>3089</v>
      </c>
      <c r="C3996" s="13" t="s">
        <v>2360</v>
      </c>
      <c r="D3996" s="18">
        <v>0.72429999999999994</v>
      </c>
      <c r="E3996" s="122"/>
      <c r="F3996" s="17"/>
      <c r="G3996" s="18">
        <v>72.429999999999993</v>
      </c>
      <c r="H3996" s="17"/>
      <c r="I3996" s="19"/>
      <c r="J3996" s="18">
        <v>0</v>
      </c>
      <c r="K3996" s="17"/>
      <c r="L3996" s="19"/>
      <c r="M3996" s="19"/>
      <c r="N3996" s="18">
        <v>0</v>
      </c>
      <c r="O3996" s="19"/>
      <c r="P3996" s="19"/>
      <c r="Q3996" s="19"/>
      <c r="R3996" s="19"/>
      <c r="S3996" s="18">
        <v>0</v>
      </c>
      <c r="T3996" s="20"/>
      <c r="U3996" s="17"/>
      <c r="V3996" s="17"/>
      <c r="W3996" s="17"/>
      <c r="X3996" s="17"/>
      <c r="Y3996" s="17"/>
      <c r="Z3996" s="18">
        <v>0</v>
      </c>
      <c r="AA3996" s="17"/>
      <c r="AB3996" s="17"/>
      <c r="AC3996" s="41">
        <v>72.429999999999993</v>
      </c>
    </row>
    <row r="3997" spans="1:29" x14ac:dyDescent="0.25">
      <c r="A3997" s="224">
        <v>3993</v>
      </c>
      <c r="B3997" s="62" t="s">
        <v>5378</v>
      </c>
      <c r="C3997" s="9" t="s">
        <v>4042</v>
      </c>
      <c r="D3997" s="18">
        <v>0.72426666666666661</v>
      </c>
      <c r="E3997" s="124"/>
      <c r="F3997" s="17"/>
      <c r="G3997" s="18">
        <f>SUM(D3997*100,E3997:F3997)</f>
        <v>72.426666666666662</v>
      </c>
      <c r="H3997" s="17"/>
      <c r="I3997" s="19"/>
      <c r="J3997" s="18">
        <f>SUM(H3997:I3997)</f>
        <v>0</v>
      </c>
      <c r="K3997" s="17"/>
      <c r="L3997" s="19"/>
      <c r="M3997" s="19"/>
      <c r="N3997" s="18">
        <f>SUM(K3997:M3997)</f>
        <v>0</v>
      </c>
      <c r="O3997" s="19"/>
      <c r="P3997" s="19"/>
      <c r="Q3997" s="19"/>
      <c r="R3997" s="19"/>
      <c r="S3997" s="18">
        <f>SUM(O3997:R3997)</f>
        <v>0</v>
      </c>
      <c r="T3997" s="20"/>
      <c r="U3997" s="17"/>
      <c r="V3997" s="17"/>
      <c r="W3997" s="17"/>
      <c r="X3997" s="17"/>
      <c r="Y3997" s="17"/>
      <c r="Z3997" s="18">
        <f>SUM(T3997:Y3997)</f>
        <v>0</v>
      </c>
      <c r="AA3997" s="17"/>
      <c r="AB3997" s="17"/>
      <c r="AC3997" s="41">
        <f>G3997+J3997+N3997+S3997+Z3997+AA3997-AB3997</f>
        <v>72.426666666666662</v>
      </c>
    </row>
    <row r="3998" spans="1:29" x14ac:dyDescent="0.25">
      <c r="A3998" s="224">
        <v>3994</v>
      </c>
      <c r="B3998" s="105" t="s">
        <v>1833</v>
      </c>
      <c r="C3998" s="8" t="s">
        <v>1369</v>
      </c>
      <c r="D3998" s="18">
        <v>0.7242645161290322</v>
      </c>
      <c r="E3998" s="122"/>
      <c r="F3998" s="17"/>
      <c r="G3998" s="18">
        <f>SUM(D3998*100,E3998:F3998)</f>
        <v>72.426451612903222</v>
      </c>
      <c r="H3998" s="17"/>
      <c r="I3998" s="19"/>
      <c r="J3998" s="18">
        <f>SUM(H3998:I3998)</f>
        <v>0</v>
      </c>
      <c r="K3998" s="17"/>
      <c r="L3998" s="19"/>
      <c r="M3998" s="19"/>
      <c r="N3998" s="18">
        <f>SUM(K3998:M3998)</f>
        <v>0</v>
      </c>
      <c r="O3998" s="19"/>
      <c r="P3998" s="19"/>
      <c r="Q3998" s="19"/>
      <c r="R3998" s="19"/>
      <c r="S3998" s="18">
        <f>SUM(O3998:R3998)</f>
        <v>0</v>
      </c>
      <c r="T3998" s="20"/>
      <c r="U3998" s="17"/>
      <c r="V3998" s="17"/>
      <c r="W3998" s="17"/>
      <c r="X3998" s="17"/>
      <c r="Y3998" s="17"/>
      <c r="Z3998" s="18">
        <f>SUM(T3998:Y3998)</f>
        <v>0</v>
      </c>
      <c r="AA3998" s="17"/>
      <c r="AB3998" s="17"/>
      <c r="AC3998" s="41">
        <f>G3998+J3998+N3998+S3998+Z3998+AA3998-AB3998</f>
        <v>72.426451612903222</v>
      </c>
    </row>
    <row r="3999" spans="1:29" x14ac:dyDescent="0.25">
      <c r="A3999" s="225">
        <v>3995</v>
      </c>
      <c r="B3999" s="92" t="s">
        <v>1834</v>
      </c>
      <c r="C3999" s="8" t="s">
        <v>1369</v>
      </c>
      <c r="D3999" s="18">
        <v>0.6989830508474576</v>
      </c>
      <c r="E3999" s="122"/>
      <c r="F3999" s="17"/>
      <c r="G3999" s="18">
        <f>SUM(D3999*100,E3999:F3999)</f>
        <v>69.898305084745758</v>
      </c>
      <c r="H3999" s="17"/>
      <c r="I3999" s="19"/>
      <c r="J3999" s="18">
        <f>SUM(H3999:I3999)</f>
        <v>0</v>
      </c>
      <c r="K3999" s="17"/>
      <c r="L3999" s="19"/>
      <c r="M3999" s="19"/>
      <c r="N3999" s="18">
        <f>SUM(K3999:M3999)</f>
        <v>0</v>
      </c>
      <c r="O3999" s="19">
        <v>2.5</v>
      </c>
      <c r="P3999" s="19"/>
      <c r="Q3999" s="19"/>
      <c r="R3999" s="19"/>
      <c r="S3999" s="18">
        <f>SUM(O3999:R3999)</f>
        <v>2.5</v>
      </c>
      <c r="T3999" s="20"/>
      <c r="U3999" s="17"/>
      <c r="V3999" s="17"/>
      <c r="W3999" s="17"/>
      <c r="X3999" s="17"/>
      <c r="Y3999" s="17"/>
      <c r="Z3999" s="18">
        <f>SUM(T3999:Y3999)</f>
        <v>0</v>
      </c>
      <c r="AA3999" s="17"/>
      <c r="AB3999" s="17"/>
      <c r="AC3999" s="41">
        <f>G3999+J3999+N3999+S3999+Z3999+AA3999-AB3999</f>
        <v>72.398305084745758</v>
      </c>
    </row>
    <row r="4000" spans="1:29" x14ac:dyDescent="0.25">
      <c r="A4000" s="224">
        <v>3996</v>
      </c>
      <c r="B4000" s="109">
        <v>184181</v>
      </c>
      <c r="C4000" s="36" t="s">
        <v>5457</v>
      </c>
      <c r="D4000" s="39">
        <v>0.72388888888888892</v>
      </c>
      <c r="E4000" s="123"/>
      <c r="F4000" s="33"/>
      <c r="G4000" s="34">
        <v>72.388888888888886</v>
      </c>
      <c r="H4000" s="33"/>
      <c r="I4000" s="32"/>
      <c r="J4000" s="34">
        <v>0</v>
      </c>
      <c r="K4000" s="33"/>
      <c r="L4000" s="32"/>
      <c r="M4000" s="32"/>
      <c r="N4000" s="34">
        <v>0</v>
      </c>
      <c r="O4000" s="32"/>
      <c r="P4000" s="32"/>
      <c r="Q4000" s="32"/>
      <c r="R4000" s="32"/>
      <c r="S4000" s="34">
        <v>0</v>
      </c>
      <c r="T4000" s="35"/>
      <c r="U4000" s="33"/>
      <c r="V4000" s="33"/>
      <c r="W4000" s="33"/>
      <c r="X4000" s="33"/>
      <c r="Y4000" s="33"/>
      <c r="Z4000" s="34">
        <v>0</v>
      </c>
      <c r="AA4000" s="33"/>
      <c r="AB4000" s="33"/>
      <c r="AC4000" s="42">
        <v>72.388888888888886</v>
      </c>
    </row>
    <row r="4001" spans="1:29" x14ac:dyDescent="0.25">
      <c r="A4001" s="224">
        <v>3997</v>
      </c>
      <c r="B4001" s="109">
        <v>184075</v>
      </c>
      <c r="C4001" s="36" t="s">
        <v>5457</v>
      </c>
      <c r="D4001" s="39">
        <v>0.72388888888888892</v>
      </c>
      <c r="E4001" s="123"/>
      <c r="F4001" s="33"/>
      <c r="G4001" s="34">
        <v>72.388888888888886</v>
      </c>
      <c r="H4001" s="33"/>
      <c r="I4001" s="32"/>
      <c r="J4001" s="34">
        <v>0</v>
      </c>
      <c r="K4001" s="33"/>
      <c r="L4001" s="32"/>
      <c r="M4001" s="32"/>
      <c r="N4001" s="34">
        <v>0</v>
      </c>
      <c r="O4001" s="32"/>
      <c r="P4001" s="32"/>
      <c r="Q4001" s="32"/>
      <c r="R4001" s="32"/>
      <c r="S4001" s="34">
        <v>0</v>
      </c>
      <c r="T4001" s="35"/>
      <c r="U4001" s="33"/>
      <c r="V4001" s="33"/>
      <c r="W4001" s="33"/>
      <c r="X4001" s="33"/>
      <c r="Y4001" s="33"/>
      <c r="Z4001" s="34">
        <v>0</v>
      </c>
      <c r="AA4001" s="33"/>
      <c r="AB4001" s="33"/>
      <c r="AC4001" s="42">
        <v>72.388888888888886</v>
      </c>
    </row>
    <row r="4002" spans="1:29" x14ac:dyDescent="0.25">
      <c r="A4002" s="224">
        <v>3998</v>
      </c>
      <c r="B4002" s="62" t="s">
        <v>3090</v>
      </c>
      <c r="C4002" s="13" t="s">
        <v>2360</v>
      </c>
      <c r="D4002" s="18">
        <v>0.72384615384615392</v>
      </c>
      <c r="E4002" s="122"/>
      <c r="F4002" s="17"/>
      <c r="G4002" s="18">
        <v>72.384615384615387</v>
      </c>
      <c r="H4002" s="17"/>
      <c r="I4002" s="19"/>
      <c r="J4002" s="18">
        <v>0</v>
      </c>
      <c r="K4002" s="17"/>
      <c r="L4002" s="19"/>
      <c r="M4002" s="19"/>
      <c r="N4002" s="18">
        <v>0</v>
      </c>
      <c r="O4002" s="19"/>
      <c r="P4002" s="19"/>
      <c r="Q4002" s="19"/>
      <c r="R4002" s="19"/>
      <c r="S4002" s="18">
        <v>0</v>
      </c>
      <c r="T4002" s="20"/>
      <c r="U4002" s="17"/>
      <c r="V4002" s="17"/>
      <c r="W4002" s="17"/>
      <c r="X4002" s="17"/>
      <c r="Y4002" s="17"/>
      <c r="Z4002" s="18">
        <v>0</v>
      </c>
      <c r="AA4002" s="17"/>
      <c r="AB4002" s="17"/>
      <c r="AC4002" s="41">
        <v>72.384615384615387</v>
      </c>
    </row>
    <row r="4003" spans="1:29" x14ac:dyDescent="0.25">
      <c r="A4003" s="225">
        <v>3999</v>
      </c>
      <c r="B4003" s="79" t="s">
        <v>1835</v>
      </c>
      <c r="C4003" s="8" t="s">
        <v>1369</v>
      </c>
      <c r="D4003" s="18">
        <v>0.72366666666666668</v>
      </c>
      <c r="E4003" s="122"/>
      <c r="F4003" s="17"/>
      <c r="G4003" s="18">
        <f>SUM(D4003*100,E4003:F4003)</f>
        <v>72.366666666666674</v>
      </c>
      <c r="H4003" s="17"/>
      <c r="I4003" s="19"/>
      <c r="J4003" s="18">
        <f>SUM(H4003:I4003)</f>
        <v>0</v>
      </c>
      <c r="K4003" s="17"/>
      <c r="L4003" s="19"/>
      <c r="M4003" s="19"/>
      <c r="N4003" s="18">
        <f>SUM(K4003:M4003)</f>
        <v>0</v>
      </c>
      <c r="O4003" s="19"/>
      <c r="P4003" s="19"/>
      <c r="Q4003" s="19"/>
      <c r="R4003" s="19"/>
      <c r="S4003" s="18">
        <f>SUM(O4003:R4003)</f>
        <v>0</v>
      </c>
      <c r="T4003" s="20"/>
      <c r="U4003" s="17"/>
      <c r="V4003" s="17"/>
      <c r="W4003" s="17"/>
      <c r="X4003" s="17"/>
      <c r="Y4003" s="17"/>
      <c r="Z4003" s="18">
        <f>SUM(T4003:Y4003)</f>
        <v>0</v>
      </c>
      <c r="AA4003" s="17"/>
      <c r="AB4003" s="17"/>
      <c r="AC4003" s="41">
        <f>G4003+J4003+N4003+S4003+Z4003+AA4003-AB4003</f>
        <v>72.366666666666674</v>
      </c>
    </row>
    <row r="4004" spans="1:29" x14ac:dyDescent="0.25">
      <c r="A4004" s="224">
        <v>4000</v>
      </c>
      <c r="B4004" s="62" t="s">
        <v>5113</v>
      </c>
      <c r="C4004" s="24" t="s">
        <v>4042</v>
      </c>
      <c r="D4004" s="18">
        <v>0.72354838709677416</v>
      </c>
      <c r="E4004" s="124"/>
      <c r="F4004" s="17"/>
      <c r="G4004" s="18">
        <f>SUM(D4004*100,E4004:F4004)</f>
        <v>72.354838709677409</v>
      </c>
      <c r="H4004" s="17"/>
      <c r="I4004" s="19"/>
      <c r="J4004" s="18">
        <f>SUM(H4004:I4004)</f>
        <v>0</v>
      </c>
      <c r="K4004" s="17"/>
      <c r="L4004" s="19"/>
      <c r="M4004" s="19"/>
      <c r="N4004" s="18">
        <f>SUM(K4004:M4004)</f>
        <v>0</v>
      </c>
      <c r="O4004" s="19"/>
      <c r="P4004" s="19"/>
      <c r="Q4004" s="19"/>
      <c r="R4004" s="19"/>
      <c r="S4004" s="18">
        <f>SUM(O4004:R4004)</f>
        <v>0</v>
      </c>
      <c r="T4004" s="20"/>
      <c r="U4004" s="17"/>
      <c r="V4004" s="17"/>
      <c r="W4004" s="17"/>
      <c r="X4004" s="17"/>
      <c r="Y4004" s="17"/>
      <c r="Z4004" s="18">
        <f>SUM(T4004:Y4004)</f>
        <v>0</v>
      </c>
      <c r="AA4004" s="17"/>
      <c r="AB4004" s="17"/>
      <c r="AC4004" s="41">
        <f>G4004+J4004+N4004+S4004+Z4004+AA4004-AB4004</f>
        <v>72.354838709677409</v>
      </c>
    </row>
    <row r="4005" spans="1:29" x14ac:dyDescent="0.25">
      <c r="A4005" s="224">
        <v>4001</v>
      </c>
      <c r="B4005" s="62" t="s">
        <v>5281</v>
      </c>
      <c r="C4005" s="9" t="s">
        <v>4042</v>
      </c>
      <c r="D4005" s="18">
        <v>0.72126666666666672</v>
      </c>
      <c r="E4005" s="124"/>
      <c r="F4005" s="17"/>
      <c r="G4005" s="18">
        <f>SUM(D4005*100,E4005:F4005)</f>
        <v>72.126666666666665</v>
      </c>
      <c r="H4005" s="17"/>
      <c r="I4005" s="19"/>
      <c r="J4005" s="18">
        <f>SUM(H4005:I4005)</f>
        <v>0</v>
      </c>
      <c r="K4005" s="17"/>
      <c r="L4005" s="19"/>
      <c r="M4005" s="19"/>
      <c r="N4005" s="18">
        <f>SUM(K4005:M4005)</f>
        <v>0</v>
      </c>
      <c r="O4005" s="19"/>
      <c r="P4005" s="19"/>
      <c r="Q4005" s="19"/>
      <c r="R4005" s="19"/>
      <c r="S4005" s="18">
        <f>SUM(O4005:R4005)</f>
        <v>0</v>
      </c>
      <c r="T4005" s="20"/>
      <c r="U4005" s="17">
        <v>0.2</v>
      </c>
      <c r="V4005" s="17"/>
      <c r="W4005" s="17"/>
      <c r="X4005" s="17"/>
      <c r="Y4005" s="17"/>
      <c r="Z4005" s="18">
        <f>SUM(T4005:Y4005)</f>
        <v>0.2</v>
      </c>
      <c r="AA4005" s="17"/>
      <c r="AB4005" s="17"/>
      <c r="AC4005" s="41">
        <f>G4005+J4005+N4005+S4005+Z4005+AA4005-AB4005</f>
        <v>72.326666666666668</v>
      </c>
    </row>
    <row r="4006" spans="1:29" x14ac:dyDescent="0.25">
      <c r="A4006" s="224">
        <v>4002</v>
      </c>
      <c r="B4006" s="78" t="s">
        <v>1836</v>
      </c>
      <c r="C4006" s="8" t="s">
        <v>1369</v>
      </c>
      <c r="D4006" s="18">
        <v>0.72321885521885521</v>
      </c>
      <c r="E4006" s="122"/>
      <c r="F4006" s="17"/>
      <c r="G4006" s="18">
        <f>SUM(D4006*100,E4006:F4006)</f>
        <v>72.32188552188552</v>
      </c>
      <c r="H4006" s="17"/>
      <c r="I4006" s="19"/>
      <c r="J4006" s="18">
        <f>SUM(H4006:I4006)</f>
        <v>0</v>
      </c>
      <c r="K4006" s="17"/>
      <c r="L4006" s="19"/>
      <c r="M4006" s="19"/>
      <c r="N4006" s="18">
        <f>SUM(K4006:M4006)</f>
        <v>0</v>
      </c>
      <c r="O4006" s="19"/>
      <c r="P4006" s="19"/>
      <c r="Q4006" s="19"/>
      <c r="R4006" s="19"/>
      <c r="S4006" s="18">
        <f>SUM(O4006:R4006)</f>
        <v>0</v>
      </c>
      <c r="T4006" s="20"/>
      <c r="U4006" s="17"/>
      <c r="V4006" s="17"/>
      <c r="W4006" s="17"/>
      <c r="X4006" s="17"/>
      <c r="Y4006" s="17"/>
      <c r="Z4006" s="18">
        <f>SUM(T4006:Y4006)</f>
        <v>0</v>
      </c>
      <c r="AA4006" s="17"/>
      <c r="AB4006" s="17"/>
      <c r="AC4006" s="41">
        <f>G4006+J4006+N4006+S4006+Z4006+AA4006-AB4006</f>
        <v>72.32188552188552</v>
      </c>
    </row>
    <row r="4007" spans="1:29" x14ac:dyDescent="0.25">
      <c r="A4007" s="225">
        <v>4003</v>
      </c>
      <c r="B4007" s="62" t="s">
        <v>4957</v>
      </c>
      <c r="C4007" s="8" t="s">
        <v>4042</v>
      </c>
      <c r="D4007" s="18">
        <v>0.72312500000000002</v>
      </c>
      <c r="E4007" s="124"/>
      <c r="F4007" s="17"/>
      <c r="G4007" s="18">
        <f>SUM(D4007*100,E4007:F4007)</f>
        <v>72.3125</v>
      </c>
      <c r="H4007" s="17"/>
      <c r="I4007" s="19"/>
      <c r="J4007" s="18">
        <f>SUM(H4007:I4007)</f>
        <v>0</v>
      </c>
      <c r="K4007" s="17"/>
      <c r="L4007" s="19"/>
      <c r="M4007" s="19"/>
      <c r="N4007" s="18">
        <f>SUM(K4007:M4007)</f>
        <v>0</v>
      </c>
      <c r="O4007" s="19"/>
      <c r="P4007" s="19"/>
      <c r="Q4007" s="19"/>
      <c r="R4007" s="19"/>
      <c r="S4007" s="18">
        <f>SUM(O4007:R4007)</f>
        <v>0</v>
      </c>
      <c r="T4007" s="20"/>
      <c r="U4007" s="17"/>
      <c r="V4007" s="17"/>
      <c r="W4007" s="17"/>
      <c r="X4007" s="17"/>
      <c r="Y4007" s="17"/>
      <c r="Z4007" s="18">
        <f>SUM(T4007:Y4007)</f>
        <v>0</v>
      </c>
      <c r="AA4007" s="17"/>
      <c r="AB4007" s="17"/>
      <c r="AC4007" s="41">
        <f>G4007+J4007+N4007+S4007+Z4007+AA4007-AB4007</f>
        <v>72.3125</v>
      </c>
    </row>
    <row r="4008" spans="1:29" x14ac:dyDescent="0.25">
      <c r="A4008" s="224">
        <v>4004</v>
      </c>
      <c r="B4008" s="62" t="s">
        <v>3091</v>
      </c>
      <c r="C4008" s="13" t="s">
        <v>2360</v>
      </c>
      <c r="D4008" s="18">
        <v>0.72307692307692306</v>
      </c>
      <c r="E4008" s="122"/>
      <c r="F4008" s="17"/>
      <c r="G4008" s="18">
        <v>72.307692307692307</v>
      </c>
      <c r="H4008" s="17"/>
      <c r="I4008" s="19"/>
      <c r="J4008" s="18">
        <v>0</v>
      </c>
      <c r="K4008" s="17"/>
      <c r="L4008" s="19"/>
      <c r="M4008" s="19"/>
      <c r="N4008" s="18">
        <v>0</v>
      </c>
      <c r="O4008" s="19"/>
      <c r="P4008" s="19"/>
      <c r="Q4008" s="19"/>
      <c r="R4008" s="19"/>
      <c r="S4008" s="18">
        <v>0</v>
      </c>
      <c r="T4008" s="20"/>
      <c r="U4008" s="17"/>
      <c r="V4008" s="17"/>
      <c r="W4008" s="17"/>
      <c r="X4008" s="17"/>
      <c r="Y4008" s="17"/>
      <c r="Z4008" s="18">
        <v>0</v>
      </c>
      <c r="AA4008" s="17"/>
      <c r="AB4008" s="17"/>
      <c r="AC4008" s="41">
        <v>72.307692307692307</v>
      </c>
    </row>
    <row r="4009" spans="1:29" x14ac:dyDescent="0.25">
      <c r="A4009" s="224">
        <v>4005</v>
      </c>
      <c r="B4009" s="62" t="s">
        <v>3763</v>
      </c>
      <c r="C4009" s="13" t="s">
        <v>3340</v>
      </c>
      <c r="D4009" s="18">
        <v>0.72299999999999998</v>
      </c>
      <c r="E4009" s="122"/>
      <c r="F4009" s="17"/>
      <c r="G4009" s="18">
        <v>72.3</v>
      </c>
      <c r="H4009" s="17"/>
      <c r="I4009" s="19"/>
      <c r="J4009" s="18">
        <v>0</v>
      </c>
      <c r="K4009" s="17"/>
      <c r="L4009" s="19"/>
      <c r="M4009" s="19"/>
      <c r="N4009" s="18">
        <v>0</v>
      </c>
      <c r="O4009" s="19"/>
      <c r="P4009" s="19"/>
      <c r="Q4009" s="19"/>
      <c r="R4009" s="19"/>
      <c r="S4009" s="18">
        <v>0</v>
      </c>
      <c r="T4009" s="20"/>
      <c r="U4009" s="17"/>
      <c r="V4009" s="17"/>
      <c r="W4009" s="17"/>
      <c r="X4009" s="17"/>
      <c r="Y4009" s="17"/>
      <c r="Z4009" s="18">
        <v>0</v>
      </c>
      <c r="AA4009" s="17"/>
      <c r="AB4009" s="17"/>
      <c r="AC4009" s="41">
        <v>72.3</v>
      </c>
    </row>
    <row r="4010" spans="1:29" x14ac:dyDescent="0.25">
      <c r="A4010" s="224">
        <v>4006</v>
      </c>
      <c r="B4010" s="111" t="s">
        <v>4224</v>
      </c>
      <c r="C4010" s="8" t="s">
        <v>4042</v>
      </c>
      <c r="D4010" s="18">
        <v>0.70499999999999996</v>
      </c>
      <c r="E4010" s="124"/>
      <c r="F4010" s="17"/>
      <c r="G4010" s="18">
        <f>SUM(D4010*100,E4010:F4010)</f>
        <v>70.5</v>
      </c>
      <c r="H4010" s="17"/>
      <c r="I4010" s="19"/>
      <c r="J4010" s="18">
        <f>SUM(H4010:I4010)</f>
        <v>0</v>
      </c>
      <c r="K4010" s="17"/>
      <c r="L4010" s="19"/>
      <c r="M4010" s="19"/>
      <c r="N4010" s="18">
        <f>SUM(K4010:M4010)</f>
        <v>0</v>
      </c>
      <c r="O4010" s="19"/>
      <c r="P4010" s="19"/>
      <c r="Q4010" s="19"/>
      <c r="R4010" s="19"/>
      <c r="S4010" s="18">
        <f>SUM(O4010:R4010)</f>
        <v>0</v>
      </c>
      <c r="T4010" s="20"/>
      <c r="U4010" s="17">
        <v>0.2</v>
      </c>
      <c r="V4010" s="17">
        <v>1.6</v>
      </c>
      <c r="W4010" s="17"/>
      <c r="X4010" s="17"/>
      <c r="Y4010" s="17"/>
      <c r="Z4010" s="18">
        <f>SUM(T4010:Y4010)</f>
        <v>1.8</v>
      </c>
      <c r="AA4010" s="17"/>
      <c r="AB4010" s="17"/>
      <c r="AC4010" s="41">
        <f>G4010+J4010+N4010+S4010+Z4010+AA4010-AB4010</f>
        <v>72.3</v>
      </c>
    </row>
    <row r="4011" spans="1:29" x14ac:dyDescent="0.25">
      <c r="A4011" s="225">
        <v>4007</v>
      </c>
      <c r="B4011" s="100" t="s">
        <v>1837</v>
      </c>
      <c r="C4011" s="26" t="s">
        <v>1369</v>
      </c>
      <c r="D4011" s="18">
        <v>0.72279354838709675</v>
      </c>
      <c r="E4011" s="122"/>
      <c r="F4011" s="17"/>
      <c r="G4011" s="18">
        <f>SUM(D4011*100,E4011:F4011)</f>
        <v>72.279354838709679</v>
      </c>
      <c r="H4011" s="17"/>
      <c r="I4011" s="19"/>
      <c r="J4011" s="18">
        <f>SUM(H4011:I4011)</f>
        <v>0</v>
      </c>
      <c r="K4011" s="17"/>
      <c r="L4011" s="19"/>
      <c r="M4011" s="19"/>
      <c r="N4011" s="18">
        <f>SUM(K4011:M4011)</f>
        <v>0</v>
      </c>
      <c r="O4011" s="19"/>
      <c r="P4011" s="19"/>
      <c r="Q4011" s="19"/>
      <c r="R4011" s="19"/>
      <c r="S4011" s="18">
        <f>SUM(O4011:R4011)</f>
        <v>0</v>
      </c>
      <c r="T4011" s="20"/>
      <c r="U4011" s="17"/>
      <c r="V4011" s="17"/>
      <c r="W4011" s="17"/>
      <c r="X4011" s="17"/>
      <c r="Y4011" s="17"/>
      <c r="Z4011" s="18">
        <f>SUM(T4011:Y4011)</f>
        <v>0</v>
      </c>
      <c r="AA4011" s="17"/>
      <c r="AB4011" s="17"/>
      <c r="AC4011" s="41">
        <f>G4011+J4011+N4011+S4011+Z4011+AA4011-AB4011</f>
        <v>72.279354838709679</v>
      </c>
    </row>
    <row r="4012" spans="1:29" x14ac:dyDescent="0.25">
      <c r="A4012" s="224">
        <v>4008</v>
      </c>
      <c r="B4012" s="62" t="s">
        <v>4819</v>
      </c>
      <c r="C4012" s="8" t="s">
        <v>4042</v>
      </c>
      <c r="D4012" s="18">
        <v>0.71468750000000003</v>
      </c>
      <c r="E4012" s="124"/>
      <c r="F4012" s="17"/>
      <c r="G4012" s="18">
        <f>SUM(D4012*100,E4012:F4012)</f>
        <v>71.46875</v>
      </c>
      <c r="H4012" s="17"/>
      <c r="I4012" s="19"/>
      <c r="J4012" s="18">
        <f>SUM(H4012:I4012)</f>
        <v>0</v>
      </c>
      <c r="K4012" s="17"/>
      <c r="L4012" s="19"/>
      <c r="M4012" s="19"/>
      <c r="N4012" s="18">
        <f>SUM(K4012:M4012)</f>
        <v>0</v>
      </c>
      <c r="O4012" s="19"/>
      <c r="P4012" s="19"/>
      <c r="Q4012" s="19"/>
      <c r="R4012" s="19"/>
      <c r="S4012" s="18">
        <f>SUM(O4012:R4012)</f>
        <v>0</v>
      </c>
      <c r="T4012" s="20"/>
      <c r="U4012" s="17">
        <v>0.8</v>
      </c>
      <c r="V4012" s="17"/>
      <c r="W4012" s="17"/>
      <c r="X4012" s="17"/>
      <c r="Y4012" s="17"/>
      <c r="Z4012" s="18">
        <f>SUM(T4012:Y4012)</f>
        <v>0.8</v>
      </c>
      <c r="AA4012" s="17"/>
      <c r="AB4012" s="17"/>
      <c r="AC4012" s="41">
        <f>G4012+J4012+N4012+S4012+Z4012+AA4012-AB4012</f>
        <v>72.268749999999997</v>
      </c>
    </row>
    <row r="4013" spans="1:29" x14ac:dyDescent="0.25">
      <c r="A4013" s="224">
        <v>4009</v>
      </c>
      <c r="B4013" s="62" t="s">
        <v>3092</v>
      </c>
      <c r="C4013" s="13" t="s">
        <v>2360</v>
      </c>
      <c r="D4013" s="18">
        <v>0.72250000000000003</v>
      </c>
      <c r="E4013" s="122"/>
      <c r="F4013" s="17"/>
      <c r="G4013" s="18">
        <v>72.25</v>
      </c>
      <c r="H4013" s="17"/>
      <c r="I4013" s="19"/>
      <c r="J4013" s="18">
        <v>0</v>
      </c>
      <c r="K4013" s="17"/>
      <c r="L4013" s="19"/>
      <c r="M4013" s="19"/>
      <c r="N4013" s="18">
        <v>0</v>
      </c>
      <c r="O4013" s="19"/>
      <c r="P4013" s="19"/>
      <c r="Q4013" s="19"/>
      <c r="R4013" s="19"/>
      <c r="S4013" s="18">
        <v>0</v>
      </c>
      <c r="T4013" s="20"/>
      <c r="U4013" s="17"/>
      <c r="V4013" s="17"/>
      <c r="W4013" s="17"/>
      <c r="X4013" s="17"/>
      <c r="Y4013" s="17"/>
      <c r="Z4013" s="18">
        <v>0</v>
      </c>
      <c r="AA4013" s="17"/>
      <c r="AB4013" s="17"/>
      <c r="AC4013" s="41">
        <v>72.25</v>
      </c>
    </row>
    <row r="4014" spans="1:29" x14ac:dyDescent="0.25">
      <c r="A4014" s="224">
        <v>4010</v>
      </c>
      <c r="B4014" s="62" t="s">
        <v>3764</v>
      </c>
      <c r="C4014" s="13" t="s">
        <v>3340</v>
      </c>
      <c r="D4014" s="18">
        <v>0.7124242424242424</v>
      </c>
      <c r="E4014" s="122">
        <v>1</v>
      </c>
      <c r="F4014" s="17"/>
      <c r="G4014" s="18">
        <v>72.242424242424235</v>
      </c>
      <c r="H4014" s="17"/>
      <c r="I4014" s="19"/>
      <c r="J4014" s="18">
        <v>0</v>
      </c>
      <c r="K4014" s="17"/>
      <c r="L4014" s="19"/>
      <c r="M4014" s="19"/>
      <c r="N4014" s="18">
        <v>0</v>
      </c>
      <c r="O4014" s="19"/>
      <c r="P4014" s="19"/>
      <c r="Q4014" s="19"/>
      <c r="R4014" s="19"/>
      <c r="S4014" s="18">
        <v>0</v>
      </c>
      <c r="T4014" s="20"/>
      <c r="U4014" s="17"/>
      <c r="V4014" s="17"/>
      <c r="W4014" s="17"/>
      <c r="X4014" s="17"/>
      <c r="Y4014" s="17"/>
      <c r="Z4014" s="18">
        <v>0</v>
      </c>
      <c r="AA4014" s="17"/>
      <c r="AB4014" s="17"/>
      <c r="AC4014" s="41">
        <v>72.242424242424235</v>
      </c>
    </row>
    <row r="4015" spans="1:29" x14ac:dyDescent="0.25">
      <c r="A4015" s="225">
        <v>4011</v>
      </c>
      <c r="B4015" s="61" t="s">
        <v>1050</v>
      </c>
      <c r="C4015" s="8" t="s">
        <v>5456</v>
      </c>
      <c r="D4015" s="6">
        <v>0.72238865764828297</v>
      </c>
      <c r="E4015" s="121"/>
      <c r="F4015" s="5"/>
      <c r="G4015" s="6">
        <f>SUM(D4015*100,E4015:F4015)</f>
        <v>72.23886576482829</v>
      </c>
      <c r="H4015" s="5"/>
      <c r="I4015" s="4"/>
      <c r="J4015" s="6">
        <f>SUM(H4015:I4015)</f>
        <v>0</v>
      </c>
      <c r="K4015" s="5"/>
      <c r="L4015" s="4"/>
      <c r="M4015" s="4"/>
      <c r="N4015" s="6">
        <f>SUM(K4015:M4015)</f>
        <v>0</v>
      </c>
      <c r="O4015" s="4"/>
      <c r="P4015" s="4"/>
      <c r="Q4015" s="4"/>
      <c r="R4015" s="4"/>
      <c r="S4015" s="6">
        <f>SUM(O4015:R4015)</f>
        <v>0</v>
      </c>
      <c r="T4015" s="7"/>
      <c r="U4015" s="5"/>
      <c r="V4015" s="5"/>
      <c r="W4015" s="5"/>
      <c r="X4015" s="5"/>
      <c r="Y4015" s="5"/>
      <c r="Z4015" s="6">
        <f>SUM(T4015:Y4015)</f>
        <v>0</v>
      </c>
      <c r="AA4015" s="5"/>
      <c r="AB4015" s="5"/>
      <c r="AC4015" s="40">
        <f>G4015+J4015+N4015+S4015+Z4015+AA4015-AB4015</f>
        <v>72.23886576482829</v>
      </c>
    </row>
    <row r="4016" spans="1:29" x14ac:dyDescent="0.25">
      <c r="A4016" s="224">
        <v>4012</v>
      </c>
      <c r="B4016" s="62" t="s">
        <v>4929</v>
      </c>
      <c r="C4016" s="8" t="s">
        <v>4042</v>
      </c>
      <c r="D4016" s="18">
        <v>0.72223684210526318</v>
      </c>
      <c r="E4016" s="124"/>
      <c r="F4016" s="17"/>
      <c r="G4016" s="18">
        <f>SUM(D4016*100,E4016:F4016)</f>
        <v>72.223684210526315</v>
      </c>
      <c r="H4016" s="17"/>
      <c r="I4016" s="19"/>
      <c r="J4016" s="18">
        <f>SUM(H4016:I4016)</f>
        <v>0</v>
      </c>
      <c r="K4016" s="17"/>
      <c r="L4016" s="19"/>
      <c r="M4016" s="19"/>
      <c r="N4016" s="18">
        <f>SUM(K4016:M4016)</f>
        <v>0</v>
      </c>
      <c r="O4016" s="19"/>
      <c r="P4016" s="19"/>
      <c r="Q4016" s="19"/>
      <c r="R4016" s="19"/>
      <c r="S4016" s="18">
        <f>SUM(O4016:R4016)</f>
        <v>0</v>
      </c>
      <c r="T4016" s="20"/>
      <c r="U4016" s="17"/>
      <c r="V4016" s="17"/>
      <c r="W4016" s="17"/>
      <c r="X4016" s="17"/>
      <c r="Y4016" s="17"/>
      <c r="Z4016" s="18">
        <f>SUM(T4016:Y4016)</f>
        <v>0</v>
      </c>
      <c r="AA4016" s="17"/>
      <c r="AB4016" s="17"/>
      <c r="AC4016" s="41">
        <f>G4016+J4016+N4016+S4016+Z4016+AA4016-AB4016</f>
        <v>72.223684210526315</v>
      </c>
    </row>
    <row r="4017" spans="1:29" x14ac:dyDescent="0.25">
      <c r="A4017" s="224">
        <v>4013</v>
      </c>
      <c r="B4017" s="58" t="s">
        <v>1051</v>
      </c>
      <c r="C4017" s="8" t="s">
        <v>5456</v>
      </c>
      <c r="D4017" s="43">
        <v>0.72212666666666669</v>
      </c>
      <c r="E4017" s="121"/>
      <c r="F4017" s="5"/>
      <c r="G4017" s="6">
        <f>SUM(D4017*100,E4017:F4017)</f>
        <v>72.212666666666664</v>
      </c>
      <c r="H4017" s="5"/>
      <c r="I4017" s="4"/>
      <c r="J4017" s="6">
        <f>SUM(H4017:I4017)</f>
        <v>0</v>
      </c>
      <c r="K4017" s="5"/>
      <c r="L4017" s="4"/>
      <c r="M4017" s="4"/>
      <c r="N4017" s="6">
        <f>SUM(K4017:M4017)</f>
        <v>0</v>
      </c>
      <c r="O4017" s="4"/>
      <c r="P4017" s="4"/>
      <c r="Q4017" s="4"/>
      <c r="R4017" s="4"/>
      <c r="S4017" s="6">
        <f>SUM(O4017:R4017)</f>
        <v>0</v>
      </c>
      <c r="T4017" s="7"/>
      <c r="U4017" s="5"/>
      <c r="V4017" s="5"/>
      <c r="W4017" s="5"/>
      <c r="X4017" s="5"/>
      <c r="Y4017" s="5"/>
      <c r="Z4017" s="6">
        <f>SUM(T4017:Y4017)</f>
        <v>0</v>
      </c>
      <c r="AA4017" s="5"/>
      <c r="AB4017" s="5"/>
      <c r="AC4017" s="40">
        <f>G4017+J4017+N4017+S4017+Z4017+AA4017-AB4017</f>
        <v>72.212666666666664</v>
      </c>
    </row>
    <row r="4018" spans="1:29" x14ac:dyDescent="0.25">
      <c r="A4018" s="224">
        <v>4014</v>
      </c>
      <c r="B4018" s="77" t="s">
        <v>1838</v>
      </c>
      <c r="C4018" s="21" t="s">
        <v>1369</v>
      </c>
      <c r="D4018" s="18">
        <v>0.72207951070336385</v>
      </c>
      <c r="E4018" s="122"/>
      <c r="F4018" s="17"/>
      <c r="G4018" s="18">
        <f>SUM(D4018*100,E4018:F4018)</f>
        <v>72.207951070336378</v>
      </c>
      <c r="H4018" s="17"/>
      <c r="I4018" s="19"/>
      <c r="J4018" s="18">
        <f>SUM(H4018:I4018)</f>
        <v>0</v>
      </c>
      <c r="K4018" s="17"/>
      <c r="L4018" s="19"/>
      <c r="M4018" s="19"/>
      <c r="N4018" s="18">
        <f>SUM(K4018:M4018)</f>
        <v>0</v>
      </c>
      <c r="O4018" s="19"/>
      <c r="P4018" s="19"/>
      <c r="Q4018" s="19"/>
      <c r="R4018" s="19"/>
      <c r="S4018" s="18">
        <f>SUM(O4018:R4018)</f>
        <v>0</v>
      </c>
      <c r="T4018" s="20"/>
      <c r="U4018" s="17"/>
      <c r="V4018" s="17"/>
      <c r="W4018" s="17"/>
      <c r="X4018" s="17"/>
      <c r="Y4018" s="17"/>
      <c r="Z4018" s="18">
        <f>SUM(T4018:Y4018)</f>
        <v>0</v>
      </c>
      <c r="AA4018" s="17"/>
      <c r="AB4018" s="17"/>
      <c r="AC4018" s="41">
        <f>G4018+J4018+N4018+S4018+Z4018+AA4018-AB4018</f>
        <v>72.207951070336378</v>
      </c>
    </row>
    <row r="4019" spans="1:29" x14ac:dyDescent="0.25">
      <c r="A4019" s="225">
        <v>4015</v>
      </c>
      <c r="B4019" s="23" t="s">
        <v>1839</v>
      </c>
      <c r="C4019" s="8" t="s">
        <v>1369</v>
      </c>
      <c r="D4019" s="18">
        <v>0.72199999999999998</v>
      </c>
      <c r="E4019" s="122"/>
      <c r="F4019" s="17"/>
      <c r="G4019" s="18">
        <f>SUM(D4019*100,E4019:F4019)</f>
        <v>72.2</v>
      </c>
      <c r="H4019" s="17"/>
      <c r="I4019" s="19"/>
      <c r="J4019" s="18">
        <f>SUM(H4019:I4019)</f>
        <v>0</v>
      </c>
      <c r="K4019" s="17"/>
      <c r="L4019" s="19"/>
      <c r="M4019" s="19"/>
      <c r="N4019" s="18">
        <f>SUM(K4019:M4019)</f>
        <v>0</v>
      </c>
      <c r="O4019" s="19"/>
      <c r="P4019" s="19"/>
      <c r="Q4019" s="19"/>
      <c r="R4019" s="19"/>
      <c r="S4019" s="18">
        <f>SUM(O4019:R4019)</f>
        <v>0</v>
      </c>
      <c r="T4019" s="20"/>
      <c r="U4019" s="17"/>
      <c r="V4019" s="17"/>
      <c r="W4019" s="17"/>
      <c r="X4019" s="17"/>
      <c r="Y4019" s="17"/>
      <c r="Z4019" s="18">
        <f>SUM(T4019:Y4019)</f>
        <v>0</v>
      </c>
      <c r="AA4019" s="17"/>
      <c r="AB4019" s="17"/>
      <c r="AC4019" s="41">
        <f>G4019+J4019+N4019+S4019+Z4019+AA4019-AB4019</f>
        <v>72.2</v>
      </c>
    </row>
    <row r="4020" spans="1:29" x14ac:dyDescent="0.25">
      <c r="A4020" s="224">
        <v>4016</v>
      </c>
      <c r="B4020" s="62" t="s">
        <v>3765</v>
      </c>
      <c r="C4020" s="13" t="s">
        <v>3340</v>
      </c>
      <c r="D4020" s="18">
        <v>0.69696969696969702</v>
      </c>
      <c r="E4020" s="122">
        <v>1</v>
      </c>
      <c r="F4020" s="17"/>
      <c r="G4020" s="18">
        <v>70.696969696969703</v>
      </c>
      <c r="H4020" s="17"/>
      <c r="I4020" s="19"/>
      <c r="J4020" s="18">
        <v>0</v>
      </c>
      <c r="K4020" s="17"/>
      <c r="L4020" s="19"/>
      <c r="M4020" s="19"/>
      <c r="N4020" s="18">
        <v>0</v>
      </c>
      <c r="O4020" s="19"/>
      <c r="P4020" s="19"/>
      <c r="Q4020" s="19"/>
      <c r="R4020" s="19"/>
      <c r="S4020" s="18">
        <v>0</v>
      </c>
      <c r="T4020" s="20">
        <v>1</v>
      </c>
      <c r="U4020" s="17"/>
      <c r="V4020" s="17">
        <v>0.5</v>
      </c>
      <c r="W4020" s="17"/>
      <c r="X4020" s="17"/>
      <c r="Y4020" s="17"/>
      <c r="Z4020" s="18">
        <v>1.5</v>
      </c>
      <c r="AA4020" s="17"/>
      <c r="AB4020" s="17"/>
      <c r="AC4020" s="41">
        <v>72.196969696969703</v>
      </c>
    </row>
    <row r="4021" spans="1:29" x14ac:dyDescent="0.25">
      <c r="A4021" s="224">
        <v>4017</v>
      </c>
      <c r="B4021" s="110" t="s">
        <v>4581</v>
      </c>
      <c r="C4021" s="50" t="s">
        <v>4042</v>
      </c>
      <c r="D4021" s="18">
        <v>0.72193548387096773</v>
      </c>
      <c r="E4021" s="124"/>
      <c r="F4021" s="17"/>
      <c r="G4021" s="18">
        <f>SUM(D4021*100,E4021:F4021)</f>
        <v>72.193548387096769</v>
      </c>
      <c r="H4021" s="17"/>
      <c r="I4021" s="19"/>
      <c r="J4021" s="18">
        <f>SUM(H4021:I4021)</f>
        <v>0</v>
      </c>
      <c r="K4021" s="17"/>
      <c r="L4021" s="19"/>
      <c r="M4021" s="19"/>
      <c r="N4021" s="18">
        <f>SUM(K4021:M4021)</f>
        <v>0</v>
      </c>
      <c r="O4021" s="19"/>
      <c r="P4021" s="19"/>
      <c r="Q4021" s="19"/>
      <c r="R4021" s="19"/>
      <c r="S4021" s="18">
        <f>SUM(O4021:R4021)</f>
        <v>0</v>
      </c>
      <c r="T4021" s="20"/>
      <c r="U4021" s="17"/>
      <c r="V4021" s="17"/>
      <c r="W4021" s="17"/>
      <c r="X4021" s="17"/>
      <c r="Y4021" s="17"/>
      <c r="Z4021" s="18">
        <f>SUM(T4021:Y4021)</f>
        <v>0</v>
      </c>
      <c r="AA4021" s="17"/>
      <c r="AB4021" s="17"/>
      <c r="AC4021" s="41">
        <f>G4021+J4021+N4021+S4021+Z4021+AA4021-AB4021</f>
        <v>72.193548387096769</v>
      </c>
    </row>
    <row r="4022" spans="1:29" x14ac:dyDescent="0.25">
      <c r="A4022" s="224">
        <v>4018</v>
      </c>
      <c r="B4022" s="62" t="s">
        <v>5059</v>
      </c>
      <c r="C4022" s="24" t="s">
        <v>4042</v>
      </c>
      <c r="D4022" s="18">
        <v>0.72193548387096773</v>
      </c>
      <c r="E4022" s="124"/>
      <c r="F4022" s="17"/>
      <c r="G4022" s="18">
        <f>SUM(D4022*100,E4022:F4022)</f>
        <v>72.193548387096769</v>
      </c>
      <c r="H4022" s="17"/>
      <c r="I4022" s="19"/>
      <c r="J4022" s="18">
        <f>SUM(H4022:I4022)</f>
        <v>0</v>
      </c>
      <c r="K4022" s="17"/>
      <c r="L4022" s="19"/>
      <c r="M4022" s="19"/>
      <c r="N4022" s="18">
        <f>SUM(K4022:M4022)</f>
        <v>0</v>
      </c>
      <c r="O4022" s="19"/>
      <c r="P4022" s="19"/>
      <c r="Q4022" s="19"/>
      <c r="R4022" s="19"/>
      <c r="S4022" s="18">
        <f>SUM(O4022:R4022)</f>
        <v>0</v>
      </c>
      <c r="T4022" s="20"/>
      <c r="U4022" s="17"/>
      <c r="V4022" s="17"/>
      <c r="W4022" s="17"/>
      <c r="X4022" s="17"/>
      <c r="Y4022" s="17"/>
      <c r="Z4022" s="18">
        <f>SUM(T4022:Y4022)</f>
        <v>0</v>
      </c>
      <c r="AA4022" s="17"/>
      <c r="AB4022" s="17"/>
      <c r="AC4022" s="41">
        <f>G4022+J4022+N4022+S4022+Z4022+AA4022-AB4022</f>
        <v>72.193548387096769</v>
      </c>
    </row>
    <row r="4023" spans="1:29" x14ac:dyDescent="0.25">
      <c r="A4023" s="225">
        <v>4019</v>
      </c>
      <c r="B4023" s="62" t="s">
        <v>4851</v>
      </c>
      <c r="C4023" s="8" t="s">
        <v>4042</v>
      </c>
      <c r="D4023" s="18">
        <v>0.72187500000000004</v>
      </c>
      <c r="E4023" s="124"/>
      <c r="F4023" s="17"/>
      <c r="G4023" s="18">
        <f>SUM(D4023*100,E4023:F4023)</f>
        <v>72.1875</v>
      </c>
      <c r="H4023" s="17"/>
      <c r="I4023" s="19"/>
      <c r="J4023" s="18">
        <f>SUM(H4023:I4023)</f>
        <v>0</v>
      </c>
      <c r="K4023" s="17"/>
      <c r="L4023" s="19"/>
      <c r="M4023" s="19"/>
      <c r="N4023" s="18">
        <f>SUM(K4023:M4023)</f>
        <v>0</v>
      </c>
      <c r="O4023" s="19"/>
      <c r="P4023" s="19"/>
      <c r="Q4023" s="19"/>
      <c r="R4023" s="19"/>
      <c r="S4023" s="18">
        <f>SUM(O4023:R4023)</f>
        <v>0</v>
      </c>
      <c r="T4023" s="20"/>
      <c r="U4023" s="17"/>
      <c r="V4023" s="17"/>
      <c r="W4023" s="17"/>
      <c r="X4023" s="17"/>
      <c r="Y4023" s="17"/>
      <c r="Z4023" s="18">
        <f>SUM(T4023:Y4023)</f>
        <v>0</v>
      </c>
      <c r="AA4023" s="17"/>
      <c r="AB4023" s="17"/>
      <c r="AC4023" s="41">
        <f>G4023+J4023+N4023+S4023+Z4023+AA4023-AB4023</f>
        <v>72.1875</v>
      </c>
    </row>
    <row r="4024" spans="1:29" x14ac:dyDescent="0.25">
      <c r="A4024" s="224">
        <v>4020</v>
      </c>
      <c r="B4024" s="62" t="s">
        <v>5288</v>
      </c>
      <c r="C4024" s="9" t="s">
        <v>4042</v>
      </c>
      <c r="D4024" s="18">
        <v>0.67787272727272729</v>
      </c>
      <c r="E4024" s="124"/>
      <c r="F4024" s="17"/>
      <c r="G4024" s="18">
        <f>SUM(D4024*100,E4024:F4024)</f>
        <v>67.787272727272736</v>
      </c>
      <c r="H4024" s="17"/>
      <c r="I4024" s="19"/>
      <c r="J4024" s="18">
        <f>SUM(H4024:I4024)</f>
        <v>0</v>
      </c>
      <c r="K4024" s="17"/>
      <c r="L4024" s="19"/>
      <c r="M4024" s="19"/>
      <c r="N4024" s="18">
        <f>SUM(K4024:M4024)</f>
        <v>0</v>
      </c>
      <c r="O4024" s="19"/>
      <c r="P4024" s="19"/>
      <c r="Q4024" s="19"/>
      <c r="R4024" s="19"/>
      <c r="S4024" s="18">
        <f>SUM(O4024:R4024)</f>
        <v>0</v>
      </c>
      <c r="T4024" s="20"/>
      <c r="U4024" s="17">
        <v>2.8</v>
      </c>
      <c r="V4024" s="17">
        <v>1.6</v>
      </c>
      <c r="W4024" s="17"/>
      <c r="X4024" s="17"/>
      <c r="Y4024" s="17"/>
      <c r="Z4024" s="18">
        <f>SUM(T4024:Y4024)</f>
        <v>4.4000000000000004</v>
      </c>
      <c r="AA4024" s="17"/>
      <c r="AB4024" s="17"/>
      <c r="AC4024" s="41">
        <f>G4024+J4024+N4024+S4024+Z4024+AA4024-AB4024</f>
        <v>72.187272727272742</v>
      </c>
    </row>
    <row r="4025" spans="1:29" x14ac:dyDescent="0.25">
      <c r="A4025" s="224">
        <v>4021</v>
      </c>
      <c r="B4025" s="95" t="s">
        <v>1840</v>
      </c>
      <c r="C4025" s="8" t="s">
        <v>1369</v>
      </c>
      <c r="D4025" s="18">
        <v>0.69272258064516135</v>
      </c>
      <c r="E4025" s="122"/>
      <c r="F4025" s="17"/>
      <c r="G4025" s="18">
        <f>SUM(D4025*100,E4025:F4025)</f>
        <v>69.272258064516137</v>
      </c>
      <c r="H4025" s="17"/>
      <c r="I4025" s="19"/>
      <c r="J4025" s="18">
        <f>SUM(H4025:I4025)</f>
        <v>0</v>
      </c>
      <c r="K4025" s="17"/>
      <c r="L4025" s="19"/>
      <c r="M4025" s="19"/>
      <c r="N4025" s="18">
        <f>SUM(K4025:M4025)</f>
        <v>0</v>
      </c>
      <c r="O4025" s="19"/>
      <c r="P4025" s="19"/>
      <c r="Q4025" s="19"/>
      <c r="R4025" s="19"/>
      <c r="S4025" s="18">
        <f>SUM(O4025:R4025)</f>
        <v>0</v>
      </c>
      <c r="T4025" s="20">
        <v>1.5</v>
      </c>
      <c r="U4025" s="17"/>
      <c r="V4025" s="17"/>
      <c r="W4025" s="17">
        <v>0.5</v>
      </c>
      <c r="X4025" s="17">
        <v>0.9</v>
      </c>
      <c r="Y4025" s="17"/>
      <c r="Z4025" s="18">
        <f>SUM(T4025:Y4025)</f>
        <v>2.9</v>
      </c>
      <c r="AA4025" s="17"/>
      <c r="AB4025" s="17"/>
      <c r="AC4025" s="41">
        <f>G4025+J4025+N4025+S4025+Z4025+AA4025-AB4025</f>
        <v>72.172258064516143</v>
      </c>
    </row>
    <row r="4026" spans="1:29" x14ac:dyDescent="0.25">
      <c r="A4026" s="224">
        <v>4022</v>
      </c>
      <c r="B4026" s="27" t="s">
        <v>1841</v>
      </c>
      <c r="C4026" s="28" t="s">
        <v>1369</v>
      </c>
      <c r="D4026" s="18">
        <v>0.72166666666666668</v>
      </c>
      <c r="E4026" s="122"/>
      <c r="F4026" s="17"/>
      <c r="G4026" s="18">
        <f>SUM(D4026*100,E4026:F4026)</f>
        <v>72.166666666666671</v>
      </c>
      <c r="H4026" s="17"/>
      <c r="I4026" s="19"/>
      <c r="J4026" s="18">
        <f>SUM(H4026:I4026)</f>
        <v>0</v>
      </c>
      <c r="K4026" s="17"/>
      <c r="L4026" s="19"/>
      <c r="M4026" s="19"/>
      <c r="N4026" s="18">
        <f>SUM(K4026:M4026)</f>
        <v>0</v>
      </c>
      <c r="O4026" s="19"/>
      <c r="P4026" s="19"/>
      <c r="Q4026" s="19"/>
      <c r="R4026" s="19"/>
      <c r="S4026" s="18">
        <f>SUM(O4026:R4026)</f>
        <v>0</v>
      </c>
      <c r="T4026" s="20"/>
      <c r="U4026" s="17"/>
      <c r="V4026" s="17"/>
      <c r="W4026" s="17"/>
      <c r="X4026" s="17"/>
      <c r="Y4026" s="17"/>
      <c r="Z4026" s="18">
        <f>SUM(T4026:Y4026)</f>
        <v>0</v>
      </c>
      <c r="AA4026" s="17"/>
      <c r="AB4026" s="17"/>
      <c r="AC4026" s="41">
        <f>G4026+J4026+N4026+S4026+Z4026+AA4026-AB4026</f>
        <v>72.166666666666671</v>
      </c>
    </row>
    <row r="4027" spans="1:29" x14ac:dyDescent="0.25">
      <c r="A4027" s="225">
        <v>4023</v>
      </c>
      <c r="B4027" s="62" t="s">
        <v>3093</v>
      </c>
      <c r="C4027" s="13" t="s">
        <v>2360</v>
      </c>
      <c r="D4027" s="18">
        <v>0.72166666666666668</v>
      </c>
      <c r="E4027" s="122"/>
      <c r="F4027" s="17"/>
      <c r="G4027" s="18">
        <v>72.166666666666671</v>
      </c>
      <c r="H4027" s="17"/>
      <c r="I4027" s="19"/>
      <c r="J4027" s="18">
        <v>0</v>
      </c>
      <c r="K4027" s="17"/>
      <c r="L4027" s="19"/>
      <c r="M4027" s="19"/>
      <c r="N4027" s="18">
        <v>0</v>
      </c>
      <c r="O4027" s="19"/>
      <c r="P4027" s="19"/>
      <c r="Q4027" s="19"/>
      <c r="R4027" s="19"/>
      <c r="S4027" s="18">
        <v>0</v>
      </c>
      <c r="T4027" s="20"/>
      <c r="U4027" s="17"/>
      <c r="V4027" s="17"/>
      <c r="W4027" s="17"/>
      <c r="X4027" s="17"/>
      <c r="Y4027" s="17"/>
      <c r="Z4027" s="18">
        <v>0</v>
      </c>
      <c r="AA4027" s="17"/>
      <c r="AB4027" s="17"/>
      <c r="AC4027" s="41">
        <v>72.166666666666671</v>
      </c>
    </row>
    <row r="4028" spans="1:29" x14ac:dyDescent="0.25">
      <c r="A4028" s="224">
        <v>4024</v>
      </c>
      <c r="B4028" s="62" t="s">
        <v>5151</v>
      </c>
      <c r="C4028" s="24" t="s">
        <v>4042</v>
      </c>
      <c r="D4028" s="18">
        <v>0.7216129032258064</v>
      </c>
      <c r="E4028" s="124"/>
      <c r="F4028" s="17"/>
      <c r="G4028" s="18">
        <f>SUM(D4028*100,E4028:F4028)</f>
        <v>72.161290322580641</v>
      </c>
      <c r="H4028" s="17"/>
      <c r="I4028" s="19"/>
      <c r="J4028" s="18">
        <f>SUM(H4028:I4028)</f>
        <v>0</v>
      </c>
      <c r="K4028" s="17"/>
      <c r="L4028" s="19"/>
      <c r="M4028" s="19"/>
      <c r="N4028" s="18">
        <f>SUM(K4028:M4028)</f>
        <v>0</v>
      </c>
      <c r="O4028" s="19"/>
      <c r="P4028" s="19"/>
      <c r="Q4028" s="19"/>
      <c r="R4028" s="19"/>
      <c r="S4028" s="18">
        <f>SUM(O4028:R4028)</f>
        <v>0</v>
      </c>
      <c r="T4028" s="20"/>
      <c r="U4028" s="17"/>
      <c r="V4028" s="17"/>
      <c r="W4028" s="17"/>
      <c r="X4028" s="17"/>
      <c r="Y4028" s="17"/>
      <c r="Z4028" s="18">
        <f>SUM(T4028:Y4028)</f>
        <v>0</v>
      </c>
      <c r="AA4028" s="17"/>
      <c r="AB4028" s="17"/>
      <c r="AC4028" s="41">
        <f>G4028+J4028+N4028+S4028+Z4028+AA4028-AB4028</f>
        <v>72.161290322580641</v>
      </c>
    </row>
    <row r="4029" spans="1:29" x14ac:dyDescent="0.25">
      <c r="A4029" s="224">
        <v>4025</v>
      </c>
      <c r="B4029" s="109">
        <v>204147</v>
      </c>
      <c r="C4029" s="36" t="s">
        <v>5457</v>
      </c>
      <c r="D4029" s="38">
        <v>0.68656249999999996</v>
      </c>
      <c r="E4029" s="123"/>
      <c r="F4029" s="33"/>
      <c r="G4029" s="34">
        <v>68.65625</v>
      </c>
      <c r="H4029" s="33">
        <v>3.5</v>
      </c>
      <c r="I4029" s="32"/>
      <c r="J4029" s="34">
        <v>3.5</v>
      </c>
      <c r="K4029" s="33"/>
      <c r="L4029" s="32"/>
      <c r="M4029" s="32"/>
      <c r="N4029" s="34">
        <v>0</v>
      </c>
      <c r="O4029" s="32"/>
      <c r="P4029" s="32"/>
      <c r="Q4029" s="32"/>
      <c r="R4029" s="32"/>
      <c r="S4029" s="34">
        <v>0</v>
      </c>
      <c r="T4029" s="35"/>
      <c r="U4029" s="33"/>
      <c r="V4029" s="33"/>
      <c r="W4029" s="33"/>
      <c r="X4029" s="33"/>
      <c r="Y4029" s="33"/>
      <c r="Z4029" s="34">
        <v>0</v>
      </c>
      <c r="AA4029" s="33"/>
      <c r="AB4029" s="33"/>
      <c r="AC4029" s="42">
        <v>72.15625</v>
      </c>
    </row>
    <row r="4030" spans="1:29" x14ac:dyDescent="0.25">
      <c r="A4030" s="224">
        <v>4026</v>
      </c>
      <c r="B4030" s="62" t="s">
        <v>5316</v>
      </c>
      <c r="C4030" s="9" t="s">
        <v>4042</v>
      </c>
      <c r="D4030" s="18">
        <v>0.71353333333333324</v>
      </c>
      <c r="E4030" s="124"/>
      <c r="F4030" s="17"/>
      <c r="G4030" s="18">
        <f>SUM(D4030*100,E4030:F4030)</f>
        <v>71.353333333333325</v>
      </c>
      <c r="H4030" s="17"/>
      <c r="I4030" s="19"/>
      <c r="J4030" s="18">
        <f>SUM(H4030:I4030)</f>
        <v>0</v>
      </c>
      <c r="K4030" s="17"/>
      <c r="L4030" s="19"/>
      <c r="M4030" s="19"/>
      <c r="N4030" s="18">
        <f>SUM(K4030:M4030)</f>
        <v>0</v>
      </c>
      <c r="O4030" s="19"/>
      <c r="P4030" s="19"/>
      <c r="Q4030" s="19"/>
      <c r="R4030" s="19"/>
      <c r="S4030" s="18">
        <f>SUM(O4030:R4030)</f>
        <v>0</v>
      </c>
      <c r="T4030" s="20"/>
      <c r="U4030" s="17">
        <v>0.8</v>
      </c>
      <c r="V4030" s="17"/>
      <c r="W4030" s="17"/>
      <c r="X4030" s="17"/>
      <c r="Y4030" s="17"/>
      <c r="Z4030" s="18">
        <f>SUM(T4030:Y4030)</f>
        <v>0.8</v>
      </c>
      <c r="AA4030" s="17"/>
      <c r="AB4030" s="17"/>
      <c r="AC4030" s="41">
        <f>G4030+J4030+N4030+S4030+Z4030+AA4030-AB4030</f>
        <v>72.153333333333322</v>
      </c>
    </row>
    <row r="4031" spans="1:29" x14ac:dyDescent="0.25">
      <c r="A4031" s="225">
        <v>4027</v>
      </c>
      <c r="B4031" s="62" t="s">
        <v>3766</v>
      </c>
      <c r="C4031" s="13" t="s">
        <v>3340</v>
      </c>
      <c r="D4031" s="18">
        <v>0.71151515151515154</v>
      </c>
      <c r="E4031" s="122">
        <v>1</v>
      </c>
      <c r="F4031" s="17"/>
      <c r="G4031" s="18">
        <v>72.151515151515156</v>
      </c>
      <c r="H4031" s="17"/>
      <c r="I4031" s="19"/>
      <c r="J4031" s="18">
        <v>0</v>
      </c>
      <c r="K4031" s="17"/>
      <c r="L4031" s="19"/>
      <c r="M4031" s="19"/>
      <c r="N4031" s="18">
        <v>0</v>
      </c>
      <c r="O4031" s="19"/>
      <c r="P4031" s="19"/>
      <c r="Q4031" s="19"/>
      <c r="R4031" s="19"/>
      <c r="S4031" s="18">
        <v>0</v>
      </c>
      <c r="T4031" s="20"/>
      <c r="U4031" s="17"/>
      <c r="V4031" s="17"/>
      <c r="W4031" s="17"/>
      <c r="X4031" s="17"/>
      <c r="Y4031" s="17"/>
      <c r="Z4031" s="18">
        <v>0</v>
      </c>
      <c r="AA4031" s="17"/>
      <c r="AB4031" s="17"/>
      <c r="AC4031" s="41">
        <v>72.151515151515156</v>
      </c>
    </row>
    <row r="4032" spans="1:29" x14ac:dyDescent="0.25">
      <c r="A4032" s="224">
        <v>4028</v>
      </c>
      <c r="B4032" s="62" t="s">
        <v>1052</v>
      </c>
      <c r="C4032" s="8" t="s">
        <v>5456</v>
      </c>
      <c r="D4032" s="6">
        <v>0.72137931034482761</v>
      </c>
      <c r="E4032" s="121"/>
      <c r="F4032" s="5"/>
      <c r="G4032" s="6">
        <f>SUM(D4032*100,E4032:F4032)</f>
        <v>72.137931034482762</v>
      </c>
      <c r="H4032" s="5"/>
      <c r="I4032" s="4"/>
      <c r="J4032" s="6">
        <f>SUM(H4032:I4032)</f>
        <v>0</v>
      </c>
      <c r="K4032" s="5"/>
      <c r="L4032" s="4"/>
      <c r="M4032" s="4"/>
      <c r="N4032" s="6">
        <f>SUM(K4032:M4032)</f>
        <v>0</v>
      </c>
      <c r="O4032" s="4"/>
      <c r="P4032" s="4"/>
      <c r="Q4032" s="4"/>
      <c r="R4032" s="4"/>
      <c r="S4032" s="6">
        <f>SUM(O4032:R4032)</f>
        <v>0</v>
      </c>
      <c r="T4032" s="7"/>
      <c r="U4032" s="5"/>
      <c r="V4032" s="5"/>
      <c r="W4032" s="5"/>
      <c r="X4032" s="5"/>
      <c r="Y4032" s="5"/>
      <c r="Z4032" s="6">
        <f>SUM(T4032:Y4032)</f>
        <v>0</v>
      </c>
      <c r="AA4032" s="5"/>
      <c r="AB4032" s="5"/>
      <c r="AC4032" s="40">
        <f>G4032+J4032+N4032+S4032+Z4032+AA4032-AB4032</f>
        <v>72.137931034482762</v>
      </c>
    </row>
    <row r="4033" spans="1:29" x14ac:dyDescent="0.25">
      <c r="A4033" s="224">
        <v>4029</v>
      </c>
      <c r="B4033" s="62" t="s">
        <v>1053</v>
      </c>
      <c r="C4033" s="8" t="s">
        <v>5456</v>
      </c>
      <c r="D4033" s="6">
        <v>0.70034482758620686</v>
      </c>
      <c r="E4033" s="121"/>
      <c r="F4033" s="5"/>
      <c r="G4033" s="6">
        <f>SUM(D4033*100,E4033:F4033)</f>
        <v>70.034482758620683</v>
      </c>
      <c r="H4033" s="5"/>
      <c r="I4033" s="4"/>
      <c r="J4033" s="6">
        <f>SUM(H4033:I4033)</f>
        <v>0</v>
      </c>
      <c r="K4033" s="5"/>
      <c r="L4033" s="4"/>
      <c r="M4033" s="4"/>
      <c r="N4033" s="6">
        <f>SUM(K4033:M4033)</f>
        <v>0</v>
      </c>
      <c r="O4033" s="4"/>
      <c r="P4033" s="4"/>
      <c r="Q4033" s="4"/>
      <c r="R4033" s="4"/>
      <c r="S4033" s="6">
        <f>SUM(O4033:R4033)</f>
        <v>0</v>
      </c>
      <c r="T4033" s="7"/>
      <c r="U4033" s="5">
        <v>2.1</v>
      </c>
      <c r="V4033" s="5"/>
      <c r="W4033" s="5"/>
      <c r="X4033" s="5"/>
      <c r="Y4033" s="5"/>
      <c r="Z4033" s="6">
        <f>SUM(T4033:Y4033)</f>
        <v>2.1</v>
      </c>
      <c r="AA4033" s="5"/>
      <c r="AB4033" s="5"/>
      <c r="AC4033" s="40">
        <f>G4033+J4033+N4033+S4033+Z4033+AA4033-AB4033</f>
        <v>72.134482758620678</v>
      </c>
    </row>
    <row r="4034" spans="1:29" x14ac:dyDescent="0.25">
      <c r="A4034" s="224">
        <v>4030</v>
      </c>
      <c r="B4034" s="62" t="s">
        <v>1054</v>
      </c>
      <c r="C4034" s="8" t="s">
        <v>5456</v>
      </c>
      <c r="D4034" s="6">
        <v>0.72133333333333338</v>
      </c>
      <c r="E4034" s="121"/>
      <c r="F4034" s="5"/>
      <c r="G4034" s="6">
        <f>SUM(D4034*100,E4034:F4034)</f>
        <v>72.13333333333334</v>
      </c>
      <c r="H4034" s="5"/>
      <c r="I4034" s="4"/>
      <c r="J4034" s="6">
        <f>SUM(H4034:I4034)</f>
        <v>0</v>
      </c>
      <c r="K4034" s="5"/>
      <c r="L4034" s="4"/>
      <c r="M4034" s="4"/>
      <c r="N4034" s="6">
        <f>SUM(K4034:M4034)</f>
        <v>0</v>
      </c>
      <c r="O4034" s="4"/>
      <c r="P4034" s="4"/>
      <c r="Q4034" s="4"/>
      <c r="R4034" s="4"/>
      <c r="S4034" s="6">
        <f>SUM(O4034:R4034)</f>
        <v>0</v>
      </c>
      <c r="T4034" s="7"/>
      <c r="U4034" s="5"/>
      <c r="V4034" s="5"/>
      <c r="W4034" s="5"/>
      <c r="X4034" s="5"/>
      <c r="Y4034" s="5"/>
      <c r="Z4034" s="6">
        <f>SUM(T4034:Y4034)</f>
        <v>0</v>
      </c>
      <c r="AA4034" s="5"/>
      <c r="AB4034" s="5"/>
      <c r="AC4034" s="40">
        <f>G4034+J4034+N4034+S4034+Z4034+AA4034-AB4034</f>
        <v>72.13333333333334</v>
      </c>
    </row>
    <row r="4035" spans="1:29" x14ac:dyDescent="0.25">
      <c r="A4035" s="225">
        <v>4031</v>
      </c>
      <c r="B4035" s="109">
        <v>204204</v>
      </c>
      <c r="C4035" s="36" t="s">
        <v>5457</v>
      </c>
      <c r="D4035" s="38">
        <v>0.72124999999999995</v>
      </c>
      <c r="E4035" s="123"/>
      <c r="F4035" s="33"/>
      <c r="G4035" s="34">
        <v>72.125</v>
      </c>
      <c r="H4035" s="33"/>
      <c r="I4035" s="32"/>
      <c r="J4035" s="34">
        <v>0</v>
      </c>
      <c r="K4035" s="33"/>
      <c r="L4035" s="32"/>
      <c r="M4035" s="32"/>
      <c r="N4035" s="34">
        <v>0</v>
      </c>
      <c r="O4035" s="32"/>
      <c r="P4035" s="32"/>
      <c r="Q4035" s="32"/>
      <c r="R4035" s="32"/>
      <c r="S4035" s="34">
        <v>0</v>
      </c>
      <c r="T4035" s="35"/>
      <c r="U4035" s="33"/>
      <c r="V4035" s="33"/>
      <c r="W4035" s="33"/>
      <c r="X4035" s="33"/>
      <c r="Y4035" s="33"/>
      <c r="Z4035" s="34">
        <v>0</v>
      </c>
      <c r="AA4035" s="33"/>
      <c r="AB4035" s="33"/>
      <c r="AC4035" s="42">
        <v>72.125</v>
      </c>
    </row>
    <row r="4036" spans="1:29" x14ac:dyDescent="0.25">
      <c r="A4036" s="224">
        <v>4032</v>
      </c>
      <c r="B4036" s="62" t="s">
        <v>3767</v>
      </c>
      <c r="C4036" s="13" t="s">
        <v>3340</v>
      </c>
      <c r="D4036" s="18">
        <v>0.71121212121212118</v>
      </c>
      <c r="E4036" s="122">
        <v>1</v>
      </c>
      <c r="F4036" s="17"/>
      <c r="G4036" s="18">
        <v>72.121212121212125</v>
      </c>
      <c r="H4036" s="17"/>
      <c r="I4036" s="19"/>
      <c r="J4036" s="18">
        <v>0</v>
      </c>
      <c r="K4036" s="17"/>
      <c r="L4036" s="19"/>
      <c r="M4036" s="19"/>
      <c r="N4036" s="18">
        <v>0</v>
      </c>
      <c r="O4036" s="19"/>
      <c r="P4036" s="19"/>
      <c r="Q4036" s="19"/>
      <c r="R4036" s="19"/>
      <c r="S4036" s="18">
        <v>0</v>
      </c>
      <c r="T4036" s="20"/>
      <c r="U4036" s="17"/>
      <c r="V4036" s="17"/>
      <c r="W4036" s="17"/>
      <c r="X4036" s="17"/>
      <c r="Y4036" s="17"/>
      <c r="Z4036" s="18">
        <v>0</v>
      </c>
      <c r="AA4036" s="17"/>
      <c r="AB4036" s="17"/>
      <c r="AC4036" s="41">
        <v>72.121212121212125</v>
      </c>
    </row>
    <row r="4037" spans="1:29" x14ac:dyDescent="0.25">
      <c r="A4037" s="224">
        <v>4033</v>
      </c>
      <c r="B4037" s="62" t="s">
        <v>5038</v>
      </c>
      <c r="C4037" s="24" t="s">
        <v>4042</v>
      </c>
      <c r="D4037" s="18">
        <v>0.72112903225806446</v>
      </c>
      <c r="E4037" s="124"/>
      <c r="F4037" s="17"/>
      <c r="G4037" s="18">
        <f>SUM(D4037*100,E4037:F4037)</f>
        <v>72.112903225806448</v>
      </c>
      <c r="H4037" s="17"/>
      <c r="I4037" s="19"/>
      <c r="J4037" s="18">
        <f>SUM(H4037:I4037)</f>
        <v>0</v>
      </c>
      <c r="K4037" s="17"/>
      <c r="L4037" s="19"/>
      <c r="M4037" s="19"/>
      <c r="N4037" s="18">
        <f>SUM(K4037:M4037)</f>
        <v>0</v>
      </c>
      <c r="O4037" s="19"/>
      <c r="P4037" s="19"/>
      <c r="Q4037" s="19"/>
      <c r="R4037" s="19"/>
      <c r="S4037" s="18">
        <f>SUM(O4037:R4037)</f>
        <v>0</v>
      </c>
      <c r="T4037" s="20"/>
      <c r="U4037" s="17"/>
      <c r="V4037" s="17"/>
      <c r="W4037" s="17"/>
      <c r="X4037" s="17"/>
      <c r="Y4037" s="17"/>
      <c r="Z4037" s="18">
        <f>SUM(T4037:Y4037)</f>
        <v>0</v>
      </c>
      <c r="AA4037" s="17"/>
      <c r="AB4037" s="17"/>
      <c r="AC4037" s="41">
        <f>G4037+J4037+N4037+S4037+Z4037+AA4037-AB4037</f>
        <v>72.112903225806448</v>
      </c>
    </row>
    <row r="4038" spans="1:29" x14ac:dyDescent="0.25">
      <c r="A4038" s="224">
        <v>4034</v>
      </c>
      <c r="B4038" s="62" t="s">
        <v>1055</v>
      </c>
      <c r="C4038" s="8" t="s">
        <v>5456</v>
      </c>
      <c r="D4038" s="6">
        <v>0.7210344827586207</v>
      </c>
      <c r="E4038" s="121"/>
      <c r="F4038" s="5"/>
      <c r="G4038" s="6">
        <f>SUM(D4038*100,E4038:F4038)</f>
        <v>72.103448275862064</v>
      </c>
      <c r="H4038" s="5"/>
      <c r="I4038" s="4"/>
      <c r="J4038" s="6">
        <f>SUM(H4038:I4038)</f>
        <v>0</v>
      </c>
      <c r="K4038" s="5"/>
      <c r="L4038" s="4"/>
      <c r="M4038" s="4"/>
      <c r="N4038" s="6">
        <f>SUM(K4038:M4038)</f>
        <v>0</v>
      </c>
      <c r="O4038" s="4"/>
      <c r="P4038" s="4"/>
      <c r="Q4038" s="4"/>
      <c r="R4038" s="4"/>
      <c r="S4038" s="6">
        <f>SUM(O4038:R4038)</f>
        <v>0</v>
      </c>
      <c r="T4038" s="7"/>
      <c r="U4038" s="5"/>
      <c r="V4038" s="5"/>
      <c r="W4038" s="5"/>
      <c r="X4038" s="5"/>
      <c r="Y4038" s="5"/>
      <c r="Z4038" s="6">
        <f>SUM(T4038:Y4038)</f>
        <v>0</v>
      </c>
      <c r="AA4038" s="5"/>
      <c r="AB4038" s="5"/>
      <c r="AC4038" s="40">
        <f>G4038+J4038+N4038+S4038+Z4038+AA4038-AB4038</f>
        <v>72.103448275862064</v>
      </c>
    </row>
    <row r="4039" spans="1:29" x14ac:dyDescent="0.25">
      <c r="A4039" s="225">
        <v>4035</v>
      </c>
      <c r="B4039" s="62" t="s">
        <v>5369</v>
      </c>
      <c r="C4039" s="9" t="s">
        <v>4042</v>
      </c>
      <c r="D4039" s="18">
        <v>0.71189090909090902</v>
      </c>
      <c r="E4039" s="124"/>
      <c r="F4039" s="17"/>
      <c r="G4039" s="18">
        <f>SUM(D4039*100,E4039:F4039)</f>
        <v>71.189090909090908</v>
      </c>
      <c r="H4039" s="17"/>
      <c r="I4039" s="19"/>
      <c r="J4039" s="18">
        <f>SUM(H4039:I4039)</f>
        <v>0</v>
      </c>
      <c r="K4039" s="17"/>
      <c r="L4039" s="19"/>
      <c r="M4039" s="19"/>
      <c r="N4039" s="18">
        <f>SUM(K4039:M4039)</f>
        <v>0</v>
      </c>
      <c r="O4039" s="19"/>
      <c r="P4039" s="19"/>
      <c r="Q4039" s="19"/>
      <c r="R4039" s="19"/>
      <c r="S4039" s="18">
        <f>SUM(O4039:R4039)</f>
        <v>0</v>
      </c>
      <c r="T4039" s="20"/>
      <c r="U4039" s="17">
        <v>0.9</v>
      </c>
      <c r="V4039" s="17"/>
      <c r="W4039" s="17"/>
      <c r="X4039" s="17"/>
      <c r="Y4039" s="17"/>
      <c r="Z4039" s="18">
        <f>SUM(T4039:Y4039)</f>
        <v>0.9</v>
      </c>
      <c r="AA4039" s="17"/>
      <c r="AB4039" s="17"/>
      <c r="AC4039" s="41">
        <f>G4039+J4039+N4039+S4039+Z4039+AA4039-AB4039</f>
        <v>72.089090909090913</v>
      </c>
    </row>
    <row r="4040" spans="1:29" x14ac:dyDescent="0.25">
      <c r="A4040" s="224">
        <v>4036</v>
      </c>
      <c r="B4040" s="62" t="s">
        <v>3094</v>
      </c>
      <c r="C4040" s="13" t="s">
        <v>2360</v>
      </c>
      <c r="D4040" s="18">
        <v>0.72076923076923083</v>
      </c>
      <c r="E4040" s="122"/>
      <c r="F4040" s="17"/>
      <c r="G4040" s="18">
        <v>72.07692307692308</v>
      </c>
      <c r="H4040" s="17"/>
      <c r="I4040" s="19"/>
      <c r="J4040" s="18">
        <v>0</v>
      </c>
      <c r="K4040" s="17"/>
      <c r="L4040" s="19"/>
      <c r="M4040" s="19"/>
      <c r="N4040" s="18">
        <v>0</v>
      </c>
      <c r="O4040" s="19"/>
      <c r="P4040" s="19"/>
      <c r="Q4040" s="19"/>
      <c r="R4040" s="19"/>
      <c r="S4040" s="18">
        <v>0</v>
      </c>
      <c r="T4040" s="20"/>
      <c r="U4040" s="17"/>
      <c r="V4040" s="17"/>
      <c r="W4040" s="17"/>
      <c r="X4040" s="17"/>
      <c r="Y4040" s="17"/>
      <c r="Z4040" s="18">
        <v>0</v>
      </c>
      <c r="AA4040" s="17"/>
      <c r="AB4040" s="17"/>
      <c r="AC4040" s="41">
        <v>72.07692307692308</v>
      </c>
    </row>
    <row r="4041" spans="1:29" x14ac:dyDescent="0.25">
      <c r="A4041" s="224">
        <v>4037</v>
      </c>
      <c r="B4041" s="81" t="s">
        <v>1842</v>
      </c>
      <c r="C4041" s="8" t="s">
        <v>1369</v>
      </c>
      <c r="D4041" s="18">
        <v>0.72074906367041203</v>
      </c>
      <c r="E4041" s="122"/>
      <c r="F4041" s="17"/>
      <c r="G4041" s="18">
        <f>SUM(D4041*100,E4041:F4041)</f>
        <v>72.074906367041208</v>
      </c>
      <c r="H4041" s="17"/>
      <c r="I4041" s="19"/>
      <c r="J4041" s="18">
        <f>SUM(H4041:I4041)</f>
        <v>0</v>
      </c>
      <c r="K4041" s="17"/>
      <c r="L4041" s="19"/>
      <c r="M4041" s="19"/>
      <c r="N4041" s="18">
        <f>SUM(K4041:M4041)</f>
        <v>0</v>
      </c>
      <c r="O4041" s="19"/>
      <c r="P4041" s="19"/>
      <c r="Q4041" s="19"/>
      <c r="R4041" s="19"/>
      <c r="S4041" s="18">
        <f>SUM(O4041:R4041)</f>
        <v>0</v>
      </c>
      <c r="T4041" s="20"/>
      <c r="U4041" s="17"/>
      <c r="V4041" s="17"/>
      <c r="W4041" s="17"/>
      <c r="X4041" s="17"/>
      <c r="Y4041" s="17"/>
      <c r="Z4041" s="18">
        <f>SUM(T4041:Y4041)</f>
        <v>0</v>
      </c>
      <c r="AA4041" s="17"/>
      <c r="AB4041" s="17"/>
      <c r="AC4041" s="41">
        <f>G4041+J4041+N4041+S4041+Z4041+AA4041-AB4041</f>
        <v>72.074906367041208</v>
      </c>
    </row>
    <row r="4042" spans="1:29" x14ac:dyDescent="0.25">
      <c r="A4042" s="224">
        <v>4038</v>
      </c>
      <c r="B4042" s="105" t="s">
        <v>1843</v>
      </c>
      <c r="C4042" s="8" t="s">
        <v>1369</v>
      </c>
      <c r="D4042" s="18">
        <v>0.70673548387096774</v>
      </c>
      <c r="E4042" s="122"/>
      <c r="F4042" s="17"/>
      <c r="G4042" s="18">
        <f>SUM(D4042*100,E4042:F4042)</f>
        <v>70.673548387096773</v>
      </c>
      <c r="H4042" s="17"/>
      <c r="I4042" s="19"/>
      <c r="J4042" s="18">
        <f>SUM(H4042:I4042)</f>
        <v>0</v>
      </c>
      <c r="K4042" s="17"/>
      <c r="L4042" s="19"/>
      <c r="M4042" s="19"/>
      <c r="N4042" s="18">
        <f>SUM(K4042:M4042)</f>
        <v>0</v>
      </c>
      <c r="O4042" s="19"/>
      <c r="P4042" s="19"/>
      <c r="Q4042" s="19"/>
      <c r="R4042" s="19"/>
      <c r="S4042" s="18">
        <f>SUM(O4042:R4042)</f>
        <v>0</v>
      </c>
      <c r="T4042" s="20"/>
      <c r="U4042" s="17">
        <v>0.5</v>
      </c>
      <c r="V4042" s="17"/>
      <c r="W4042" s="17">
        <f>0.2+0.7</f>
        <v>0.89999999999999991</v>
      </c>
      <c r="X4042" s="17"/>
      <c r="Y4042" s="17"/>
      <c r="Z4042" s="18">
        <f>SUM(T4042:Y4042)</f>
        <v>1.4</v>
      </c>
      <c r="AA4042" s="17"/>
      <c r="AB4042" s="17"/>
      <c r="AC4042" s="41">
        <f>G4042+J4042+N4042+S4042+Z4042+AA4042-AB4042</f>
        <v>72.073548387096778</v>
      </c>
    </row>
    <row r="4043" spans="1:29" x14ac:dyDescent="0.25">
      <c r="A4043" s="225">
        <v>4039</v>
      </c>
      <c r="B4043" s="109">
        <v>214018</v>
      </c>
      <c r="C4043" s="36" t="s">
        <v>5457</v>
      </c>
      <c r="D4043" s="39">
        <v>0.72071851851851854</v>
      </c>
      <c r="E4043" s="123"/>
      <c r="F4043" s="33"/>
      <c r="G4043" s="34">
        <v>72.071851851851847</v>
      </c>
      <c r="H4043" s="33"/>
      <c r="I4043" s="32"/>
      <c r="J4043" s="34">
        <v>0</v>
      </c>
      <c r="K4043" s="33"/>
      <c r="L4043" s="32"/>
      <c r="M4043" s="32"/>
      <c r="N4043" s="34">
        <v>0</v>
      </c>
      <c r="O4043" s="32"/>
      <c r="P4043" s="32"/>
      <c r="Q4043" s="32"/>
      <c r="R4043" s="32"/>
      <c r="S4043" s="34">
        <v>0</v>
      </c>
      <c r="T4043" s="35"/>
      <c r="U4043" s="33"/>
      <c r="V4043" s="33"/>
      <c r="W4043" s="33"/>
      <c r="X4043" s="33"/>
      <c r="Y4043" s="33"/>
      <c r="Z4043" s="34">
        <v>0</v>
      </c>
      <c r="AA4043" s="33"/>
      <c r="AB4043" s="33"/>
      <c r="AC4043" s="42">
        <v>72.071851851851847</v>
      </c>
    </row>
    <row r="4044" spans="1:29" x14ac:dyDescent="0.25">
      <c r="A4044" s="224">
        <v>4040</v>
      </c>
      <c r="B4044" s="62" t="s">
        <v>3768</v>
      </c>
      <c r="C4044" s="13" t="s">
        <v>3340</v>
      </c>
      <c r="D4044" s="18">
        <v>0.72066666666666668</v>
      </c>
      <c r="E4044" s="122"/>
      <c r="F4044" s="17"/>
      <c r="G4044" s="18">
        <v>72.066666666666663</v>
      </c>
      <c r="H4044" s="17"/>
      <c r="I4044" s="19"/>
      <c r="J4044" s="18">
        <v>0</v>
      </c>
      <c r="K4044" s="17"/>
      <c r="L4044" s="19"/>
      <c r="M4044" s="19"/>
      <c r="N4044" s="18">
        <v>0</v>
      </c>
      <c r="O4044" s="19"/>
      <c r="P4044" s="19"/>
      <c r="Q4044" s="19"/>
      <c r="R4044" s="19"/>
      <c r="S4044" s="18">
        <v>0</v>
      </c>
      <c r="T4044" s="20"/>
      <c r="U4044" s="17"/>
      <c r="V4044" s="17"/>
      <c r="W4044" s="17"/>
      <c r="X4044" s="17"/>
      <c r="Y4044" s="17"/>
      <c r="Z4044" s="18">
        <v>0</v>
      </c>
      <c r="AA4044" s="17"/>
      <c r="AB4044" s="17"/>
      <c r="AC4044" s="41">
        <v>72.066666666666663</v>
      </c>
    </row>
    <row r="4045" spans="1:29" x14ac:dyDescent="0.25">
      <c r="A4045" s="224">
        <v>4041</v>
      </c>
      <c r="B4045" s="58" t="s">
        <v>1056</v>
      </c>
      <c r="C4045" s="8" t="s">
        <v>5456</v>
      </c>
      <c r="D4045" s="6">
        <v>0.72064516129032263</v>
      </c>
      <c r="E4045" s="121"/>
      <c r="F4045" s="5"/>
      <c r="G4045" s="6">
        <f>SUM(D4045*100,E4045:F4045)</f>
        <v>72.064516129032256</v>
      </c>
      <c r="H4045" s="5"/>
      <c r="I4045" s="4"/>
      <c r="J4045" s="6">
        <f>SUM(H4045:I4045)</f>
        <v>0</v>
      </c>
      <c r="K4045" s="5"/>
      <c r="L4045" s="4"/>
      <c r="M4045" s="4"/>
      <c r="N4045" s="6">
        <f>SUM(K4045:M4045)</f>
        <v>0</v>
      </c>
      <c r="O4045" s="4"/>
      <c r="P4045" s="4"/>
      <c r="Q4045" s="4"/>
      <c r="R4045" s="4"/>
      <c r="S4045" s="6">
        <f>SUM(O4045:R4045)</f>
        <v>0</v>
      </c>
      <c r="T4045" s="7"/>
      <c r="U4045" s="5"/>
      <c r="V4045" s="5"/>
      <c r="W4045" s="5"/>
      <c r="X4045" s="5"/>
      <c r="Y4045" s="5"/>
      <c r="Z4045" s="6">
        <f>SUM(T4045:Y4045)</f>
        <v>0</v>
      </c>
      <c r="AA4045" s="5"/>
      <c r="AB4045" s="5"/>
      <c r="AC4045" s="40">
        <f>G4045+J4045+N4045+S4045+Z4045+AA4045-AB4045</f>
        <v>72.064516129032256</v>
      </c>
    </row>
    <row r="4046" spans="1:29" x14ac:dyDescent="0.25">
      <c r="A4046" s="224">
        <v>4042</v>
      </c>
      <c r="B4046" s="81" t="s">
        <v>4485</v>
      </c>
      <c r="C4046" s="8" t="s">
        <v>4042</v>
      </c>
      <c r="D4046" s="18">
        <v>0.72064516129032263</v>
      </c>
      <c r="E4046" s="124"/>
      <c r="F4046" s="17"/>
      <c r="G4046" s="18">
        <f>SUM(D4046*100,E4046:F4046)</f>
        <v>72.064516129032256</v>
      </c>
      <c r="H4046" s="17"/>
      <c r="I4046" s="19"/>
      <c r="J4046" s="18">
        <f>SUM(H4046:I4046)</f>
        <v>0</v>
      </c>
      <c r="K4046" s="17"/>
      <c r="L4046" s="19"/>
      <c r="M4046" s="19"/>
      <c r="N4046" s="18">
        <f>SUM(K4046:M4046)</f>
        <v>0</v>
      </c>
      <c r="O4046" s="19"/>
      <c r="P4046" s="19"/>
      <c r="Q4046" s="19"/>
      <c r="R4046" s="19"/>
      <c r="S4046" s="18">
        <f>SUM(O4046:R4046)</f>
        <v>0</v>
      </c>
      <c r="T4046" s="20"/>
      <c r="U4046" s="17"/>
      <c r="V4046" s="17"/>
      <c r="W4046" s="17"/>
      <c r="X4046" s="17"/>
      <c r="Y4046" s="17"/>
      <c r="Z4046" s="18">
        <f>SUM(T4046:Y4046)</f>
        <v>0</v>
      </c>
      <c r="AA4046" s="17"/>
      <c r="AB4046" s="17"/>
      <c r="AC4046" s="41">
        <f>G4046+J4046+N4046+S4046+Z4046+AA4046-AB4046</f>
        <v>72.064516129032256</v>
      </c>
    </row>
    <row r="4047" spans="1:29" x14ac:dyDescent="0.25">
      <c r="A4047" s="225">
        <v>4043</v>
      </c>
      <c r="B4047" s="62" t="s">
        <v>5260</v>
      </c>
      <c r="C4047" s="9" t="s">
        <v>4042</v>
      </c>
      <c r="D4047" s="18">
        <v>0.72043030303030309</v>
      </c>
      <c r="E4047" s="124"/>
      <c r="F4047" s="17"/>
      <c r="G4047" s="18">
        <f>SUM(D4047*100,E4047:F4047)</f>
        <v>72.043030303030307</v>
      </c>
      <c r="H4047" s="17"/>
      <c r="I4047" s="19"/>
      <c r="J4047" s="18">
        <f>SUM(H4047:I4047)</f>
        <v>0</v>
      </c>
      <c r="K4047" s="17"/>
      <c r="L4047" s="19"/>
      <c r="M4047" s="19"/>
      <c r="N4047" s="18">
        <f>SUM(K4047:M4047)</f>
        <v>0</v>
      </c>
      <c r="O4047" s="19"/>
      <c r="P4047" s="19"/>
      <c r="Q4047" s="19"/>
      <c r="R4047" s="19"/>
      <c r="S4047" s="18">
        <f>SUM(O4047:R4047)</f>
        <v>0</v>
      </c>
      <c r="T4047" s="20"/>
      <c r="U4047" s="17"/>
      <c r="V4047" s="17"/>
      <c r="W4047" s="17"/>
      <c r="X4047" s="17"/>
      <c r="Y4047" s="17"/>
      <c r="Z4047" s="18">
        <f>SUM(T4047:Y4047)</f>
        <v>0</v>
      </c>
      <c r="AA4047" s="17"/>
      <c r="AB4047" s="17"/>
      <c r="AC4047" s="41">
        <f>G4047+J4047+N4047+S4047+Z4047+AA4047-AB4047</f>
        <v>72.043030303030307</v>
      </c>
    </row>
    <row r="4048" spans="1:29" x14ac:dyDescent="0.25">
      <c r="A4048" s="224">
        <v>4044</v>
      </c>
      <c r="B4048" s="109">
        <v>204079</v>
      </c>
      <c r="C4048" s="36" t="s">
        <v>5457</v>
      </c>
      <c r="D4048" s="38">
        <v>0.72031250000000002</v>
      </c>
      <c r="E4048" s="123"/>
      <c r="F4048" s="33"/>
      <c r="G4048" s="34">
        <v>72.03125</v>
      </c>
      <c r="H4048" s="33"/>
      <c r="I4048" s="32"/>
      <c r="J4048" s="34">
        <v>0</v>
      </c>
      <c r="K4048" s="33"/>
      <c r="L4048" s="32"/>
      <c r="M4048" s="32"/>
      <c r="N4048" s="34">
        <v>0</v>
      </c>
      <c r="O4048" s="32"/>
      <c r="P4048" s="32"/>
      <c r="Q4048" s="32"/>
      <c r="R4048" s="32"/>
      <c r="S4048" s="34">
        <v>0</v>
      </c>
      <c r="T4048" s="35"/>
      <c r="U4048" s="33"/>
      <c r="V4048" s="33"/>
      <c r="W4048" s="33"/>
      <c r="X4048" s="33"/>
      <c r="Y4048" s="33"/>
      <c r="Z4048" s="34">
        <v>0</v>
      </c>
      <c r="AA4048" s="33"/>
      <c r="AB4048" s="33"/>
      <c r="AC4048" s="42">
        <v>72.03125</v>
      </c>
    </row>
    <row r="4049" spans="1:29" x14ac:dyDescent="0.25">
      <c r="A4049" s="224">
        <v>4045</v>
      </c>
      <c r="B4049" s="109">
        <v>204064</v>
      </c>
      <c r="C4049" s="36" t="s">
        <v>5457</v>
      </c>
      <c r="D4049" s="38">
        <v>0.72031250000000002</v>
      </c>
      <c r="E4049" s="123"/>
      <c r="F4049" s="33"/>
      <c r="G4049" s="34">
        <v>72.03125</v>
      </c>
      <c r="H4049" s="33"/>
      <c r="I4049" s="32"/>
      <c r="J4049" s="34">
        <v>0</v>
      </c>
      <c r="K4049" s="33"/>
      <c r="L4049" s="32"/>
      <c r="M4049" s="32"/>
      <c r="N4049" s="34">
        <v>0</v>
      </c>
      <c r="O4049" s="32"/>
      <c r="P4049" s="32"/>
      <c r="Q4049" s="32"/>
      <c r="R4049" s="32"/>
      <c r="S4049" s="34">
        <v>0</v>
      </c>
      <c r="T4049" s="35"/>
      <c r="U4049" s="33"/>
      <c r="V4049" s="33"/>
      <c r="W4049" s="33"/>
      <c r="X4049" s="33"/>
      <c r="Y4049" s="33"/>
      <c r="Z4049" s="34">
        <v>0</v>
      </c>
      <c r="AA4049" s="33"/>
      <c r="AB4049" s="33"/>
      <c r="AC4049" s="42">
        <v>72.03125</v>
      </c>
    </row>
    <row r="4050" spans="1:29" x14ac:dyDescent="0.25">
      <c r="A4050" s="224">
        <v>4046</v>
      </c>
      <c r="B4050" s="62" t="s">
        <v>5346</v>
      </c>
      <c r="C4050" s="9" t="s">
        <v>4042</v>
      </c>
      <c r="D4050" s="18">
        <v>0.7201333333333334</v>
      </c>
      <c r="E4050" s="124"/>
      <c r="F4050" s="17"/>
      <c r="G4050" s="18">
        <f>SUM(D4050*100,E4050:F4050)</f>
        <v>72.013333333333335</v>
      </c>
      <c r="H4050" s="17"/>
      <c r="I4050" s="19"/>
      <c r="J4050" s="18">
        <f>SUM(H4050:I4050)</f>
        <v>0</v>
      </c>
      <c r="K4050" s="17"/>
      <c r="L4050" s="19"/>
      <c r="M4050" s="19"/>
      <c r="N4050" s="18">
        <f>SUM(K4050:M4050)</f>
        <v>0</v>
      </c>
      <c r="O4050" s="19"/>
      <c r="P4050" s="19"/>
      <c r="Q4050" s="19"/>
      <c r="R4050" s="19"/>
      <c r="S4050" s="18">
        <f>SUM(O4050:R4050)</f>
        <v>0</v>
      </c>
      <c r="T4050" s="20"/>
      <c r="U4050" s="17"/>
      <c r="V4050" s="17"/>
      <c r="W4050" s="17"/>
      <c r="X4050" s="17"/>
      <c r="Y4050" s="17"/>
      <c r="Z4050" s="18">
        <f>SUM(T4050:Y4050)</f>
        <v>0</v>
      </c>
      <c r="AA4050" s="17"/>
      <c r="AB4050" s="17"/>
      <c r="AC4050" s="41">
        <f>G4050+J4050+N4050+S4050+Z4050+AA4050-AB4050</f>
        <v>72.013333333333335</v>
      </c>
    </row>
    <row r="4051" spans="1:29" x14ac:dyDescent="0.25">
      <c r="A4051" s="225">
        <v>4047</v>
      </c>
      <c r="B4051" s="111" t="s">
        <v>4129</v>
      </c>
      <c r="C4051" s="8" t="s">
        <v>4042</v>
      </c>
      <c r="D4051" s="18">
        <v>0.70406250000000004</v>
      </c>
      <c r="E4051" s="124"/>
      <c r="F4051" s="17"/>
      <c r="G4051" s="18">
        <f>SUM(D4051*100,E4051:F4051)</f>
        <v>70.40625</v>
      </c>
      <c r="H4051" s="17"/>
      <c r="I4051" s="19"/>
      <c r="J4051" s="18">
        <f>SUM(H4051:I4051)</f>
        <v>0</v>
      </c>
      <c r="K4051" s="17"/>
      <c r="L4051" s="19"/>
      <c r="M4051" s="19"/>
      <c r="N4051" s="18">
        <f>SUM(K4051:M4051)</f>
        <v>0</v>
      </c>
      <c r="O4051" s="19"/>
      <c r="P4051" s="19"/>
      <c r="Q4051" s="19"/>
      <c r="R4051" s="19"/>
      <c r="S4051" s="18">
        <f>SUM(O4051:R4051)</f>
        <v>0</v>
      </c>
      <c r="T4051" s="20">
        <v>1</v>
      </c>
      <c r="U4051" s="17"/>
      <c r="V4051" s="17"/>
      <c r="W4051" s="17"/>
      <c r="X4051" s="17">
        <v>0.6</v>
      </c>
      <c r="Y4051" s="17"/>
      <c r="Z4051" s="18">
        <f>SUM(T4051:Y4051)</f>
        <v>1.6</v>
      </c>
      <c r="AA4051" s="17"/>
      <c r="AB4051" s="17"/>
      <c r="AC4051" s="41">
        <f>G4051+J4051+N4051+S4051+Z4051+AA4051-AB4051</f>
        <v>72.006249999999994</v>
      </c>
    </row>
    <row r="4052" spans="1:29" x14ac:dyDescent="0.25">
      <c r="A4052" s="224">
        <v>4048</v>
      </c>
      <c r="B4052" s="109">
        <v>214212</v>
      </c>
      <c r="C4052" s="36" t="s">
        <v>5457</v>
      </c>
      <c r="D4052" s="39">
        <v>0.72003703703703703</v>
      </c>
      <c r="E4052" s="123"/>
      <c r="F4052" s="33"/>
      <c r="G4052" s="34">
        <v>72.003703703703707</v>
      </c>
      <c r="H4052" s="33"/>
      <c r="I4052" s="32"/>
      <c r="J4052" s="34">
        <v>0</v>
      </c>
      <c r="K4052" s="33"/>
      <c r="L4052" s="32"/>
      <c r="M4052" s="32"/>
      <c r="N4052" s="34">
        <v>0</v>
      </c>
      <c r="O4052" s="32"/>
      <c r="P4052" s="32"/>
      <c r="Q4052" s="32"/>
      <c r="R4052" s="32"/>
      <c r="S4052" s="34">
        <v>0</v>
      </c>
      <c r="T4052" s="35"/>
      <c r="U4052" s="33"/>
      <c r="V4052" s="33"/>
      <c r="W4052" s="33"/>
      <c r="X4052" s="33"/>
      <c r="Y4052" s="33"/>
      <c r="Z4052" s="34">
        <v>0</v>
      </c>
      <c r="AA4052" s="33"/>
      <c r="AB4052" s="33"/>
      <c r="AC4052" s="42">
        <v>72.003703703703707</v>
      </c>
    </row>
    <row r="4053" spans="1:29" x14ac:dyDescent="0.25">
      <c r="A4053" s="224">
        <v>4049</v>
      </c>
      <c r="B4053" s="58" t="s">
        <v>1057</v>
      </c>
      <c r="C4053" s="8" t="s">
        <v>5456</v>
      </c>
      <c r="D4053" s="6">
        <v>0.72</v>
      </c>
      <c r="E4053" s="121"/>
      <c r="F4053" s="5"/>
      <c r="G4053" s="6">
        <f>SUM(D4053*100,E4053:F4053)</f>
        <v>72</v>
      </c>
      <c r="H4053" s="5"/>
      <c r="I4053" s="4"/>
      <c r="J4053" s="6">
        <f>SUM(H4053:I4053)</f>
        <v>0</v>
      </c>
      <c r="K4053" s="5"/>
      <c r="L4053" s="4"/>
      <c r="M4053" s="4"/>
      <c r="N4053" s="6">
        <f>SUM(K4053:M4053)</f>
        <v>0</v>
      </c>
      <c r="O4053" s="4"/>
      <c r="P4053" s="4"/>
      <c r="Q4053" s="4"/>
      <c r="R4053" s="4"/>
      <c r="S4053" s="6">
        <f>SUM(O4053:R4053)</f>
        <v>0</v>
      </c>
      <c r="T4053" s="7"/>
      <c r="U4053" s="5"/>
      <c r="V4053" s="5"/>
      <c r="W4053" s="5"/>
      <c r="X4053" s="5"/>
      <c r="Y4053" s="5"/>
      <c r="Z4053" s="6">
        <f>SUM(T4053:Y4053)</f>
        <v>0</v>
      </c>
      <c r="AA4053" s="5"/>
      <c r="AB4053" s="5"/>
      <c r="AC4053" s="40">
        <f>G4053+J4053+N4053+S4053+Z4053+AA4053-AB4053</f>
        <v>72</v>
      </c>
    </row>
    <row r="4054" spans="1:29" x14ac:dyDescent="0.25">
      <c r="A4054" s="224">
        <v>4050</v>
      </c>
      <c r="B4054" s="62" t="s">
        <v>3769</v>
      </c>
      <c r="C4054" s="13" t="s">
        <v>3340</v>
      </c>
      <c r="D4054" s="18">
        <v>0.72</v>
      </c>
      <c r="E4054" s="122"/>
      <c r="F4054" s="17"/>
      <c r="G4054" s="18">
        <v>72</v>
      </c>
      <c r="H4054" s="17"/>
      <c r="I4054" s="19"/>
      <c r="J4054" s="18">
        <v>0</v>
      </c>
      <c r="K4054" s="17"/>
      <c r="L4054" s="19"/>
      <c r="M4054" s="19"/>
      <c r="N4054" s="18">
        <v>0</v>
      </c>
      <c r="O4054" s="19"/>
      <c r="P4054" s="19"/>
      <c r="Q4054" s="19"/>
      <c r="R4054" s="19"/>
      <c r="S4054" s="18">
        <v>0</v>
      </c>
      <c r="T4054" s="20"/>
      <c r="U4054" s="17"/>
      <c r="V4054" s="17"/>
      <c r="W4054" s="17"/>
      <c r="X4054" s="17"/>
      <c r="Y4054" s="17"/>
      <c r="Z4054" s="18">
        <v>0</v>
      </c>
      <c r="AA4054" s="17"/>
      <c r="AB4054" s="17"/>
      <c r="AC4054" s="41">
        <v>72</v>
      </c>
    </row>
    <row r="4055" spans="1:29" x14ac:dyDescent="0.25">
      <c r="A4055" s="225">
        <v>4051</v>
      </c>
      <c r="B4055" s="109">
        <v>204155</v>
      </c>
      <c r="C4055" s="36" t="s">
        <v>5457</v>
      </c>
      <c r="D4055" s="38">
        <v>0.7</v>
      </c>
      <c r="E4055" s="123"/>
      <c r="F4055" s="33"/>
      <c r="G4055" s="34">
        <v>70</v>
      </c>
      <c r="H4055" s="33">
        <v>2</v>
      </c>
      <c r="I4055" s="32"/>
      <c r="J4055" s="34">
        <v>2</v>
      </c>
      <c r="K4055" s="33"/>
      <c r="L4055" s="32"/>
      <c r="M4055" s="32"/>
      <c r="N4055" s="34">
        <v>0</v>
      </c>
      <c r="O4055" s="32"/>
      <c r="P4055" s="32"/>
      <c r="Q4055" s="32"/>
      <c r="R4055" s="32"/>
      <c r="S4055" s="34">
        <v>0</v>
      </c>
      <c r="T4055" s="35"/>
      <c r="U4055" s="33"/>
      <c r="V4055" s="33"/>
      <c r="W4055" s="33"/>
      <c r="X4055" s="33"/>
      <c r="Y4055" s="33"/>
      <c r="Z4055" s="34">
        <v>0</v>
      </c>
      <c r="AA4055" s="33"/>
      <c r="AB4055" s="33"/>
      <c r="AC4055" s="42">
        <v>72</v>
      </c>
    </row>
    <row r="4056" spans="1:29" x14ac:dyDescent="0.25">
      <c r="A4056" s="224">
        <v>4052</v>
      </c>
      <c r="B4056" s="102" t="s">
        <v>1844</v>
      </c>
      <c r="C4056" s="8" t="s">
        <v>1369</v>
      </c>
      <c r="D4056" s="18">
        <v>0.69475655430711614</v>
      </c>
      <c r="E4056" s="122"/>
      <c r="F4056" s="17"/>
      <c r="G4056" s="18">
        <f>SUM(D4056*100,E4056:F4056)</f>
        <v>69.475655430711612</v>
      </c>
      <c r="H4056" s="17"/>
      <c r="I4056" s="19"/>
      <c r="J4056" s="18">
        <f>SUM(H4056:I4056)</f>
        <v>0</v>
      </c>
      <c r="K4056" s="17"/>
      <c r="L4056" s="19"/>
      <c r="M4056" s="19"/>
      <c r="N4056" s="18">
        <f>SUM(K4056:M4056)</f>
        <v>0</v>
      </c>
      <c r="O4056" s="19">
        <v>2.5</v>
      </c>
      <c r="P4056" s="19"/>
      <c r="Q4056" s="19"/>
      <c r="R4056" s="19"/>
      <c r="S4056" s="18">
        <f>SUM(O4056:R4056)</f>
        <v>2.5</v>
      </c>
      <c r="T4056" s="20"/>
      <c r="U4056" s="17"/>
      <c r="V4056" s="17"/>
      <c r="W4056" s="17"/>
      <c r="X4056" s="17"/>
      <c r="Y4056" s="17"/>
      <c r="Z4056" s="18">
        <f>SUM(T4056:Y4056)</f>
        <v>0</v>
      </c>
      <c r="AA4056" s="17"/>
      <c r="AB4056" s="17"/>
      <c r="AC4056" s="41">
        <f>G4056+J4056+N4056+S4056+Z4056+AA4056-AB4056</f>
        <v>71.975655430711612</v>
      </c>
    </row>
    <row r="4057" spans="1:29" x14ac:dyDescent="0.25">
      <c r="A4057" s="224">
        <v>4053</v>
      </c>
      <c r="B4057" s="58" t="s">
        <v>1058</v>
      </c>
      <c r="C4057" s="8" t="s">
        <v>5456</v>
      </c>
      <c r="D4057" s="6">
        <v>0.71966666666666668</v>
      </c>
      <c r="E4057" s="121"/>
      <c r="F4057" s="5"/>
      <c r="G4057" s="6">
        <f>SUM(D4057*100,E4057:F4057)</f>
        <v>71.966666666666669</v>
      </c>
      <c r="H4057" s="5"/>
      <c r="I4057" s="4"/>
      <c r="J4057" s="6">
        <f>SUM(H4057:I4057)</f>
        <v>0</v>
      </c>
      <c r="K4057" s="5"/>
      <c r="L4057" s="4"/>
      <c r="M4057" s="4"/>
      <c r="N4057" s="6">
        <f>SUM(K4057:M4057)</f>
        <v>0</v>
      </c>
      <c r="O4057" s="4"/>
      <c r="P4057" s="4"/>
      <c r="Q4057" s="4"/>
      <c r="R4057" s="4"/>
      <c r="S4057" s="6">
        <f>SUM(O4057:R4057)</f>
        <v>0</v>
      </c>
      <c r="T4057" s="7"/>
      <c r="U4057" s="5"/>
      <c r="V4057" s="5"/>
      <c r="W4057" s="5"/>
      <c r="X4057" s="5"/>
      <c r="Y4057" s="5"/>
      <c r="Z4057" s="6">
        <f>SUM(T4057:Y4057)</f>
        <v>0</v>
      </c>
      <c r="AA4057" s="5"/>
      <c r="AB4057" s="5"/>
      <c r="AC4057" s="40">
        <f>G4057+J4057+N4057+S4057+Z4057+AA4057-AB4057</f>
        <v>71.966666666666669</v>
      </c>
    </row>
    <row r="4058" spans="1:29" x14ac:dyDescent="0.25">
      <c r="A4058" s="224">
        <v>4054</v>
      </c>
      <c r="B4058" s="109">
        <v>194341</v>
      </c>
      <c r="C4058" s="36" t="s">
        <v>5457</v>
      </c>
      <c r="D4058" s="39">
        <v>0.71966666666666668</v>
      </c>
      <c r="E4058" s="123"/>
      <c r="F4058" s="33"/>
      <c r="G4058" s="34">
        <v>71.966666666666669</v>
      </c>
      <c r="H4058" s="33"/>
      <c r="I4058" s="32"/>
      <c r="J4058" s="34">
        <v>0</v>
      </c>
      <c r="K4058" s="33"/>
      <c r="L4058" s="32"/>
      <c r="M4058" s="32"/>
      <c r="N4058" s="34">
        <v>0</v>
      </c>
      <c r="O4058" s="32"/>
      <c r="P4058" s="32"/>
      <c r="Q4058" s="32"/>
      <c r="R4058" s="32"/>
      <c r="S4058" s="34">
        <v>0</v>
      </c>
      <c r="T4058" s="35"/>
      <c r="U4058" s="33"/>
      <c r="V4058" s="33"/>
      <c r="W4058" s="33"/>
      <c r="X4058" s="33"/>
      <c r="Y4058" s="33"/>
      <c r="Z4058" s="34">
        <v>0</v>
      </c>
      <c r="AA4058" s="33"/>
      <c r="AB4058" s="33"/>
      <c r="AC4058" s="42">
        <v>71.966666666666669</v>
      </c>
    </row>
    <row r="4059" spans="1:29" x14ac:dyDescent="0.25">
      <c r="A4059" s="225">
        <v>4055</v>
      </c>
      <c r="B4059" s="93" t="s">
        <v>1845</v>
      </c>
      <c r="C4059" s="8" t="s">
        <v>1369</v>
      </c>
      <c r="D4059" s="18">
        <v>0.7194666666666667</v>
      </c>
      <c r="E4059" s="122"/>
      <c r="F4059" s="17"/>
      <c r="G4059" s="18">
        <f>SUM(D4059*100,E4059:F4059)</f>
        <v>71.946666666666673</v>
      </c>
      <c r="H4059" s="17"/>
      <c r="I4059" s="19"/>
      <c r="J4059" s="18">
        <f>SUM(H4059:I4059)</f>
        <v>0</v>
      </c>
      <c r="K4059" s="17"/>
      <c r="L4059" s="19"/>
      <c r="M4059" s="19"/>
      <c r="N4059" s="18">
        <f>SUM(K4059:M4059)</f>
        <v>0</v>
      </c>
      <c r="O4059" s="19"/>
      <c r="P4059" s="19"/>
      <c r="Q4059" s="19"/>
      <c r="R4059" s="19"/>
      <c r="S4059" s="18">
        <f>SUM(O4059:R4059)</f>
        <v>0</v>
      </c>
      <c r="T4059" s="20"/>
      <c r="U4059" s="17"/>
      <c r="V4059" s="17"/>
      <c r="W4059" s="17"/>
      <c r="X4059" s="17"/>
      <c r="Y4059" s="17"/>
      <c r="Z4059" s="18">
        <f>SUM(T4059:Y4059)</f>
        <v>0</v>
      </c>
      <c r="AA4059" s="17"/>
      <c r="AB4059" s="17"/>
      <c r="AC4059" s="41">
        <f>G4059+J4059+N4059+S4059+Z4059+AA4059-AB4059</f>
        <v>71.946666666666673</v>
      </c>
    </row>
    <row r="4060" spans="1:29" x14ac:dyDescent="0.25">
      <c r="A4060" s="224">
        <v>4056</v>
      </c>
      <c r="B4060" s="62" t="s">
        <v>1059</v>
      </c>
      <c r="C4060" s="8" t="s">
        <v>5456</v>
      </c>
      <c r="D4060" s="6">
        <v>0.62827586206896546</v>
      </c>
      <c r="E4060" s="121"/>
      <c r="F4060" s="5"/>
      <c r="G4060" s="6">
        <f>SUM(D4060*100,E4060:F4060)</f>
        <v>62.827586206896548</v>
      </c>
      <c r="H4060" s="5"/>
      <c r="I4060" s="4"/>
      <c r="J4060" s="6">
        <f>SUM(H4060:I4060)</f>
        <v>0</v>
      </c>
      <c r="K4060" s="5"/>
      <c r="L4060" s="4"/>
      <c r="M4060" s="4"/>
      <c r="N4060" s="6">
        <f>SUM(K4060:M4060)</f>
        <v>0</v>
      </c>
      <c r="O4060" s="4"/>
      <c r="P4060" s="4"/>
      <c r="Q4060" s="4"/>
      <c r="R4060" s="4"/>
      <c r="S4060" s="6">
        <f>SUM(O4060:R4060)</f>
        <v>0</v>
      </c>
      <c r="T4060" s="7"/>
      <c r="U4060" s="5"/>
      <c r="V4060" s="5">
        <v>1.6</v>
      </c>
      <c r="W4060" s="5">
        <v>7.5</v>
      </c>
      <c r="X4060" s="5"/>
      <c r="Y4060" s="5"/>
      <c r="Z4060" s="6">
        <f>SUM(T4060:Y4060)</f>
        <v>9.1</v>
      </c>
      <c r="AA4060" s="5"/>
      <c r="AB4060" s="5"/>
      <c r="AC4060" s="40">
        <f>G4060+J4060+N4060+S4060+Z4060+AA4060-AB4060</f>
        <v>71.927586206896549</v>
      </c>
    </row>
    <row r="4061" spans="1:29" x14ac:dyDescent="0.25">
      <c r="A4061" s="224">
        <v>4057</v>
      </c>
      <c r="B4061" s="89" t="s">
        <v>1846</v>
      </c>
      <c r="C4061" s="8" t="s">
        <v>1369</v>
      </c>
      <c r="D4061" s="18">
        <v>0.71414193548387106</v>
      </c>
      <c r="E4061" s="122"/>
      <c r="F4061" s="17"/>
      <c r="G4061" s="18">
        <f>SUM(D4061*100,E4061:F4061)</f>
        <v>71.414193548387104</v>
      </c>
      <c r="H4061" s="17"/>
      <c r="I4061" s="19"/>
      <c r="J4061" s="18">
        <f>SUM(H4061:I4061)</f>
        <v>0</v>
      </c>
      <c r="K4061" s="17"/>
      <c r="L4061" s="19"/>
      <c r="M4061" s="19"/>
      <c r="N4061" s="18">
        <f>SUM(K4061:M4061)</f>
        <v>0</v>
      </c>
      <c r="O4061" s="19"/>
      <c r="P4061" s="19"/>
      <c r="Q4061" s="19"/>
      <c r="R4061" s="19"/>
      <c r="S4061" s="18">
        <f>SUM(O4061:R4061)</f>
        <v>0</v>
      </c>
      <c r="T4061" s="20"/>
      <c r="U4061" s="17"/>
      <c r="V4061" s="17"/>
      <c r="W4061" s="17"/>
      <c r="X4061" s="17"/>
      <c r="Y4061" s="17">
        <v>0.5</v>
      </c>
      <c r="Z4061" s="18">
        <f>SUM(T4061:Y4061)</f>
        <v>0.5</v>
      </c>
      <c r="AA4061" s="17"/>
      <c r="AB4061" s="17"/>
      <c r="AC4061" s="41">
        <f>G4061+J4061+N4061+S4061+Z4061+AA4061-AB4061</f>
        <v>71.914193548387104</v>
      </c>
    </row>
    <row r="4062" spans="1:29" x14ac:dyDescent="0.25">
      <c r="A4062" s="224">
        <v>4058</v>
      </c>
      <c r="B4062" s="62" t="s">
        <v>5278</v>
      </c>
      <c r="C4062" s="9" t="s">
        <v>4042</v>
      </c>
      <c r="D4062" s="18">
        <v>0.71109090909090911</v>
      </c>
      <c r="E4062" s="124"/>
      <c r="F4062" s="17"/>
      <c r="G4062" s="18">
        <f>SUM(D4062*100,E4062:F4062)</f>
        <v>71.109090909090909</v>
      </c>
      <c r="H4062" s="17"/>
      <c r="I4062" s="19"/>
      <c r="J4062" s="18">
        <f>SUM(H4062:I4062)</f>
        <v>0</v>
      </c>
      <c r="K4062" s="17"/>
      <c r="L4062" s="19"/>
      <c r="M4062" s="19"/>
      <c r="N4062" s="18">
        <f>SUM(K4062:M4062)</f>
        <v>0</v>
      </c>
      <c r="O4062" s="19"/>
      <c r="P4062" s="19"/>
      <c r="Q4062" s="19"/>
      <c r="R4062" s="19"/>
      <c r="S4062" s="18">
        <f>SUM(O4062:R4062)</f>
        <v>0</v>
      </c>
      <c r="T4062" s="20"/>
      <c r="U4062" s="17">
        <v>0.8</v>
      </c>
      <c r="V4062" s="17"/>
      <c r="W4062" s="17"/>
      <c r="X4062" s="17"/>
      <c r="Y4062" s="17"/>
      <c r="Z4062" s="18">
        <f>SUM(T4062:Y4062)</f>
        <v>0.8</v>
      </c>
      <c r="AA4062" s="17"/>
      <c r="AB4062" s="17"/>
      <c r="AC4062" s="41">
        <f>G4062+J4062+N4062+S4062+Z4062+AA4062-AB4062</f>
        <v>71.909090909090907</v>
      </c>
    </row>
    <row r="4063" spans="1:29" x14ac:dyDescent="0.25">
      <c r="A4063" s="225">
        <v>4059</v>
      </c>
      <c r="B4063" s="109">
        <v>214091</v>
      </c>
      <c r="C4063" s="36" t="s">
        <v>5457</v>
      </c>
      <c r="D4063" s="39">
        <v>0.7028888888888889</v>
      </c>
      <c r="E4063" s="123"/>
      <c r="F4063" s="33"/>
      <c r="G4063" s="34">
        <v>70.288888888888891</v>
      </c>
      <c r="H4063" s="33"/>
      <c r="I4063" s="32"/>
      <c r="J4063" s="34">
        <v>0</v>
      </c>
      <c r="K4063" s="33"/>
      <c r="L4063" s="32"/>
      <c r="M4063" s="32"/>
      <c r="N4063" s="34">
        <v>0</v>
      </c>
      <c r="O4063" s="32"/>
      <c r="P4063" s="32"/>
      <c r="Q4063" s="32"/>
      <c r="R4063" s="32"/>
      <c r="S4063" s="34">
        <v>0</v>
      </c>
      <c r="T4063" s="35"/>
      <c r="U4063" s="33"/>
      <c r="V4063" s="33">
        <v>1.6</v>
      </c>
      <c r="W4063" s="33"/>
      <c r="X4063" s="33"/>
      <c r="Y4063" s="33"/>
      <c r="Z4063" s="34">
        <v>1.6</v>
      </c>
      <c r="AA4063" s="33"/>
      <c r="AB4063" s="33"/>
      <c r="AC4063" s="42">
        <v>71.888888888888886</v>
      </c>
    </row>
    <row r="4064" spans="1:29" x14ac:dyDescent="0.25">
      <c r="A4064" s="224">
        <v>4060</v>
      </c>
      <c r="B4064" s="81" t="s">
        <v>1847</v>
      </c>
      <c r="C4064" s="21" t="s">
        <v>1369</v>
      </c>
      <c r="D4064" s="18">
        <v>0.71885521885521886</v>
      </c>
      <c r="E4064" s="122"/>
      <c r="F4064" s="17"/>
      <c r="G4064" s="18">
        <f>SUM(D4064*100,E4064:F4064)</f>
        <v>71.885521885521882</v>
      </c>
      <c r="H4064" s="17"/>
      <c r="I4064" s="19"/>
      <c r="J4064" s="18">
        <f>SUM(H4064:I4064)</f>
        <v>0</v>
      </c>
      <c r="K4064" s="17"/>
      <c r="L4064" s="19"/>
      <c r="M4064" s="19"/>
      <c r="N4064" s="18">
        <f>SUM(K4064:M4064)</f>
        <v>0</v>
      </c>
      <c r="O4064" s="19"/>
      <c r="P4064" s="19"/>
      <c r="Q4064" s="19"/>
      <c r="R4064" s="19"/>
      <c r="S4064" s="18">
        <f>SUM(O4064:R4064)</f>
        <v>0</v>
      </c>
      <c r="T4064" s="20"/>
      <c r="U4064" s="17"/>
      <c r="V4064" s="17"/>
      <c r="W4064" s="17"/>
      <c r="X4064" s="17"/>
      <c r="Y4064" s="17"/>
      <c r="Z4064" s="18">
        <f>SUM(T4064:Y4064)</f>
        <v>0</v>
      </c>
      <c r="AA4064" s="17"/>
      <c r="AB4064" s="17"/>
      <c r="AC4064" s="41">
        <f>G4064+J4064+N4064+S4064+Z4064+AA4064-AB4064</f>
        <v>71.885521885521882</v>
      </c>
    </row>
    <row r="4065" spans="1:29" x14ac:dyDescent="0.25">
      <c r="A4065" s="224">
        <v>4061</v>
      </c>
      <c r="B4065" s="109">
        <v>204115</v>
      </c>
      <c r="C4065" s="36" t="s">
        <v>5457</v>
      </c>
      <c r="D4065" s="38">
        <v>0.71875</v>
      </c>
      <c r="E4065" s="123"/>
      <c r="F4065" s="33"/>
      <c r="G4065" s="34">
        <v>71.875</v>
      </c>
      <c r="H4065" s="33"/>
      <c r="I4065" s="32"/>
      <c r="J4065" s="34">
        <v>0</v>
      </c>
      <c r="K4065" s="33"/>
      <c r="L4065" s="32"/>
      <c r="M4065" s="32"/>
      <c r="N4065" s="34">
        <v>0</v>
      </c>
      <c r="O4065" s="32"/>
      <c r="P4065" s="32"/>
      <c r="Q4065" s="32"/>
      <c r="R4065" s="32"/>
      <c r="S4065" s="34">
        <v>0</v>
      </c>
      <c r="T4065" s="35"/>
      <c r="U4065" s="33"/>
      <c r="V4065" s="33"/>
      <c r="W4065" s="33"/>
      <c r="X4065" s="33"/>
      <c r="Y4065" s="33"/>
      <c r="Z4065" s="34">
        <v>0</v>
      </c>
      <c r="AA4065" s="33"/>
      <c r="AB4065" s="33"/>
      <c r="AC4065" s="42">
        <v>71.875</v>
      </c>
    </row>
    <row r="4066" spans="1:29" x14ac:dyDescent="0.25">
      <c r="A4066" s="224">
        <v>4062</v>
      </c>
      <c r="B4066" s="62" t="s">
        <v>3770</v>
      </c>
      <c r="C4066" s="13" t="s">
        <v>3340</v>
      </c>
      <c r="D4066" s="18">
        <v>0.71842105263157896</v>
      </c>
      <c r="E4066" s="122"/>
      <c r="F4066" s="17"/>
      <c r="G4066" s="18">
        <v>71.84210526315789</v>
      </c>
      <c r="H4066" s="17"/>
      <c r="I4066" s="19"/>
      <c r="J4066" s="18">
        <v>0</v>
      </c>
      <c r="K4066" s="17"/>
      <c r="L4066" s="19"/>
      <c r="M4066" s="19"/>
      <c r="N4066" s="18">
        <v>0</v>
      </c>
      <c r="O4066" s="19"/>
      <c r="P4066" s="19"/>
      <c r="Q4066" s="19"/>
      <c r="R4066" s="19"/>
      <c r="S4066" s="18">
        <v>0</v>
      </c>
      <c r="T4066" s="20"/>
      <c r="U4066" s="17"/>
      <c r="V4066" s="17"/>
      <c r="W4066" s="17"/>
      <c r="X4066" s="17"/>
      <c r="Y4066" s="17"/>
      <c r="Z4066" s="18">
        <v>0</v>
      </c>
      <c r="AA4066" s="17"/>
      <c r="AB4066" s="17"/>
      <c r="AC4066" s="41">
        <v>71.84210526315789</v>
      </c>
    </row>
    <row r="4067" spans="1:29" x14ac:dyDescent="0.25">
      <c r="A4067" s="225">
        <v>4063</v>
      </c>
      <c r="B4067" s="62" t="s">
        <v>4753</v>
      </c>
      <c r="C4067" s="8" t="s">
        <v>4042</v>
      </c>
      <c r="D4067" s="18">
        <v>0.71833333333333338</v>
      </c>
      <c r="E4067" s="124"/>
      <c r="F4067" s="17"/>
      <c r="G4067" s="18">
        <f>SUM(D4067*100,E4067:F4067)</f>
        <v>71.833333333333343</v>
      </c>
      <c r="H4067" s="17"/>
      <c r="I4067" s="19"/>
      <c r="J4067" s="18">
        <f>SUM(H4067:I4067)</f>
        <v>0</v>
      </c>
      <c r="K4067" s="17"/>
      <c r="L4067" s="19"/>
      <c r="M4067" s="19"/>
      <c r="N4067" s="18">
        <f>SUM(K4067:M4067)</f>
        <v>0</v>
      </c>
      <c r="O4067" s="19"/>
      <c r="P4067" s="19"/>
      <c r="Q4067" s="19"/>
      <c r="R4067" s="19"/>
      <c r="S4067" s="18">
        <f>SUM(O4067:R4067)</f>
        <v>0</v>
      </c>
      <c r="T4067" s="20"/>
      <c r="U4067" s="17"/>
      <c r="V4067" s="17"/>
      <c r="W4067" s="17"/>
      <c r="X4067" s="17"/>
      <c r="Y4067" s="17"/>
      <c r="Z4067" s="18">
        <f>SUM(T4067:Y4067)</f>
        <v>0</v>
      </c>
      <c r="AA4067" s="17"/>
      <c r="AB4067" s="17"/>
      <c r="AC4067" s="41">
        <f>G4067+J4067+N4067+S4067+Z4067+AA4067-AB4067</f>
        <v>71.833333333333343</v>
      </c>
    </row>
    <row r="4068" spans="1:29" x14ac:dyDescent="0.25">
      <c r="A4068" s="224">
        <v>4064</v>
      </c>
      <c r="B4068" s="109">
        <v>214070</v>
      </c>
      <c r="C4068" s="36" t="s">
        <v>5457</v>
      </c>
      <c r="D4068" s="39">
        <v>0.66328148148148158</v>
      </c>
      <c r="E4068" s="123"/>
      <c r="F4068" s="33"/>
      <c r="G4068" s="34">
        <v>66.328148148148159</v>
      </c>
      <c r="H4068" s="33"/>
      <c r="I4068" s="32"/>
      <c r="J4068" s="34">
        <v>0</v>
      </c>
      <c r="K4068" s="33"/>
      <c r="L4068" s="32"/>
      <c r="M4068" s="32"/>
      <c r="N4068" s="34">
        <v>0</v>
      </c>
      <c r="O4068" s="32"/>
      <c r="P4068" s="32"/>
      <c r="Q4068" s="32"/>
      <c r="R4068" s="32"/>
      <c r="S4068" s="34">
        <v>0</v>
      </c>
      <c r="T4068" s="35"/>
      <c r="U4068" s="33"/>
      <c r="V4068" s="33"/>
      <c r="W4068" s="33">
        <v>1</v>
      </c>
      <c r="X4068" s="33">
        <v>4.5</v>
      </c>
      <c r="Y4068" s="33"/>
      <c r="Z4068" s="34">
        <v>5.5</v>
      </c>
      <c r="AA4068" s="33"/>
      <c r="AB4068" s="33"/>
      <c r="AC4068" s="42">
        <v>71.828148148148159</v>
      </c>
    </row>
    <row r="4069" spans="1:29" x14ac:dyDescent="0.25">
      <c r="A4069" s="224">
        <v>4065</v>
      </c>
      <c r="B4069" s="62" t="s">
        <v>3771</v>
      </c>
      <c r="C4069" s="13" t="s">
        <v>3340</v>
      </c>
      <c r="D4069" s="18">
        <v>0.71815789473684211</v>
      </c>
      <c r="E4069" s="122"/>
      <c r="F4069" s="17"/>
      <c r="G4069" s="18">
        <v>71.815789473684205</v>
      </c>
      <c r="H4069" s="17"/>
      <c r="I4069" s="19"/>
      <c r="J4069" s="18">
        <v>0</v>
      </c>
      <c r="K4069" s="17"/>
      <c r="L4069" s="19"/>
      <c r="M4069" s="19"/>
      <c r="N4069" s="18">
        <v>0</v>
      </c>
      <c r="O4069" s="19"/>
      <c r="P4069" s="19"/>
      <c r="Q4069" s="19"/>
      <c r="R4069" s="19"/>
      <c r="S4069" s="18">
        <v>0</v>
      </c>
      <c r="T4069" s="20"/>
      <c r="U4069" s="17"/>
      <c r="V4069" s="17"/>
      <c r="W4069" s="17"/>
      <c r="X4069" s="17"/>
      <c r="Y4069" s="17"/>
      <c r="Z4069" s="18">
        <v>0</v>
      </c>
      <c r="AA4069" s="17"/>
      <c r="AB4069" s="17"/>
      <c r="AC4069" s="41">
        <v>71.815789473684205</v>
      </c>
    </row>
    <row r="4070" spans="1:29" x14ac:dyDescent="0.25">
      <c r="A4070" s="224">
        <v>4066</v>
      </c>
      <c r="B4070" s="109">
        <v>204105</v>
      </c>
      <c r="C4070" s="36" t="s">
        <v>5457</v>
      </c>
      <c r="D4070" s="38">
        <v>0.71812500000000001</v>
      </c>
      <c r="E4070" s="123"/>
      <c r="F4070" s="33"/>
      <c r="G4070" s="34">
        <v>71.8125</v>
      </c>
      <c r="H4070" s="33"/>
      <c r="I4070" s="32"/>
      <c r="J4070" s="34">
        <v>0</v>
      </c>
      <c r="K4070" s="33"/>
      <c r="L4070" s="32"/>
      <c r="M4070" s="32"/>
      <c r="N4070" s="34">
        <v>0</v>
      </c>
      <c r="O4070" s="32"/>
      <c r="P4070" s="32"/>
      <c r="Q4070" s="32"/>
      <c r="R4070" s="32"/>
      <c r="S4070" s="34">
        <v>0</v>
      </c>
      <c r="T4070" s="35"/>
      <c r="U4070" s="33"/>
      <c r="V4070" s="33"/>
      <c r="W4070" s="33"/>
      <c r="X4070" s="33"/>
      <c r="Y4070" s="33"/>
      <c r="Z4070" s="34">
        <v>0</v>
      </c>
      <c r="AA4070" s="33"/>
      <c r="AB4070" s="33"/>
      <c r="AC4070" s="42">
        <v>71.8125</v>
      </c>
    </row>
    <row r="4071" spans="1:29" x14ac:dyDescent="0.25">
      <c r="A4071" s="225">
        <v>4067</v>
      </c>
      <c r="B4071" s="110" t="s">
        <v>4601</v>
      </c>
      <c r="C4071" s="50" t="s">
        <v>4042</v>
      </c>
      <c r="D4071" s="18">
        <v>0.71806451612903222</v>
      </c>
      <c r="E4071" s="124"/>
      <c r="F4071" s="17"/>
      <c r="G4071" s="18">
        <f>SUM(D4071*100,E4071:F4071)</f>
        <v>71.806451612903217</v>
      </c>
      <c r="H4071" s="17"/>
      <c r="I4071" s="19"/>
      <c r="J4071" s="18">
        <f>SUM(H4071:I4071)</f>
        <v>0</v>
      </c>
      <c r="K4071" s="17"/>
      <c r="L4071" s="19"/>
      <c r="M4071" s="19"/>
      <c r="N4071" s="18">
        <f>SUM(K4071:M4071)</f>
        <v>0</v>
      </c>
      <c r="O4071" s="19"/>
      <c r="P4071" s="19"/>
      <c r="Q4071" s="19"/>
      <c r="R4071" s="19"/>
      <c r="S4071" s="18">
        <f>SUM(O4071:R4071)</f>
        <v>0</v>
      </c>
      <c r="T4071" s="20"/>
      <c r="U4071" s="17"/>
      <c r="V4071" s="17"/>
      <c r="W4071" s="17"/>
      <c r="X4071" s="17"/>
      <c r="Y4071" s="17"/>
      <c r="Z4071" s="18">
        <f>SUM(T4071:Y4071)</f>
        <v>0</v>
      </c>
      <c r="AA4071" s="17"/>
      <c r="AB4071" s="17"/>
      <c r="AC4071" s="41">
        <f>G4071+J4071+N4071+S4071+Z4071+AA4071-AB4071</f>
        <v>71.806451612903217</v>
      </c>
    </row>
    <row r="4072" spans="1:29" x14ac:dyDescent="0.25">
      <c r="A4072" s="224">
        <v>4068</v>
      </c>
      <c r="B4072" s="62" t="s">
        <v>4915</v>
      </c>
      <c r="C4072" s="8" t="s">
        <v>4042</v>
      </c>
      <c r="D4072" s="18">
        <v>0.71081081081081077</v>
      </c>
      <c r="E4072" s="124"/>
      <c r="F4072" s="17"/>
      <c r="G4072" s="18">
        <f>SUM(D4072*100,E4072:F4072)</f>
        <v>71.081081081081081</v>
      </c>
      <c r="H4072" s="17"/>
      <c r="I4072" s="19"/>
      <c r="J4072" s="18">
        <f>SUM(H4072:I4072)</f>
        <v>0</v>
      </c>
      <c r="K4072" s="17"/>
      <c r="L4072" s="19"/>
      <c r="M4072" s="19"/>
      <c r="N4072" s="18">
        <f>SUM(K4072:M4072)</f>
        <v>0</v>
      </c>
      <c r="O4072" s="19"/>
      <c r="P4072" s="19"/>
      <c r="Q4072" s="19"/>
      <c r="R4072" s="19"/>
      <c r="S4072" s="18">
        <f>SUM(O4072:R4072)</f>
        <v>0</v>
      </c>
      <c r="T4072" s="20"/>
      <c r="U4072" s="17"/>
      <c r="V4072" s="17"/>
      <c r="W4072" s="17"/>
      <c r="X4072" s="17">
        <f>0.2+0.5</f>
        <v>0.7</v>
      </c>
      <c r="Y4072" s="17"/>
      <c r="Z4072" s="18">
        <f>SUM(T4072:Y4072)</f>
        <v>0.7</v>
      </c>
      <c r="AA4072" s="17"/>
      <c r="AB4072" s="17"/>
      <c r="AC4072" s="41">
        <f>G4072+J4072+N4072+S4072+Z4072+AA4072-AB4072</f>
        <v>71.781081081081084</v>
      </c>
    </row>
    <row r="4073" spans="1:29" x14ac:dyDescent="0.25">
      <c r="A4073" s="224">
        <v>4069</v>
      </c>
      <c r="B4073" s="62" t="s">
        <v>4703</v>
      </c>
      <c r="C4073" s="8" t="s">
        <v>4042</v>
      </c>
      <c r="D4073" s="18">
        <v>0.71766666666666667</v>
      </c>
      <c r="E4073" s="124"/>
      <c r="F4073" s="17"/>
      <c r="G4073" s="18">
        <f>SUM(D4073*100,E4073:F4073)</f>
        <v>71.766666666666666</v>
      </c>
      <c r="H4073" s="17"/>
      <c r="I4073" s="19"/>
      <c r="J4073" s="18">
        <f>SUM(H4073:I4073)</f>
        <v>0</v>
      </c>
      <c r="K4073" s="17"/>
      <c r="L4073" s="19"/>
      <c r="M4073" s="19"/>
      <c r="N4073" s="18">
        <f>SUM(K4073:M4073)</f>
        <v>0</v>
      </c>
      <c r="O4073" s="19"/>
      <c r="P4073" s="19"/>
      <c r="Q4073" s="19"/>
      <c r="R4073" s="19"/>
      <c r="S4073" s="18">
        <f>SUM(O4073:R4073)</f>
        <v>0</v>
      </c>
      <c r="T4073" s="20"/>
      <c r="U4073" s="17"/>
      <c r="V4073" s="17"/>
      <c r="W4073" s="17"/>
      <c r="X4073" s="17"/>
      <c r="Y4073" s="17"/>
      <c r="Z4073" s="18">
        <f>SUM(T4073:Y4073)</f>
        <v>0</v>
      </c>
      <c r="AA4073" s="17"/>
      <c r="AB4073" s="17"/>
      <c r="AC4073" s="41">
        <f>G4073+J4073+N4073+S4073+Z4073+AA4073-AB4073</f>
        <v>71.766666666666666</v>
      </c>
    </row>
    <row r="4074" spans="1:29" x14ac:dyDescent="0.25">
      <c r="A4074" s="224">
        <v>4070</v>
      </c>
      <c r="B4074" s="81" t="s">
        <v>1848</v>
      </c>
      <c r="C4074" s="8" t="s">
        <v>1369</v>
      </c>
      <c r="D4074" s="18">
        <v>0.68565656565656574</v>
      </c>
      <c r="E4074" s="122"/>
      <c r="F4074" s="17"/>
      <c r="G4074" s="18">
        <f>SUM(D4074*100,E4074:F4074)</f>
        <v>68.565656565656568</v>
      </c>
      <c r="H4074" s="17"/>
      <c r="I4074" s="19"/>
      <c r="J4074" s="18">
        <f>SUM(H4074:I4074)</f>
        <v>0</v>
      </c>
      <c r="K4074" s="17"/>
      <c r="L4074" s="19"/>
      <c r="M4074" s="19"/>
      <c r="N4074" s="18">
        <f>SUM(K4074:M4074)</f>
        <v>0</v>
      </c>
      <c r="O4074" s="19"/>
      <c r="P4074" s="19">
        <v>3</v>
      </c>
      <c r="Q4074" s="19"/>
      <c r="R4074" s="19"/>
      <c r="S4074" s="18">
        <f>SUM(O4074:R4074)</f>
        <v>3</v>
      </c>
      <c r="T4074" s="20"/>
      <c r="U4074" s="17"/>
      <c r="V4074" s="17"/>
      <c r="W4074" s="17">
        <v>0.2</v>
      </c>
      <c r="X4074" s="17"/>
      <c r="Y4074" s="17"/>
      <c r="Z4074" s="18">
        <f>SUM(T4074:Y4074)</f>
        <v>0.2</v>
      </c>
      <c r="AA4074" s="17"/>
      <c r="AB4074" s="17"/>
      <c r="AC4074" s="41">
        <f>G4074+J4074+N4074+S4074+Z4074+AA4074-AB4074</f>
        <v>71.76565656565657</v>
      </c>
    </row>
    <row r="4075" spans="1:29" x14ac:dyDescent="0.25">
      <c r="A4075" s="225">
        <v>4071</v>
      </c>
      <c r="B4075" s="68" t="s">
        <v>1060</v>
      </c>
      <c r="C4075" s="8" t="s">
        <v>5456</v>
      </c>
      <c r="D4075" s="6">
        <v>0.71760676378772115</v>
      </c>
      <c r="E4075" s="121"/>
      <c r="F4075" s="5"/>
      <c r="G4075" s="6">
        <f>SUM(D4075*100,E4075:F4075)</f>
        <v>71.760676378772118</v>
      </c>
      <c r="H4075" s="5"/>
      <c r="I4075" s="4"/>
      <c r="J4075" s="6">
        <f>SUM(H4075:I4075)</f>
        <v>0</v>
      </c>
      <c r="K4075" s="5"/>
      <c r="L4075" s="4"/>
      <c r="M4075" s="4"/>
      <c r="N4075" s="6">
        <f>SUM(K4075:M4075)</f>
        <v>0</v>
      </c>
      <c r="O4075" s="4"/>
      <c r="P4075" s="4"/>
      <c r="Q4075" s="4"/>
      <c r="R4075" s="4"/>
      <c r="S4075" s="6">
        <f>SUM(O4075:R4075)</f>
        <v>0</v>
      </c>
      <c r="T4075" s="7"/>
      <c r="U4075" s="5"/>
      <c r="V4075" s="5"/>
      <c r="W4075" s="5"/>
      <c r="X4075" s="5"/>
      <c r="Y4075" s="5"/>
      <c r="Z4075" s="6">
        <f>SUM(T4075:Y4075)</f>
        <v>0</v>
      </c>
      <c r="AA4075" s="5"/>
      <c r="AB4075" s="5"/>
      <c r="AC4075" s="40">
        <f>G4075+J4075+N4075+S4075+Z4075+AA4075-AB4075</f>
        <v>71.760676378772118</v>
      </c>
    </row>
    <row r="4076" spans="1:29" x14ac:dyDescent="0.25">
      <c r="A4076" s="224">
        <v>4072</v>
      </c>
      <c r="B4076" s="97" t="s">
        <v>1849</v>
      </c>
      <c r="C4076" s="8" t="s">
        <v>1369</v>
      </c>
      <c r="D4076" s="18">
        <v>0.67355333333333334</v>
      </c>
      <c r="E4076" s="122"/>
      <c r="F4076" s="17"/>
      <c r="G4076" s="18">
        <f>SUM(D4076*100,E4076:F4076)</f>
        <v>67.355333333333334</v>
      </c>
      <c r="H4076" s="17"/>
      <c r="I4076" s="19"/>
      <c r="J4076" s="18">
        <f>SUM(H4076:I4076)</f>
        <v>0</v>
      </c>
      <c r="K4076" s="17"/>
      <c r="L4076" s="19"/>
      <c r="M4076" s="19"/>
      <c r="N4076" s="18">
        <f>SUM(K4076:M4076)</f>
        <v>0</v>
      </c>
      <c r="O4076" s="19"/>
      <c r="P4076" s="19"/>
      <c r="Q4076" s="19"/>
      <c r="R4076" s="19"/>
      <c r="S4076" s="18">
        <f>SUM(O4076:R4076)</f>
        <v>0</v>
      </c>
      <c r="T4076" s="20">
        <v>1.5</v>
      </c>
      <c r="U4076" s="17">
        <v>1</v>
      </c>
      <c r="V4076" s="17"/>
      <c r="W4076" s="17">
        <v>0.2</v>
      </c>
      <c r="X4076" s="17">
        <f>0.8+0.9</f>
        <v>1.7000000000000002</v>
      </c>
      <c r="Y4076" s="17"/>
      <c r="Z4076" s="18">
        <f>SUM(T4076:Y4076)</f>
        <v>4.4000000000000004</v>
      </c>
      <c r="AA4076" s="17"/>
      <c r="AB4076" s="17"/>
      <c r="AC4076" s="41">
        <f>G4076+J4076+N4076+S4076+Z4076+AA4076-AB4076</f>
        <v>71.75533333333334</v>
      </c>
    </row>
    <row r="4077" spans="1:29" x14ac:dyDescent="0.25">
      <c r="A4077" s="224">
        <v>4073</v>
      </c>
      <c r="B4077" s="62" t="s">
        <v>3095</v>
      </c>
      <c r="C4077" s="13" t="s">
        <v>2360</v>
      </c>
      <c r="D4077" s="18">
        <v>0.71750000000000003</v>
      </c>
      <c r="E4077" s="122"/>
      <c r="F4077" s="17"/>
      <c r="G4077" s="18">
        <v>71.75</v>
      </c>
      <c r="H4077" s="17"/>
      <c r="I4077" s="19"/>
      <c r="J4077" s="18">
        <v>0</v>
      </c>
      <c r="K4077" s="17"/>
      <c r="L4077" s="19"/>
      <c r="M4077" s="19"/>
      <c r="N4077" s="18">
        <v>0</v>
      </c>
      <c r="O4077" s="19"/>
      <c r="P4077" s="19"/>
      <c r="Q4077" s="19"/>
      <c r="R4077" s="19"/>
      <c r="S4077" s="18">
        <v>0</v>
      </c>
      <c r="T4077" s="20"/>
      <c r="U4077" s="17"/>
      <c r="V4077" s="17"/>
      <c r="W4077" s="17"/>
      <c r="X4077" s="17"/>
      <c r="Y4077" s="17"/>
      <c r="Z4077" s="18">
        <v>0</v>
      </c>
      <c r="AA4077" s="17"/>
      <c r="AB4077" s="17"/>
      <c r="AC4077" s="41">
        <v>71.75</v>
      </c>
    </row>
    <row r="4078" spans="1:29" x14ac:dyDescent="0.25">
      <c r="A4078" s="224">
        <v>4074</v>
      </c>
      <c r="B4078" s="109">
        <v>204268</v>
      </c>
      <c r="C4078" s="36" t="s">
        <v>5457</v>
      </c>
      <c r="D4078" s="38">
        <v>0.71750000000000003</v>
      </c>
      <c r="E4078" s="123"/>
      <c r="F4078" s="33"/>
      <c r="G4078" s="34">
        <v>71.75</v>
      </c>
      <c r="H4078" s="33"/>
      <c r="I4078" s="32"/>
      <c r="J4078" s="34">
        <v>0</v>
      </c>
      <c r="K4078" s="33"/>
      <c r="L4078" s="32"/>
      <c r="M4078" s="32"/>
      <c r="N4078" s="34">
        <v>0</v>
      </c>
      <c r="O4078" s="32"/>
      <c r="P4078" s="32"/>
      <c r="Q4078" s="32"/>
      <c r="R4078" s="32"/>
      <c r="S4078" s="34">
        <v>0</v>
      </c>
      <c r="T4078" s="35"/>
      <c r="U4078" s="33"/>
      <c r="V4078" s="33"/>
      <c r="W4078" s="33"/>
      <c r="X4078" s="33"/>
      <c r="Y4078" s="33"/>
      <c r="Z4078" s="34">
        <v>0</v>
      </c>
      <c r="AA4078" s="33"/>
      <c r="AB4078" s="33"/>
      <c r="AC4078" s="42">
        <v>71.75</v>
      </c>
    </row>
    <row r="4079" spans="1:29" x14ac:dyDescent="0.25">
      <c r="A4079" s="225">
        <v>4075</v>
      </c>
      <c r="B4079" s="81" t="s">
        <v>4190</v>
      </c>
      <c r="C4079" s="8" t="s">
        <v>4042</v>
      </c>
      <c r="D4079" s="18">
        <v>0.71750000000000003</v>
      </c>
      <c r="E4079" s="124"/>
      <c r="F4079" s="17"/>
      <c r="G4079" s="18">
        <f>SUM(D4079*100,E4079:F4079)</f>
        <v>71.75</v>
      </c>
      <c r="H4079" s="17"/>
      <c r="I4079" s="19"/>
      <c r="J4079" s="18">
        <f>SUM(H4079:I4079)</f>
        <v>0</v>
      </c>
      <c r="K4079" s="17"/>
      <c r="L4079" s="19"/>
      <c r="M4079" s="19"/>
      <c r="N4079" s="18">
        <f>SUM(K4079:M4079)</f>
        <v>0</v>
      </c>
      <c r="O4079" s="19"/>
      <c r="P4079" s="19"/>
      <c r="Q4079" s="19"/>
      <c r="R4079" s="19"/>
      <c r="S4079" s="18">
        <f>SUM(O4079:R4079)</f>
        <v>0</v>
      </c>
      <c r="T4079" s="20"/>
      <c r="U4079" s="17"/>
      <c r="V4079" s="17"/>
      <c r="W4079" s="17"/>
      <c r="X4079" s="17"/>
      <c r="Y4079" s="17"/>
      <c r="Z4079" s="18">
        <f>SUM(T4079:Y4079)</f>
        <v>0</v>
      </c>
      <c r="AA4079" s="17"/>
      <c r="AB4079" s="17"/>
      <c r="AC4079" s="41">
        <f>G4079+J4079+N4079+S4079+Z4079+AA4079-AB4079</f>
        <v>71.75</v>
      </c>
    </row>
    <row r="4080" spans="1:29" x14ac:dyDescent="0.25">
      <c r="A4080" s="224">
        <v>4076</v>
      </c>
      <c r="B4080" s="81" t="s">
        <v>4438</v>
      </c>
      <c r="C4080" s="8" t="s">
        <v>4042</v>
      </c>
      <c r="D4080" s="18">
        <v>0.68741935483870964</v>
      </c>
      <c r="E4080" s="124"/>
      <c r="F4080" s="17"/>
      <c r="G4080" s="18">
        <f>SUM(D4080*100,E4080:F4080)</f>
        <v>68.741935483870961</v>
      </c>
      <c r="H4080" s="17"/>
      <c r="I4080" s="19"/>
      <c r="J4080" s="18">
        <f>SUM(H4080:I4080)</f>
        <v>0</v>
      </c>
      <c r="K4080" s="17"/>
      <c r="L4080" s="19"/>
      <c r="M4080" s="19"/>
      <c r="N4080" s="18">
        <f>SUM(K4080:M4080)</f>
        <v>0</v>
      </c>
      <c r="O4080" s="19">
        <v>2.5</v>
      </c>
      <c r="P4080" s="19"/>
      <c r="Q4080" s="19">
        <v>0.5</v>
      </c>
      <c r="R4080" s="19"/>
      <c r="S4080" s="18">
        <f>SUM(O4080:R4080)</f>
        <v>3</v>
      </c>
      <c r="T4080" s="20"/>
      <c r="U4080" s="17"/>
      <c r="V4080" s="17"/>
      <c r="W4080" s="17"/>
      <c r="X4080" s="17"/>
      <c r="Y4080" s="17"/>
      <c r="Z4080" s="18">
        <f>SUM(T4080:Y4080)</f>
        <v>0</v>
      </c>
      <c r="AA4080" s="17"/>
      <c r="AB4080" s="17"/>
      <c r="AC4080" s="41">
        <f>G4080+J4080+N4080+S4080+Z4080+AA4080-AB4080</f>
        <v>71.741935483870961</v>
      </c>
    </row>
    <row r="4081" spans="1:29" x14ac:dyDescent="0.25">
      <c r="A4081" s="224">
        <v>4077</v>
      </c>
      <c r="B4081" s="75" t="s">
        <v>1850</v>
      </c>
      <c r="C4081" s="8" t="s">
        <v>1369</v>
      </c>
      <c r="D4081" s="18">
        <v>0.68738333333333335</v>
      </c>
      <c r="E4081" s="122">
        <v>3</v>
      </c>
      <c r="F4081" s="17"/>
      <c r="G4081" s="18">
        <f>SUM(D4081*100,E4081:F4081)</f>
        <v>71.73833333333333</v>
      </c>
      <c r="H4081" s="17"/>
      <c r="I4081" s="19"/>
      <c r="J4081" s="18">
        <f>SUM(H4081:I4081)</f>
        <v>0</v>
      </c>
      <c r="K4081" s="17"/>
      <c r="L4081" s="19"/>
      <c r="M4081" s="19"/>
      <c r="N4081" s="18">
        <f>SUM(K4081:M4081)</f>
        <v>0</v>
      </c>
      <c r="O4081" s="19"/>
      <c r="P4081" s="19"/>
      <c r="Q4081" s="19"/>
      <c r="R4081" s="19"/>
      <c r="S4081" s="18">
        <f>SUM(O4081:R4081)</f>
        <v>0</v>
      </c>
      <c r="T4081" s="20"/>
      <c r="U4081" s="17"/>
      <c r="V4081" s="17"/>
      <c r="W4081" s="17"/>
      <c r="X4081" s="17"/>
      <c r="Y4081" s="17"/>
      <c r="Z4081" s="18">
        <f>SUM(T4081:Y4081)</f>
        <v>0</v>
      </c>
      <c r="AA4081" s="17"/>
      <c r="AB4081" s="17"/>
      <c r="AC4081" s="41">
        <f>G4081+J4081+N4081+S4081+Z4081+AA4081-AB4081</f>
        <v>71.73833333333333</v>
      </c>
    </row>
    <row r="4082" spans="1:29" x14ac:dyDescent="0.25">
      <c r="A4082" s="224">
        <v>4078</v>
      </c>
      <c r="B4082" s="62" t="s">
        <v>3772</v>
      </c>
      <c r="C4082" s="13" t="s">
        <v>3340</v>
      </c>
      <c r="D4082" s="18">
        <v>0.71736842105263154</v>
      </c>
      <c r="E4082" s="122"/>
      <c r="F4082" s="17"/>
      <c r="G4082" s="18">
        <v>71.73684210526315</v>
      </c>
      <c r="H4082" s="17"/>
      <c r="I4082" s="19"/>
      <c r="J4082" s="18">
        <v>0</v>
      </c>
      <c r="K4082" s="17"/>
      <c r="L4082" s="19"/>
      <c r="M4082" s="19"/>
      <c r="N4082" s="18">
        <v>0</v>
      </c>
      <c r="O4082" s="19"/>
      <c r="P4082" s="19"/>
      <c r="Q4082" s="19"/>
      <c r="R4082" s="19"/>
      <c r="S4082" s="18">
        <v>0</v>
      </c>
      <c r="T4082" s="20"/>
      <c r="U4082" s="17"/>
      <c r="V4082" s="17"/>
      <c r="W4082" s="17"/>
      <c r="X4082" s="17"/>
      <c r="Y4082" s="17"/>
      <c r="Z4082" s="18">
        <v>0</v>
      </c>
      <c r="AA4082" s="17"/>
      <c r="AB4082" s="17"/>
      <c r="AC4082" s="41">
        <v>71.73684210526315</v>
      </c>
    </row>
    <row r="4083" spans="1:29" x14ac:dyDescent="0.25">
      <c r="A4083" s="225">
        <v>4079</v>
      </c>
      <c r="B4083" s="62" t="s">
        <v>4764</v>
      </c>
      <c r="C4083" s="8" t="s">
        <v>4042</v>
      </c>
      <c r="D4083" s="18">
        <v>0.71533333333333338</v>
      </c>
      <c r="E4083" s="124"/>
      <c r="F4083" s="17"/>
      <c r="G4083" s="18">
        <f>SUM(D4083*100,E4083:F4083)</f>
        <v>71.533333333333331</v>
      </c>
      <c r="H4083" s="17"/>
      <c r="I4083" s="19"/>
      <c r="J4083" s="18">
        <f>SUM(H4083:I4083)</f>
        <v>0</v>
      </c>
      <c r="K4083" s="17"/>
      <c r="L4083" s="19"/>
      <c r="M4083" s="19"/>
      <c r="N4083" s="18">
        <f>SUM(K4083:M4083)</f>
        <v>0</v>
      </c>
      <c r="O4083" s="19"/>
      <c r="P4083" s="19"/>
      <c r="Q4083" s="19"/>
      <c r="R4083" s="19"/>
      <c r="S4083" s="18">
        <f>SUM(O4083:R4083)</f>
        <v>0</v>
      </c>
      <c r="T4083" s="20"/>
      <c r="U4083" s="17">
        <v>0.2</v>
      </c>
      <c r="V4083" s="17"/>
      <c r="W4083" s="17"/>
      <c r="X4083" s="17"/>
      <c r="Y4083" s="17"/>
      <c r="Z4083" s="18">
        <f>SUM(T4083:Y4083)</f>
        <v>0.2</v>
      </c>
      <c r="AA4083" s="17"/>
      <c r="AB4083" s="17"/>
      <c r="AC4083" s="41">
        <f>G4083+J4083+N4083+S4083+Z4083+AA4083-AB4083</f>
        <v>71.733333333333334</v>
      </c>
    </row>
    <row r="4084" spans="1:29" x14ac:dyDescent="0.25">
      <c r="A4084" s="224">
        <v>4080</v>
      </c>
      <c r="B4084" s="62" t="s">
        <v>3096</v>
      </c>
      <c r="C4084" s="13" t="s">
        <v>2360</v>
      </c>
      <c r="D4084" s="18">
        <v>0.68230769230769228</v>
      </c>
      <c r="E4084" s="122"/>
      <c r="F4084" s="17"/>
      <c r="G4084" s="18">
        <v>68.230769230769226</v>
      </c>
      <c r="H4084" s="17"/>
      <c r="I4084" s="19"/>
      <c r="J4084" s="18">
        <v>0</v>
      </c>
      <c r="K4084" s="17"/>
      <c r="L4084" s="19"/>
      <c r="M4084" s="19"/>
      <c r="N4084" s="18">
        <v>0</v>
      </c>
      <c r="O4084" s="19"/>
      <c r="P4084" s="19"/>
      <c r="Q4084" s="19"/>
      <c r="R4084" s="19"/>
      <c r="S4084" s="18">
        <v>0</v>
      </c>
      <c r="T4084" s="20"/>
      <c r="U4084" s="17"/>
      <c r="V4084" s="17"/>
      <c r="W4084" s="17">
        <v>3.5</v>
      </c>
      <c r="X4084" s="17"/>
      <c r="Y4084" s="17"/>
      <c r="Z4084" s="18">
        <v>3.5</v>
      </c>
      <c r="AA4084" s="17"/>
      <c r="AB4084" s="17"/>
      <c r="AC4084" s="41">
        <v>71.730769230769226</v>
      </c>
    </row>
    <row r="4085" spans="1:29" x14ac:dyDescent="0.25">
      <c r="A4085" s="224">
        <v>4081</v>
      </c>
      <c r="B4085" s="81" t="s">
        <v>1851</v>
      </c>
      <c r="C4085" s="8" t="s">
        <v>1369</v>
      </c>
      <c r="D4085" s="18">
        <v>0.71730337078651685</v>
      </c>
      <c r="E4085" s="122"/>
      <c r="F4085" s="17"/>
      <c r="G4085" s="18">
        <f>SUM(D4085*100,E4085:F4085)</f>
        <v>71.730337078651687</v>
      </c>
      <c r="H4085" s="17"/>
      <c r="I4085" s="19"/>
      <c r="J4085" s="18">
        <f>SUM(H4085:I4085)</f>
        <v>0</v>
      </c>
      <c r="K4085" s="17"/>
      <c r="L4085" s="19"/>
      <c r="M4085" s="19"/>
      <c r="N4085" s="18">
        <f>SUM(K4085:M4085)</f>
        <v>0</v>
      </c>
      <c r="O4085" s="19"/>
      <c r="P4085" s="19"/>
      <c r="Q4085" s="19"/>
      <c r="R4085" s="19"/>
      <c r="S4085" s="18">
        <f>SUM(O4085:R4085)</f>
        <v>0</v>
      </c>
      <c r="T4085" s="20"/>
      <c r="U4085" s="17"/>
      <c r="V4085" s="17"/>
      <c r="W4085" s="17"/>
      <c r="X4085" s="17"/>
      <c r="Y4085" s="17"/>
      <c r="Z4085" s="18">
        <f>SUM(T4085:Y4085)</f>
        <v>0</v>
      </c>
      <c r="AA4085" s="17"/>
      <c r="AB4085" s="17"/>
      <c r="AC4085" s="41">
        <f>G4085+J4085+N4085+S4085+Z4085+AA4085-AB4085</f>
        <v>71.730337078651687</v>
      </c>
    </row>
    <row r="4086" spans="1:29" x14ac:dyDescent="0.25">
      <c r="A4086" s="224">
        <v>4082</v>
      </c>
      <c r="B4086" s="105" t="s">
        <v>1852</v>
      </c>
      <c r="C4086" s="8" t="s">
        <v>1369</v>
      </c>
      <c r="D4086" s="18">
        <v>0.71130322580645156</v>
      </c>
      <c r="E4086" s="122"/>
      <c r="F4086" s="17"/>
      <c r="G4086" s="18">
        <f>SUM(D4086*100,E4086:F4086)</f>
        <v>71.130322580645156</v>
      </c>
      <c r="H4086" s="17"/>
      <c r="I4086" s="19"/>
      <c r="J4086" s="18">
        <f>SUM(H4086:I4086)</f>
        <v>0</v>
      </c>
      <c r="K4086" s="17"/>
      <c r="L4086" s="19"/>
      <c r="M4086" s="19"/>
      <c r="N4086" s="18">
        <f>SUM(K4086:M4086)</f>
        <v>0</v>
      </c>
      <c r="O4086" s="19"/>
      <c r="P4086" s="19"/>
      <c r="Q4086" s="19"/>
      <c r="R4086" s="19"/>
      <c r="S4086" s="18">
        <f>SUM(O4086:R4086)</f>
        <v>0</v>
      </c>
      <c r="T4086" s="20"/>
      <c r="U4086" s="17"/>
      <c r="V4086" s="17"/>
      <c r="W4086" s="17">
        <v>0.6</v>
      </c>
      <c r="X4086" s="17"/>
      <c r="Y4086" s="17"/>
      <c r="Z4086" s="18">
        <f>SUM(T4086:Y4086)</f>
        <v>0.6</v>
      </c>
      <c r="AA4086" s="17"/>
      <c r="AB4086" s="17"/>
      <c r="AC4086" s="41">
        <f>G4086+J4086+N4086+S4086+Z4086+AA4086-AB4086</f>
        <v>71.730322580645151</v>
      </c>
    </row>
    <row r="4087" spans="1:29" x14ac:dyDescent="0.25">
      <c r="A4087" s="225">
        <v>4083</v>
      </c>
      <c r="B4087" s="62" t="s">
        <v>3097</v>
      </c>
      <c r="C4087" s="13" t="s">
        <v>2360</v>
      </c>
      <c r="D4087" s="18">
        <v>0.71727272727272728</v>
      </c>
      <c r="E4087" s="122"/>
      <c r="F4087" s="17"/>
      <c r="G4087" s="18">
        <v>71.727272727272734</v>
      </c>
      <c r="H4087" s="17"/>
      <c r="I4087" s="19"/>
      <c r="J4087" s="18">
        <v>0</v>
      </c>
      <c r="K4087" s="17"/>
      <c r="L4087" s="19"/>
      <c r="M4087" s="19"/>
      <c r="N4087" s="18">
        <v>0</v>
      </c>
      <c r="O4087" s="19"/>
      <c r="P4087" s="19"/>
      <c r="Q4087" s="19"/>
      <c r="R4087" s="19"/>
      <c r="S4087" s="18">
        <v>0</v>
      </c>
      <c r="T4087" s="20"/>
      <c r="U4087" s="17"/>
      <c r="V4087" s="17"/>
      <c r="W4087" s="17"/>
      <c r="X4087" s="17"/>
      <c r="Y4087" s="17"/>
      <c r="Z4087" s="18">
        <v>0</v>
      </c>
      <c r="AA4087" s="17"/>
      <c r="AB4087" s="17"/>
      <c r="AC4087" s="41">
        <v>71.727272727272734</v>
      </c>
    </row>
    <row r="4088" spans="1:29" x14ac:dyDescent="0.25">
      <c r="A4088" s="224">
        <v>4084</v>
      </c>
      <c r="B4088" s="62" t="s">
        <v>3773</v>
      </c>
      <c r="C4088" s="13" t="s">
        <v>3340</v>
      </c>
      <c r="D4088" s="18">
        <v>0.70727272727272728</v>
      </c>
      <c r="E4088" s="122">
        <v>1</v>
      </c>
      <c r="F4088" s="17"/>
      <c r="G4088" s="18">
        <v>71.727272727272734</v>
      </c>
      <c r="H4088" s="17"/>
      <c r="I4088" s="19"/>
      <c r="J4088" s="18">
        <v>0</v>
      </c>
      <c r="K4088" s="17"/>
      <c r="L4088" s="19"/>
      <c r="M4088" s="19"/>
      <c r="N4088" s="18">
        <v>0</v>
      </c>
      <c r="O4088" s="19"/>
      <c r="P4088" s="19"/>
      <c r="Q4088" s="19"/>
      <c r="R4088" s="19"/>
      <c r="S4088" s="18">
        <v>0</v>
      </c>
      <c r="T4088" s="20"/>
      <c r="U4088" s="17"/>
      <c r="V4088" s="17"/>
      <c r="W4088" s="17"/>
      <c r="X4088" s="17"/>
      <c r="Y4088" s="17"/>
      <c r="Z4088" s="18">
        <v>0</v>
      </c>
      <c r="AA4088" s="17"/>
      <c r="AB4088" s="17"/>
      <c r="AC4088" s="41">
        <v>71.727272727272734</v>
      </c>
    </row>
    <row r="4089" spans="1:29" x14ac:dyDescent="0.25">
      <c r="A4089" s="224">
        <v>4085</v>
      </c>
      <c r="B4089" s="62" t="s">
        <v>5312</v>
      </c>
      <c r="C4089" s="9" t="s">
        <v>4042</v>
      </c>
      <c r="D4089" s="18">
        <v>0.7171515151515151</v>
      </c>
      <c r="E4089" s="124"/>
      <c r="F4089" s="17"/>
      <c r="G4089" s="18">
        <f>SUM(D4089*100,E4089:F4089)</f>
        <v>71.715151515151504</v>
      </c>
      <c r="H4089" s="17"/>
      <c r="I4089" s="19"/>
      <c r="J4089" s="18">
        <f>SUM(H4089:I4089)</f>
        <v>0</v>
      </c>
      <c r="K4089" s="17"/>
      <c r="L4089" s="19"/>
      <c r="M4089" s="19"/>
      <c r="N4089" s="18">
        <f>SUM(K4089:M4089)</f>
        <v>0</v>
      </c>
      <c r="O4089" s="19"/>
      <c r="P4089" s="19"/>
      <c r="Q4089" s="19"/>
      <c r="R4089" s="19"/>
      <c r="S4089" s="18">
        <f>SUM(O4089:R4089)</f>
        <v>0</v>
      </c>
      <c r="T4089" s="20"/>
      <c r="U4089" s="17"/>
      <c r="V4089" s="17"/>
      <c r="W4089" s="17"/>
      <c r="X4089" s="17"/>
      <c r="Y4089" s="17"/>
      <c r="Z4089" s="18">
        <f>SUM(T4089:Y4089)</f>
        <v>0</v>
      </c>
      <c r="AA4089" s="17"/>
      <c r="AB4089" s="17"/>
      <c r="AC4089" s="41">
        <f>G4089+J4089+N4089+S4089+Z4089+AA4089-AB4089</f>
        <v>71.715151515151504</v>
      </c>
    </row>
    <row r="4090" spans="1:29" x14ac:dyDescent="0.25">
      <c r="A4090" s="224">
        <v>4086</v>
      </c>
      <c r="B4090" s="109">
        <v>194215</v>
      </c>
      <c r="C4090" s="36" t="s">
        <v>5457</v>
      </c>
      <c r="D4090" s="39">
        <v>0.71699999999999997</v>
      </c>
      <c r="E4090" s="123"/>
      <c r="F4090" s="33"/>
      <c r="G4090" s="34">
        <v>71.7</v>
      </c>
      <c r="H4090" s="33"/>
      <c r="I4090" s="32"/>
      <c r="J4090" s="34">
        <v>0</v>
      </c>
      <c r="K4090" s="33"/>
      <c r="L4090" s="32"/>
      <c r="M4090" s="32"/>
      <c r="N4090" s="34">
        <v>0</v>
      </c>
      <c r="O4090" s="32"/>
      <c r="P4090" s="32"/>
      <c r="Q4090" s="32"/>
      <c r="R4090" s="32"/>
      <c r="S4090" s="34">
        <v>0</v>
      </c>
      <c r="T4090" s="35"/>
      <c r="U4090" s="33"/>
      <c r="V4090" s="33"/>
      <c r="W4090" s="33"/>
      <c r="X4090" s="33"/>
      <c r="Y4090" s="33"/>
      <c r="Z4090" s="34">
        <v>0</v>
      </c>
      <c r="AA4090" s="33"/>
      <c r="AB4090" s="33"/>
      <c r="AC4090" s="42">
        <v>71.7</v>
      </c>
    </row>
    <row r="4091" spans="1:29" x14ac:dyDescent="0.25">
      <c r="A4091" s="225">
        <v>4087</v>
      </c>
      <c r="B4091" s="81" t="s">
        <v>4283</v>
      </c>
      <c r="C4091" s="8" t="s">
        <v>4042</v>
      </c>
      <c r="D4091" s="18">
        <v>0.71699999999999997</v>
      </c>
      <c r="E4091" s="124"/>
      <c r="F4091" s="17"/>
      <c r="G4091" s="18">
        <f>SUM(D4091*100,E4091:F4091)</f>
        <v>71.7</v>
      </c>
      <c r="H4091" s="17"/>
      <c r="I4091" s="19"/>
      <c r="J4091" s="18">
        <f>SUM(H4091:I4091)</f>
        <v>0</v>
      </c>
      <c r="K4091" s="17"/>
      <c r="L4091" s="19"/>
      <c r="M4091" s="19"/>
      <c r="N4091" s="18">
        <f>SUM(K4091:M4091)</f>
        <v>0</v>
      </c>
      <c r="O4091" s="19"/>
      <c r="P4091" s="19"/>
      <c r="Q4091" s="19"/>
      <c r="R4091" s="19"/>
      <c r="S4091" s="18">
        <f>SUM(O4091:R4091)</f>
        <v>0</v>
      </c>
      <c r="T4091" s="20"/>
      <c r="U4091" s="17"/>
      <c r="V4091" s="17"/>
      <c r="W4091" s="17"/>
      <c r="X4091" s="17"/>
      <c r="Y4091" s="17"/>
      <c r="Z4091" s="18">
        <f>SUM(T4091:Y4091)</f>
        <v>0</v>
      </c>
      <c r="AA4091" s="17"/>
      <c r="AB4091" s="17"/>
      <c r="AC4091" s="41">
        <f>G4091+J4091+N4091+S4091+Z4091+AA4091-AB4091</f>
        <v>71.7</v>
      </c>
    </row>
    <row r="4092" spans="1:29" x14ac:dyDescent="0.25">
      <c r="A4092" s="224">
        <v>4088</v>
      </c>
      <c r="B4092" s="109">
        <v>204061</v>
      </c>
      <c r="C4092" s="36" t="s">
        <v>5457</v>
      </c>
      <c r="D4092" s="38">
        <v>0.71687500000000004</v>
      </c>
      <c r="E4092" s="123"/>
      <c r="F4092" s="33"/>
      <c r="G4092" s="34">
        <v>71.6875</v>
      </c>
      <c r="H4092" s="33"/>
      <c r="I4092" s="32"/>
      <c r="J4092" s="34">
        <v>0</v>
      </c>
      <c r="K4092" s="33"/>
      <c r="L4092" s="32"/>
      <c r="M4092" s="32"/>
      <c r="N4092" s="34">
        <v>0</v>
      </c>
      <c r="O4092" s="32"/>
      <c r="P4092" s="32"/>
      <c r="Q4092" s="32"/>
      <c r="R4092" s="32"/>
      <c r="S4092" s="34">
        <v>0</v>
      </c>
      <c r="T4092" s="35"/>
      <c r="U4092" s="33"/>
      <c r="V4092" s="33"/>
      <c r="W4092" s="33"/>
      <c r="X4092" s="33"/>
      <c r="Y4092" s="33"/>
      <c r="Z4092" s="34">
        <v>0</v>
      </c>
      <c r="AA4092" s="33"/>
      <c r="AB4092" s="33"/>
      <c r="AC4092" s="42">
        <v>71.6875</v>
      </c>
    </row>
    <row r="4093" spans="1:29" x14ac:dyDescent="0.25">
      <c r="A4093" s="224">
        <v>4089</v>
      </c>
      <c r="B4093" s="78" t="s">
        <v>1853</v>
      </c>
      <c r="C4093" s="8" t="s">
        <v>1369</v>
      </c>
      <c r="D4093" s="18">
        <v>0.71675084175084181</v>
      </c>
      <c r="E4093" s="122"/>
      <c r="F4093" s="17"/>
      <c r="G4093" s="18">
        <f>SUM(D4093*100,E4093:F4093)</f>
        <v>71.67508417508418</v>
      </c>
      <c r="H4093" s="17"/>
      <c r="I4093" s="19"/>
      <c r="J4093" s="18">
        <f>SUM(H4093:I4093)</f>
        <v>0</v>
      </c>
      <c r="K4093" s="17"/>
      <c r="L4093" s="19"/>
      <c r="M4093" s="19"/>
      <c r="N4093" s="18">
        <f>SUM(K4093:M4093)</f>
        <v>0</v>
      </c>
      <c r="O4093" s="19"/>
      <c r="P4093" s="19"/>
      <c r="Q4093" s="19"/>
      <c r="R4093" s="19"/>
      <c r="S4093" s="18">
        <f>SUM(O4093:R4093)</f>
        <v>0</v>
      </c>
      <c r="T4093" s="20"/>
      <c r="U4093" s="17"/>
      <c r="V4093" s="17"/>
      <c r="W4093" s="17"/>
      <c r="X4093" s="17"/>
      <c r="Y4093" s="17"/>
      <c r="Z4093" s="18">
        <f>SUM(T4093:Y4093)</f>
        <v>0</v>
      </c>
      <c r="AA4093" s="17"/>
      <c r="AB4093" s="17"/>
      <c r="AC4093" s="41">
        <f>G4093+J4093+N4093+S4093+Z4093+AA4093-AB4093</f>
        <v>71.67508417508418</v>
      </c>
    </row>
    <row r="4094" spans="1:29" x14ac:dyDescent="0.25">
      <c r="A4094" s="224">
        <v>4090</v>
      </c>
      <c r="B4094" s="82" t="s">
        <v>1854</v>
      </c>
      <c r="C4094" s="25" t="s">
        <v>1369</v>
      </c>
      <c r="D4094" s="18">
        <v>0.71666666666666667</v>
      </c>
      <c r="E4094" s="122"/>
      <c r="F4094" s="17"/>
      <c r="G4094" s="18">
        <f>SUM(D4094*100,E4094:F4094)</f>
        <v>71.666666666666671</v>
      </c>
      <c r="H4094" s="17"/>
      <c r="I4094" s="19"/>
      <c r="J4094" s="18">
        <f>SUM(H4094:I4094)</f>
        <v>0</v>
      </c>
      <c r="K4094" s="17"/>
      <c r="L4094" s="19"/>
      <c r="M4094" s="19"/>
      <c r="N4094" s="18">
        <f>SUM(K4094:M4094)</f>
        <v>0</v>
      </c>
      <c r="O4094" s="19"/>
      <c r="P4094" s="19"/>
      <c r="Q4094" s="19"/>
      <c r="R4094" s="19"/>
      <c r="S4094" s="18">
        <f>SUM(O4094:R4094)</f>
        <v>0</v>
      </c>
      <c r="T4094" s="20"/>
      <c r="U4094" s="17"/>
      <c r="V4094" s="17"/>
      <c r="W4094" s="17"/>
      <c r="X4094" s="17"/>
      <c r="Y4094" s="17"/>
      <c r="Z4094" s="18">
        <f>SUM(T4094:Y4094)</f>
        <v>0</v>
      </c>
      <c r="AA4094" s="17"/>
      <c r="AB4094" s="17"/>
      <c r="AC4094" s="41">
        <f>G4094+J4094+N4094+S4094+Z4094+AA4094-AB4094</f>
        <v>71.666666666666671</v>
      </c>
    </row>
    <row r="4095" spans="1:29" x14ac:dyDescent="0.25">
      <c r="A4095" s="225">
        <v>4091</v>
      </c>
      <c r="B4095" s="62" t="s">
        <v>3098</v>
      </c>
      <c r="C4095" s="13" t="s">
        <v>2360</v>
      </c>
      <c r="D4095" s="18">
        <v>0.71666666666666667</v>
      </c>
      <c r="E4095" s="122"/>
      <c r="F4095" s="17"/>
      <c r="G4095" s="18">
        <v>71.666666666666671</v>
      </c>
      <c r="H4095" s="17"/>
      <c r="I4095" s="19"/>
      <c r="J4095" s="18">
        <v>0</v>
      </c>
      <c r="K4095" s="17"/>
      <c r="L4095" s="19"/>
      <c r="M4095" s="19"/>
      <c r="N4095" s="18">
        <v>0</v>
      </c>
      <c r="O4095" s="19"/>
      <c r="P4095" s="19"/>
      <c r="Q4095" s="19"/>
      <c r="R4095" s="19"/>
      <c r="S4095" s="18">
        <v>0</v>
      </c>
      <c r="T4095" s="20"/>
      <c r="U4095" s="17"/>
      <c r="V4095" s="17"/>
      <c r="W4095" s="17"/>
      <c r="X4095" s="17"/>
      <c r="Y4095" s="17"/>
      <c r="Z4095" s="18">
        <v>0</v>
      </c>
      <c r="AA4095" s="17"/>
      <c r="AB4095" s="17"/>
      <c r="AC4095" s="41">
        <v>71.666666666666671</v>
      </c>
    </row>
    <row r="4096" spans="1:29" x14ac:dyDescent="0.25">
      <c r="A4096" s="224">
        <v>4092</v>
      </c>
      <c r="B4096" s="109">
        <v>214139</v>
      </c>
      <c r="C4096" s="36" t="s">
        <v>5457</v>
      </c>
      <c r="D4096" s="39">
        <v>0.71666666666666667</v>
      </c>
      <c r="E4096" s="123"/>
      <c r="F4096" s="33"/>
      <c r="G4096" s="34">
        <v>71.666666666666671</v>
      </c>
      <c r="H4096" s="33"/>
      <c r="I4096" s="32"/>
      <c r="J4096" s="34">
        <v>0</v>
      </c>
      <c r="K4096" s="33"/>
      <c r="L4096" s="32"/>
      <c r="M4096" s="32"/>
      <c r="N4096" s="34">
        <v>0</v>
      </c>
      <c r="O4096" s="32"/>
      <c r="P4096" s="32"/>
      <c r="Q4096" s="32"/>
      <c r="R4096" s="32"/>
      <c r="S4096" s="34">
        <v>0</v>
      </c>
      <c r="T4096" s="35"/>
      <c r="U4096" s="33"/>
      <c r="V4096" s="33"/>
      <c r="W4096" s="33"/>
      <c r="X4096" s="33"/>
      <c r="Y4096" s="33"/>
      <c r="Z4096" s="34">
        <v>0</v>
      </c>
      <c r="AA4096" s="33"/>
      <c r="AB4096" s="33"/>
      <c r="AC4096" s="42">
        <v>71.666666666666671</v>
      </c>
    </row>
    <row r="4097" spans="1:29" x14ac:dyDescent="0.25">
      <c r="A4097" s="224">
        <v>4093</v>
      </c>
      <c r="B4097" s="62" t="s">
        <v>4707</v>
      </c>
      <c r="C4097" s="8" t="s">
        <v>4042</v>
      </c>
      <c r="D4097" s="18">
        <v>0.71666666666666667</v>
      </c>
      <c r="E4097" s="124"/>
      <c r="F4097" s="17"/>
      <c r="G4097" s="18">
        <f>SUM(D4097*100,E4097:F4097)</f>
        <v>71.666666666666671</v>
      </c>
      <c r="H4097" s="17"/>
      <c r="I4097" s="19"/>
      <c r="J4097" s="18">
        <f>SUM(H4097:I4097)</f>
        <v>0</v>
      </c>
      <c r="K4097" s="17"/>
      <c r="L4097" s="19"/>
      <c r="M4097" s="19"/>
      <c r="N4097" s="18">
        <f>SUM(K4097:M4097)</f>
        <v>0</v>
      </c>
      <c r="O4097" s="19"/>
      <c r="P4097" s="19"/>
      <c r="Q4097" s="19"/>
      <c r="R4097" s="19"/>
      <c r="S4097" s="18">
        <f>SUM(O4097:R4097)</f>
        <v>0</v>
      </c>
      <c r="T4097" s="20"/>
      <c r="U4097" s="17"/>
      <c r="V4097" s="17"/>
      <c r="W4097" s="17"/>
      <c r="X4097" s="17"/>
      <c r="Y4097" s="17"/>
      <c r="Z4097" s="18">
        <f>SUM(T4097:Y4097)</f>
        <v>0</v>
      </c>
      <c r="AA4097" s="17"/>
      <c r="AB4097" s="17"/>
      <c r="AC4097" s="41">
        <f>G4097+J4097+N4097+S4097+Z4097+AA4097-AB4097</f>
        <v>71.666666666666671</v>
      </c>
    </row>
    <row r="4098" spans="1:29" x14ac:dyDescent="0.25">
      <c r="A4098" s="224">
        <v>4094</v>
      </c>
      <c r="B4098" s="62" t="s">
        <v>4746</v>
      </c>
      <c r="C4098" s="8" t="s">
        <v>4042</v>
      </c>
      <c r="D4098" s="18">
        <v>0.71666666666666667</v>
      </c>
      <c r="E4098" s="124"/>
      <c r="F4098" s="17"/>
      <c r="G4098" s="18">
        <f>SUM(D4098*100,E4098:F4098)</f>
        <v>71.666666666666671</v>
      </c>
      <c r="H4098" s="17"/>
      <c r="I4098" s="19"/>
      <c r="J4098" s="18">
        <f>SUM(H4098:I4098)</f>
        <v>0</v>
      </c>
      <c r="K4098" s="17"/>
      <c r="L4098" s="19"/>
      <c r="M4098" s="19"/>
      <c r="N4098" s="18">
        <f>SUM(K4098:M4098)</f>
        <v>0</v>
      </c>
      <c r="O4098" s="19"/>
      <c r="P4098" s="19"/>
      <c r="Q4098" s="19"/>
      <c r="R4098" s="19"/>
      <c r="S4098" s="18">
        <f>SUM(O4098:R4098)</f>
        <v>0</v>
      </c>
      <c r="T4098" s="20"/>
      <c r="U4098" s="17"/>
      <c r="V4098" s="17"/>
      <c r="W4098" s="17"/>
      <c r="X4098" s="17"/>
      <c r="Y4098" s="17"/>
      <c r="Z4098" s="18">
        <f>SUM(T4098:Y4098)</f>
        <v>0</v>
      </c>
      <c r="AA4098" s="17"/>
      <c r="AB4098" s="17"/>
      <c r="AC4098" s="41">
        <f>G4098+J4098+N4098+S4098+Z4098+AA4098-AB4098</f>
        <v>71.666666666666671</v>
      </c>
    </row>
    <row r="4099" spans="1:29" x14ac:dyDescent="0.25">
      <c r="A4099" s="225">
        <v>4095</v>
      </c>
      <c r="B4099" s="98" t="s">
        <v>1855</v>
      </c>
      <c r="C4099" s="8" t="s">
        <v>1369</v>
      </c>
      <c r="D4099" s="18">
        <v>0.71651685393258424</v>
      </c>
      <c r="E4099" s="122"/>
      <c r="F4099" s="17"/>
      <c r="G4099" s="18">
        <f>SUM(D4099*100,E4099:F4099)</f>
        <v>71.651685393258418</v>
      </c>
      <c r="H4099" s="17"/>
      <c r="I4099" s="19"/>
      <c r="J4099" s="18">
        <f>SUM(H4099:I4099)</f>
        <v>0</v>
      </c>
      <c r="K4099" s="17"/>
      <c r="L4099" s="19"/>
      <c r="M4099" s="19"/>
      <c r="N4099" s="18">
        <f>SUM(K4099:M4099)</f>
        <v>0</v>
      </c>
      <c r="O4099" s="19"/>
      <c r="P4099" s="19"/>
      <c r="Q4099" s="19"/>
      <c r="R4099" s="19"/>
      <c r="S4099" s="18">
        <f>SUM(O4099:R4099)</f>
        <v>0</v>
      </c>
      <c r="T4099" s="20"/>
      <c r="U4099" s="17"/>
      <c r="V4099" s="17"/>
      <c r="W4099" s="17"/>
      <c r="X4099" s="17"/>
      <c r="Y4099" s="17"/>
      <c r="Z4099" s="18">
        <f>SUM(T4099:Y4099)</f>
        <v>0</v>
      </c>
      <c r="AA4099" s="17"/>
      <c r="AB4099" s="17"/>
      <c r="AC4099" s="41">
        <f>G4099+J4099+N4099+S4099+Z4099+AA4099-AB4099</f>
        <v>71.651685393258418</v>
      </c>
    </row>
    <row r="4100" spans="1:29" x14ac:dyDescent="0.25">
      <c r="A4100" s="224">
        <v>4096</v>
      </c>
      <c r="B4100" s="81" t="s">
        <v>4516</v>
      </c>
      <c r="C4100" s="8" t="s">
        <v>4042</v>
      </c>
      <c r="D4100" s="18">
        <v>0.71645161290322579</v>
      </c>
      <c r="E4100" s="124"/>
      <c r="F4100" s="17"/>
      <c r="G4100" s="18">
        <f>SUM(D4100*100,E4100:F4100)</f>
        <v>71.645161290322577</v>
      </c>
      <c r="H4100" s="17"/>
      <c r="I4100" s="19"/>
      <c r="J4100" s="18">
        <f>SUM(H4100:I4100)</f>
        <v>0</v>
      </c>
      <c r="K4100" s="17"/>
      <c r="L4100" s="19"/>
      <c r="M4100" s="19"/>
      <c r="N4100" s="18">
        <f>SUM(K4100:M4100)</f>
        <v>0</v>
      </c>
      <c r="O4100" s="19"/>
      <c r="P4100" s="19"/>
      <c r="Q4100" s="19"/>
      <c r="R4100" s="19"/>
      <c r="S4100" s="18">
        <f>SUM(O4100:R4100)</f>
        <v>0</v>
      </c>
      <c r="T4100" s="20"/>
      <c r="U4100" s="17"/>
      <c r="V4100" s="17"/>
      <c r="W4100" s="17"/>
      <c r="X4100" s="17"/>
      <c r="Y4100" s="17"/>
      <c r="Z4100" s="18">
        <f>SUM(T4100:Y4100)</f>
        <v>0</v>
      </c>
      <c r="AA4100" s="17"/>
      <c r="AB4100" s="17"/>
      <c r="AC4100" s="41">
        <f>G4100+J4100+N4100+S4100+Z4100+AA4100-AB4100</f>
        <v>71.645161290322577</v>
      </c>
    </row>
    <row r="4101" spans="1:29" x14ac:dyDescent="0.25">
      <c r="A4101" s="224">
        <v>4097</v>
      </c>
      <c r="B4101" s="58" t="s">
        <v>1061</v>
      </c>
      <c r="C4101" s="8" t="s">
        <v>5456</v>
      </c>
      <c r="D4101" s="43">
        <v>0.71637999999999991</v>
      </c>
      <c r="E4101" s="121"/>
      <c r="F4101" s="5"/>
      <c r="G4101" s="6">
        <f>SUM(D4101*100,E4101:F4101)</f>
        <v>71.637999999999991</v>
      </c>
      <c r="H4101" s="5"/>
      <c r="I4101" s="4"/>
      <c r="J4101" s="6">
        <f>SUM(H4101:I4101)</f>
        <v>0</v>
      </c>
      <c r="K4101" s="5"/>
      <c r="L4101" s="4"/>
      <c r="M4101" s="4"/>
      <c r="N4101" s="6">
        <f>SUM(K4101:M4101)</f>
        <v>0</v>
      </c>
      <c r="O4101" s="4"/>
      <c r="P4101" s="4"/>
      <c r="Q4101" s="4"/>
      <c r="R4101" s="4"/>
      <c r="S4101" s="6">
        <f>SUM(O4101:R4101)</f>
        <v>0</v>
      </c>
      <c r="T4101" s="7"/>
      <c r="U4101" s="5"/>
      <c r="V4101" s="5"/>
      <c r="W4101" s="5"/>
      <c r="X4101" s="5"/>
      <c r="Y4101" s="5"/>
      <c r="Z4101" s="6">
        <f>SUM(T4101:Y4101)</f>
        <v>0</v>
      </c>
      <c r="AA4101" s="5"/>
      <c r="AB4101" s="5"/>
      <c r="AC4101" s="40">
        <f>G4101+J4101+N4101+S4101+Z4101+AA4101-AB4101</f>
        <v>71.637999999999991</v>
      </c>
    </row>
    <row r="4102" spans="1:29" x14ac:dyDescent="0.25">
      <c r="A4102" s="224">
        <v>4098</v>
      </c>
      <c r="B4102" s="100" t="s">
        <v>1856</v>
      </c>
      <c r="C4102" s="26" t="s">
        <v>1369</v>
      </c>
      <c r="D4102" s="18">
        <v>0.69136129032258054</v>
      </c>
      <c r="E4102" s="122"/>
      <c r="F4102" s="17"/>
      <c r="G4102" s="18">
        <f>SUM(D4102*100,E4102:F4102)</f>
        <v>69.136129032258054</v>
      </c>
      <c r="H4102" s="17"/>
      <c r="I4102" s="19"/>
      <c r="J4102" s="18">
        <f>SUM(H4102:I4102)</f>
        <v>0</v>
      </c>
      <c r="K4102" s="17"/>
      <c r="L4102" s="19"/>
      <c r="M4102" s="19"/>
      <c r="N4102" s="18">
        <f>SUM(K4102:M4102)</f>
        <v>0</v>
      </c>
      <c r="O4102" s="19"/>
      <c r="P4102" s="19"/>
      <c r="Q4102" s="19"/>
      <c r="R4102" s="19"/>
      <c r="S4102" s="18">
        <f>SUM(O4102:R4102)</f>
        <v>0</v>
      </c>
      <c r="T4102" s="20"/>
      <c r="U4102" s="17">
        <v>1</v>
      </c>
      <c r="V4102" s="17">
        <v>0.8</v>
      </c>
      <c r="W4102" s="17">
        <v>0.2</v>
      </c>
      <c r="X4102" s="17"/>
      <c r="Y4102" s="17">
        <v>0.5</v>
      </c>
      <c r="Z4102" s="18">
        <f>SUM(T4102:Y4102)</f>
        <v>2.5</v>
      </c>
      <c r="AA4102" s="17"/>
      <c r="AB4102" s="17"/>
      <c r="AC4102" s="41">
        <f>G4102+J4102+N4102+S4102+Z4102+AA4102-AB4102</f>
        <v>71.636129032258054</v>
      </c>
    </row>
    <row r="4103" spans="1:29" x14ac:dyDescent="0.25">
      <c r="A4103" s="225">
        <v>4099</v>
      </c>
      <c r="B4103" s="109">
        <v>194230</v>
      </c>
      <c r="C4103" s="36" t="s">
        <v>5457</v>
      </c>
      <c r="D4103" s="39">
        <v>0.71633333333333338</v>
      </c>
      <c r="E4103" s="123"/>
      <c r="F4103" s="33"/>
      <c r="G4103" s="34">
        <v>71.63333333333334</v>
      </c>
      <c r="H4103" s="33"/>
      <c r="I4103" s="32"/>
      <c r="J4103" s="34">
        <v>0</v>
      </c>
      <c r="K4103" s="33"/>
      <c r="L4103" s="32"/>
      <c r="M4103" s="32"/>
      <c r="N4103" s="34">
        <v>0</v>
      </c>
      <c r="O4103" s="32"/>
      <c r="P4103" s="32"/>
      <c r="Q4103" s="32"/>
      <c r="R4103" s="32"/>
      <c r="S4103" s="34">
        <v>0</v>
      </c>
      <c r="T4103" s="35"/>
      <c r="U4103" s="33"/>
      <c r="V4103" s="33"/>
      <c r="W4103" s="33"/>
      <c r="X4103" s="33"/>
      <c r="Y4103" s="33"/>
      <c r="Z4103" s="34">
        <v>0</v>
      </c>
      <c r="AA4103" s="33"/>
      <c r="AB4103" s="33"/>
      <c r="AC4103" s="42">
        <v>71.63333333333334</v>
      </c>
    </row>
    <row r="4104" spans="1:29" x14ac:dyDescent="0.25">
      <c r="A4104" s="224">
        <v>4100</v>
      </c>
      <c r="B4104" s="111" t="s">
        <v>4103</v>
      </c>
      <c r="C4104" s="8" t="s">
        <v>4042</v>
      </c>
      <c r="D4104" s="18">
        <v>0.71625000000000005</v>
      </c>
      <c r="E4104" s="124"/>
      <c r="F4104" s="17"/>
      <c r="G4104" s="18">
        <f>SUM(D4104*100,E4104:F4104)</f>
        <v>71.625</v>
      </c>
      <c r="H4104" s="17"/>
      <c r="I4104" s="19"/>
      <c r="J4104" s="18">
        <f>SUM(H4104:I4104)</f>
        <v>0</v>
      </c>
      <c r="K4104" s="17"/>
      <c r="L4104" s="19"/>
      <c r="M4104" s="19"/>
      <c r="N4104" s="18">
        <f>SUM(K4104:M4104)</f>
        <v>0</v>
      </c>
      <c r="O4104" s="19"/>
      <c r="P4104" s="19"/>
      <c r="Q4104" s="19"/>
      <c r="R4104" s="19"/>
      <c r="S4104" s="18">
        <f>SUM(O4104:R4104)</f>
        <v>0</v>
      </c>
      <c r="T4104" s="20"/>
      <c r="U4104" s="17"/>
      <c r="V4104" s="17"/>
      <c r="W4104" s="17"/>
      <c r="X4104" s="17"/>
      <c r="Y4104" s="17"/>
      <c r="Z4104" s="18">
        <f>SUM(T4104:Y4104)</f>
        <v>0</v>
      </c>
      <c r="AA4104" s="17"/>
      <c r="AB4104" s="17"/>
      <c r="AC4104" s="41">
        <f>G4104+J4104+N4104+S4104+Z4104+AA4104-AB4104</f>
        <v>71.625</v>
      </c>
    </row>
    <row r="4105" spans="1:29" x14ac:dyDescent="0.25">
      <c r="A4105" s="224">
        <v>4101</v>
      </c>
      <c r="B4105" s="62" t="s">
        <v>3099</v>
      </c>
      <c r="C4105" s="13" t="s">
        <v>2360</v>
      </c>
      <c r="D4105" s="18">
        <v>0.71615384615384614</v>
      </c>
      <c r="E4105" s="122"/>
      <c r="F4105" s="17"/>
      <c r="G4105" s="18">
        <v>71.615384615384613</v>
      </c>
      <c r="H4105" s="17"/>
      <c r="I4105" s="19"/>
      <c r="J4105" s="18">
        <v>0</v>
      </c>
      <c r="K4105" s="17"/>
      <c r="L4105" s="19"/>
      <c r="M4105" s="19"/>
      <c r="N4105" s="18">
        <v>0</v>
      </c>
      <c r="O4105" s="19"/>
      <c r="P4105" s="19"/>
      <c r="Q4105" s="19"/>
      <c r="R4105" s="19"/>
      <c r="S4105" s="18">
        <v>0</v>
      </c>
      <c r="T4105" s="20"/>
      <c r="U4105" s="17"/>
      <c r="V4105" s="17"/>
      <c r="W4105" s="17"/>
      <c r="X4105" s="17"/>
      <c r="Y4105" s="17"/>
      <c r="Z4105" s="18">
        <v>0</v>
      </c>
      <c r="AA4105" s="17"/>
      <c r="AB4105" s="17"/>
      <c r="AC4105" s="41">
        <v>71.615384615384613</v>
      </c>
    </row>
    <row r="4106" spans="1:29" x14ac:dyDescent="0.25">
      <c r="A4106" s="224">
        <v>4102</v>
      </c>
      <c r="B4106" s="27" t="s">
        <v>1857</v>
      </c>
      <c r="C4106" s="28" t="s">
        <v>1369</v>
      </c>
      <c r="D4106" s="18">
        <v>0.7161333333333334</v>
      </c>
      <c r="E4106" s="122"/>
      <c r="F4106" s="17"/>
      <c r="G4106" s="18">
        <f>SUM(D4106*100,E4106:F4106)</f>
        <v>71.613333333333344</v>
      </c>
      <c r="H4106" s="17"/>
      <c r="I4106" s="19"/>
      <c r="J4106" s="18">
        <f>SUM(H4106:I4106)</f>
        <v>0</v>
      </c>
      <c r="K4106" s="17"/>
      <c r="L4106" s="19"/>
      <c r="M4106" s="19"/>
      <c r="N4106" s="18">
        <f>SUM(K4106:M4106)</f>
        <v>0</v>
      </c>
      <c r="O4106" s="19"/>
      <c r="P4106" s="19"/>
      <c r="Q4106" s="19"/>
      <c r="R4106" s="19"/>
      <c r="S4106" s="18">
        <f>SUM(O4106:R4106)</f>
        <v>0</v>
      </c>
      <c r="T4106" s="20"/>
      <c r="U4106" s="17"/>
      <c r="V4106" s="17"/>
      <c r="W4106" s="17"/>
      <c r="X4106" s="17"/>
      <c r="Y4106" s="17"/>
      <c r="Z4106" s="18">
        <f>SUM(T4106:Y4106)</f>
        <v>0</v>
      </c>
      <c r="AA4106" s="17"/>
      <c r="AB4106" s="17"/>
      <c r="AC4106" s="41">
        <f>G4106+J4106+N4106+S4106+Z4106+AA4106-AB4106</f>
        <v>71.613333333333344</v>
      </c>
    </row>
    <row r="4107" spans="1:29" x14ac:dyDescent="0.25">
      <c r="A4107" s="225">
        <v>4103</v>
      </c>
      <c r="B4107" s="62" t="s">
        <v>3774</v>
      </c>
      <c r="C4107" s="13" t="s">
        <v>3340</v>
      </c>
      <c r="D4107" s="18">
        <v>0.71612903225806457</v>
      </c>
      <c r="E4107" s="122"/>
      <c r="F4107" s="17"/>
      <c r="G4107" s="18">
        <v>71.612903225806463</v>
      </c>
      <c r="H4107" s="17"/>
      <c r="I4107" s="19"/>
      <c r="J4107" s="18">
        <v>0</v>
      </c>
      <c r="K4107" s="17"/>
      <c r="L4107" s="19"/>
      <c r="M4107" s="19"/>
      <c r="N4107" s="18">
        <v>0</v>
      </c>
      <c r="O4107" s="19"/>
      <c r="P4107" s="19"/>
      <c r="Q4107" s="19"/>
      <c r="R4107" s="19"/>
      <c r="S4107" s="18">
        <v>0</v>
      </c>
      <c r="T4107" s="20"/>
      <c r="U4107" s="17"/>
      <c r="V4107" s="17"/>
      <c r="W4107" s="17"/>
      <c r="X4107" s="17"/>
      <c r="Y4107" s="17"/>
      <c r="Z4107" s="18">
        <v>0</v>
      </c>
      <c r="AA4107" s="17"/>
      <c r="AB4107" s="17"/>
      <c r="AC4107" s="41">
        <v>71.612903225806463</v>
      </c>
    </row>
    <row r="4108" spans="1:29" x14ac:dyDescent="0.25">
      <c r="A4108" s="224">
        <v>4104</v>
      </c>
      <c r="B4108" s="62" t="s">
        <v>5079</v>
      </c>
      <c r="C4108" s="24" t="s">
        <v>4042</v>
      </c>
      <c r="D4108" s="18">
        <v>0.71612903225806457</v>
      </c>
      <c r="E4108" s="124"/>
      <c r="F4108" s="17"/>
      <c r="G4108" s="18">
        <f>SUM(D4108*100,E4108:F4108)</f>
        <v>71.612903225806463</v>
      </c>
      <c r="H4108" s="17"/>
      <c r="I4108" s="19"/>
      <c r="J4108" s="18">
        <f>SUM(H4108:I4108)</f>
        <v>0</v>
      </c>
      <c r="K4108" s="17"/>
      <c r="L4108" s="19"/>
      <c r="M4108" s="19"/>
      <c r="N4108" s="18">
        <f>SUM(K4108:M4108)</f>
        <v>0</v>
      </c>
      <c r="O4108" s="19"/>
      <c r="P4108" s="19"/>
      <c r="Q4108" s="19"/>
      <c r="R4108" s="19"/>
      <c r="S4108" s="18">
        <f>SUM(O4108:R4108)</f>
        <v>0</v>
      </c>
      <c r="T4108" s="20"/>
      <c r="U4108" s="17"/>
      <c r="V4108" s="17"/>
      <c r="W4108" s="17"/>
      <c r="X4108" s="17"/>
      <c r="Y4108" s="17"/>
      <c r="Z4108" s="18">
        <f>SUM(T4108:Y4108)</f>
        <v>0</v>
      </c>
      <c r="AA4108" s="17"/>
      <c r="AB4108" s="17"/>
      <c r="AC4108" s="41">
        <f>G4108+J4108+N4108+S4108+Z4108+AA4108-AB4108</f>
        <v>71.612903225806463</v>
      </c>
    </row>
    <row r="4109" spans="1:29" x14ac:dyDescent="0.25">
      <c r="A4109" s="224">
        <v>4105</v>
      </c>
      <c r="B4109" s="109">
        <v>214151</v>
      </c>
      <c r="C4109" s="36" t="s">
        <v>5457</v>
      </c>
      <c r="D4109" s="39">
        <v>0.64994074074074082</v>
      </c>
      <c r="E4109" s="123"/>
      <c r="F4109" s="33"/>
      <c r="G4109" s="34">
        <v>64.994074074074078</v>
      </c>
      <c r="H4109" s="33"/>
      <c r="I4109" s="32"/>
      <c r="J4109" s="34">
        <v>0</v>
      </c>
      <c r="K4109" s="33"/>
      <c r="L4109" s="32"/>
      <c r="M4109" s="32"/>
      <c r="N4109" s="34">
        <v>0</v>
      </c>
      <c r="O4109" s="32"/>
      <c r="P4109" s="32"/>
      <c r="Q4109" s="32"/>
      <c r="R4109" s="32"/>
      <c r="S4109" s="34">
        <v>0</v>
      </c>
      <c r="T4109" s="35"/>
      <c r="U4109" s="33">
        <v>6.6</v>
      </c>
      <c r="V4109" s="33"/>
      <c r="W4109" s="33"/>
      <c r="X4109" s="33"/>
      <c r="Y4109" s="33"/>
      <c r="Z4109" s="34">
        <v>6.6</v>
      </c>
      <c r="AA4109" s="33"/>
      <c r="AB4109" s="33"/>
      <c r="AC4109" s="42">
        <v>71.594074074074072</v>
      </c>
    </row>
    <row r="4110" spans="1:29" x14ac:dyDescent="0.25">
      <c r="A4110" s="224">
        <v>4106</v>
      </c>
      <c r="B4110" s="109">
        <v>214115</v>
      </c>
      <c r="C4110" s="36" t="s">
        <v>5457</v>
      </c>
      <c r="D4110" s="39">
        <v>0.71594074074074077</v>
      </c>
      <c r="E4110" s="123"/>
      <c r="F4110" s="33"/>
      <c r="G4110" s="34">
        <v>71.594074074074072</v>
      </c>
      <c r="H4110" s="33"/>
      <c r="I4110" s="32"/>
      <c r="J4110" s="34">
        <v>0</v>
      </c>
      <c r="K4110" s="33"/>
      <c r="L4110" s="32"/>
      <c r="M4110" s="32"/>
      <c r="N4110" s="34">
        <v>0</v>
      </c>
      <c r="O4110" s="32"/>
      <c r="P4110" s="32"/>
      <c r="Q4110" s="32"/>
      <c r="R4110" s="32"/>
      <c r="S4110" s="34">
        <v>0</v>
      </c>
      <c r="T4110" s="35"/>
      <c r="U4110" s="33"/>
      <c r="V4110" s="33"/>
      <c r="W4110" s="33"/>
      <c r="X4110" s="33"/>
      <c r="Y4110" s="33"/>
      <c r="Z4110" s="34">
        <v>0</v>
      </c>
      <c r="AA4110" s="33"/>
      <c r="AB4110" s="33"/>
      <c r="AC4110" s="42">
        <v>71.594074074074072</v>
      </c>
    </row>
    <row r="4111" spans="1:29" x14ac:dyDescent="0.25">
      <c r="A4111" s="225">
        <v>4107</v>
      </c>
      <c r="B4111" s="81" t="s">
        <v>1858</v>
      </c>
      <c r="C4111" s="8" t="s">
        <v>1369</v>
      </c>
      <c r="D4111" s="18">
        <v>0.7157677902621723</v>
      </c>
      <c r="E4111" s="122"/>
      <c r="F4111" s="17"/>
      <c r="G4111" s="18">
        <f>SUM(D4111*100,E4111:F4111)</f>
        <v>71.576779026217224</v>
      </c>
      <c r="H4111" s="17"/>
      <c r="I4111" s="19"/>
      <c r="J4111" s="18">
        <f>SUM(H4111:I4111)</f>
        <v>0</v>
      </c>
      <c r="K4111" s="17"/>
      <c r="L4111" s="19"/>
      <c r="M4111" s="19"/>
      <c r="N4111" s="18">
        <f>SUM(K4111:M4111)</f>
        <v>0</v>
      </c>
      <c r="O4111" s="19"/>
      <c r="P4111" s="19"/>
      <c r="Q4111" s="19"/>
      <c r="R4111" s="19"/>
      <c r="S4111" s="18">
        <f>SUM(O4111:R4111)</f>
        <v>0</v>
      </c>
      <c r="T4111" s="20"/>
      <c r="U4111" s="17"/>
      <c r="V4111" s="17"/>
      <c r="W4111" s="17"/>
      <c r="X4111" s="17"/>
      <c r="Y4111" s="17"/>
      <c r="Z4111" s="18">
        <f>SUM(T4111:Y4111)</f>
        <v>0</v>
      </c>
      <c r="AA4111" s="17"/>
      <c r="AB4111" s="17"/>
      <c r="AC4111" s="41">
        <f>G4111+J4111+N4111+S4111+Z4111+AA4111-AB4111</f>
        <v>71.576779026217224</v>
      </c>
    </row>
    <row r="4112" spans="1:29" x14ac:dyDescent="0.25">
      <c r="A4112" s="224">
        <v>4108</v>
      </c>
      <c r="B4112" s="59" t="s">
        <v>1062</v>
      </c>
      <c r="C4112" s="8" t="s">
        <v>5456</v>
      </c>
      <c r="D4112" s="6">
        <v>0.60870967741935489</v>
      </c>
      <c r="E4112" s="121"/>
      <c r="F4112" s="5"/>
      <c r="G4112" s="6">
        <f>SUM(D4112*100,E4112:F4112)</f>
        <v>60.870967741935488</v>
      </c>
      <c r="H4112" s="5"/>
      <c r="I4112" s="4"/>
      <c r="J4112" s="6">
        <f>SUM(H4112:I4112)</f>
        <v>0</v>
      </c>
      <c r="K4112" s="5"/>
      <c r="L4112" s="4"/>
      <c r="M4112" s="4"/>
      <c r="N4112" s="6">
        <f>SUM(K4112:M4112)</f>
        <v>0</v>
      </c>
      <c r="O4112" s="4"/>
      <c r="P4112" s="4"/>
      <c r="Q4112" s="4"/>
      <c r="R4112" s="4"/>
      <c r="S4112" s="6">
        <f>SUM(O4112:R4112)</f>
        <v>0</v>
      </c>
      <c r="T4112" s="7">
        <v>1</v>
      </c>
      <c r="U4112" s="5"/>
      <c r="V4112" s="5"/>
      <c r="W4112" s="5">
        <f>3+6.7</f>
        <v>9.6999999999999993</v>
      </c>
      <c r="X4112" s="5"/>
      <c r="Y4112" s="5"/>
      <c r="Z4112" s="6">
        <f>SUM(T4112:Y4112)</f>
        <v>10.7</v>
      </c>
      <c r="AA4112" s="5"/>
      <c r="AB4112" s="5"/>
      <c r="AC4112" s="40">
        <f>G4112+J4112+N4112+S4112+Z4112+AA4112-AB4112</f>
        <v>71.57096774193549</v>
      </c>
    </row>
    <row r="4113" spans="1:29" x14ac:dyDescent="0.25">
      <c r="A4113" s="224">
        <v>4109</v>
      </c>
      <c r="B4113" s="109">
        <v>194242</v>
      </c>
      <c r="C4113" s="36" t="s">
        <v>5457</v>
      </c>
      <c r="D4113" s="39">
        <v>0.71566666666666667</v>
      </c>
      <c r="E4113" s="123"/>
      <c r="F4113" s="33"/>
      <c r="G4113" s="34">
        <v>71.566666666666663</v>
      </c>
      <c r="H4113" s="33"/>
      <c r="I4113" s="32"/>
      <c r="J4113" s="34">
        <v>0</v>
      </c>
      <c r="K4113" s="33"/>
      <c r="L4113" s="32"/>
      <c r="M4113" s="32"/>
      <c r="N4113" s="34">
        <v>0</v>
      </c>
      <c r="O4113" s="32"/>
      <c r="P4113" s="32"/>
      <c r="Q4113" s="32"/>
      <c r="R4113" s="32"/>
      <c r="S4113" s="34">
        <v>0</v>
      </c>
      <c r="T4113" s="35"/>
      <c r="U4113" s="33"/>
      <c r="V4113" s="33"/>
      <c r="W4113" s="33"/>
      <c r="X4113" s="33"/>
      <c r="Y4113" s="33"/>
      <c r="Z4113" s="34">
        <v>0</v>
      </c>
      <c r="AA4113" s="33"/>
      <c r="AB4113" s="33"/>
      <c r="AC4113" s="42">
        <v>71.566666666666663</v>
      </c>
    </row>
    <row r="4114" spans="1:29" x14ac:dyDescent="0.25">
      <c r="A4114" s="224">
        <v>4110</v>
      </c>
      <c r="B4114" s="109">
        <v>204197</v>
      </c>
      <c r="C4114" s="36" t="s">
        <v>5457</v>
      </c>
      <c r="D4114" s="38">
        <v>0.71562499999999996</v>
      </c>
      <c r="E4114" s="123"/>
      <c r="F4114" s="33"/>
      <c r="G4114" s="34">
        <v>71.5625</v>
      </c>
      <c r="H4114" s="33"/>
      <c r="I4114" s="32"/>
      <c r="J4114" s="34">
        <v>0</v>
      </c>
      <c r="K4114" s="33"/>
      <c r="L4114" s="32"/>
      <c r="M4114" s="32"/>
      <c r="N4114" s="34">
        <v>0</v>
      </c>
      <c r="O4114" s="32"/>
      <c r="P4114" s="32"/>
      <c r="Q4114" s="32"/>
      <c r="R4114" s="32"/>
      <c r="S4114" s="34">
        <v>0</v>
      </c>
      <c r="T4114" s="35"/>
      <c r="U4114" s="33"/>
      <c r="V4114" s="33"/>
      <c r="W4114" s="33"/>
      <c r="X4114" s="33"/>
      <c r="Y4114" s="33"/>
      <c r="Z4114" s="34">
        <v>0</v>
      </c>
      <c r="AA4114" s="33"/>
      <c r="AB4114" s="33"/>
      <c r="AC4114" s="42">
        <v>71.5625</v>
      </c>
    </row>
    <row r="4115" spans="1:29" x14ac:dyDescent="0.25">
      <c r="A4115" s="225">
        <v>4111</v>
      </c>
      <c r="B4115" s="109">
        <v>204159</v>
      </c>
      <c r="C4115" s="36" t="s">
        <v>5457</v>
      </c>
      <c r="D4115" s="38">
        <v>0.71562499999999996</v>
      </c>
      <c r="E4115" s="123"/>
      <c r="F4115" s="33"/>
      <c r="G4115" s="34">
        <v>71.5625</v>
      </c>
      <c r="H4115" s="33"/>
      <c r="I4115" s="32"/>
      <c r="J4115" s="34">
        <v>0</v>
      </c>
      <c r="K4115" s="33"/>
      <c r="L4115" s="32"/>
      <c r="M4115" s="32"/>
      <c r="N4115" s="34">
        <v>0</v>
      </c>
      <c r="O4115" s="32"/>
      <c r="P4115" s="32"/>
      <c r="Q4115" s="32"/>
      <c r="R4115" s="32"/>
      <c r="S4115" s="34">
        <v>0</v>
      </c>
      <c r="T4115" s="35"/>
      <c r="U4115" s="33"/>
      <c r="V4115" s="33"/>
      <c r="W4115" s="33"/>
      <c r="X4115" s="33"/>
      <c r="Y4115" s="33"/>
      <c r="Z4115" s="34">
        <v>0</v>
      </c>
      <c r="AA4115" s="33"/>
      <c r="AB4115" s="33"/>
      <c r="AC4115" s="42">
        <v>71.5625</v>
      </c>
    </row>
    <row r="4116" spans="1:29" x14ac:dyDescent="0.25">
      <c r="A4116" s="224">
        <v>4112</v>
      </c>
      <c r="B4116" s="62" t="s">
        <v>1063</v>
      </c>
      <c r="C4116" s="8" t="s">
        <v>5456</v>
      </c>
      <c r="D4116" s="6">
        <v>0.71551724137931039</v>
      </c>
      <c r="E4116" s="121"/>
      <c r="F4116" s="5"/>
      <c r="G4116" s="6">
        <f>SUM(D4116*100,E4116:F4116)</f>
        <v>71.551724137931032</v>
      </c>
      <c r="H4116" s="5"/>
      <c r="I4116" s="4"/>
      <c r="J4116" s="6">
        <f>SUM(H4116:I4116)</f>
        <v>0</v>
      </c>
      <c r="K4116" s="5"/>
      <c r="L4116" s="4"/>
      <c r="M4116" s="4"/>
      <c r="N4116" s="6">
        <f>SUM(K4116:M4116)</f>
        <v>0</v>
      </c>
      <c r="O4116" s="4"/>
      <c r="P4116" s="4"/>
      <c r="Q4116" s="4"/>
      <c r="R4116" s="4"/>
      <c r="S4116" s="6">
        <f>SUM(O4116:R4116)</f>
        <v>0</v>
      </c>
      <c r="T4116" s="7"/>
      <c r="U4116" s="5"/>
      <c r="V4116" s="5"/>
      <c r="W4116" s="5"/>
      <c r="X4116" s="5"/>
      <c r="Y4116" s="5"/>
      <c r="Z4116" s="6">
        <f>SUM(T4116:Y4116)</f>
        <v>0</v>
      </c>
      <c r="AA4116" s="5"/>
      <c r="AB4116" s="5"/>
      <c r="AC4116" s="40">
        <f>G4116+J4116+N4116+S4116+Z4116+AA4116-AB4116</f>
        <v>71.551724137931032</v>
      </c>
    </row>
    <row r="4117" spans="1:29" x14ac:dyDescent="0.25">
      <c r="A4117" s="224">
        <v>4113</v>
      </c>
      <c r="B4117" s="62" t="s">
        <v>3100</v>
      </c>
      <c r="C4117" s="13" t="s">
        <v>2360</v>
      </c>
      <c r="D4117" s="18">
        <v>0.71538461538461529</v>
      </c>
      <c r="E4117" s="122"/>
      <c r="F4117" s="17"/>
      <c r="G4117" s="18">
        <v>71.538461538461533</v>
      </c>
      <c r="H4117" s="17"/>
      <c r="I4117" s="19"/>
      <c r="J4117" s="18">
        <v>0</v>
      </c>
      <c r="K4117" s="17"/>
      <c r="L4117" s="19"/>
      <c r="M4117" s="19"/>
      <c r="N4117" s="18">
        <v>0</v>
      </c>
      <c r="O4117" s="19"/>
      <c r="P4117" s="19"/>
      <c r="Q4117" s="19"/>
      <c r="R4117" s="19"/>
      <c r="S4117" s="18">
        <v>0</v>
      </c>
      <c r="T4117" s="20"/>
      <c r="U4117" s="17"/>
      <c r="V4117" s="17"/>
      <c r="W4117" s="17"/>
      <c r="X4117" s="17"/>
      <c r="Y4117" s="17"/>
      <c r="Z4117" s="18">
        <v>0</v>
      </c>
      <c r="AA4117" s="17"/>
      <c r="AB4117" s="17"/>
      <c r="AC4117" s="41">
        <v>71.538461538461533</v>
      </c>
    </row>
    <row r="4118" spans="1:29" x14ac:dyDescent="0.25">
      <c r="A4118" s="224">
        <v>4114</v>
      </c>
      <c r="B4118" s="109">
        <v>194108</v>
      </c>
      <c r="C4118" s="36" t="s">
        <v>5457</v>
      </c>
      <c r="D4118" s="39">
        <v>0.71533333333333338</v>
      </c>
      <c r="E4118" s="123"/>
      <c r="F4118" s="33"/>
      <c r="G4118" s="34">
        <v>71.533333333333331</v>
      </c>
      <c r="H4118" s="33"/>
      <c r="I4118" s="32"/>
      <c r="J4118" s="34">
        <v>0</v>
      </c>
      <c r="K4118" s="33"/>
      <c r="L4118" s="32"/>
      <c r="M4118" s="32"/>
      <c r="N4118" s="34">
        <v>0</v>
      </c>
      <c r="O4118" s="32"/>
      <c r="P4118" s="32"/>
      <c r="Q4118" s="32"/>
      <c r="R4118" s="32"/>
      <c r="S4118" s="34">
        <v>0</v>
      </c>
      <c r="T4118" s="35"/>
      <c r="U4118" s="33"/>
      <c r="V4118" s="33"/>
      <c r="W4118" s="33"/>
      <c r="X4118" s="33"/>
      <c r="Y4118" s="33"/>
      <c r="Z4118" s="34">
        <v>0</v>
      </c>
      <c r="AA4118" s="33"/>
      <c r="AB4118" s="33"/>
      <c r="AC4118" s="42">
        <v>71.533333333333331</v>
      </c>
    </row>
    <row r="4119" spans="1:29" x14ac:dyDescent="0.25">
      <c r="A4119" s="225">
        <v>4115</v>
      </c>
      <c r="B4119" s="62" t="s">
        <v>1064</v>
      </c>
      <c r="C4119" s="8" t="s">
        <v>5456</v>
      </c>
      <c r="D4119" s="6">
        <v>0.71527689906347547</v>
      </c>
      <c r="E4119" s="121"/>
      <c r="F4119" s="5"/>
      <c r="G4119" s="6">
        <f>SUM(D4119*100,E4119:F4119)</f>
        <v>71.527689906347547</v>
      </c>
      <c r="H4119" s="5"/>
      <c r="I4119" s="4"/>
      <c r="J4119" s="6">
        <f>SUM(H4119:I4119)</f>
        <v>0</v>
      </c>
      <c r="K4119" s="5"/>
      <c r="L4119" s="4"/>
      <c r="M4119" s="4"/>
      <c r="N4119" s="6">
        <f>SUM(K4119:M4119)</f>
        <v>0</v>
      </c>
      <c r="O4119" s="4"/>
      <c r="P4119" s="4"/>
      <c r="Q4119" s="4"/>
      <c r="R4119" s="4"/>
      <c r="S4119" s="6">
        <f>SUM(O4119:R4119)</f>
        <v>0</v>
      </c>
      <c r="T4119" s="7"/>
      <c r="U4119" s="5"/>
      <c r="V4119" s="5"/>
      <c r="W4119" s="5"/>
      <c r="X4119" s="5"/>
      <c r="Y4119" s="5"/>
      <c r="Z4119" s="6">
        <f>SUM(T4119:Y4119)</f>
        <v>0</v>
      </c>
      <c r="AA4119" s="5"/>
      <c r="AB4119" s="5"/>
      <c r="AC4119" s="40">
        <f>G4119+J4119+N4119+S4119+Z4119+AA4119-AB4119</f>
        <v>71.527689906347547</v>
      </c>
    </row>
    <row r="4120" spans="1:29" x14ac:dyDescent="0.25">
      <c r="A4120" s="224">
        <v>4116</v>
      </c>
      <c r="B4120" s="76" t="s">
        <v>1859</v>
      </c>
      <c r="C4120" s="8" t="s">
        <v>1369</v>
      </c>
      <c r="D4120" s="18">
        <v>0.71525000000000005</v>
      </c>
      <c r="E4120" s="122"/>
      <c r="F4120" s="17"/>
      <c r="G4120" s="18">
        <f>SUM(D4120*100,E4120:F4120)</f>
        <v>71.525000000000006</v>
      </c>
      <c r="H4120" s="17"/>
      <c r="I4120" s="19"/>
      <c r="J4120" s="18">
        <f>SUM(H4120:I4120)</f>
        <v>0</v>
      </c>
      <c r="K4120" s="17"/>
      <c r="L4120" s="19"/>
      <c r="M4120" s="19"/>
      <c r="N4120" s="18">
        <f>SUM(K4120:M4120)</f>
        <v>0</v>
      </c>
      <c r="O4120" s="19"/>
      <c r="P4120" s="19"/>
      <c r="Q4120" s="19"/>
      <c r="R4120" s="19"/>
      <c r="S4120" s="18">
        <f>SUM(O4120:R4120)</f>
        <v>0</v>
      </c>
      <c r="T4120" s="20"/>
      <c r="U4120" s="17"/>
      <c r="V4120" s="17"/>
      <c r="W4120" s="17"/>
      <c r="X4120" s="17"/>
      <c r="Y4120" s="17"/>
      <c r="Z4120" s="18">
        <f>SUM(T4120:Y4120)</f>
        <v>0</v>
      </c>
      <c r="AA4120" s="17"/>
      <c r="AB4120" s="17"/>
      <c r="AC4120" s="41">
        <f>G4120+J4120+N4120+S4120+Z4120+AA4120-AB4120</f>
        <v>71.525000000000006</v>
      </c>
    </row>
    <row r="4121" spans="1:29" x14ac:dyDescent="0.25">
      <c r="A4121" s="224">
        <v>4117</v>
      </c>
      <c r="B4121" s="58" t="s">
        <v>1065</v>
      </c>
      <c r="C4121" s="8" t="s">
        <v>5456</v>
      </c>
      <c r="D4121" s="6">
        <v>0.71516129032258069</v>
      </c>
      <c r="E4121" s="121"/>
      <c r="F4121" s="5"/>
      <c r="G4121" s="6">
        <f>SUM(D4121*100,E4121:F4121)</f>
        <v>71.516129032258064</v>
      </c>
      <c r="H4121" s="5"/>
      <c r="I4121" s="4"/>
      <c r="J4121" s="6">
        <f>SUM(H4121:I4121)</f>
        <v>0</v>
      </c>
      <c r="K4121" s="5"/>
      <c r="L4121" s="4"/>
      <c r="M4121" s="4"/>
      <c r="N4121" s="6">
        <f>SUM(K4121:M4121)</f>
        <v>0</v>
      </c>
      <c r="O4121" s="4"/>
      <c r="P4121" s="4"/>
      <c r="Q4121" s="4"/>
      <c r="R4121" s="4"/>
      <c r="S4121" s="6">
        <f>SUM(O4121:R4121)</f>
        <v>0</v>
      </c>
      <c r="T4121" s="7"/>
      <c r="U4121" s="5"/>
      <c r="V4121" s="5"/>
      <c r="W4121" s="5"/>
      <c r="X4121" s="5"/>
      <c r="Y4121" s="5"/>
      <c r="Z4121" s="6">
        <f>SUM(T4121:Y4121)</f>
        <v>0</v>
      </c>
      <c r="AA4121" s="5"/>
      <c r="AB4121" s="5"/>
      <c r="AC4121" s="40">
        <f>G4121+J4121+N4121+S4121+Z4121+AA4121-AB4121</f>
        <v>71.516129032258064</v>
      </c>
    </row>
    <row r="4122" spans="1:29" x14ac:dyDescent="0.25">
      <c r="A4122" s="224">
        <v>4118</v>
      </c>
      <c r="B4122" s="62" t="s">
        <v>5052</v>
      </c>
      <c r="C4122" s="24" t="s">
        <v>4042</v>
      </c>
      <c r="D4122" s="18">
        <v>0.71516129032258069</v>
      </c>
      <c r="E4122" s="124"/>
      <c r="F4122" s="17"/>
      <c r="G4122" s="18">
        <f>SUM(D4122*100,E4122:F4122)</f>
        <v>71.516129032258064</v>
      </c>
      <c r="H4122" s="17"/>
      <c r="I4122" s="19"/>
      <c r="J4122" s="18">
        <f>SUM(H4122:I4122)</f>
        <v>0</v>
      </c>
      <c r="K4122" s="17"/>
      <c r="L4122" s="19"/>
      <c r="M4122" s="19"/>
      <c r="N4122" s="18">
        <f>SUM(K4122:M4122)</f>
        <v>0</v>
      </c>
      <c r="O4122" s="19"/>
      <c r="P4122" s="19"/>
      <c r="Q4122" s="19"/>
      <c r="R4122" s="19"/>
      <c r="S4122" s="18">
        <f>SUM(O4122:R4122)</f>
        <v>0</v>
      </c>
      <c r="T4122" s="20"/>
      <c r="U4122" s="17"/>
      <c r="V4122" s="17"/>
      <c r="W4122" s="17"/>
      <c r="X4122" s="17"/>
      <c r="Y4122" s="17"/>
      <c r="Z4122" s="18">
        <f>SUM(T4122:Y4122)</f>
        <v>0</v>
      </c>
      <c r="AA4122" s="17"/>
      <c r="AB4122" s="17"/>
      <c r="AC4122" s="41">
        <f>G4122+J4122+N4122+S4122+Z4122+AA4122-AB4122</f>
        <v>71.516129032258064</v>
      </c>
    </row>
    <row r="4123" spans="1:29" x14ac:dyDescent="0.25">
      <c r="A4123" s="225">
        <v>4119</v>
      </c>
      <c r="B4123" s="86" t="s">
        <v>1860</v>
      </c>
      <c r="C4123" s="21" t="s">
        <v>1369</v>
      </c>
      <c r="D4123" s="18">
        <v>0.71501529051987767</v>
      </c>
      <c r="E4123" s="122"/>
      <c r="F4123" s="17"/>
      <c r="G4123" s="18">
        <f>SUM(D4123*100,E4123:F4123)</f>
        <v>71.501529051987774</v>
      </c>
      <c r="H4123" s="17"/>
      <c r="I4123" s="19"/>
      <c r="J4123" s="18">
        <f>SUM(H4123:I4123)</f>
        <v>0</v>
      </c>
      <c r="K4123" s="17"/>
      <c r="L4123" s="19"/>
      <c r="M4123" s="19"/>
      <c r="N4123" s="18">
        <f>SUM(K4123:M4123)</f>
        <v>0</v>
      </c>
      <c r="O4123" s="19"/>
      <c r="P4123" s="19"/>
      <c r="Q4123" s="19"/>
      <c r="R4123" s="19"/>
      <c r="S4123" s="18">
        <f>SUM(O4123:R4123)</f>
        <v>0</v>
      </c>
      <c r="T4123" s="20"/>
      <c r="U4123" s="17"/>
      <c r="V4123" s="17"/>
      <c r="W4123" s="17"/>
      <c r="X4123" s="17"/>
      <c r="Y4123" s="17"/>
      <c r="Z4123" s="18">
        <f>SUM(T4123:Y4123)</f>
        <v>0</v>
      </c>
      <c r="AA4123" s="17"/>
      <c r="AB4123" s="17"/>
      <c r="AC4123" s="41">
        <f>G4123+J4123+N4123+S4123+Z4123+AA4123-AB4123</f>
        <v>71.501529051987774</v>
      </c>
    </row>
    <row r="4124" spans="1:29" x14ac:dyDescent="0.25">
      <c r="A4124" s="224">
        <v>4120</v>
      </c>
      <c r="B4124" s="109">
        <v>214238</v>
      </c>
      <c r="C4124" s="36" t="s">
        <v>5457</v>
      </c>
      <c r="D4124" s="39">
        <v>0.71501481481481477</v>
      </c>
      <c r="E4124" s="123"/>
      <c r="F4124" s="33"/>
      <c r="G4124" s="34">
        <v>71.501481481481477</v>
      </c>
      <c r="H4124" s="33"/>
      <c r="I4124" s="32"/>
      <c r="J4124" s="34">
        <v>0</v>
      </c>
      <c r="K4124" s="33"/>
      <c r="L4124" s="32"/>
      <c r="M4124" s="32"/>
      <c r="N4124" s="34">
        <v>0</v>
      </c>
      <c r="O4124" s="32"/>
      <c r="P4124" s="32"/>
      <c r="Q4124" s="32"/>
      <c r="R4124" s="32"/>
      <c r="S4124" s="34">
        <v>0</v>
      </c>
      <c r="T4124" s="35"/>
      <c r="U4124" s="33"/>
      <c r="V4124" s="33"/>
      <c r="W4124" s="33"/>
      <c r="X4124" s="33"/>
      <c r="Y4124" s="33"/>
      <c r="Z4124" s="34">
        <v>0</v>
      </c>
      <c r="AA4124" s="33"/>
      <c r="AB4124" s="33"/>
      <c r="AC4124" s="42">
        <v>71.501481481481477</v>
      </c>
    </row>
    <row r="4125" spans="1:29" x14ac:dyDescent="0.25">
      <c r="A4125" s="224">
        <v>4121</v>
      </c>
      <c r="B4125" s="62" t="s">
        <v>1066</v>
      </c>
      <c r="C4125" s="8" t="s">
        <v>5456</v>
      </c>
      <c r="D4125" s="6">
        <v>0.71499999999999997</v>
      </c>
      <c r="E4125" s="121"/>
      <c r="F4125" s="5"/>
      <c r="G4125" s="6">
        <f>SUM(D4125*100,E4125:F4125)</f>
        <v>71.5</v>
      </c>
      <c r="H4125" s="5"/>
      <c r="I4125" s="4"/>
      <c r="J4125" s="6">
        <f>SUM(H4125:I4125)</f>
        <v>0</v>
      </c>
      <c r="K4125" s="5"/>
      <c r="L4125" s="4"/>
      <c r="M4125" s="4"/>
      <c r="N4125" s="6">
        <f>SUM(K4125:M4125)</f>
        <v>0</v>
      </c>
      <c r="O4125" s="4"/>
      <c r="P4125" s="4"/>
      <c r="Q4125" s="4"/>
      <c r="R4125" s="4"/>
      <c r="S4125" s="6">
        <f>SUM(O4125:R4125)</f>
        <v>0</v>
      </c>
      <c r="T4125" s="7"/>
      <c r="U4125" s="5"/>
      <c r="V4125" s="5"/>
      <c r="W4125" s="5"/>
      <c r="X4125" s="5"/>
      <c r="Y4125" s="5"/>
      <c r="Z4125" s="6">
        <f>SUM(T4125:Y4125)</f>
        <v>0</v>
      </c>
      <c r="AA4125" s="5"/>
      <c r="AB4125" s="5"/>
      <c r="AC4125" s="40">
        <f>G4125+J4125+N4125+S4125+Z4125+AA4125-AB4125</f>
        <v>71.5</v>
      </c>
    </row>
    <row r="4126" spans="1:29" x14ac:dyDescent="0.25">
      <c r="A4126" s="224">
        <v>4122</v>
      </c>
      <c r="B4126" s="62" t="s">
        <v>3101</v>
      </c>
      <c r="C4126" s="13" t="s">
        <v>2360</v>
      </c>
      <c r="D4126" s="18">
        <v>0.71</v>
      </c>
      <c r="E4126" s="122"/>
      <c r="F4126" s="17"/>
      <c r="G4126" s="18">
        <v>71</v>
      </c>
      <c r="H4126" s="17"/>
      <c r="I4126" s="19"/>
      <c r="J4126" s="18">
        <v>0</v>
      </c>
      <c r="K4126" s="17"/>
      <c r="L4126" s="19"/>
      <c r="M4126" s="19"/>
      <c r="N4126" s="18">
        <v>0</v>
      </c>
      <c r="O4126" s="19"/>
      <c r="P4126" s="19"/>
      <c r="Q4126" s="19"/>
      <c r="R4126" s="19"/>
      <c r="S4126" s="18">
        <v>0</v>
      </c>
      <c r="T4126" s="20"/>
      <c r="U4126" s="17"/>
      <c r="V4126" s="17"/>
      <c r="W4126" s="17">
        <v>0.5</v>
      </c>
      <c r="X4126" s="17"/>
      <c r="Y4126" s="17"/>
      <c r="Z4126" s="18">
        <v>0.5</v>
      </c>
      <c r="AA4126" s="17"/>
      <c r="AB4126" s="17"/>
      <c r="AC4126" s="41">
        <v>71.5</v>
      </c>
    </row>
    <row r="4127" spans="1:29" x14ac:dyDescent="0.25">
      <c r="A4127" s="225">
        <v>4123</v>
      </c>
      <c r="B4127" s="62" t="s">
        <v>3775</v>
      </c>
      <c r="C4127" s="13" t="s">
        <v>3340</v>
      </c>
      <c r="D4127" s="18">
        <v>0.70499999999999996</v>
      </c>
      <c r="E4127" s="122">
        <v>1</v>
      </c>
      <c r="F4127" s="17"/>
      <c r="G4127" s="18">
        <v>71.5</v>
      </c>
      <c r="H4127" s="17"/>
      <c r="I4127" s="19"/>
      <c r="J4127" s="18">
        <v>0</v>
      </c>
      <c r="K4127" s="17"/>
      <c r="L4127" s="19"/>
      <c r="M4127" s="19"/>
      <c r="N4127" s="18">
        <v>0</v>
      </c>
      <c r="O4127" s="19"/>
      <c r="P4127" s="19"/>
      <c r="Q4127" s="19"/>
      <c r="R4127" s="19"/>
      <c r="S4127" s="18">
        <v>0</v>
      </c>
      <c r="T4127" s="20"/>
      <c r="U4127" s="17"/>
      <c r="V4127" s="17"/>
      <c r="W4127" s="17"/>
      <c r="X4127" s="17"/>
      <c r="Y4127" s="17"/>
      <c r="Z4127" s="18">
        <v>0</v>
      </c>
      <c r="AA4127" s="17"/>
      <c r="AB4127" s="17"/>
      <c r="AC4127" s="41">
        <v>71.5</v>
      </c>
    </row>
    <row r="4128" spans="1:29" x14ac:dyDescent="0.25">
      <c r="A4128" s="224">
        <v>4124</v>
      </c>
      <c r="B4128" s="109">
        <v>194519</v>
      </c>
      <c r="C4128" s="36" t="s">
        <v>5457</v>
      </c>
      <c r="D4128" s="39">
        <v>0.71499999999999997</v>
      </c>
      <c r="E4128" s="123"/>
      <c r="F4128" s="33"/>
      <c r="G4128" s="34">
        <v>71.5</v>
      </c>
      <c r="H4128" s="33"/>
      <c r="I4128" s="32"/>
      <c r="J4128" s="34">
        <v>0</v>
      </c>
      <c r="K4128" s="33"/>
      <c r="L4128" s="32"/>
      <c r="M4128" s="32"/>
      <c r="N4128" s="34">
        <v>0</v>
      </c>
      <c r="O4128" s="32"/>
      <c r="P4128" s="32"/>
      <c r="Q4128" s="32"/>
      <c r="R4128" s="32"/>
      <c r="S4128" s="34">
        <v>0</v>
      </c>
      <c r="T4128" s="35"/>
      <c r="U4128" s="33"/>
      <c r="V4128" s="33"/>
      <c r="W4128" s="33"/>
      <c r="X4128" s="33"/>
      <c r="Y4128" s="33"/>
      <c r="Z4128" s="34">
        <v>0</v>
      </c>
      <c r="AA4128" s="33"/>
      <c r="AB4128" s="33"/>
      <c r="AC4128" s="42">
        <v>71.5</v>
      </c>
    </row>
    <row r="4129" spans="1:29" x14ac:dyDescent="0.25">
      <c r="A4129" s="224">
        <v>4125</v>
      </c>
      <c r="B4129" s="109">
        <v>214058</v>
      </c>
      <c r="C4129" s="36" t="s">
        <v>5457</v>
      </c>
      <c r="D4129" s="39">
        <v>0.71493333333333331</v>
      </c>
      <c r="E4129" s="123"/>
      <c r="F4129" s="33"/>
      <c r="G4129" s="34">
        <v>71.493333333333325</v>
      </c>
      <c r="H4129" s="33"/>
      <c r="I4129" s="32"/>
      <c r="J4129" s="34">
        <v>0</v>
      </c>
      <c r="K4129" s="33"/>
      <c r="L4129" s="32"/>
      <c r="M4129" s="32"/>
      <c r="N4129" s="34">
        <v>0</v>
      </c>
      <c r="O4129" s="32"/>
      <c r="P4129" s="32"/>
      <c r="Q4129" s="32"/>
      <c r="R4129" s="32"/>
      <c r="S4129" s="34">
        <v>0</v>
      </c>
      <c r="T4129" s="35"/>
      <c r="U4129" s="33"/>
      <c r="V4129" s="33"/>
      <c r="W4129" s="33"/>
      <c r="X4129" s="33"/>
      <c r="Y4129" s="33"/>
      <c r="Z4129" s="34">
        <v>0</v>
      </c>
      <c r="AA4129" s="33"/>
      <c r="AB4129" s="33"/>
      <c r="AC4129" s="42">
        <v>71.493333333333325</v>
      </c>
    </row>
    <row r="4130" spans="1:29" x14ac:dyDescent="0.25">
      <c r="A4130" s="224">
        <v>4126</v>
      </c>
      <c r="B4130" s="62" t="s">
        <v>3776</v>
      </c>
      <c r="C4130" s="13" t="s">
        <v>3340</v>
      </c>
      <c r="D4130" s="18">
        <v>0.71487179487179486</v>
      </c>
      <c r="E4130" s="122"/>
      <c r="F4130" s="17"/>
      <c r="G4130" s="18">
        <v>71.487179487179489</v>
      </c>
      <c r="H4130" s="17"/>
      <c r="I4130" s="19"/>
      <c r="J4130" s="18">
        <v>0</v>
      </c>
      <c r="K4130" s="17"/>
      <c r="L4130" s="19"/>
      <c r="M4130" s="19"/>
      <c r="N4130" s="18">
        <v>0</v>
      </c>
      <c r="O4130" s="19"/>
      <c r="P4130" s="19"/>
      <c r="Q4130" s="19"/>
      <c r="R4130" s="19"/>
      <c r="S4130" s="18">
        <v>0</v>
      </c>
      <c r="T4130" s="20"/>
      <c r="U4130" s="17"/>
      <c r="V4130" s="17"/>
      <c r="W4130" s="17"/>
      <c r="X4130" s="17"/>
      <c r="Y4130" s="17"/>
      <c r="Z4130" s="18">
        <v>0</v>
      </c>
      <c r="AA4130" s="17"/>
      <c r="AB4130" s="17"/>
      <c r="AC4130" s="41">
        <v>71.487179487179489</v>
      </c>
    </row>
    <row r="4131" spans="1:29" x14ac:dyDescent="0.25">
      <c r="A4131" s="225">
        <v>4127</v>
      </c>
      <c r="B4131" s="81" t="s">
        <v>4400</v>
      </c>
      <c r="C4131" s="8" t="s">
        <v>4042</v>
      </c>
      <c r="D4131" s="18">
        <v>0.71482758620689657</v>
      </c>
      <c r="E4131" s="124"/>
      <c r="F4131" s="17"/>
      <c r="G4131" s="18">
        <f>SUM(D4131*100,E4131:F4131)</f>
        <v>71.482758620689651</v>
      </c>
      <c r="H4131" s="17"/>
      <c r="I4131" s="19"/>
      <c r="J4131" s="18">
        <f>SUM(H4131:I4131)</f>
        <v>0</v>
      </c>
      <c r="K4131" s="17"/>
      <c r="L4131" s="19"/>
      <c r="M4131" s="19"/>
      <c r="N4131" s="18">
        <f>SUM(K4131:M4131)</f>
        <v>0</v>
      </c>
      <c r="O4131" s="19"/>
      <c r="P4131" s="19"/>
      <c r="Q4131" s="19"/>
      <c r="R4131" s="19"/>
      <c r="S4131" s="18">
        <f>SUM(O4131:R4131)</f>
        <v>0</v>
      </c>
      <c r="T4131" s="20"/>
      <c r="U4131" s="17"/>
      <c r="V4131" s="17"/>
      <c r="W4131" s="17"/>
      <c r="X4131" s="17"/>
      <c r="Y4131" s="17"/>
      <c r="Z4131" s="18">
        <f>SUM(T4131:Y4131)</f>
        <v>0</v>
      </c>
      <c r="AA4131" s="17"/>
      <c r="AB4131" s="17"/>
      <c r="AC4131" s="41">
        <f>G4131+J4131+N4131+S4131+Z4131+AA4131-AB4131</f>
        <v>71.482758620689651</v>
      </c>
    </row>
    <row r="4132" spans="1:29" x14ac:dyDescent="0.25">
      <c r="A4132" s="224">
        <v>4128</v>
      </c>
      <c r="B4132" s="62" t="s">
        <v>5384</v>
      </c>
      <c r="C4132" s="9" t="s">
        <v>4042</v>
      </c>
      <c r="D4132" s="18">
        <v>0.71476363636363649</v>
      </c>
      <c r="E4132" s="124"/>
      <c r="F4132" s="17"/>
      <c r="G4132" s="18">
        <f>SUM(D4132*100,E4132:F4132)</f>
        <v>71.476363636363644</v>
      </c>
      <c r="H4132" s="17"/>
      <c r="I4132" s="19"/>
      <c r="J4132" s="18">
        <f>SUM(H4132:I4132)</f>
        <v>0</v>
      </c>
      <c r="K4132" s="17"/>
      <c r="L4132" s="19"/>
      <c r="M4132" s="19"/>
      <c r="N4132" s="18">
        <f>SUM(K4132:M4132)</f>
        <v>0</v>
      </c>
      <c r="O4132" s="19"/>
      <c r="P4132" s="19"/>
      <c r="Q4132" s="19"/>
      <c r="R4132" s="19"/>
      <c r="S4132" s="18">
        <f>SUM(O4132:R4132)</f>
        <v>0</v>
      </c>
      <c r="T4132" s="20"/>
      <c r="U4132" s="17"/>
      <c r="V4132" s="17"/>
      <c r="W4132" s="17"/>
      <c r="X4132" s="17"/>
      <c r="Y4132" s="17"/>
      <c r="Z4132" s="18">
        <f>SUM(T4132:Y4132)</f>
        <v>0</v>
      </c>
      <c r="AA4132" s="17"/>
      <c r="AB4132" s="17"/>
      <c r="AC4132" s="41">
        <f>G4132+J4132+N4132+S4132+Z4132+AA4132-AB4132</f>
        <v>71.476363636363644</v>
      </c>
    </row>
    <row r="4133" spans="1:29" x14ac:dyDescent="0.25">
      <c r="A4133" s="224">
        <v>4129</v>
      </c>
      <c r="B4133" s="81" t="s">
        <v>4313</v>
      </c>
      <c r="C4133" s="8" t="s">
        <v>4042</v>
      </c>
      <c r="D4133" s="18">
        <v>0.71466666666666667</v>
      </c>
      <c r="E4133" s="124"/>
      <c r="F4133" s="17"/>
      <c r="G4133" s="18">
        <f>SUM(D4133*100,E4133:F4133)</f>
        <v>71.466666666666669</v>
      </c>
      <c r="H4133" s="17"/>
      <c r="I4133" s="19"/>
      <c r="J4133" s="18">
        <f>SUM(H4133:I4133)</f>
        <v>0</v>
      </c>
      <c r="K4133" s="17"/>
      <c r="L4133" s="19"/>
      <c r="M4133" s="19"/>
      <c r="N4133" s="18">
        <f>SUM(K4133:M4133)</f>
        <v>0</v>
      </c>
      <c r="O4133" s="19"/>
      <c r="P4133" s="19"/>
      <c r="Q4133" s="19"/>
      <c r="R4133" s="19"/>
      <c r="S4133" s="18">
        <f>SUM(O4133:R4133)</f>
        <v>0</v>
      </c>
      <c r="T4133" s="20"/>
      <c r="U4133" s="17"/>
      <c r="V4133" s="17"/>
      <c r="W4133" s="17"/>
      <c r="X4133" s="17"/>
      <c r="Y4133" s="17"/>
      <c r="Z4133" s="18">
        <f>SUM(T4133:Y4133)</f>
        <v>0</v>
      </c>
      <c r="AA4133" s="17"/>
      <c r="AB4133" s="17"/>
      <c r="AC4133" s="41">
        <f>G4133+J4133+N4133+S4133+Z4133+AA4133-AB4133</f>
        <v>71.466666666666669</v>
      </c>
    </row>
    <row r="4134" spans="1:29" x14ac:dyDescent="0.25">
      <c r="A4134" s="224">
        <v>4130</v>
      </c>
      <c r="B4134" s="62" t="s">
        <v>4751</v>
      </c>
      <c r="C4134" s="8" t="s">
        <v>4042</v>
      </c>
      <c r="D4134" s="18">
        <v>0.70066666666666666</v>
      </c>
      <c r="E4134" s="124"/>
      <c r="F4134" s="17"/>
      <c r="G4134" s="18">
        <f>SUM(D4134*100,E4134:F4134)</f>
        <v>70.066666666666663</v>
      </c>
      <c r="H4134" s="17"/>
      <c r="I4134" s="19"/>
      <c r="J4134" s="18">
        <f>SUM(H4134:I4134)</f>
        <v>0</v>
      </c>
      <c r="K4134" s="17"/>
      <c r="L4134" s="19"/>
      <c r="M4134" s="19"/>
      <c r="N4134" s="18">
        <f>SUM(K4134:M4134)</f>
        <v>0</v>
      </c>
      <c r="O4134" s="19"/>
      <c r="P4134" s="19"/>
      <c r="Q4134" s="19"/>
      <c r="R4134" s="19"/>
      <c r="S4134" s="18">
        <f>SUM(O4134:R4134)</f>
        <v>0</v>
      </c>
      <c r="T4134" s="20"/>
      <c r="U4134" s="17">
        <v>1.2</v>
      </c>
      <c r="V4134" s="17"/>
      <c r="W4134" s="17">
        <v>0.2</v>
      </c>
      <c r="X4134" s="17"/>
      <c r="Y4134" s="17"/>
      <c r="Z4134" s="18">
        <f>SUM(T4134:Y4134)</f>
        <v>1.4</v>
      </c>
      <c r="AA4134" s="17"/>
      <c r="AB4134" s="17"/>
      <c r="AC4134" s="41">
        <f>G4134+J4134+N4134+S4134+Z4134+AA4134-AB4134</f>
        <v>71.466666666666669</v>
      </c>
    </row>
    <row r="4135" spans="1:29" x14ac:dyDescent="0.25">
      <c r="A4135" s="225">
        <v>4131</v>
      </c>
      <c r="B4135" s="62" t="s">
        <v>3102</v>
      </c>
      <c r="C4135" s="13" t="s">
        <v>2360</v>
      </c>
      <c r="D4135" s="18">
        <v>0.71461538461538465</v>
      </c>
      <c r="E4135" s="122"/>
      <c r="F4135" s="17"/>
      <c r="G4135" s="18">
        <v>71.461538461538467</v>
      </c>
      <c r="H4135" s="17"/>
      <c r="I4135" s="19"/>
      <c r="J4135" s="18">
        <v>0</v>
      </c>
      <c r="K4135" s="17"/>
      <c r="L4135" s="19"/>
      <c r="M4135" s="19"/>
      <c r="N4135" s="18">
        <v>0</v>
      </c>
      <c r="O4135" s="19"/>
      <c r="P4135" s="19"/>
      <c r="Q4135" s="19"/>
      <c r="R4135" s="19"/>
      <c r="S4135" s="18">
        <v>0</v>
      </c>
      <c r="T4135" s="20"/>
      <c r="U4135" s="17"/>
      <c r="V4135" s="17"/>
      <c r="W4135" s="17"/>
      <c r="X4135" s="17"/>
      <c r="Y4135" s="17"/>
      <c r="Z4135" s="18">
        <v>0</v>
      </c>
      <c r="AA4135" s="17"/>
      <c r="AB4135" s="17"/>
      <c r="AC4135" s="41">
        <v>71.461538461538467</v>
      </c>
    </row>
    <row r="4136" spans="1:29" x14ac:dyDescent="0.25">
      <c r="A4136" s="224">
        <v>4132</v>
      </c>
      <c r="B4136" s="62" t="s">
        <v>4908</v>
      </c>
      <c r="C4136" s="8" t="s">
        <v>4042</v>
      </c>
      <c r="D4136" s="18">
        <v>0.70459459459459461</v>
      </c>
      <c r="E4136" s="124"/>
      <c r="F4136" s="17"/>
      <c r="G4136" s="18">
        <f>SUM(D4136*100,E4136:F4136)</f>
        <v>70.459459459459467</v>
      </c>
      <c r="H4136" s="17"/>
      <c r="I4136" s="19"/>
      <c r="J4136" s="18">
        <f>SUM(H4136:I4136)</f>
        <v>0</v>
      </c>
      <c r="K4136" s="17"/>
      <c r="L4136" s="19"/>
      <c r="M4136" s="19"/>
      <c r="N4136" s="18">
        <f>SUM(K4136:M4136)</f>
        <v>0</v>
      </c>
      <c r="O4136" s="19"/>
      <c r="P4136" s="19"/>
      <c r="Q4136" s="19"/>
      <c r="R4136" s="19"/>
      <c r="S4136" s="18">
        <f>SUM(O4136:R4136)</f>
        <v>0</v>
      </c>
      <c r="T4136" s="20"/>
      <c r="U4136" s="17">
        <v>1</v>
      </c>
      <c r="V4136" s="17"/>
      <c r="W4136" s="17"/>
      <c r="X4136" s="17"/>
      <c r="Y4136" s="17"/>
      <c r="Z4136" s="18">
        <f>SUM(T4136:Y4136)</f>
        <v>1</v>
      </c>
      <c r="AA4136" s="17"/>
      <c r="AB4136" s="17"/>
      <c r="AC4136" s="41">
        <f>G4136+J4136+N4136+S4136+Z4136+AA4136-AB4136</f>
        <v>71.459459459459467</v>
      </c>
    </row>
    <row r="4137" spans="1:29" x14ac:dyDescent="0.25">
      <c r="A4137" s="224">
        <v>4133</v>
      </c>
      <c r="B4137" s="109">
        <v>214089</v>
      </c>
      <c r="C4137" s="36" t="s">
        <v>5457</v>
      </c>
      <c r="D4137" s="39">
        <v>0.71456296296296296</v>
      </c>
      <c r="E4137" s="123"/>
      <c r="F4137" s="33"/>
      <c r="G4137" s="34">
        <v>71.456296296296301</v>
      </c>
      <c r="H4137" s="33"/>
      <c r="I4137" s="32"/>
      <c r="J4137" s="34">
        <v>0</v>
      </c>
      <c r="K4137" s="33"/>
      <c r="L4137" s="32"/>
      <c r="M4137" s="32"/>
      <c r="N4137" s="34">
        <v>0</v>
      </c>
      <c r="O4137" s="32"/>
      <c r="P4137" s="32"/>
      <c r="Q4137" s="32"/>
      <c r="R4137" s="32"/>
      <c r="S4137" s="34">
        <v>0</v>
      </c>
      <c r="T4137" s="35"/>
      <c r="U4137" s="33"/>
      <c r="V4137" s="33"/>
      <c r="W4137" s="33"/>
      <c r="X4137" s="33"/>
      <c r="Y4137" s="33"/>
      <c r="Z4137" s="34">
        <v>0</v>
      </c>
      <c r="AA4137" s="33"/>
      <c r="AB4137" s="33"/>
      <c r="AC4137" s="42">
        <v>71.456296296296301</v>
      </c>
    </row>
    <row r="4138" spans="1:29" x14ac:dyDescent="0.25">
      <c r="A4138" s="224">
        <v>4134</v>
      </c>
      <c r="B4138" s="62" t="s">
        <v>3777</v>
      </c>
      <c r="C4138" s="13" t="s">
        <v>3340</v>
      </c>
      <c r="D4138" s="18">
        <v>0.71447368421052626</v>
      </c>
      <c r="E4138" s="122"/>
      <c r="F4138" s="17"/>
      <c r="G4138" s="18">
        <v>71.44736842105263</v>
      </c>
      <c r="H4138" s="17"/>
      <c r="I4138" s="19"/>
      <c r="J4138" s="18">
        <v>0</v>
      </c>
      <c r="K4138" s="17"/>
      <c r="L4138" s="19"/>
      <c r="M4138" s="19"/>
      <c r="N4138" s="18">
        <v>0</v>
      </c>
      <c r="O4138" s="19"/>
      <c r="P4138" s="19"/>
      <c r="Q4138" s="19"/>
      <c r="R4138" s="19"/>
      <c r="S4138" s="18">
        <v>0</v>
      </c>
      <c r="T4138" s="20"/>
      <c r="U4138" s="17"/>
      <c r="V4138" s="17"/>
      <c r="W4138" s="17"/>
      <c r="X4138" s="17"/>
      <c r="Y4138" s="17"/>
      <c r="Z4138" s="18">
        <v>0</v>
      </c>
      <c r="AA4138" s="17"/>
      <c r="AB4138" s="17"/>
      <c r="AC4138" s="41">
        <v>71.44736842105263</v>
      </c>
    </row>
    <row r="4139" spans="1:29" x14ac:dyDescent="0.25">
      <c r="A4139" s="225">
        <v>4135</v>
      </c>
      <c r="B4139" s="58" t="s">
        <v>1067</v>
      </c>
      <c r="C4139" s="8" t="s">
        <v>5456</v>
      </c>
      <c r="D4139" s="43">
        <v>0.71435333333333328</v>
      </c>
      <c r="E4139" s="121"/>
      <c r="F4139" s="5"/>
      <c r="G4139" s="6">
        <f>SUM(D4139*100,E4139:F4139)</f>
        <v>71.435333333333332</v>
      </c>
      <c r="H4139" s="5"/>
      <c r="I4139" s="4"/>
      <c r="J4139" s="6">
        <f>SUM(H4139:I4139)</f>
        <v>0</v>
      </c>
      <c r="K4139" s="5"/>
      <c r="L4139" s="4"/>
      <c r="M4139" s="4"/>
      <c r="N4139" s="6">
        <f>SUM(K4139:M4139)</f>
        <v>0</v>
      </c>
      <c r="O4139" s="4"/>
      <c r="P4139" s="4"/>
      <c r="Q4139" s="4"/>
      <c r="R4139" s="4"/>
      <c r="S4139" s="6">
        <f>SUM(O4139:R4139)</f>
        <v>0</v>
      </c>
      <c r="T4139" s="7"/>
      <c r="U4139" s="5"/>
      <c r="V4139" s="5"/>
      <c r="W4139" s="5"/>
      <c r="X4139" s="5"/>
      <c r="Y4139" s="5"/>
      <c r="Z4139" s="6">
        <f>SUM(T4139:Y4139)</f>
        <v>0</v>
      </c>
      <c r="AA4139" s="5"/>
      <c r="AB4139" s="5"/>
      <c r="AC4139" s="40">
        <f>G4139+J4139+N4139+S4139+Z4139+AA4139-AB4139</f>
        <v>71.435333333333332</v>
      </c>
    </row>
    <row r="4140" spans="1:29" x14ac:dyDescent="0.25">
      <c r="A4140" s="224">
        <v>4136</v>
      </c>
      <c r="B4140" s="58" t="s">
        <v>1068</v>
      </c>
      <c r="C4140" s="8" t="s">
        <v>5456</v>
      </c>
      <c r="D4140" s="6">
        <v>0.71433333333333338</v>
      </c>
      <c r="E4140" s="121"/>
      <c r="F4140" s="5"/>
      <c r="G4140" s="6">
        <f>SUM(D4140*100,E4140:F4140)</f>
        <v>71.433333333333337</v>
      </c>
      <c r="H4140" s="5"/>
      <c r="I4140" s="4"/>
      <c r="J4140" s="6">
        <f>SUM(H4140:I4140)</f>
        <v>0</v>
      </c>
      <c r="K4140" s="5"/>
      <c r="L4140" s="4"/>
      <c r="M4140" s="4"/>
      <c r="N4140" s="6">
        <f>SUM(K4140:M4140)</f>
        <v>0</v>
      </c>
      <c r="O4140" s="4"/>
      <c r="P4140" s="4"/>
      <c r="Q4140" s="4"/>
      <c r="R4140" s="4"/>
      <c r="S4140" s="6">
        <f>SUM(O4140:R4140)</f>
        <v>0</v>
      </c>
      <c r="T4140" s="7"/>
      <c r="U4140" s="5"/>
      <c r="V4140" s="5"/>
      <c r="W4140" s="5"/>
      <c r="X4140" s="5"/>
      <c r="Y4140" s="5"/>
      <c r="Z4140" s="6">
        <f>SUM(T4140:Y4140)</f>
        <v>0</v>
      </c>
      <c r="AA4140" s="5"/>
      <c r="AB4140" s="5"/>
      <c r="AC4140" s="40">
        <f>G4140+J4140+N4140+S4140+Z4140+AA4140-AB4140</f>
        <v>71.433333333333337</v>
      </c>
    </row>
    <row r="4141" spans="1:29" x14ac:dyDescent="0.25">
      <c r="A4141" s="224">
        <v>4137</v>
      </c>
      <c r="B4141" s="23" t="s">
        <v>1861</v>
      </c>
      <c r="C4141" s="8" t="s">
        <v>1369</v>
      </c>
      <c r="D4141" s="18">
        <v>0.71433333333333338</v>
      </c>
      <c r="E4141" s="122"/>
      <c r="F4141" s="17"/>
      <c r="G4141" s="18">
        <f>SUM(D4141*100,E4141:F4141)</f>
        <v>71.433333333333337</v>
      </c>
      <c r="H4141" s="17"/>
      <c r="I4141" s="19"/>
      <c r="J4141" s="18">
        <f>SUM(H4141:I4141)</f>
        <v>0</v>
      </c>
      <c r="K4141" s="17"/>
      <c r="L4141" s="19"/>
      <c r="M4141" s="19"/>
      <c r="N4141" s="18">
        <f>SUM(K4141:M4141)</f>
        <v>0</v>
      </c>
      <c r="O4141" s="19"/>
      <c r="P4141" s="19"/>
      <c r="Q4141" s="19"/>
      <c r="R4141" s="19"/>
      <c r="S4141" s="18">
        <f>SUM(O4141:R4141)</f>
        <v>0</v>
      </c>
      <c r="T4141" s="20"/>
      <c r="U4141" s="17"/>
      <c r="V4141" s="17"/>
      <c r="W4141" s="17"/>
      <c r="X4141" s="17"/>
      <c r="Y4141" s="17"/>
      <c r="Z4141" s="18">
        <f>SUM(T4141:Y4141)</f>
        <v>0</v>
      </c>
      <c r="AA4141" s="17"/>
      <c r="AB4141" s="17"/>
      <c r="AC4141" s="41">
        <f>G4141+J4141+N4141+S4141+Z4141+AA4141-AB4141</f>
        <v>71.433333333333337</v>
      </c>
    </row>
    <row r="4142" spans="1:29" x14ac:dyDescent="0.25">
      <c r="A4142" s="224">
        <v>4138</v>
      </c>
      <c r="B4142" s="76" t="s">
        <v>1862</v>
      </c>
      <c r="C4142" s="8" t="s">
        <v>1369</v>
      </c>
      <c r="D4142" s="18">
        <v>0.61433333333333329</v>
      </c>
      <c r="E4142" s="122"/>
      <c r="F4142" s="17"/>
      <c r="G4142" s="18">
        <f>SUM(D4142*100,E4142:F4142)</f>
        <v>61.43333333333333</v>
      </c>
      <c r="H4142" s="17"/>
      <c r="I4142" s="19"/>
      <c r="J4142" s="18">
        <f>SUM(H4142:I4142)</f>
        <v>0</v>
      </c>
      <c r="K4142" s="17"/>
      <c r="L4142" s="19"/>
      <c r="M4142" s="19"/>
      <c r="N4142" s="18">
        <f>SUM(K4142:M4142)</f>
        <v>0</v>
      </c>
      <c r="O4142" s="19"/>
      <c r="P4142" s="19"/>
      <c r="Q4142" s="19"/>
      <c r="R4142" s="19"/>
      <c r="S4142" s="18">
        <f>SUM(O4142:R4142)</f>
        <v>0</v>
      </c>
      <c r="T4142" s="20"/>
      <c r="U4142" s="17"/>
      <c r="V4142" s="17"/>
      <c r="W4142" s="17"/>
      <c r="X4142" s="17">
        <v>10</v>
      </c>
      <c r="Y4142" s="17"/>
      <c r="Z4142" s="18">
        <f>SUM(T4142:Y4142)</f>
        <v>10</v>
      </c>
      <c r="AA4142" s="17"/>
      <c r="AB4142" s="17"/>
      <c r="AC4142" s="41">
        <f>G4142+J4142+N4142+S4142+Z4142+AA4142-AB4142</f>
        <v>71.433333333333337</v>
      </c>
    </row>
    <row r="4143" spans="1:29" x14ac:dyDescent="0.25">
      <c r="A4143" s="225">
        <v>4139</v>
      </c>
      <c r="B4143" s="109">
        <v>214206</v>
      </c>
      <c r="C4143" s="36" t="s">
        <v>5457</v>
      </c>
      <c r="D4143" s="39">
        <v>0.71433333333333338</v>
      </c>
      <c r="E4143" s="123"/>
      <c r="F4143" s="33"/>
      <c r="G4143" s="34">
        <v>71.433333333333337</v>
      </c>
      <c r="H4143" s="33"/>
      <c r="I4143" s="32"/>
      <c r="J4143" s="34">
        <v>0</v>
      </c>
      <c r="K4143" s="33"/>
      <c r="L4143" s="32"/>
      <c r="M4143" s="32"/>
      <c r="N4143" s="34">
        <v>0</v>
      </c>
      <c r="O4143" s="32"/>
      <c r="P4143" s="32"/>
      <c r="Q4143" s="32"/>
      <c r="R4143" s="32"/>
      <c r="S4143" s="34">
        <v>0</v>
      </c>
      <c r="T4143" s="35"/>
      <c r="U4143" s="33"/>
      <c r="V4143" s="33"/>
      <c r="W4143" s="33"/>
      <c r="X4143" s="33"/>
      <c r="Y4143" s="33"/>
      <c r="Z4143" s="34">
        <v>0</v>
      </c>
      <c r="AA4143" s="33"/>
      <c r="AB4143" s="33"/>
      <c r="AC4143" s="42">
        <v>71.433333333333337</v>
      </c>
    </row>
    <row r="4144" spans="1:29" x14ac:dyDescent="0.25">
      <c r="A4144" s="224">
        <v>4140</v>
      </c>
      <c r="B4144" s="109">
        <v>214155</v>
      </c>
      <c r="C4144" s="36" t="s">
        <v>5457</v>
      </c>
      <c r="D4144" s="39">
        <v>0.71432592592592592</v>
      </c>
      <c r="E4144" s="123"/>
      <c r="F4144" s="33"/>
      <c r="G4144" s="34">
        <v>71.432592592592599</v>
      </c>
      <c r="H4144" s="33"/>
      <c r="I4144" s="32"/>
      <c r="J4144" s="34">
        <v>0</v>
      </c>
      <c r="K4144" s="33"/>
      <c r="L4144" s="32"/>
      <c r="M4144" s="32"/>
      <c r="N4144" s="34">
        <v>0</v>
      </c>
      <c r="O4144" s="32"/>
      <c r="P4144" s="32"/>
      <c r="Q4144" s="32"/>
      <c r="R4144" s="32"/>
      <c r="S4144" s="34">
        <v>0</v>
      </c>
      <c r="T4144" s="35"/>
      <c r="U4144" s="33"/>
      <c r="V4144" s="33"/>
      <c r="W4144" s="33"/>
      <c r="X4144" s="33"/>
      <c r="Y4144" s="33"/>
      <c r="Z4144" s="34">
        <v>0</v>
      </c>
      <c r="AA4144" s="33"/>
      <c r="AB4144" s="33"/>
      <c r="AC4144" s="42">
        <v>71.432592592592599</v>
      </c>
    </row>
    <row r="4145" spans="1:29" x14ac:dyDescent="0.25">
      <c r="A4145" s="224">
        <v>4141</v>
      </c>
      <c r="B4145" s="81" t="s">
        <v>1863</v>
      </c>
      <c r="C4145" s="8" t="s">
        <v>1369</v>
      </c>
      <c r="D4145" s="18">
        <v>0.71423220973782775</v>
      </c>
      <c r="E4145" s="122"/>
      <c r="F4145" s="17"/>
      <c r="G4145" s="18">
        <f>SUM(D4145*100,E4145:F4145)</f>
        <v>71.423220973782776</v>
      </c>
      <c r="H4145" s="17"/>
      <c r="I4145" s="19"/>
      <c r="J4145" s="18">
        <f>SUM(H4145:I4145)</f>
        <v>0</v>
      </c>
      <c r="K4145" s="17"/>
      <c r="L4145" s="19"/>
      <c r="M4145" s="19"/>
      <c r="N4145" s="18">
        <f>SUM(K4145:M4145)</f>
        <v>0</v>
      </c>
      <c r="O4145" s="19"/>
      <c r="P4145" s="19"/>
      <c r="Q4145" s="19"/>
      <c r="R4145" s="19"/>
      <c r="S4145" s="18">
        <f>SUM(O4145:R4145)</f>
        <v>0</v>
      </c>
      <c r="T4145" s="20"/>
      <c r="U4145" s="17"/>
      <c r="V4145" s="17"/>
      <c r="W4145" s="17"/>
      <c r="X4145" s="17"/>
      <c r="Y4145" s="17"/>
      <c r="Z4145" s="18">
        <f>SUM(T4145:Y4145)</f>
        <v>0</v>
      </c>
      <c r="AA4145" s="17"/>
      <c r="AB4145" s="17"/>
      <c r="AC4145" s="41">
        <f>G4145+J4145+N4145+S4145+Z4145+AA4145-AB4145</f>
        <v>71.423220973782776</v>
      </c>
    </row>
    <row r="4146" spans="1:29" x14ac:dyDescent="0.25">
      <c r="A4146" s="224">
        <v>4142</v>
      </c>
      <c r="B4146" s="58" t="s">
        <v>1069</v>
      </c>
      <c r="C4146" s="8" t="s">
        <v>5456</v>
      </c>
      <c r="D4146" s="43">
        <v>0.70406000000000013</v>
      </c>
      <c r="E4146" s="121"/>
      <c r="F4146" s="5"/>
      <c r="G4146" s="6">
        <f>SUM(D4146*100,E4146:F4146)</f>
        <v>70.406000000000006</v>
      </c>
      <c r="H4146" s="5"/>
      <c r="I4146" s="4"/>
      <c r="J4146" s="6">
        <f>SUM(H4146:I4146)</f>
        <v>0</v>
      </c>
      <c r="K4146" s="5"/>
      <c r="L4146" s="4"/>
      <c r="M4146" s="4"/>
      <c r="N4146" s="6">
        <f>SUM(K4146:M4146)</f>
        <v>0</v>
      </c>
      <c r="O4146" s="4"/>
      <c r="P4146" s="4"/>
      <c r="Q4146" s="4"/>
      <c r="R4146" s="4"/>
      <c r="S4146" s="6">
        <f>SUM(O4146:R4146)</f>
        <v>0</v>
      </c>
      <c r="T4146" s="7">
        <v>1</v>
      </c>
      <c r="U4146" s="5"/>
      <c r="V4146" s="5"/>
      <c r="W4146" s="5"/>
      <c r="X4146" s="5"/>
      <c r="Y4146" s="5"/>
      <c r="Z4146" s="6">
        <f>SUM(T4146:Y4146)</f>
        <v>1</v>
      </c>
      <c r="AA4146" s="5"/>
      <c r="AB4146" s="5"/>
      <c r="AC4146" s="40">
        <f>G4146+J4146+N4146+S4146+Z4146+AA4146-AB4146</f>
        <v>71.406000000000006</v>
      </c>
    </row>
    <row r="4147" spans="1:29" x14ac:dyDescent="0.25">
      <c r="A4147" s="225">
        <v>4143</v>
      </c>
      <c r="B4147" s="81" t="s">
        <v>4269</v>
      </c>
      <c r="C4147" s="8" t="s">
        <v>4042</v>
      </c>
      <c r="D4147" s="18">
        <v>0.71399999999999997</v>
      </c>
      <c r="E4147" s="124"/>
      <c r="F4147" s="17"/>
      <c r="G4147" s="18">
        <f>SUM(D4147*100,E4147:F4147)</f>
        <v>71.399999999999991</v>
      </c>
      <c r="H4147" s="17"/>
      <c r="I4147" s="19"/>
      <c r="J4147" s="18">
        <f>SUM(H4147:I4147)</f>
        <v>0</v>
      </c>
      <c r="K4147" s="17"/>
      <c r="L4147" s="19"/>
      <c r="M4147" s="19"/>
      <c r="N4147" s="18">
        <f>SUM(K4147:M4147)</f>
        <v>0</v>
      </c>
      <c r="O4147" s="19"/>
      <c r="P4147" s="19"/>
      <c r="Q4147" s="19"/>
      <c r="R4147" s="19"/>
      <c r="S4147" s="18">
        <f>SUM(O4147:R4147)</f>
        <v>0</v>
      </c>
      <c r="T4147" s="20"/>
      <c r="U4147" s="17"/>
      <c r="V4147" s="17"/>
      <c r="W4147" s="17"/>
      <c r="X4147" s="17"/>
      <c r="Y4147" s="17"/>
      <c r="Z4147" s="18">
        <f>SUM(T4147:Y4147)</f>
        <v>0</v>
      </c>
      <c r="AA4147" s="17"/>
      <c r="AB4147" s="17"/>
      <c r="AC4147" s="41">
        <f>G4147+J4147+N4147+S4147+Z4147+AA4147-AB4147</f>
        <v>71.399999999999991</v>
      </c>
    </row>
    <row r="4148" spans="1:29" x14ac:dyDescent="0.25">
      <c r="A4148" s="224">
        <v>4144</v>
      </c>
      <c r="B4148" s="62" t="s">
        <v>5136</v>
      </c>
      <c r="C4148" s="24" t="s">
        <v>4042</v>
      </c>
      <c r="D4148" s="18">
        <v>0.71387096774193548</v>
      </c>
      <c r="E4148" s="124"/>
      <c r="F4148" s="17"/>
      <c r="G4148" s="18">
        <f>SUM(D4148*100,E4148:F4148)</f>
        <v>71.387096774193552</v>
      </c>
      <c r="H4148" s="17"/>
      <c r="I4148" s="19"/>
      <c r="J4148" s="18">
        <f>SUM(H4148:I4148)</f>
        <v>0</v>
      </c>
      <c r="K4148" s="17"/>
      <c r="L4148" s="19"/>
      <c r="M4148" s="19"/>
      <c r="N4148" s="18">
        <f>SUM(K4148:M4148)</f>
        <v>0</v>
      </c>
      <c r="O4148" s="19"/>
      <c r="P4148" s="19"/>
      <c r="Q4148" s="19"/>
      <c r="R4148" s="19"/>
      <c r="S4148" s="18">
        <f>SUM(O4148:R4148)</f>
        <v>0</v>
      </c>
      <c r="T4148" s="20"/>
      <c r="U4148" s="17"/>
      <c r="V4148" s="17"/>
      <c r="W4148" s="17"/>
      <c r="X4148" s="17"/>
      <c r="Y4148" s="17"/>
      <c r="Z4148" s="18">
        <f>SUM(T4148:Y4148)</f>
        <v>0</v>
      </c>
      <c r="AA4148" s="17"/>
      <c r="AB4148" s="17"/>
      <c r="AC4148" s="41">
        <f>G4148+J4148+N4148+S4148+Z4148+AA4148-AB4148</f>
        <v>71.387096774193552</v>
      </c>
    </row>
    <row r="4149" spans="1:29" x14ac:dyDescent="0.25">
      <c r="A4149" s="224">
        <v>4145</v>
      </c>
      <c r="B4149" s="109">
        <v>214235</v>
      </c>
      <c r="C4149" s="36" t="s">
        <v>5457</v>
      </c>
      <c r="D4149" s="39">
        <v>0.71386666666666665</v>
      </c>
      <c r="E4149" s="123"/>
      <c r="F4149" s="33"/>
      <c r="G4149" s="34">
        <v>71.38666666666667</v>
      </c>
      <c r="H4149" s="33"/>
      <c r="I4149" s="32"/>
      <c r="J4149" s="34">
        <v>0</v>
      </c>
      <c r="K4149" s="33"/>
      <c r="L4149" s="32"/>
      <c r="M4149" s="32"/>
      <c r="N4149" s="34">
        <v>0</v>
      </c>
      <c r="O4149" s="32"/>
      <c r="P4149" s="32"/>
      <c r="Q4149" s="32"/>
      <c r="R4149" s="32"/>
      <c r="S4149" s="34">
        <v>0</v>
      </c>
      <c r="T4149" s="35"/>
      <c r="U4149" s="33"/>
      <c r="V4149" s="33"/>
      <c r="W4149" s="33"/>
      <c r="X4149" s="33"/>
      <c r="Y4149" s="33"/>
      <c r="Z4149" s="34">
        <v>0</v>
      </c>
      <c r="AA4149" s="33"/>
      <c r="AB4149" s="33"/>
      <c r="AC4149" s="42">
        <v>71.38666666666667</v>
      </c>
    </row>
    <row r="4150" spans="1:29" x14ac:dyDescent="0.25">
      <c r="A4150" s="224">
        <v>4146</v>
      </c>
      <c r="B4150" s="78" t="s">
        <v>1864</v>
      </c>
      <c r="C4150" s="8" t="s">
        <v>1369</v>
      </c>
      <c r="D4150" s="18">
        <v>0.71382154882154891</v>
      </c>
      <c r="E4150" s="122"/>
      <c r="F4150" s="17"/>
      <c r="G4150" s="18">
        <f>SUM(D4150*100,E4150:F4150)</f>
        <v>71.382154882154893</v>
      </c>
      <c r="H4150" s="17"/>
      <c r="I4150" s="19"/>
      <c r="J4150" s="18">
        <f>SUM(H4150:I4150)</f>
        <v>0</v>
      </c>
      <c r="K4150" s="17"/>
      <c r="L4150" s="19"/>
      <c r="M4150" s="19"/>
      <c r="N4150" s="18">
        <f>SUM(K4150:M4150)</f>
        <v>0</v>
      </c>
      <c r="O4150" s="19"/>
      <c r="P4150" s="19"/>
      <c r="Q4150" s="19"/>
      <c r="R4150" s="19"/>
      <c r="S4150" s="18">
        <f>SUM(O4150:R4150)</f>
        <v>0</v>
      </c>
      <c r="T4150" s="20"/>
      <c r="U4150" s="17"/>
      <c r="V4150" s="17"/>
      <c r="W4150" s="17"/>
      <c r="X4150" s="17"/>
      <c r="Y4150" s="17"/>
      <c r="Z4150" s="18">
        <f>SUM(T4150:Y4150)</f>
        <v>0</v>
      </c>
      <c r="AA4150" s="17"/>
      <c r="AB4150" s="17"/>
      <c r="AC4150" s="41">
        <f>G4150+J4150+N4150+S4150+Z4150+AA4150-AB4150</f>
        <v>71.382154882154893</v>
      </c>
    </row>
    <row r="4151" spans="1:29" x14ac:dyDescent="0.25">
      <c r="A4151" s="225">
        <v>4147</v>
      </c>
      <c r="B4151" s="81" t="s">
        <v>1865</v>
      </c>
      <c r="C4151" s="8" t="s">
        <v>1369</v>
      </c>
      <c r="D4151" s="18">
        <v>0.71370370370370362</v>
      </c>
      <c r="E4151" s="122"/>
      <c r="F4151" s="17"/>
      <c r="G4151" s="18">
        <f>SUM(D4151*100,E4151:F4151)</f>
        <v>71.370370370370367</v>
      </c>
      <c r="H4151" s="17"/>
      <c r="I4151" s="19"/>
      <c r="J4151" s="18">
        <f>SUM(H4151:I4151)</f>
        <v>0</v>
      </c>
      <c r="K4151" s="17"/>
      <c r="L4151" s="19"/>
      <c r="M4151" s="19"/>
      <c r="N4151" s="18">
        <f>SUM(K4151:M4151)</f>
        <v>0</v>
      </c>
      <c r="O4151" s="19"/>
      <c r="P4151" s="19"/>
      <c r="Q4151" s="19"/>
      <c r="R4151" s="19"/>
      <c r="S4151" s="18">
        <f>SUM(O4151:R4151)</f>
        <v>0</v>
      </c>
      <c r="T4151" s="20"/>
      <c r="U4151" s="17"/>
      <c r="V4151" s="17"/>
      <c r="W4151" s="17"/>
      <c r="X4151" s="17"/>
      <c r="Y4151" s="17"/>
      <c r="Z4151" s="18">
        <f>SUM(T4151:Y4151)</f>
        <v>0</v>
      </c>
      <c r="AA4151" s="17"/>
      <c r="AB4151" s="17"/>
      <c r="AC4151" s="41">
        <f>G4151+J4151+N4151+S4151+Z4151+AA4151-AB4151</f>
        <v>71.370370370370367</v>
      </c>
    </row>
    <row r="4152" spans="1:29" x14ac:dyDescent="0.25">
      <c r="A4152" s="224">
        <v>4148</v>
      </c>
      <c r="B4152" s="58" t="s">
        <v>1070</v>
      </c>
      <c r="C4152" s="8" t="s">
        <v>5456</v>
      </c>
      <c r="D4152" s="6">
        <v>0.67344827586206901</v>
      </c>
      <c r="E4152" s="121"/>
      <c r="F4152" s="5"/>
      <c r="G4152" s="6">
        <f>SUM(D4152*100,E4152:F4152)</f>
        <v>67.344827586206904</v>
      </c>
      <c r="H4152" s="5"/>
      <c r="I4152" s="4"/>
      <c r="J4152" s="6">
        <f>SUM(H4152:I4152)</f>
        <v>0</v>
      </c>
      <c r="K4152" s="5"/>
      <c r="L4152" s="4"/>
      <c r="M4152" s="4"/>
      <c r="N4152" s="6">
        <f>SUM(K4152:M4152)</f>
        <v>0</v>
      </c>
      <c r="O4152" s="4"/>
      <c r="P4152" s="4"/>
      <c r="Q4152" s="4"/>
      <c r="R4152" s="4"/>
      <c r="S4152" s="6">
        <f>SUM(O4152:R4152)</f>
        <v>0</v>
      </c>
      <c r="T4152" s="7"/>
      <c r="U4152" s="5"/>
      <c r="V4152" s="5"/>
      <c r="W4152" s="5"/>
      <c r="X4152" s="5">
        <v>4</v>
      </c>
      <c r="Y4152" s="5"/>
      <c r="Z4152" s="6">
        <f>SUM(T4152:Y4152)</f>
        <v>4</v>
      </c>
      <c r="AA4152" s="5"/>
      <c r="AB4152" s="5"/>
      <c r="AC4152" s="40">
        <f>G4152+J4152+N4152+S4152+Z4152+AA4152-AB4152</f>
        <v>71.344827586206904</v>
      </c>
    </row>
    <row r="4153" spans="1:29" x14ac:dyDescent="0.25">
      <c r="A4153" s="224">
        <v>4149</v>
      </c>
      <c r="B4153" s="81" t="s">
        <v>4158</v>
      </c>
      <c r="C4153" s="8" t="s">
        <v>4042</v>
      </c>
      <c r="D4153" s="18">
        <v>0.71312500000000001</v>
      </c>
      <c r="E4153" s="124"/>
      <c r="F4153" s="17"/>
      <c r="G4153" s="18">
        <f>SUM(D4153*100,E4153:F4153)</f>
        <v>71.3125</v>
      </c>
      <c r="H4153" s="17"/>
      <c r="I4153" s="19"/>
      <c r="J4153" s="18">
        <f>SUM(H4153:I4153)</f>
        <v>0</v>
      </c>
      <c r="K4153" s="17"/>
      <c r="L4153" s="19"/>
      <c r="M4153" s="19"/>
      <c r="N4153" s="18">
        <f>SUM(K4153:M4153)</f>
        <v>0</v>
      </c>
      <c r="O4153" s="19"/>
      <c r="P4153" s="19"/>
      <c r="Q4153" s="19"/>
      <c r="R4153" s="19"/>
      <c r="S4153" s="18">
        <f>SUM(O4153:R4153)</f>
        <v>0</v>
      </c>
      <c r="T4153" s="20"/>
      <c r="U4153" s="17"/>
      <c r="V4153" s="17"/>
      <c r="W4153" s="17"/>
      <c r="X4153" s="17"/>
      <c r="Y4153" s="17"/>
      <c r="Z4153" s="18">
        <f>SUM(T4153:Y4153)</f>
        <v>0</v>
      </c>
      <c r="AA4153" s="17"/>
      <c r="AB4153" s="17"/>
      <c r="AC4153" s="41">
        <f>G4153+J4153+N4153+S4153+Z4153+AA4153-AB4153</f>
        <v>71.3125</v>
      </c>
    </row>
    <row r="4154" spans="1:29" x14ac:dyDescent="0.25">
      <c r="A4154" s="224">
        <v>4150</v>
      </c>
      <c r="B4154" s="62" t="s">
        <v>3103</v>
      </c>
      <c r="C4154" s="13" t="s">
        <v>2360</v>
      </c>
      <c r="D4154" s="18">
        <v>0.71307692307692305</v>
      </c>
      <c r="E4154" s="122"/>
      <c r="F4154" s="17"/>
      <c r="G4154" s="18">
        <v>71.307692307692307</v>
      </c>
      <c r="H4154" s="17"/>
      <c r="I4154" s="19"/>
      <c r="J4154" s="18">
        <v>0</v>
      </c>
      <c r="K4154" s="17"/>
      <c r="L4154" s="19"/>
      <c r="M4154" s="19"/>
      <c r="N4154" s="18">
        <v>0</v>
      </c>
      <c r="O4154" s="19"/>
      <c r="P4154" s="19"/>
      <c r="Q4154" s="19"/>
      <c r="R4154" s="19"/>
      <c r="S4154" s="18">
        <v>0</v>
      </c>
      <c r="T4154" s="20"/>
      <c r="U4154" s="17"/>
      <c r="V4154" s="17"/>
      <c r="W4154" s="17"/>
      <c r="X4154" s="17"/>
      <c r="Y4154" s="17"/>
      <c r="Z4154" s="18">
        <v>0</v>
      </c>
      <c r="AA4154" s="17"/>
      <c r="AB4154" s="17"/>
      <c r="AC4154" s="41">
        <v>71.307692307692307</v>
      </c>
    </row>
    <row r="4155" spans="1:29" x14ac:dyDescent="0.25">
      <c r="A4155" s="225">
        <v>4151</v>
      </c>
      <c r="B4155" s="75" t="s">
        <v>1866</v>
      </c>
      <c r="C4155" s="8" t="s">
        <v>1369</v>
      </c>
      <c r="D4155" s="18">
        <v>0.70299999999999996</v>
      </c>
      <c r="E4155" s="122"/>
      <c r="F4155" s="17"/>
      <c r="G4155" s="18">
        <f>SUM(D4155*100,E4155:F4155)</f>
        <v>70.3</v>
      </c>
      <c r="H4155" s="17"/>
      <c r="I4155" s="19"/>
      <c r="J4155" s="18">
        <f>SUM(H4155:I4155)</f>
        <v>0</v>
      </c>
      <c r="K4155" s="17"/>
      <c r="L4155" s="19"/>
      <c r="M4155" s="19"/>
      <c r="N4155" s="18">
        <f>SUM(K4155:M4155)</f>
        <v>0</v>
      </c>
      <c r="O4155" s="19"/>
      <c r="P4155" s="19"/>
      <c r="Q4155" s="19"/>
      <c r="R4155" s="19"/>
      <c r="S4155" s="18">
        <f>SUM(O4155:R4155)</f>
        <v>0</v>
      </c>
      <c r="T4155" s="20">
        <v>1</v>
      </c>
      <c r="U4155" s="17"/>
      <c r="V4155" s="17"/>
      <c r="W4155" s="17"/>
      <c r="X4155" s="17"/>
      <c r="Y4155" s="17"/>
      <c r="Z4155" s="18">
        <f>SUM(T4155:Y4155)</f>
        <v>1</v>
      </c>
      <c r="AA4155" s="17"/>
      <c r="AB4155" s="17"/>
      <c r="AC4155" s="41">
        <f>G4155+J4155+N4155+S4155+Z4155+AA4155-AB4155</f>
        <v>71.3</v>
      </c>
    </row>
    <row r="4156" spans="1:29" x14ac:dyDescent="0.25">
      <c r="A4156" s="224">
        <v>4152</v>
      </c>
      <c r="B4156" s="109">
        <v>214176</v>
      </c>
      <c r="C4156" s="36" t="s">
        <v>5457</v>
      </c>
      <c r="D4156" s="39">
        <v>0.71297777777777771</v>
      </c>
      <c r="E4156" s="123"/>
      <c r="F4156" s="33"/>
      <c r="G4156" s="34">
        <v>71.297777777777767</v>
      </c>
      <c r="H4156" s="33"/>
      <c r="I4156" s="32"/>
      <c r="J4156" s="34">
        <v>0</v>
      </c>
      <c r="K4156" s="33"/>
      <c r="L4156" s="32"/>
      <c r="M4156" s="32"/>
      <c r="N4156" s="34">
        <v>0</v>
      </c>
      <c r="O4156" s="32"/>
      <c r="P4156" s="32"/>
      <c r="Q4156" s="32"/>
      <c r="R4156" s="32"/>
      <c r="S4156" s="34">
        <v>0</v>
      </c>
      <c r="T4156" s="35"/>
      <c r="U4156" s="33"/>
      <c r="V4156" s="33"/>
      <c r="W4156" s="33"/>
      <c r="X4156" s="33"/>
      <c r="Y4156" s="33"/>
      <c r="Z4156" s="34">
        <v>0</v>
      </c>
      <c r="AA4156" s="33"/>
      <c r="AB4156" s="33"/>
      <c r="AC4156" s="42">
        <v>71.297777777777767</v>
      </c>
    </row>
    <row r="4157" spans="1:29" x14ac:dyDescent="0.25">
      <c r="A4157" s="224">
        <v>4153</v>
      </c>
      <c r="B4157" s="62" t="s">
        <v>5007</v>
      </c>
      <c r="C4157" s="8" t="s">
        <v>4042</v>
      </c>
      <c r="D4157" s="18">
        <v>0.71276223776223779</v>
      </c>
      <c r="E4157" s="124"/>
      <c r="F4157" s="17"/>
      <c r="G4157" s="18">
        <f>SUM(D4157*100,E4157:F4157)</f>
        <v>71.276223776223773</v>
      </c>
      <c r="H4157" s="17"/>
      <c r="I4157" s="19"/>
      <c r="J4157" s="18">
        <f>SUM(H4157:I4157)</f>
        <v>0</v>
      </c>
      <c r="K4157" s="17"/>
      <c r="L4157" s="19"/>
      <c r="M4157" s="19"/>
      <c r="N4157" s="18">
        <f>SUM(K4157:M4157)</f>
        <v>0</v>
      </c>
      <c r="O4157" s="19"/>
      <c r="P4157" s="19"/>
      <c r="Q4157" s="19"/>
      <c r="R4157" s="19"/>
      <c r="S4157" s="18">
        <f>SUM(O4157:R4157)</f>
        <v>0</v>
      </c>
      <c r="T4157" s="20"/>
      <c r="U4157" s="17"/>
      <c r="V4157" s="17"/>
      <c r="W4157" s="17"/>
      <c r="X4157" s="17"/>
      <c r="Y4157" s="17"/>
      <c r="Z4157" s="18">
        <f>SUM(T4157:Y4157)</f>
        <v>0</v>
      </c>
      <c r="AA4157" s="17"/>
      <c r="AB4157" s="17"/>
      <c r="AC4157" s="41">
        <f>G4157+J4157+N4157+S4157+Z4157+AA4157-AB4157</f>
        <v>71.276223776223773</v>
      </c>
    </row>
    <row r="4158" spans="1:29" x14ac:dyDescent="0.25">
      <c r="A4158" s="224">
        <v>4154</v>
      </c>
      <c r="B4158" s="62" t="s">
        <v>4896</v>
      </c>
      <c r="C4158" s="8" t="s">
        <v>4042</v>
      </c>
      <c r="D4158" s="18">
        <v>0.69972972972972969</v>
      </c>
      <c r="E4158" s="124"/>
      <c r="F4158" s="17"/>
      <c r="G4158" s="18">
        <f>SUM(D4158*100,E4158:F4158)</f>
        <v>69.972972972972968</v>
      </c>
      <c r="H4158" s="17"/>
      <c r="I4158" s="19"/>
      <c r="J4158" s="18">
        <f>SUM(H4158:I4158)</f>
        <v>0</v>
      </c>
      <c r="K4158" s="17"/>
      <c r="L4158" s="19"/>
      <c r="M4158" s="19"/>
      <c r="N4158" s="18">
        <f>SUM(K4158:M4158)</f>
        <v>0</v>
      </c>
      <c r="O4158" s="19"/>
      <c r="P4158" s="19"/>
      <c r="Q4158" s="19"/>
      <c r="R4158" s="19"/>
      <c r="S4158" s="18">
        <f>SUM(O4158:R4158)</f>
        <v>0</v>
      </c>
      <c r="T4158" s="20"/>
      <c r="U4158" s="17">
        <v>0.8</v>
      </c>
      <c r="V4158" s="17"/>
      <c r="W4158" s="17"/>
      <c r="X4158" s="17">
        <v>0.5</v>
      </c>
      <c r="Y4158" s="17"/>
      <c r="Z4158" s="18">
        <f>SUM(T4158:Y4158)</f>
        <v>1.3</v>
      </c>
      <c r="AA4158" s="17"/>
      <c r="AB4158" s="17"/>
      <c r="AC4158" s="41">
        <f>G4158+J4158+N4158+S4158+Z4158+AA4158-AB4158</f>
        <v>71.272972972972966</v>
      </c>
    </row>
    <row r="4159" spans="1:29" x14ac:dyDescent="0.25">
      <c r="A4159" s="225">
        <v>4155</v>
      </c>
      <c r="B4159" s="62" t="s">
        <v>1071</v>
      </c>
      <c r="C4159" s="8" t="s">
        <v>5456</v>
      </c>
      <c r="D4159" s="6">
        <v>0.69965517241379316</v>
      </c>
      <c r="E4159" s="121"/>
      <c r="F4159" s="5"/>
      <c r="G4159" s="6">
        <f>SUM(D4159*100,E4159:F4159)</f>
        <v>69.965517241379317</v>
      </c>
      <c r="H4159" s="5"/>
      <c r="I4159" s="4"/>
      <c r="J4159" s="6">
        <f>SUM(H4159:I4159)</f>
        <v>0</v>
      </c>
      <c r="K4159" s="5"/>
      <c r="L4159" s="4"/>
      <c r="M4159" s="4"/>
      <c r="N4159" s="6">
        <f>SUM(K4159:M4159)</f>
        <v>0</v>
      </c>
      <c r="O4159" s="4"/>
      <c r="P4159" s="4"/>
      <c r="Q4159" s="4"/>
      <c r="R4159" s="4"/>
      <c r="S4159" s="6">
        <f>SUM(O4159:R4159)</f>
        <v>0</v>
      </c>
      <c r="T4159" s="7"/>
      <c r="U4159" s="5"/>
      <c r="V4159" s="5"/>
      <c r="W4159" s="5"/>
      <c r="X4159" s="5">
        <v>1.3</v>
      </c>
      <c r="Y4159" s="5"/>
      <c r="Z4159" s="6">
        <f>SUM(T4159:Y4159)</f>
        <v>1.3</v>
      </c>
      <c r="AA4159" s="5"/>
      <c r="AB4159" s="5"/>
      <c r="AC4159" s="40">
        <f>G4159+J4159+N4159+S4159+Z4159+AA4159-AB4159</f>
        <v>71.265517241379314</v>
      </c>
    </row>
    <row r="4160" spans="1:29" x14ac:dyDescent="0.25">
      <c r="A4160" s="224">
        <v>4156</v>
      </c>
      <c r="B4160" s="62" t="s">
        <v>3104</v>
      </c>
      <c r="C4160" s="13" t="s">
        <v>2360</v>
      </c>
      <c r="D4160" s="18">
        <v>0.71250000000000002</v>
      </c>
      <c r="E4160" s="122"/>
      <c r="F4160" s="17"/>
      <c r="G4160" s="18">
        <v>71.25</v>
      </c>
      <c r="H4160" s="17"/>
      <c r="I4160" s="19"/>
      <c r="J4160" s="18">
        <v>0</v>
      </c>
      <c r="K4160" s="17"/>
      <c r="L4160" s="19"/>
      <c r="M4160" s="19"/>
      <c r="N4160" s="18">
        <v>0</v>
      </c>
      <c r="O4160" s="19"/>
      <c r="P4160" s="19"/>
      <c r="Q4160" s="19"/>
      <c r="R4160" s="19"/>
      <c r="S4160" s="18">
        <v>0</v>
      </c>
      <c r="T4160" s="20"/>
      <c r="U4160" s="17"/>
      <c r="V4160" s="17"/>
      <c r="W4160" s="17"/>
      <c r="X4160" s="17"/>
      <c r="Y4160" s="17"/>
      <c r="Z4160" s="18">
        <v>0</v>
      </c>
      <c r="AA4160" s="17"/>
      <c r="AB4160" s="17"/>
      <c r="AC4160" s="41">
        <v>71.25</v>
      </c>
    </row>
    <row r="4161" spans="1:29" x14ac:dyDescent="0.25">
      <c r="A4161" s="224">
        <v>4157</v>
      </c>
      <c r="B4161" s="62" t="s">
        <v>3105</v>
      </c>
      <c r="C4161" s="13" t="s">
        <v>2360</v>
      </c>
      <c r="D4161" s="18">
        <v>0.71250000000000002</v>
      </c>
      <c r="E4161" s="122"/>
      <c r="F4161" s="17"/>
      <c r="G4161" s="18">
        <v>71.25</v>
      </c>
      <c r="H4161" s="17"/>
      <c r="I4161" s="19"/>
      <c r="J4161" s="18">
        <v>0</v>
      </c>
      <c r="K4161" s="17"/>
      <c r="L4161" s="19"/>
      <c r="M4161" s="19"/>
      <c r="N4161" s="18">
        <v>0</v>
      </c>
      <c r="O4161" s="19"/>
      <c r="P4161" s="19"/>
      <c r="Q4161" s="19"/>
      <c r="R4161" s="19"/>
      <c r="S4161" s="18">
        <v>0</v>
      </c>
      <c r="T4161" s="20"/>
      <c r="U4161" s="17"/>
      <c r="V4161" s="17"/>
      <c r="W4161" s="17"/>
      <c r="X4161" s="17"/>
      <c r="Y4161" s="17"/>
      <c r="Z4161" s="18">
        <v>0</v>
      </c>
      <c r="AA4161" s="17"/>
      <c r="AB4161" s="17"/>
      <c r="AC4161" s="41">
        <v>71.25</v>
      </c>
    </row>
    <row r="4162" spans="1:29" x14ac:dyDescent="0.25">
      <c r="A4162" s="224">
        <v>4158</v>
      </c>
      <c r="B4162" s="62" t="s">
        <v>3106</v>
      </c>
      <c r="C4162" s="13" t="s">
        <v>2360</v>
      </c>
      <c r="D4162" s="18">
        <v>0.71250000000000002</v>
      </c>
      <c r="E4162" s="122"/>
      <c r="F4162" s="17"/>
      <c r="G4162" s="18">
        <v>71.25</v>
      </c>
      <c r="H4162" s="17"/>
      <c r="I4162" s="19"/>
      <c r="J4162" s="18">
        <v>0</v>
      </c>
      <c r="K4162" s="17"/>
      <c r="L4162" s="19"/>
      <c r="M4162" s="19"/>
      <c r="N4162" s="18">
        <v>0</v>
      </c>
      <c r="O4162" s="19"/>
      <c r="P4162" s="19"/>
      <c r="Q4162" s="19"/>
      <c r="R4162" s="19"/>
      <c r="S4162" s="18">
        <v>0</v>
      </c>
      <c r="T4162" s="20"/>
      <c r="U4162" s="17"/>
      <c r="V4162" s="17"/>
      <c r="W4162" s="17"/>
      <c r="X4162" s="17"/>
      <c r="Y4162" s="17"/>
      <c r="Z4162" s="18">
        <v>0</v>
      </c>
      <c r="AA4162" s="17"/>
      <c r="AB4162" s="17"/>
      <c r="AC4162" s="41">
        <v>71.25</v>
      </c>
    </row>
    <row r="4163" spans="1:29" x14ac:dyDescent="0.25">
      <c r="A4163" s="225">
        <v>4159</v>
      </c>
      <c r="B4163" s="62" t="s">
        <v>3778</v>
      </c>
      <c r="C4163" s="13" t="s">
        <v>3340</v>
      </c>
      <c r="D4163" s="18">
        <v>0.7024242424242424</v>
      </c>
      <c r="E4163" s="122">
        <v>1</v>
      </c>
      <c r="F4163" s="17"/>
      <c r="G4163" s="18">
        <v>71.242424242424235</v>
      </c>
      <c r="H4163" s="17"/>
      <c r="I4163" s="19"/>
      <c r="J4163" s="18">
        <v>0</v>
      </c>
      <c r="K4163" s="17"/>
      <c r="L4163" s="19"/>
      <c r="M4163" s="19"/>
      <c r="N4163" s="18">
        <v>0</v>
      </c>
      <c r="O4163" s="19"/>
      <c r="P4163" s="19"/>
      <c r="Q4163" s="19"/>
      <c r="R4163" s="19"/>
      <c r="S4163" s="18">
        <v>0</v>
      </c>
      <c r="T4163" s="20"/>
      <c r="U4163" s="17"/>
      <c r="V4163" s="17"/>
      <c r="W4163" s="17"/>
      <c r="X4163" s="17"/>
      <c r="Y4163" s="17"/>
      <c r="Z4163" s="18">
        <v>0</v>
      </c>
      <c r="AA4163" s="17"/>
      <c r="AB4163" s="17"/>
      <c r="AC4163" s="41">
        <v>71.242424242424235</v>
      </c>
    </row>
    <row r="4164" spans="1:29" x14ac:dyDescent="0.25">
      <c r="A4164" s="224">
        <v>4160</v>
      </c>
      <c r="B4164" s="109">
        <v>194036</v>
      </c>
      <c r="C4164" s="36" t="s">
        <v>5457</v>
      </c>
      <c r="D4164" s="39">
        <v>0.71233333333333337</v>
      </c>
      <c r="E4164" s="123"/>
      <c r="F4164" s="33"/>
      <c r="G4164" s="34">
        <v>71.233333333333334</v>
      </c>
      <c r="H4164" s="33"/>
      <c r="I4164" s="32"/>
      <c r="J4164" s="34">
        <v>0</v>
      </c>
      <c r="K4164" s="33"/>
      <c r="L4164" s="32"/>
      <c r="M4164" s="32"/>
      <c r="N4164" s="34">
        <v>0</v>
      </c>
      <c r="O4164" s="32"/>
      <c r="P4164" s="32"/>
      <c r="Q4164" s="32"/>
      <c r="R4164" s="32"/>
      <c r="S4164" s="34">
        <v>0</v>
      </c>
      <c r="T4164" s="35"/>
      <c r="U4164" s="33"/>
      <c r="V4164" s="33"/>
      <c r="W4164" s="33"/>
      <c r="X4164" s="33"/>
      <c r="Y4164" s="33"/>
      <c r="Z4164" s="34">
        <v>0</v>
      </c>
      <c r="AA4164" s="33"/>
      <c r="AB4164" s="33"/>
      <c r="AC4164" s="42">
        <v>71.233333333333334</v>
      </c>
    </row>
    <row r="4165" spans="1:29" x14ac:dyDescent="0.25">
      <c r="A4165" s="224">
        <v>4161</v>
      </c>
      <c r="B4165" s="81" t="s">
        <v>4153</v>
      </c>
      <c r="C4165" s="8" t="s">
        <v>4042</v>
      </c>
      <c r="D4165" s="18">
        <v>0.70718749999999997</v>
      </c>
      <c r="E4165" s="124"/>
      <c r="F4165" s="17"/>
      <c r="G4165" s="18">
        <f>SUM(D4165*100,E4165:F4165)</f>
        <v>70.71875</v>
      </c>
      <c r="H4165" s="17"/>
      <c r="I4165" s="19"/>
      <c r="J4165" s="18">
        <f>SUM(H4165:I4165)</f>
        <v>0</v>
      </c>
      <c r="K4165" s="17"/>
      <c r="L4165" s="19"/>
      <c r="M4165" s="19"/>
      <c r="N4165" s="18">
        <f>SUM(K4165:M4165)</f>
        <v>0</v>
      </c>
      <c r="O4165" s="19"/>
      <c r="P4165" s="19"/>
      <c r="Q4165" s="19"/>
      <c r="R4165" s="19"/>
      <c r="S4165" s="18">
        <f>SUM(O4165:R4165)</f>
        <v>0</v>
      </c>
      <c r="T4165" s="20"/>
      <c r="U4165" s="17">
        <v>0.5</v>
      </c>
      <c r="V4165" s="17"/>
      <c r="W4165" s="17"/>
      <c r="X4165" s="17"/>
      <c r="Y4165" s="17"/>
      <c r="Z4165" s="18">
        <f>SUM(T4165:Y4165)</f>
        <v>0.5</v>
      </c>
      <c r="AA4165" s="17"/>
      <c r="AB4165" s="17"/>
      <c r="AC4165" s="41">
        <f>G4165+J4165+N4165+S4165+Z4165+AA4165-AB4165</f>
        <v>71.21875</v>
      </c>
    </row>
    <row r="4166" spans="1:29" x14ac:dyDescent="0.25">
      <c r="A4166" s="224">
        <v>4162</v>
      </c>
      <c r="B4166" s="78" t="s">
        <v>1867</v>
      </c>
      <c r="C4166" s="8" t="s">
        <v>1369</v>
      </c>
      <c r="D4166" s="18">
        <v>0.71207407407407408</v>
      </c>
      <c r="E4166" s="122"/>
      <c r="F4166" s="17"/>
      <c r="G4166" s="18">
        <f>SUM(D4166*100,E4166:F4166)</f>
        <v>71.207407407407402</v>
      </c>
      <c r="H4166" s="17"/>
      <c r="I4166" s="19"/>
      <c r="J4166" s="18">
        <f>SUM(H4166:I4166)</f>
        <v>0</v>
      </c>
      <c r="K4166" s="17"/>
      <c r="L4166" s="19"/>
      <c r="M4166" s="19"/>
      <c r="N4166" s="18">
        <f>SUM(K4166:M4166)</f>
        <v>0</v>
      </c>
      <c r="O4166" s="19"/>
      <c r="P4166" s="19"/>
      <c r="Q4166" s="19"/>
      <c r="R4166" s="19"/>
      <c r="S4166" s="18">
        <f>SUM(O4166:R4166)</f>
        <v>0</v>
      </c>
      <c r="T4166" s="20"/>
      <c r="U4166" s="17"/>
      <c r="V4166" s="17"/>
      <c r="W4166" s="17"/>
      <c r="X4166" s="17"/>
      <c r="Y4166" s="17"/>
      <c r="Z4166" s="18">
        <f>SUM(T4166:Y4166)</f>
        <v>0</v>
      </c>
      <c r="AA4166" s="17"/>
      <c r="AB4166" s="17"/>
      <c r="AC4166" s="41">
        <f>G4166+J4166+N4166+S4166+Z4166+AA4166-AB4166</f>
        <v>71.207407407407402</v>
      </c>
    </row>
    <row r="4167" spans="1:29" x14ac:dyDescent="0.25">
      <c r="A4167" s="225">
        <v>4163</v>
      </c>
      <c r="B4167" s="109">
        <v>214011</v>
      </c>
      <c r="C4167" s="36" t="s">
        <v>5457</v>
      </c>
      <c r="D4167" s="39">
        <v>0.71205185185185182</v>
      </c>
      <c r="E4167" s="123"/>
      <c r="F4167" s="33"/>
      <c r="G4167" s="34">
        <v>71.205185185185186</v>
      </c>
      <c r="H4167" s="33"/>
      <c r="I4167" s="32"/>
      <c r="J4167" s="34">
        <v>0</v>
      </c>
      <c r="K4167" s="33"/>
      <c r="L4167" s="32"/>
      <c r="M4167" s="32"/>
      <c r="N4167" s="34">
        <v>0</v>
      </c>
      <c r="O4167" s="32"/>
      <c r="P4167" s="32"/>
      <c r="Q4167" s="32"/>
      <c r="R4167" s="32"/>
      <c r="S4167" s="34">
        <v>0</v>
      </c>
      <c r="T4167" s="35"/>
      <c r="U4167" s="33"/>
      <c r="V4167" s="33"/>
      <c r="W4167" s="33"/>
      <c r="X4167" s="33"/>
      <c r="Y4167" s="33"/>
      <c r="Z4167" s="34">
        <v>0</v>
      </c>
      <c r="AA4167" s="33"/>
      <c r="AB4167" s="33"/>
      <c r="AC4167" s="42">
        <v>71.205185185185186</v>
      </c>
    </row>
    <row r="4168" spans="1:29" x14ac:dyDescent="0.25">
      <c r="A4168" s="224">
        <v>4164</v>
      </c>
      <c r="B4168" s="62" t="s">
        <v>5250</v>
      </c>
      <c r="C4168" s="9" t="s">
        <v>4042</v>
      </c>
      <c r="D4168" s="18">
        <v>0.69404242424242424</v>
      </c>
      <c r="E4168" s="124"/>
      <c r="F4168" s="17"/>
      <c r="G4168" s="18">
        <f>SUM(D4168*100,E4168:F4168)</f>
        <v>69.404242424242426</v>
      </c>
      <c r="H4168" s="17"/>
      <c r="I4168" s="19"/>
      <c r="J4168" s="18">
        <f>SUM(H4168:I4168)</f>
        <v>0</v>
      </c>
      <c r="K4168" s="17"/>
      <c r="L4168" s="19"/>
      <c r="M4168" s="19"/>
      <c r="N4168" s="18">
        <f>SUM(K4168:M4168)</f>
        <v>0</v>
      </c>
      <c r="O4168" s="19"/>
      <c r="P4168" s="19"/>
      <c r="Q4168" s="19"/>
      <c r="R4168" s="19"/>
      <c r="S4168" s="18">
        <f>SUM(O4168:R4168)</f>
        <v>0</v>
      </c>
      <c r="T4168" s="20"/>
      <c r="U4168" s="17">
        <v>1.8</v>
      </c>
      <c r="V4168" s="17"/>
      <c r="W4168" s="17"/>
      <c r="X4168" s="17"/>
      <c r="Y4168" s="17"/>
      <c r="Z4168" s="18">
        <f>SUM(T4168:Y4168)</f>
        <v>1.8</v>
      </c>
      <c r="AA4168" s="17"/>
      <c r="AB4168" s="17"/>
      <c r="AC4168" s="41">
        <f>G4168+J4168+N4168+S4168+Z4168+AA4168-AB4168</f>
        <v>71.204242424242423</v>
      </c>
    </row>
    <row r="4169" spans="1:29" x14ac:dyDescent="0.25">
      <c r="A4169" s="224">
        <v>4165</v>
      </c>
      <c r="B4169" s="109">
        <v>184105</v>
      </c>
      <c r="C4169" s="36" t="s">
        <v>5457</v>
      </c>
      <c r="D4169" s="39">
        <v>0.71194444444444449</v>
      </c>
      <c r="E4169" s="123"/>
      <c r="F4169" s="33"/>
      <c r="G4169" s="34">
        <v>71.194444444444443</v>
      </c>
      <c r="H4169" s="33"/>
      <c r="I4169" s="32"/>
      <c r="J4169" s="34">
        <v>0</v>
      </c>
      <c r="K4169" s="33"/>
      <c r="L4169" s="32"/>
      <c r="M4169" s="32"/>
      <c r="N4169" s="34">
        <v>0</v>
      </c>
      <c r="O4169" s="32"/>
      <c r="P4169" s="32"/>
      <c r="Q4169" s="32"/>
      <c r="R4169" s="32"/>
      <c r="S4169" s="34">
        <v>0</v>
      </c>
      <c r="T4169" s="35"/>
      <c r="U4169" s="33"/>
      <c r="V4169" s="33"/>
      <c r="W4169" s="33"/>
      <c r="X4169" s="33"/>
      <c r="Y4169" s="33"/>
      <c r="Z4169" s="34">
        <v>0</v>
      </c>
      <c r="AA4169" s="33"/>
      <c r="AB4169" s="33"/>
      <c r="AC4169" s="42">
        <v>71.194444444444443</v>
      </c>
    </row>
    <row r="4170" spans="1:29" x14ac:dyDescent="0.25">
      <c r="A4170" s="224">
        <v>4166</v>
      </c>
      <c r="B4170" s="98" t="s">
        <v>1868</v>
      </c>
      <c r="C4170" s="8" t="s">
        <v>1369</v>
      </c>
      <c r="D4170" s="18">
        <v>0.7119101123595506</v>
      </c>
      <c r="E4170" s="122"/>
      <c r="F4170" s="17"/>
      <c r="G4170" s="18">
        <f>SUM(D4170*100,E4170:F4170)</f>
        <v>71.19101123595506</v>
      </c>
      <c r="H4170" s="17"/>
      <c r="I4170" s="19"/>
      <c r="J4170" s="18">
        <f>SUM(H4170:I4170)</f>
        <v>0</v>
      </c>
      <c r="K4170" s="17"/>
      <c r="L4170" s="19"/>
      <c r="M4170" s="19"/>
      <c r="N4170" s="18">
        <f>SUM(K4170:M4170)</f>
        <v>0</v>
      </c>
      <c r="O4170" s="19"/>
      <c r="P4170" s="19"/>
      <c r="Q4170" s="19"/>
      <c r="R4170" s="19"/>
      <c r="S4170" s="18">
        <f>SUM(O4170:R4170)</f>
        <v>0</v>
      </c>
      <c r="T4170" s="20"/>
      <c r="U4170" s="17"/>
      <c r="V4170" s="17"/>
      <c r="W4170" s="17"/>
      <c r="X4170" s="17"/>
      <c r="Y4170" s="17"/>
      <c r="Z4170" s="18">
        <f>SUM(T4170:Y4170)</f>
        <v>0</v>
      </c>
      <c r="AA4170" s="17"/>
      <c r="AB4170" s="17"/>
      <c r="AC4170" s="41">
        <f>G4170+J4170+N4170+S4170+Z4170+AA4170-AB4170</f>
        <v>71.19101123595506</v>
      </c>
    </row>
    <row r="4171" spans="1:29" x14ac:dyDescent="0.25">
      <c r="A4171" s="225">
        <v>4167</v>
      </c>
      <c r="B4171" s="62" t="s">
        <v>4883</v>
      </c>
      <c r="C4171" s="8" t="s">
        <v>4042</v>
      </c>
      <c r="D4171" s="18">
        <v>0.70378378378378381</v>
      </c>
      <c r="E4171" s="124"/>
      <c r="F4171" s="17"/>
      <c r="G4171" s="18">
        <f>SUM(D4171*100,E4171:F4171)</f>
        <v>70.378378378378386</v>
      </c>
      <c r="H4171" s="17"/>
      <c r="I4171" s="19"/>
      <c r="J4171" s="18">
        <f>SUM(H4171:I4171)</f>
        <v>0</v>
      </c>
      <c r="K4171" s="17"/>
      <c r="L4171" s="19"/>
      <c r="M4171" s="19"/>
      <c r="N4171" s="18">
        <f>SUM(K4171:M4171)</f>
        <v>0</v>
      </c>
      <c r="O4171" s="19"/>
      <c r="P4171" s="19"/>
      <c r="Q4171" s="19"/>
      <c r="R4171" s="19"/>
      <c r="S4171" s="18">
        <f>SUM(O4171:R4171)</f>
        <v>0</v>
      </c>
      <c r="T4171" s="20"/>
      <c r="U4171" s="17">
        <v>0.8</v>
      </c>
      <c r="V4171" s="17"/>
      <c r="W4171" s="17"/>
      <c r="X4171" s="17"/>
      <c r="Y4171" s="17"/>
      <c r="Z4171" s="18">
        <f>SUM(T4171:Y4171)</f>
        <v>0.8</v>
      </c>
      <c r="AA4171" s="17"/>
      <c r="AB4171" s="17"/>
      <c r="AC4171" s="41">
        <f>G4171+J4171+N4171+S4171+Z4171+AA4171-AB4171</f>
        <v>71.178378378378383</v>
      </c>
    </row>
    <row r="4172" spans="1:29" x14ac:dyDescent="0.25">
      <c r="A4172" s="224">
        <v>4168</v>
      </c>
      <c r="B4172" s="109">
        <v>214158</v>
      </c>
      <c r="C4172" s="36" t="s">
        <v>5457</v>
      </c>
      <c r="D4172" s="39">
        <v>0.66675555555555555</v>
      </c>
      <c r="E4172" s="123"/>
      <c r="F4172" s="33"/>
      <c r="G4172" s="34">
        <v>66.675555555555547</v>
      </c>
      <c r="H4172" s="33"/>
      <c r="I4172" s="32"/>
      <c r="J4172" s="34">
        <v>0</v>
      </c>
      <c r="K4172" s="33"/>
      <c r="L4172" s="32"/>
      <c r="M4172" s="32"/>
      <c r="N4172" s="34">
        <v>0</v>
      </c>
      <c r="O4172" s="32"/>
      <c r="P4172" s="32"/>
      <c r="Q4172" s="32"/>
      <c r="R4172" s="32"/>
      <c r="S4172" s="34">
        <v>0</v>
      </c>
      <c r="T4172" s="35"/>
      <c r="U4172" s="33">
        <v>4.5</v>
      </c>
      <c r="V4172" s="33"/>
      <c r="W4172" s="33"/>
      <c r="X4172" s="33"/>
      <c r="Y4172" s="33"/>
      <c r="Z4172" s="34">
        <v>4.5</v>
      </c>
      <c r="AA4172" s="33"/>
      <c r="AB4172" s="33"/>
      <c r="AC4172" s="42">
        <v>71.175555555555547</v>
      </c>
    </row>
    <row r="4173" spans="1:29" x14ac:dyDescent="0.25">
      <c r="A4173" s="224">
        <v>4169</v>
      </c>
      <c r="B4173" s="87" t="s">
        <v>1869</v>
      </c>
      <c r="C4173" s="26" t="s">
        <v>1369</v>
      </c>
      <c r="D4173" s="18">
        <v>0.71162666666666674</v>
      </c>
      <c r="E4173" s="122"/>
      <c r="F4173" s="17"/>
      <c r="G4173" s="18">
        <f>SUM(D4173*100,E4173:F4173)</f>
        <v>71.162666666666681</v>
      </c>
      <c r="H4173" s="17"/>
      <c r="I4173" s="19"/>
      <c r="J4173" s="18">
        <f>SUM(H4173:I4173)</f>
        <v>0</v>
      </c>
      <c r="K4173" s="17"/>
      <c r="L4173" s="19"/>
      <c r="M4173" s="19"/>
      <c r="N4173" s="18">
        <f>SUM(K4173:M4173)</f>
        <v>0</v>
      </c>
      <c r="O4173" s="19"/>
      <c r="P4173" s="19"/>
      <c r="Q4173" s="19"/>
      <c r="R4173" s="19"/>
      <c r="S4173" s="18">
        <f>SUM(O4173:R4173)</f>
        <v>0</v>
      </c>
      <c r="T4173" s="20"/>
      <c r="U4173" s="17"/>
      <c r="V4173" s="17"/>
      <c r="W4173" s="17"/>
      <c r="X4173" s="17"/>
      <c r="Y4173" s="17"/>
      <c r="Z4173" s="18">
        <f>SUM(T4173:Y4173)</f>
        <v>0</v>
      </c>
      <c r="AA4173" s="17"/>
      <c r="AB4173" s="17"/>
      <c r="AC4173" s="41">
        <f>G4173+J4173+N4173+S4173+Z4173+AA4173-AB4173</f>
        <v>71.162666666666681</v>
      </c>
    </row>
    <row r="4174" spans="1:29" x14ac:dyDescent="0.25">
      <c r="A4174" s="224">
        <v>4170</v>
      </c>
      <c r="B4174" s="62" t="s">
        <v>3779</v>
      </c>
      <c r="C4174" s="13" t="s">
        <v>3340</v>
      </c>
      <c r="D4174" s="18">
        <v>0.71160000000000001</v>
      </c>
      <c r="E4174" s="122"/>
      <c r="F4174" s="17"/>
      <c r="G4174" s="18">
        <v>71.16</v>
      </c>
      <c r="H4174" s="17"/>
      <c r="I4174" s="19"/>
      <c r="J4174" s="18">
        <v>0</v>
      </c>
      <c r="K4174" s="17"/>
      <c r="L4174" s="19"/>
      <c r="M4174" s="19"/>
      <c r="N4174" s="18">
        <v>0</v>
      </c>
      <c r="O4174" s="19"/>
      <c r="P4174" s="19"/>
      <c r="Q4174" s="19"/>
      <c r="R4174" s="19"/>
      <c r="S4174" s="18">
        <v>0</v>
      </c>
      <c r="T4174" s="20"/>
      <c r="U4174" s="17"/>
      <c r="V4174" s="17"/>
      <c r="W4174" s="17"/>
      <c r="X4174" s="17"/>
      <c r="Y4174" s="17"/>
      <c r="Z4174" s="18">
        <v>0</v>
      </c>
      <c r="AA4174" s="17"/>
      <c r="AB4174" s="17"/>
      <c r="AC4174" s="41">
        <v>71.16</v>
      </c>
    </row>
    <row r="4175" spans="1:29" x14ac:dyDescent="0.25">
      <c r="A4175" s="225">
        <v>4171</v>
      </c>
      <c r="B4175" s="62" t="s">
        <v>5265</v>
      </c>
      <c r="C4175" s="9" t="s">
        <v>4042</v>
      </c>
      <c r="D4175" s="18">
        <v>0.70257575757575763</v>
      </c>
      <c r="E4175" s="124"/>
      <c r="F4175" s="17"/>
      <c r="G4175" s="18">
        <f>SUM(D4175*100,E4175:F4175)</f>
        <v>70.257575757575765</v>
      </c>
      <c r="H4175" s="17"/>
      <c r="I4175" s="19"/>
      <c r="J4175" s="18">
        <f>SUM(H4175:I4175)</f>
        <v>0</v>
      </c>
      <c r="K4175" s="17"/>
      <c r="L4175" s="19"/>
      <c r="M4175" s="19"/>
      <c r="N4175" s="18">
        <f>SUM(K4175:M4175)</f>
        <v>0</v>
      </c>
      <c r="O4175" s="19"/>
      <c r="P4175" s="19"/>
      <c r="Q4175" s="19"/>
      <c r="R4175" s="19"/>
      <c r="S4175" s="18">
        <f>SUM(O4175:R4175)</f>
        <v>0</v>
      </c>
      <c r="T4175" s="20"/>
      <c r="U4175" s="17">
        <v>0.9</v>
      </c>
      <c r="V4175" s="17"/>
      <c r="W4175" s="17"/>
      <c r="X4175" s="17"/>
      <c r="Y4175" s="17"/>
      <c r="Z4175" s="18">
        <f>SUM(T4175:Y4175)</f>
        <v>0.9</v>
      </c>
      <c r="AA4175" s="17"/>
      <c r="AB4175" s="17"/>
      <c r="AC4175" s="41">
        <f>G4175+J4175+N4175+S4175+Z4175+AA4175-AB4175</f>
        <v>71.157575757575771</v>
      </c>
    </row>
    <row r="4176" spans="1:29" x14ac:dyDescent="0.25">
      <c r="A4176" s="224">
        <v>4172</v>
      </c>
      <c r="B4176" s="58" t="s">
        <v>1072</v>
      </c>
      <c r="C4176" s="8" t="s">
        <v>5456</v>
      </c>
      <c r="D4176" s="6">
        <v>0.71133333333333337</v>
      </c>
      <c r="E4176" s="121"/>
      <c r="F4176" s="5"/>
      <c r="G4176" s="6">
        <f>SUM(D4176*100,E4176:F4176)</f>
        <v>71.13333333333334</v>
      </c>
      <c r="H4176" s="5"/>
      <c r="I4176" s="4"/>
      <c r="J4176" s="6">
        <f>SUM(H4176:I4176)</f>
        <v>0</v>
      </c>
      <c r="K4176" s="5"/>
      <c r="L4176" s="4"/>
      <c r="M4176" s="4"/>
      <c r="N4176" s="6">
        <f>SUM(K4176:M4176)</f>
        <v>0</v>
      </c>
      <c r="O4176" s="4"/>
      <c r="P4176" s="4"/>
      <c r="Q4176" s="4"/>
      <c r="R4176" s="4"/>
      <c r="S4176" s="6">
        <f>SUM(O4176:R4176)</f>
        <v>0</v>
      </c>
      <c r="T4176" s="7"/>
      <c r="U4176" s="5"/>
      <c r="V4176" s="5"/>
      <c r="W4176" s="5"/>
      <c r="X4176" s="5"/>
      <c r="Y4176" s="5"/>
      <c r="Z4176" s="6">
        <f>SUM(T4176:Y4176)</f>
        <v>0</v>
      </c>
      <c r="AA4176" s="5"/>
      <c r="AB4176" s="5"/>
      <c r="AC4176" s="40">
        <f>G4176+J4176+N4176+S4176+Z4176+AA4176-AB4176</f>
        <v>71.13333333333334</v>
      </c>
    </row>
    <row r="4177" spans="1:29" x14ac:dyDescent="0.25">
      <c r="A4177" s="224">
        <v>4173</v>
      </c>
      <c r="B4177" s="81" t="s">
        <v>4197</v>
      </c>
      <c r="C4177" s="8" t="s">
        <v>4042</v>
      </c>
      <c r="D4177" s="18">
        <v>0.71125000000000005</v>
      </c>
      <c r="E4177" s="124"/>
      <c r="F4177" s="17"/>
      <c r="G4177" s="18">
        <f>SUM(D4177*100,E4177:F4177)</f>
        <v>71.125</v>
      </c>
      <c r="H4177" s="17"/>
      <c r="I4177" s="19"/>
      <c r="J4177" s="18">
        <f>SUM(H4177:I4177)</f>
        <v>0</v>
      </c>
      <c r="K4177" s="17"/>
      <c r="L4177" s="19"/>
      <c r="M4177" s="19"/>
      <c r="N4177" s="18">
        <f>SUM(K4177:M4177)</f>
        <v>0</v>
      </c>
      <c r="O4177" s="19"/>
      <c r="P4177" s="19"/>
      <c r="Q4177" s="19"/>
      <c r="R4177" s="19"/>
      <c r="S4177" s="18">
        <f>SUM(O4177:R4177)</f>
        <v>0</v>
      </c>
      <c r="T4177" s="20"/>
      <c r="U4177" s="17"/>
      <c r="V4177" s="17"/>
      <c r="W4177" s="17"/>
      <c r="X4177" s="17"/>
      <c r="Y4177" s="17"/>
      <c r="Z4177" s="18">
        <f>SUM(T4177:Y4177)</f>
        <v>0</v>
      </c>
      <c r="AA4177" s="17"/>
      <c r="AB4177" s="17"/>
      <c r="AC4177" s="41">
        <f>G4177+J4177+N4177+S4177+Z4177+AA4177-AB4177</f>
        <v>71.125</v>
      </c>
    </row>
    <row r="4178" spans="1:29" x14ac:dyDescent="0.25">
      <c r="A4178" s="224">
        <v>4174</v>
      </c>
      <c r="B4178" s="109">
        <v>214104</v>
      </c>
      <c r="C4178" s="36" t="s">
        <v>5457</v>
      </c>
      <c r="D4178" s="39">
        <v>0.71116296296296289</v>
      </c>
      <c r="E4178" s="123"/>
      <c r="F4178" s="33"/>
      <c r="G4178" s="34">
        <v>71.116296296296284</v>
      </c>
      <c r="H4178" s="33"/>
      <c r="I4178" s="32"/>
      <c r="J4178" s="34">
        <v>0</v>
      </c>
      <c r="K4178" s="33"/>
      <c r="L4178" s="32"/>
      <c r="M4178" s="32"/>
      <c r="N4178" s="34">
        <v>0</v>
      </c>
      <c r="O4178" s="32"/>
      <c r="P4178" s="32"/>
      <c r="Q4178" s="32"/>
      <c r="R4178" s="32"/>
      <c r="S4178" s="34">
        <v>0</v>
      </c>
      <c r="T4178" s="35"/>
      <c r="U4178" s="33"/>
      <c r="V4178" s="33"/>
      <c r="W4178" s="33"/>
      <c r="X4178" s="33"/>
      <c r="Y4178" s="33"/>
      <c r="Z4178" s="34">
        <v>0</v>
      </c>
      <c r="AA4178" s="33"/>
      <c r="AB4178" s="33"/>
      <c r="AC4178" s="42">
        <v>71.116296296296284</v>
      </c>
    </row>
    <row r="4179" spans="1:29" x14ac:dyDescent="0.25">
      <c r="A4179" s="225">
        <v>4175</v>
      </c>
      <c r="B4179" s="109">
        <v>214128</v>
      </c>
      <c r="C4179" s="36" t="s">
        <v>5457</v>
      </c>
      <c r="D4179" s="39">
        <v>0.71111111111111114</v>
      </c>
      <c r="E4179" s="123"/>
      <c r="F4179" s="33"/>
      <c r="G4179" s="34">
        <v>71.111111111111114</v>
      </c>
      <c r="H4179" s="33"/>
      <c r="I4179" s="32"/>
      <c r="J4179" s="34">
        <v>0</v>
      </c>
      <c r="K4179" s="33"/>
      <c r="L4179" s="32"/>
      <c r="M4179" s="32"/>
      <c r="N4179" s="34">
        <v>0</v>
      </c>
      <c r="O4179" s="32"/>
      <c r="P4179" s="32"/>
      <c r="Q4179" s="32"/>
      <c r="R4179" s="32"/>
      <c r="S4179" s="34">
        <v>0</v>
      </c>
      <c r="T4179" s="35"/>
      <c r="U4179" s="33"/>
      <c r="V4179" s="33"/>
      <c r="W4179" s="33"/>
      <c r="X4179" s="33"/>
      <c r="Y4179" s="33"/>
      <c r="Z4179" s="34">
        <v>0</v>
      </c>
      <c r="AA4179" s="33"/>
      <c r="AB4179" s="33"/>
      <c r="AC4179" s="42">
        <v>71.111111111111114</v>
      </c>
    </row>
    <row r="4180" spans="1:29" x14ac:dyDescent="0.25">
      <c r="A4180" s="224">
        <v>4176</v>
      </c>
      <c r="B4180" s="105" t="s">
        <v>1870</v>
      </c>
      <c r="C4180" s="8" t="s">
        <v>1369</v>
      </c>
      <c r="D4180" s="18">
        <v>0.70204516129032257</v>
      </c>
      <c r="E4180" s="122"/>
      <c r="F4180" s="17"/>
      <c r="G4180" s="18">
        <f>SUM(D4180*100,E4180:F4180)</f>
        <v>70.204516129032257</v>
      </c>
      <c r="H4180" s="17"/>
      <c r="I4180" s="19"/>
      <c r="J4180" s="18">
        <f>SUM(H4180:I4180)</f>
        <v>0</v>
      </c>
      <c r="K4180" s="17"/>
      <c r="L4180" s="19"/>
      <c r="M4180" s="19"/>
      <c r="N4180" s="18">
        <f>SUM(K4180:M4180)</f>
        <v>0</v>
      </c>
      <c r="O4180" s="19"/>
      <c r="P4180" s="19"/>
      <c r="Q4180" s="19"/>
      <c r="R4180" s="19"/>
      <c r="S4180" s="18">
        <f>SUM(O4180:R4180)</f>
        <v>0</v>
      </c>
      <c r="T4180" s="20"/>
      <c r="U4180" s="17">
        <v>0.5</v>
      </c>
      <c r="V4180" s="17"/>
      <c r="W4180" s="17">
        <f>0.2+0.2</f>
        <v>0.4</v>
      </c>
      <c r="X4180" s="17"/>
      <c r="Y4180" s="17"/>
      <c r="Z4180" s="18">
        <f>SUM(T4180:Y4180)</f>
        <v>0.9</v>
      </c>
      <c r="AA4180" s="17"/>
      <c r="AB4180" s="17"/>
      <c r="AC4180" s="41">
        <f>G4180+J4180+N4180+S4180+Z4180+AA4180-AB4180</f>
        <v>71.104516129032262</v>
      </c>
    </row>
    <row r="4181" spans="1:29" x14ac:dyDescent="0.25">
      <c r="A4181" s="224">
        <v>4177</v>
      </c>
      <c r="B4181" s="58" t="s">
        <v>1073</v>
      </c>
      <c r="C4181" s="8" t="s">
        <v>5456</v>
      </c>
      <c r="D4181" s="43">
        <v>0.71104000000000001</v>
      </c>
      <c r="E4181" s="121"/>
      <c r="F4181" s="5"/>
      <c r="G4181" s="6">
        <f>SUM(D4181*100,E4181:F4181)</f>
        <v>71.103999999999999</v>
      </c>
      <c r="H4181" s="5"/>
      <c r="I4181" s="4"/>
      <c r="J4181" s="6">
        <f>SUM(H4181:I4181)</f>
        <v>0</v>
      </c>
      <c r="K4181" s="5"/>
      <c r="L4181" s="4"/>
      <c r="M4181" s="4"/>
      <c r="N4181" s="6">
        <f>SUM(K4181:M4181)</f>
        <v>0</v>
      </c>
      <c r="O4181" s="4"/>
      <c r="P4181" s="4"/>
      <c r="Q4181" s="4"/>
      <c r="R4181" s="4"/>
      <c r="S4181" s="6">
        <f>SUM(O4181:R4181)</f>
        <v>0</v>
      </c>
      <c r="T4181" s="7"/>
      <c r="U4181" s="5"/>
      <c r="V4181" s="5"/>
      <c r="W4181" s="5"/>
      <c r="X4181" s="5"/>
      <c r="Y4181" s="5"/>
      <c r="Z4181" s="6">
        <f>SUM(T4181:Y4181)</f>
        <v>0</v>
      </c>
      <c r="AA4181" s="5"/>
      <c r="AB4181" s="5"/>
      <c r="AC4181" s="40">
        <f>G4181+J4181+N4181+S4181+Z4181+AA4181-AB4181</f>
        <v>71.103999999999999</v>
      </c>
    </row>
    <row r="4182" spans="1:29" x14ac:dyDescent="0.25">
      <c r="A4182" s="224">
        <v>4178</v>
      </c>
      <c r="B4182" s="89" t="s">
        <v>1871</v>
      </c>
      <c r="C4182" s="8" t="s">
        <v>1369</v>
      </c>
      <c r="D4182" s="18">
        <v>0.71098709677419358</v>
      </c>
      <c r="E4182" s="122"/>
      <c r="F4182" s="17"/>
      <c r="G4182" s="18">
        <f>SUM(D4182*100,E4182:F4182)</f>
        <v>71.098709677419365</v>
      </c>
      <c r="H4182" s="17"/>
      <c r="I4182" s="19"/>
      <c r="J4182" s="18">
        <f>SUM(H4182:I4182)</f>
        <v>0</v>
      </c>
      <c r="K4182" s="17"/>
      <c r="L4182" s="19"/>
      <c r="M4182" s="19"/>
      <c r="N4182" s="18">
        <f>SUM(K4182:M4182)</f>
        <v>0</v>
      </c>
      <c r="O4182" s="19"/>
      <c r="P4182" s="19"/>
      <c r="Q4182" s="19"/>
      <c r="R4182" s="19"/>
      <c r="S4182" s="18">
        <f>SUM(O4182:R4182)</f>
        <v>0</v>
      </c>
      <c r="T4182" s="20"/>
      <c r="U4182" s="17"/>
      <c r="V4182" s="17"/>
      <c r="W4182" s="17"/>
      <c r="X4182" s="17"/>
      <c r="Y4182" s="17"/>
      <c r="Z4182" s="18">
        <f>SUM(T4182:Y4182)</f>
        <v>0</v>
      </c>
      <c r="AA4182" s="17"/>
      <c r="AB4182" s="17"/>
      <c r="AC4182" s="41">
        <f>G4182+J4182+N4182+S4182+Z4182+AA4182-AB4182</f>
        <v>71.098709677419365</v>
      </c>
    </row>
    <row r="4183" spans="1:29" x14ac:dyDescent="0.25">
      <c r="A4183" s="225">
        <v>4179</v>
      </c>
      <c r="B4183" s="109">
        <v>214140</v>
      </c>
      <c r="C4183" s="36" t="s">
        <v>5457</v>
      </c>
      <c r="D4183" s="39">
        <v>0.66798518518518513</v>
      </c>
      <c r="E4183" s="123"/>
      <c r="F4183" s="33"/>
      <c r="G4183" s="34">
        <v>66.798518518518506</v>
      </c>
      <c r="H4183" s="33"/>
      <c r="I4183" s="32"/>
      <c r="J4183" s="34">
        <v>0</v>
      </c>
      <c r="K4183" s="33"/>
      <c r="L4183" s="32"/>
      <c r="M4183" s="32"/>
      <c r="N4183" s="34">
        <v>0</v>
      </c>
      <c r="O4183" s="32"/>
      <c r="P4183" s="32"/>
      <c r="Q4183" s="32"/>
      <c r="R4183" s="32"/>
      <c r="S4183" s="34">
        <v>0</v>
      </c>
      <c r="T4183" s="35"/>
      <c r="U4183" s="33">
        <v>4.3</v>
      </c>
      <c r="V4183" s="33"/>
      <c r="W4183" s="33"/>
      <c r="X4183" s="33"/>
      <c r="Y4183" s="33"/>
      <c r="Z4183" s="34">
        <v>4.3</v>
      </c>
      <c r="AA4183" s="33"/>
      <c r="AB4183" s="33"/>
      <c r="AC4183" s="42">
        <v>71.098518518518503</v>
      </c>
    </row>
    <row r="4184" spans="1:29" x14ac:dyDescent="0.25">
      <c r="A4184" s="224">
        <v>4180</v>
      </c>
      <c r="B4184" s="58" t="s">
        <v>1074</v>
      </c>
      <c r="C4184" s="8" t="s">
        <v>5456</v>
      </c>
      <c r="D4184" s="6">
        <v>0.71096774193548384</v>
      </c>
      <c r="E4184" s="121"/>
      <c r="F4184" s="5"/>
      <c r="G4184" s="6">
        <f>SUM(D4184*100,E4184:F4184)</f>
        <v>71.096774193548384</v>
      </c>
      <c r="H4184" s="5"/>
      <c r="I4184" s="4"/>
      <c r="J4184" s="6">
        <f>SUM(H4184:I4184)</f>
        <v>0</v>
      </c>
      <c r="K4184" s="5"/>
      <c r="L4184" s="4"/>
      <c r="M4184" s="4"/>
      <c r="N4184" s="6">
        <f>SUM(K4184:M4184)</f>
        <v>0</v>
      </c>
      <c r="O4184" s="4"/>
      <c r="P4184" s="4"/>
      <c r="Q4184" s="4"/>
      <c r="R4184" s="4"/>
      <c r="S4184" s="6">
        <f>SUM(O4184:R4184)</f>
        <v>0</v>
      </c>
      <c r="T4184" s="7"/>
      <c r="U4184" s="5"/>
      <c r="V4184" s="5"/>
      <c r="W4184" s="5"/>
      <c r="X4184" s="5"/>
      <c r="Y4184" s="5"/>
      <c r="Z4184" s="6">
        <f>SUM(T4184:Y4184)</f>
        <v>0</v>
      </c>
      <c r="AA4184" s="5"/>
      <c r="AB4184" s="5"/>
      <c r="AC4184" s="40">
        <f>G4184+J4184+N4184+S4184+Z4184+AA4184-AB4184</f>
        <v>71.096774193548384</v>
      </c>
    </row>
    <row r="4185" spans="1:29" x14ac:dyDescent="0.25">
      <c r="A4185" s="224">
        <v>4181</v>
      </c>
      <c r="B4185" s="81" t="s">
        <v>4344</v>
      </c>
      <c r="C4185" s="8" t="s">
        <v>4042</v>
      </c>
      <c r="D4185" s="18">
        <v>0.69096774193548383</v>
      </c>
      <c r="E4185" s="124"/>
      <c r="F4185" s="17"/>
      <c r="G4185" s="18">
        <f>SUM(D4185*100,E4185:F4185)</f>
        <v>69.096774193548384</v>
      </c>
      <c r="H4185" s="17"/>
      <c r="I4185" s="19"/>
      <c r="J4185" s="18">
        <f>SUM(H4185:I4185)</f>
        <v>0</v>
      </c>
      <c r="K4185" s="17"/>
      <c r="L4185" s="19"/>
      <c r="M4185" s="19"/>
      <c r="N4185" s="18">
        <f>SUM(K4185:M4185)</f>
        <v>0</v>
      </c>
      <c r="O4185" s="19"/>
      <c r="P4185" s="19"/>
      <c r="Q4185" s="19"/>
      <c r="R4185" s="19"/>
      <c r="S4185" s="18">
        <f>SUM(O4185:R4185)</f>
        <v>0</v>
      </c>
      <c r="T4185" s="20"/>
      <c r="U4185" s="17">
        <v>2</v>
      </c>
      <c r="V4185" s="17"/>
      <c r="W4185" s="17"/>
      <c r="X4185" s="17"/>
      <c r="Y4185" s="17"/>
      <c r="Z4185" s="18">
        <f>SUM(T4185:Y4185)</f>
        <v>2</v>
      </c>
      <c r="AA4185" s="17"/>
      <c r="AB4185" s="17"/>
      <c r="AC4185" s="41">
        <f>G4185+J4185+N4185+S4185+Z4185+AA4185-AB4185</f>
        <v>71.096774193548384</v>
      </c>
    </row>
    <row r="4186" spans="1:29" x14ac:dyDescent="0.25">
      <c r="A4186" s="224">
        <v>4182</v>
      </c>
      <c r="B4186" s="74" t="s">
        <v>1544</v>
      </c>
      <c r="C4186" s="21" t="s">
        <v>1369</v>
      </c>
      <c r="D4186" s="18">
        <v>0.71094801223241599</v>
      </c>
      <c r="E4186" s="122"/>
      <c r="F4186" s="17"/>
      <c r="G4186" s="18">
        <f>SUM(D4186*100,E4186:F4186)</f>
        <v>71.094801223241603</v>
      </c>
      <c r="H4186" s="17"/>
      <c r="I4186" s="19"/>
      <c r="J4186" s="18">
        <f>SUM(H4186:I4186)</f>
        <v>0</v>
      </c>
      <c r="K4186" s="17"/>
      <c r="L4186" s="19"/>
      <c r="M4186" s="19"/>
      <c r="N4186" s="18">
        <f>SUM(K4186:M4186)</f>
        <v>0</v>
      </c>
      <c r="O4186" s="19"/>
      <c r="P4186" s="19"/>
      <c r="Q4186" s="19"/>
      <c r="R4186" s="19"/>
      <c r="S4186" s="18">
        <f>SUM(O4186:R4186)</f>
        <v>0</v>
      </c>
      <c r="T4186" s="20"/>
      <c r="U4186" s="17"/>
      <c r="V4186" s="17"/>
      <c r="W4186" s="17"/>
      <c r="X4186" s="17"/>
      <c r="Y4186" s="17"/>
      <c r="Z4186" s="18">
        <f>SUM(T4186:Y4186)</f>
        <v>0</v>
      </c>
      <c r="AA4186" s="17"/>
      <c r="AB4186" s="17"/>
      <c r="AC4186" s="41">
        <f>G4186+J4186+N4186+S4186+Z4186+AA4186-AB4186</f>
        <v>71.094801223241603</v>
      </c>
    </row>
    <row r="4187" spans="1:29" x14ac:dyDescent="0.25">
      <c r="A4187" s="225">
        <v>4183</v>
      </c>
      <c r="B4187" s="109">
        <v>204279</v>
      </c>
      <c r="C4187" s="36" t="s">
        <v>5457</v>
      </c>
      <c r="D4187" s="38">
        <v>0.7109375</v>
      </c>
      <c r="E4187" s="123"/>
      <c r="F4187" s="33"/>
      <c r="G4187" s="34">
        <v>71.09375</v>
      </c>
      <c r="H4187" s="33"/>
      <c r="I4187" s="32"/>
      <c r="J4187" s="34">
        <v>0</v>
      </c>
      <c r="K4187" s="33"/>
      <c r="L4187" s="32"/>
      <c r="M4187" s="32"/>
      <c r="N4187" s="34">
        <v>0</v>
      </c>
      <c r="O4187" s="32"/>
      <c r="P4187" s="32"/>
      <c r="Q4187" s="32"/>
      <c r="R4187" s="32"/>
      <c r="S4187" s="34">
        <v>0</v>
      </c>
      <c r="T4187" s="35"/>
      <c r="U4187" s="33"/>
      <c r="V4187" s="33"/>
      <c r="W4187" s="33"/>
      <c r="X4187" s="33"/>
      <c r="Y4187" s="33"/>
      <c r="Z4187" s="34">
        <v>0</v>
      </c>
      <c r="AA4187" s="33"/>
      <c r="AB4187" s="33"/>
      <c r="AC4187" s="42">
        <v>71.09375</v>
      </c>
    </row>
    <row r="4188" spans="1:29" x14ac:dyDescent="0.25">
      <c r="A4188" s="224">
        <v>4184</v>
      </c>
      <c r="B4188" s="81" t="s">
        <v>4182</v>
      </c>
      <c r="C4188" s="8" t="s">
        <v>4042</v>
      </c>
      <c r="D4188" s="18">
        <v>0.7109375</v>
      </c>
      <c r="E4188" s="124"/>
      <c r="F4188" s="17"/>
      <c r="G4188" s="18">
        <f>SUM(D4188*100,E4188:F4188)</f>
        <v>71.09375</v>
      </c>
      <c r="H4188" s="17"/>
      <c r="I4188" s="19"/>
      <c r="J4188" s="18">
        <f>SUM(H4188:I4188)</f>
        <v>0</v>
      </c>
      <c r="K4188" s="17"/>
      <c r="L4188" s="19"/>
      <c r="M4188" s="19"/>
      <c r="N4188" s="18">
        <f>SUM(K4188:M4188)</f>
        <v>0</v>
      </c>
      <c r="O4188" s="19"/>
      <c r="P4188" s="19"/>
      <c r="Q4188" s="19"/>
      <c r="R4188" s="19"/>
      <c r="S4188" s="18">
        <f>SUM(O4188:R4188)</f>
        <v>0</v>
      </c>
      <c r="T4188" s="20"/>
      <c r="U4188" s="17"/>
      <c r="V4188" s="17"/>
      <c r="W4188" s="17"/>
      <c r="X4188" s="17"/>
      <c r="Y4188" s="17"/>
      <c r="Z4188" s="18">
        <f>SUM(T4188:Y4188)</f>
        <v>0</v>
      </c>
      <c r="AA4188" s="17"/>
      <c r="AB4188" s="17"/>
      <c r="AC4188" s="41">
        <f>G4188+J4188+N4188+S4188+Z4188+AA4188-AB4188</f>
        <v>71.09375</v>
      </c>
    </row>
    <row r="4189" spans="1:29" x14ac:dyDescent="0.25">
      <c r="A4189" s="224">
        <v>4185</v>
      </c>
      <c r="B4189" s="62" t="s">
        <v>3107</v>
      </c>
      <c r="C4189" s="13" t="s">
        <v>2360</v>
      </c>
      <c r="D4189" s="18">
        <v>0.71083333333333332</v>
      </c>
      <c r="E4189" s="122"/>
      <c r="F4189" s="17"/>
      <c r="G4189" s="18">
        <v>71.083333333333329</v>
      </c>
      <c r="H4189" s="17"/>
      <c r="I4189" s="19"/>
      <c r="J4189" s="18">
        <v>0</v>
      </c>
      <c r="K4189" s="17"/>
      <c r="L4189" s="19"/>
      <c r="M4189" s="19"/>
      <c r="N4189" s="18">
        <v>0</v>
      </c>
      <c r="O4189" s="19"/>
      <c r="P4189" s="19"/>
      <c r="Q4189" s="19"/>
      <c r="R4189" s="19"/>
      <c r="S4189" s="18">
        <v>0</v>
      </c>
      <c r="T4189" s="20"/>
      <c r="U4189" s="17"/>
      <c r="V4189" s="17"/>
      <c r="W4189" s="17"/>
      <c r="X4189" s="17"/>
      <c r="Y4189" s="17"/>
      <c r="Z4189" s="18">
        <v>0</v>
      </c>
      <c r="AA4189" s="17"/>
      <c r="AB4189" s="17"/>
      <c r="AC4189" s="41">
        <v>71.083333333333329</v>
      </c>
    </row>
    <row r="4190" spans="1:29" x14ac:dyDescent="0.25">
      <c r="A4190" s="224">
        <v>4186</v>
      </c>
      <c r="B4190" s="109">
        <v>184186</v>
      </c>
      <c r="C4190" s="36" t="s">
        <v>5457</v>
      </c>
      <c r="D4190" s="39">
        <v>0.71083333333333332</v>
      </c>
      <c r="E4190" s="123"/>
      <c r="F4190" s="33"/>
      <c r="G4190" s="34">
        <v>71.083333333333329</v>
      </c>
      <c r="H4190" s="33"/>
      <c r="I4190" s="32"/>
      <c r="J4190" s="34">
        <v>0</v>
      </c>
      <c r="K4190" s="33"/>
      <c r="L4190" s="32"/>
      <c r="M4190" s="32"/>
      <c r="N4190" s="34">
        <v>0</v>
      </c>
      <c r="O4190" s="32"/>
      <c r="P4190" s="32"/>
      <c r="Q4190" s="32"/>
      <c r="R4190" s="32"/>
      <c r="S4190" s="34">
        <v>0</v>
      </c>
      <c r="T4190" s="35"/>
      <c r="U4190" s="33"/>
      <c r="V4190" s="33"/>
      <c r="W4190" s="33"/>
      <c r="X4190" s="33"/>
      <c r="Y4190" s="33"/>
      <c r="Z4190" s="34">
        <v>0</v>
      </c>
      <c r="AA4190" s="33"/>
      <c r="AB4190" s="33"/>
      <c r="AC4190" s="42">
        <v>71.083333333333329</v>
      </c>
    </row>
    <row r="4191" spans="1:29" x14ac:dyDescent="0.25">
      <c r="A4191" s="225">
        <v>4187</v>
      </c>
      <c r="B4191" s="109">
        <v>184070</v>
      </c>
      <c r="C4191" s="36" t="s">
        <v>5457</v>
      </c>
      <c r="D4191" s="39">
        <v>0.71083333333333332</v>
      </c>
      <c r="E4191" s="123"/>
      <c r="F4191" s="33"/>
      <c r="G4191" s="34">
        <v>71.083333333333329</v>
      </c>
      <c r="H4191" s="33"/>
      <c r="I4191" s="32"/>
      <c r="J4191" s="34">
        <v>0</v>
      </c>
      <c r="K4191" s="33"/>
      <c r="L4191" s="32"/>
      <c r="M4191" s="32"/>
      <c r="N4191" s="34">
        <v>0</v>
      </c>
      <c r="O4191" s="32"/>
      <c r="P4191" s="32"/>
      <c r="Q4191" s="32"/>
      <c r="R4191" s="32"/>
      <c r="S4191" s="34">
        <v>0</v>
      </c>
      <c r="T4191" s="35"/>
      <c r="U4191" s="33"/>
      <c r="V4191" s="33"/>
      <c r="W4191" s="33"/>
      <c r="X4191" s="33"/>
      <c r="Y4191" s="33"/>
      <c r="Z4191" s="34">
        <v>0</v>
      </c>
      <c r="AA4191" s="33"/>
      <c r="AB4191" s="33"/>
      <c r="AC4191" s="42">
        <v>71.083333333333329</v>
      </c>
    </row>
    <row r="4192" spans="1:29" x14ac:dyDescent="0.25">
      <c r="A4192" s="224">
        <v>4188</v>
      </c>
      <c r="B4192" s="78" t="s">
        <v>1872</v>
      </c>
      <c r="C4192" s="8" t="s">
        <v>1369</v>
      </c>
      <c r="D4192" s="18">
        <v>0.71079124579124586</v>
      </c>
      <c r="E4192" s="122"/>
      <c r="F4192" s="17"/>
      <c r="G4192" s="18">
        <f>SUM(D4192*100,E4192:F4192)</f>
        <v>71.079124579124581</v>
      </c>
      <c r="H4192" s="17"/>
      <c r="I4192" s="19"/>
      <c r="J4192" s="18">
        <f>SUM(H4192:I4192)</f>
        <v>0</v>
      </c>
      <c r="K4192" s="17"/>
      <c r="L4192" s="19"/>
      <c r="M4192" s="19"/>
      <c r="N4192" s="18">
        <f>SUM(K4192:M4192)</f>
        <v>0</v>
      </c>
      <c r="O4192" s="19"/>
      <c r="P4192" s="19"/>
      <c r="Q4192" s="19"/>
      <c r="R4192" s="19"/>
      <c r="S4192" s="18">
        <f>SUM(O4192:R4192)</f>
        <v>0</v>
      </c>
      <c r="T4192" s="20"/>
      <c r="U4192" s="17"/>
      <c r="V4192" s="17"/>
      <c r="W4192" s="17"/>
      <c r="X4192" s="17"/>
      <c r="Y4192" s="17"/>
      <c r="Z4192" s="18">
        <f>SUM(T4192:Y4192)</f>
        <v>0</v>
      </c>
      <c r="AA4192" s="17"/>
      <c r="AB4192" s="17"/>
      <c r="AC4192" s="41">
        <f>G4192+J4192+N4192+S4192+Z4192+AA4192-AB4192</f>
        <v>71.079124579124581</v>
      </c>
    </row>
    <row r="4193" spans="1:29" x14ac:dyDescent="0.25">
      <c r="A4193" s="224">
        <v>4189</v>
      </c>
      <c r="B4193" s="81" t="s">
        <v>1873</v>
      </c>
      <c r="C4193" s="21" t="s">
        <v>1369</v>
      </c>
      <c r="D4193" s="18">
        <v>0.70067340067340067</v>
      </c>
      <c r="E4193" s="122"/>
      <c r="F4193" s="17"/>
      <c r="G4193" s="18">
        <f>SUM(D4193*100,E4193:F4193)</f>
        <v>70.067340067340069</v>
      </c>
      <c r="H4193" s="17"/>
      <c r="I4193" s="19"/>
      <c r="J4193" s="18">
        <f>SUM(H4193:I4193)</f>
        <v>0</v>
      </c>
      <c r="K4193" s="17"/>
      <c r="L4193" s="19"/>
      <c r="M4193" s="19"/>
      <c r="N4193" s="18">
        <f>SUM(K4193:M4193)</f>
        <v>0</v>
      </c>
      <c r="O4193" s="19"/>
      <c r="P4193" s="19"/>
      <c r="Q4193" s="19"/>
      <c r="R4193" s="19"/>
      <c r="S4193" s="18">
        <f>SUM(O4193:R4193)</f>
        <v>0</v>
      </c>
      <c r="T4193" s="20">
        <v>1</v>
      </c>
      <c r="U4193" s="17"/>
      <c r="V4193" s="17"/>
      <c r="W4193" s="17"/>
      <c r="X4193" s="17"/>
      <c r="Y4193" s="17"/>
      <c r="Z4193" s="18">
        <f>SUM(T4193:Y4193)</f>
        <v>1</v>
      </c>
      <c r="AA4193" s="17"/>
      <c r="AB4193" s="17"/>
      <c r="AC4193" s="41">
        <f>G4193+J4193+N4193+S4193+Z4193+AA4193-AB4193</f>
        <v>71.067340067340069</v>
      </c>
    </row>
    <row r="4194" spans="1:29" x14ac:dyDescent="0.25">
      <c r="A4194" s="224">
        <v>4190</v>
      </c>
      <c r="B4194" s="62" t="s">
        <v>4659</v>
      </c>
      <c r="C4194" s="8" t="s">
        <v>4042</v>
      </c>
      <c r="D4194" s="18">
        <v>0.71066666666666667</v>
      </c>
      <c r="E4194" s="124"/>
      <c r="F4194" s="17"/>
      <c r="G4194" s="18">
        <f>SUM(D4194*100,E4194:F4194)</f>
        <v>71.066666666666663</v>
      </c>
      <c r="H4194" s="17"/>
      <c r="I4194" s="19"/>
      <c r="J4194" s="18">
        <f>SUM(H4194:I4194)</f>
        <v>0</v>
      </c>
      <c r="K4194" s="17"/>
      <c r="L4194" s="19"/>
      <c r="M4194" s="19"/>
      <c r="N4194" s="18">
        <f>SUM(K4194:M4194)</f>
        <v>0</v>
      </c>
      <c r="O4194" s="19"/>
      <c r="P4194" s="19"/>
      <c r="Q4194" s="19"/>
      <c r="R4194" s="19"/>
      <c r="S4194" s="18">
        <f>SUM(O4194:R4194)</f>
        <v>0</v>
      </c>
      <c r="T4194" s="20"/>
      <c r="U4194" s="17"/>
      <c r="V4194" s="17"/>
      <c r="W4194" s="17"/>
      <c r="X4194" s="17"/>
      <c r="Y4194" s="17"/>
      <c r="Z4194" s="18">
        <f>SUM(T4194:Y4194)</f>
        <v>0</v>
      </c>
      <c r="AA4194" s="17"/>
      <c r="AB4194" s="17"/>
      <c r="AC4194" s="41">
        <f>G4194+J4194+N4194+S4194+Z4194+AA4194-AB4194</f>
        <v>71.066666666666663</v>
      </c>
    </row>
    <row r="4195" spans="1:29" x14ac:dyDescent="0.25">
      <c r="A4195" s="225">
        <v>4191</v>
      </c>
      <c r="B4195" s="62" t="s">
        <v>4767</v>
      </c>
      <c r="C4195" s="8" t="s">
        <v>4042</v>
      </c>
      <c r="D4195" s="18">
        <v>0.70266666666666666</v>
      </c>
      <c r="E4195" s="124"/>
      <c r="F4195" s="17"/>
      <c r="G4195" s="18">
        <f>SUM(D4195*100,E4195:F4195)</f>
        <v>70.266666666666666</v>
      </c>
      <c r="H4195" s="17"/>
      <c r="I4195" s="19"/>
      <c r="J4195" s="18">
        <f>SUM(H4195:I4195)</f>
        <v>0</v>
      </c>
      <c r="K4195" s="17"/>
      <c r="L4195" s="19"/>
      <c r="M4195" s="19"/>
      <c r="N4195" s="18">
        <f>SUM(K4195:M4195)</f>
        <v>0</v>
      </c>
      <c r="O4195" s="19"/>
      <c r="P4195" s="19"/>
      <c r="Q4195" s="19"/>
      <c r="R4195" s="19"/>
      <c r="S4195" s="18">
        <f>SUM(O4195:R4195)</f>
        <v>0</v>
      </c>
      <c r="T4195" s="20"/>
      <c r="U4195" s="17">
        <v>0.8</v>
      </c>
      <c r="V4195" s="17"/>
      <c r="W4195" s="17"/>
      <c r="X4195" s="17"/>
      <c r="Y4195" s="17"/>
      <c r="Z4195" s="18">
        <f>SUM(T4195:Y4195)</f>
        <v>0.8</v>
      </c>
      <c r="AA4195" s="17"/>
      <c r="AB4195" s="17"/>
      <c r="AC4195" s="41">
        <f>G4195+J4195+N4195+S4195+Z4195+AA4195-AB4195</f>
        <v>71.066666666666663</v>
      </c>
    </row>
    <row r="4196" spans="1:29" x14ac:dyDescent="0.25">
      <c r="A4196" s="224">
        <v>4192</v>
      </c>
      <c r="B4196" s="62" t="s">
        <v>5355</v>
      </c>
      <c r="C4196" s="9" t="s">
        <v>4042</v>
      </c>
      <c r="D4196" s="18">
        <v>0.70241212121212127</v>
      </c>
      <c r="E4196" s="124"/>
      <c r="F4196" s="17"/>
      <c r="G4196" s="18">
        <f>SUM(D4196*100,E4196:F4196)</f>
        <v>70.241212121212129</v>
      </c>
      <c r="H4196" s="17"/>
      <c r="I4196" s="19"/>
      <c r="J4196" s="18">
        <f>SUM(H4196:I4196)</f>
        <v>0</v>
      </c>
      <c r="K4196" s="17"/>
      <c r="L4196" s="19"/>
      <c r="M4196" s="19"/>
      <c r="N4196" s="18">
        <f>SUM(K4196:M4196)</f>
        <v>0</v>
      </c>
      <c r="O4196" s="19"/>
      <c r="P4196" s="19"/>
      <c r="Q4196" s="19"/>
      <c r="R4196" s="19"/>
      <c r="S4196" s="18">
        <f>SUM(O4196:R4196)</f>
        <v>0</v>
      </c>
      <c r="T4196" s="20"/>
      <c r="U4196" s="17">
        <v>0.8</v>
      </c>
      <c r="V4196" s="17"/>
      <c r="W4196" s="17"/>
      <c r="X4196" s="17"/>
      <c r="Y4196" s="17"/>
      <c r="Z4196" s="18">
        <f>SUM(T4196:Y4196)</f>
        <v>0.8</v>
      </c>
      <c r="AA4196" s="17"/>
      <c r="AB4196" s="17"/>
      <c r="AC4196" s="41">
        <f>G4196+J4196+N4196+S4196+Z4196+AA4196-AB4196</f>
        <v>71.041212121212126</v>
      </c>
    </row>
    <row r="4197" spans="1:29" x14ac:dyDescent="0.25">
      <c r="A4197" s="224">
        <v>4193</v>
      </c>
      <c r="B4197" s="59" t="s">
        <v>1075</v>
      </c>
      <c r="C4197" s="8" t="s">
        <v>5456</v>
      </c>
      <c r="D4197" s="43">
        <v>0.70538000000000001</v>
      </c>
      <c r="E4197" s="121"/>
      <c r="F4197" s="5"/>
      <c r="G4197" s="6">
        <f>SUM(D4197*100,E4197:F4197)</f>
        <v>70.537999999999997</v>
      </c>
      <c r="H4197" s="5"/>
      <c r="I4197" s="4"/>
      <c r="J4197" s="6">
        <f>SUM(H4197:I4197)</f>
        <v>0</v>
      </c>
      <c r="K4197" s="5"/>
      <c r="L4197" s="4"/>
      <c r="M4197" s="4"/>
      <c r="N4197" s="6">
        <f>SUM(K4197:M4197)</f>
        <v>0</v>
      </c>
      <c r="O4197" s="4"/>
      <c r="P4197" s="4"/>
      <c r="Q4197" s="4"/>
      <c r="R4197" s="4"/>
      <c r="S4197" s="6">
        <f>SUM(O4197:R4197)</f>
        <v>0</v>
      </c>
      <c r="T4197" s="7"/>
      <c r="U4197" s="5">
        <v>0.5</v>
      </c>
      <c r="V4197" s="5"/>
      <c r="W4197" s="5"/>
      <c r="X4197" s="5"/>
      <c r="Y4197" s="5"/>
      <c r="Z4197" s="6">
        <f>SUM(T4197:Y4197)</f>
        <v>0.5</v>
      </c>
      <c r="AA4197" s="5"/>
      <c r="AB4197" s="5"/>
      <c r="AC4197" s="40">
        <f>G4197+J4197+N4197+S4197+Z4197+AA4197-AB4197</f>
        <v>71.037999999999997</v>
      </c>
    </row>
    <row r="4198" spans="1:29" x14ac:dyDescent="0.25">
      <c r="A4198" s="224">
        <v>4194</v>
      </c>
      <c r="B4198" s="62" t="s">
        <v>3780</v>
      </c>
      <c r="C4198" s="13" t="s">
        <v>3340</v>
      </c>
      <c r="D4198" s="18">
        <v>0.71037037037037032</v>
      </c>
      <c r="E4198" s="122"/>
      <c r="F4198" s="17"/>
      <c r="G4198" s="18">
        <v>71.037037037037038</v>
      </c>
      <c r="H4198" s="17"/>
      <c r="I4198" s="19"/>
      <c r="J4198" s="18">
        <v>0</v>
      </c>
      <c r="K4198" s="17"/>
      <c r="L4198" s="19"/>
      <c r="M4198" s="19"/>
      <c r="N4198" s="18">
        <v>0</v>
      </c>
      <c r="O4198" s="19"/>
      <c r="P4198" s="19"/>
      <c r="Q4198" s="19"/>
      <c r="R4198" s="19"/>
      <c r="S4198" s="18">
        <v>0</v>
      </c>
      <c r="T4198" s="20"/>
      <c r="U4198" s="17"/>
      <c r="V4198" s="17"/>
      <c r="W4198" s="17"/>
      <c r="X4198" s="17"/>
      <c r="Y4198" s="17"/>
      <c r="Z4198" s="18">
        <v>0</v>
      </c>
      <c r="AA4198" s="17"/>
      <c r="AB4198" s="17"/>
      <c r="AC4198" s="41">
        <v>71.037037037037038</v>
      </c>
    </row>
    <row r="4199" spans="1:29" x14ac:dyDescent="0.25">
      <c r="A4199" s="225">
        <v>4195</v>
      </c>
      <c r="B4199" s="58" t="s">
        <v>1076</v>
      </c>
      <c r="C4199" s="8" t="s">
        <v>5456</v>
      </c>
      <c r="D4199" s="6">
        <v>0.71034482758620687</v>
      </c>
      <c r="E4199" s="121"/>
      <c r="F4199" s="5"/>
      <c r="G4199" s="6">
        <f>SUM(D4199*100,E4199:F4199)</f>
        <v>71.034482758620683</v>
      </c>
      <c r="H4199" s="5"/>
      <c r="I4199" s="4"/>
      <c r="J4199" s="6">
        <f>SUM(H4199:I4199)</f>
        <v>0</v>
      </c>
      <c r="K4199" s="5"/>
      <c r="L4199" s="4"/>
      <c r="M4199" s="4"/>
      <c r="N4199" s="6">
        <f>SUM(K4199:M4199)</f>
        <v>0</v>
      </c>
      <c r="O4199" s="4"/>
      <c r="P4199" s="4"/>
      <c r="Q4199" s="4"/>
      <c r="R4199" s="4"/>
      <c r="S4199" s="6">
        <f>SUM(O4199:R4199)</f>
        <v>0</v>
      </c>
      <c r="T4199" s="7"/>
      <c r="U4199" s="5"/>
      <c r="V4199" s="5"/>
      <c r="W4199" s="5"/>
      <c r="X4199" s="5"/>
      <c r="Y4199" s="5"/>
      <c r="Z4199" s="6">
        <f>SUM(T4199:Y4199)</f>
        <v>0</v>
      </c>
      <c r="AA4199" s="5"/>
      <c r="AB4199" s="5"/>
      <c r="AC4199" s="40">
        <f>G4199+J4199+N4199+S4199+Z4199+AA4199-AB4199</f>
        <v>71.034482758620683</v>
      </c>
    </row>
    <row r="4200" spans="1:29" x14ac:dyDescent="0.25">
      <c r="A4200" s="224">
        <v>4196</v>
      </c>
      <c r="B4200" s="65" t="s">
        <v>1077</v>
      </c>
      <c r="C4200" s="8" t="s">
        <v>5456</v>
      </c>
      <c r="D4200" s="43">
        <v>0.71028000000000002</v>
      </c>
      <c r="E4200" s="121"/>
      <c r="F4200" s="5"/>
      <c r="G4200" s="6">
        <f>SUM(D4200*100,E4200:F4200)</f>
        <v>71.028000000000006</v>
      </c>
      <c r="H4200" s="5"/>
      <c r="I4200" s="4"/>
      <c r="J4200" s="6">
        <f>SUM(H4200:I4200)</f>
        <v>0</v>
      </c>
      <c r="K4200" s="5"/>
      <c r="L4200" s="4"/>
      <c r="M4200" s="4"/>
      <c r="N4200" s="6">
        <f>SUM(K4200:M4200)</f>
        <v>0</v>
      </c>
      <c r="O4200" s="4"/>
      <c r="P4200" s="4"/>
      <c r="Q4200" s="4"/>
      <c r="R4200" s="4"/>
      <c r="S4200" s="6">
        <f>SUM(O4200:R4200)</f>
        <v>0</v>
      </c>
      <c r="T4200" s="7"/>
      <c r="U4200" s="5"/>
      <c r="V4200" s="5"/>
      <c r="W4200" s="5"/>
      <c r="X4200" s="5"/>
      <c r="Y4200" s="5"/>
      <c r="Z4200" s="6">
        <f>SUM(T4200:Y4200)</f>
        <v>0</v>
      </c>
      <c r="AA4200" s="5"/>
      <c r="AB4200" s="5"/>
      <c r="AC4200" s="40">
        <f>G4200+J4200+N4200+S4200+Z4200+AA4200-AB4200</f>
        <v>71.028000000000006</v>
      </c>
    </row>
    <row r="4201" spans="1:29" x14ac:dyDescent="0.25">
      <c r="A4201" s="224">
        <v>4197</v>
      </c>
      <c r="B4201" s="62" t="s">
        <v>3781</v>
      </c>
      <c r="C4201" s="13" t="s">
        <v>3340</v>
      </c>
      <c r="D4201" s="18">
        <v>0.64218750000000002</v>
      </c>
      <c r="E4201" s="122">
        <v>1</v>
      </c>
      <c r="F4201" s="17"/>
      <c r="G4201" s="18">
        <v>65.21875</v>
      </c>
      <c r="H4201" s="17"/>
      <c r="I4201" s="19"/>
      <c r="J4201" s="18">
        <v>0</v>
      </c>
      <c r="K4201" s="17"/>
      <c r="L4201" s="19"/>
      <c r="M4201" s="19"/>
      <c r="N4201" s="18">
        <v>0</v>
      </c>
      <c r="O4201" s="19"/>
      <c r="P4201" s="19"/>
      <c r="Q4201" s="19"/>
      <c r="R4201" s="19"/>
      <c r="S4201" s="18">
        <v>0</v>
      </c>
      <c r="T4201" s="20">
        <v>2</v>
      </c>
      <c r="U4201" s="17">
        <v>1</v>
      </c>
      <c r="V4201" s="17">
        <v>1.8</v>
      </c>
      <c r="W4201" s="17">
        <v>1</v>
      </c>
      <c r="X4201" s="17"/>
      <c r="Y4201" s="17"/>
      <c r="Z4201" s="18">
        <v>5.8</v>
      </c>
      <c r="AA4201" s="17"/>
      <c r="AB4201" s="17"/>
      <c r="AC4201" s="41">
        <v>71.018749999999997</v>
      </c>
    </row>
    <row r="4202" spans="1:29" x14ac:dyDescent="0.25">
      <c r="A4202" s="224">
        <v>4198</v>
      </c>
      <c r="B4202" s="101" t="s">
        <v>1874</v>
      </c>
      <c r="C4202" s="8" t="s">
        <v>1369</v>
      </c>
      <c r="D4202" s="18">
        <v>0.71018666666666663</v>
      </c>
      <c r="E4202" s="122"/>
      <c r="F4202" s="17"/>
      <c r="G4202" s="18">
        <f>SUM(D4202*100,E4202:F4202)</f>
        <v>71.018666666666661</v>
      </c>
      <c r="H4202" s="17"/>
      <c r="I4202" s="19"/>
      <c r="J4202" s="18">
        <f>SUM(H4202:I4202)</f>
        <v>0</v>
      </c>
      <c r="K4202" s="17"/>
      <c r="L4202" s="19"/>
      <c r="M4202" s="19"/>
      <c r="N4202" s="18">
        <f>SUM(K4202:M4202)</f>
        <v>0</v>
      </c>
      <c r="O4202" s="19"/>
      <c r="P4202" s="19"/>
      <c r="Q4202" s="19"/>
      <c r="R4202" s="19"/>
      <c r="S4202" s="18">
        <f>SUM(O4202:R4202)</f>
        <v>0</v>
      </c>
      <c r="T4202" s="20"/>
      <c r="U4202" s="17"/>
      <c r="V4202" s="17"/>
      <c r="W4202" s="17"/>
      <c r="X4202" s="17"/>
      <c r="Y4202" s="17"/>
      <c r="Z4202" s="18">
        <f>SUM(T4202:Y4202)</f>
        <v>0</v>
      </c>
      <c r="AA4202" s="17"/>
      <c r="AB4202" s="17"/>
      <c r="AC4202" s="41">
        <f>G4202+J4202+N4202+S4202+Z4202+AA4202-AB4202</f>
        <v>71.018666666666661</v>
      </c>
    </row>
    <row r="4203" spans="1:29" x14ac:dyDescent="0.25">
      <c r="A4203" s="225">
        <v>4199</v>
      </c>
      <c r="B4203" s="90" t="s">
        <v>1525</v>
      </c>
      <c r="C4203" s="21" t="s">
        <v>1369</v>
      </c>
      <c r="D4203" s="18">
        <v>0.71015290519877672</v>
      </c>
      <c r="E4203" s="122"/>
      <c r="F4203" s="17"/>
      <c r="G4203" s="18">
        <f>SUM(D4203*100,E4203:F4203)</f>
        <v>71.015290519877666</v>
      </c>
      <c r="H4203" s="17"/>
      <c r="I4203" s="19"/>
      <c r="J4203" s="18">
        <f>SUM(H4203:I4203)</f>
        <v>0</v>
      </c>
      <c r="K4203" s="17"/>
      <c r="L4203" s="19"/>
      <c r="M4203" s="19"/>
      <c r="N4203" s="18">
        <f>SUM(K4203:M4203)</f>
        <v>0</v>
      </c>
      <c r="O4203" s="19"/>
      <c r="P4203" s="19"/>
      <c r="Q4203" s="19"/>
      <c r="R4203" s="19"/>
      <c r="S4203" s="18">
        <f>SUM(O4203:R4203)</f>
        <v>0</v>
      </c>
      <c r="T4203" s="20"/>
      <c r="U4203" s="17"/>
      <c r="V4203" s="17"/>
      <c r="W4203" s="17"/>
      <c r="X4203" s="17"/>
      <c r="Y4203" s="17"/>
      <c r="Z4203" s="18">
        <f>SUM(T4203:Y4203)</f>
        <v>0</v>
      </c>
      <c r="AA4203" s="17"/>
      <c r="AB4203" s="17"/>
      <c r="AC4203" s="41">
        <f>G4203+J4203+N4203+S4203+Z4203+AA4203-AB4203</f>
        <v>71.015290519877666</v>
      </c>
    </row>
    <row r="4204" spans="1:29" x14ac:dyDescent="0.25">
      <c r="A4204" s="224">
        <v>4200</v>
      </c>
      <c r="B4204" s="109">
        <v>214113</v>
      </c>
      <c r="C4204" s="36" t="s">
        <v>5457</v>
      </c>
      <c r="D4204" s="39">
        <v>0.6690666666666667</v>
      </c>
      <c r="E4204" s="123"/>
      <c r="F4204" s="33"/>
      <c r="G4204" s="34">
        <v>66.906666666666666</v>
      </c>
      <c r="H4204" s="33"/>
      <c r="I4204" s="32"/>
      <c r="J4204" s="34">
        <v>0</v>
      </c>
      <c r="K4204" s="33"/>
      <c r="L4204" s="32"/>
      <c r="M4204" s="32"/>
      <c r="N4204" s="34">
        <v>0</v>
      </c>
      <c r="O4204" s="32"/>
      <c r="P4204" s="32"/>
      <c r="Q4204" s="32"/>
      <c r="R4204" s="32"/>
      <c r="S4204" s="34">
        <v>0</v>
      </c>
      <c r="T4204" s="35"/>
      <c r="U4204" s="33">
        <v>4.0999999999999996</v>
      </c>
      <c r="V4204" s="33"/>
      <c r="W4204" s="33"/>
      <c r="X4204" s="33"/>
      <c r="Y4204" s="33"/>
      <c r="Z4204" s="34">
        <v>4.0999999999999996</v>
      </c>
      <c r="AA4204" s="33"/>
      <c r="AB4204" s="33"/>
      <c r="AC4204" s="42">
        <v>71.006666666666661</v>
      </c>
    </row>
    <row r="4205" spans="1:29" x14ac:dyDescent="0.25">
      <c r="A4205" s="224">
        <v>4201</v>
      </c>
      <c r="B4205" s="58" t="s">
        <v>1078</v>
      </c>
      <c r="C4205" s="8" t="s">
        <v>5456</v>
      </c>
      <c r="D4205" s="6">
        <v>0.71</v>
      </c>
      <c r="E4205" s="121"/>
      <c r="F4205" s="5"/>
      <c r="G4205" s="6">
        <f>SUM(D4205*100,E4205:F4205)</f>
        <v>71</v>
      </c>
      <c r="H4205" s="5"/>
      <c r="I4205" s="4"/>
      <c r="J4205" s="6">
        <f>SUM(H4205:I4205)</f>
        <v>0</v>
      </c>
      <c r="K4205" s="5"/>
      <c r="L4205" s="4"/>
      <c r="M4205" s="4"/>
      <c r="N4205" s="6">
        <f>SUM(K4205:M4205)</f>
        <v>0</v>
      </c>
      <c r="O4205" s="4"/>
      <c r="P4205" s="4"/>
      <c r="Q4205" s="4"/>
      <c r="R4205" s="4"/>
      <c r="S4205" s="6">
        <f>SUM(O4205:R4205)</f>
        <v>0</v>
      </c>
      <c r="T4205" s="7"/>
      <c r="U4205" s="5"/>
      <c r="V4205" s="5"/>
      <c r="W4205" s="5"/>
      <c r="X4205" s="5"/>
      <c r="Y4205" s="5"/>
      <c r="Z4205" s="6">
        <f>SUM(T4205:Y4205)</f>
        <v>0</v>
      </c>
      <c r="AA4205" s="5"/>
      <c r="AB4205" s="5"/>
      <c r="AC4205" s="40">
        <f>G4205+J4205+N4205+S4205+Z4205+AA4205-AB4205</f>
        <v>71</v>
      </c>
    </row>
    <row r="4206" spans="1:29" x14ac:dyDescent="0.25">
      <c r="A4206" s="224">
        <v>4202</v>
      </c>
      <c r="B4206" s="82" t="s">
        <v>1875</v>
      </c>
      <c r="C4206" s="25" t="s">
        <v>1369</v>
      </c>
      <c r="D4206" s="18">
        <v>0.71</v>
      </c>
      <c r="E4206" s="122"/>
      <c r="F4206" s="17"/>
      <c r="G4206" s="18">
        <f>SUM(D4206*100,E4206:F4206)</f>
        <v>71</v>
      </c>
      <c r="H4206" s="17"/>
      <c r="I4206" s="19"/>
      <c r="J4206" s="18">
        <f>SUM(H4206:I4206)</f>
        <v>0</v>
      </c>
      <c r="K4206" s="17"/>
      <c r="L4206" s="19"/>
      <c r="M4206" s="19"/>
      <c r="N4206" s="18">
        <f>SUM(K4206:M4206)</f>
        <v>0</v>
      </c>
      <c r="O4206" s="19"/>
      <c r="P4206" s="19"/>
      <c r="Q4206" s="19"/>
      <c r="R4206" s="19"/>
      <c r="S4206" s="18">
        <f>SUM(O4206:R4206)</f>
        <v>0</v>
      </c>
      <c r="T4206" s="20"/>
      <c r="U4206" s="17"/>
      <c r="V4206" s="17"/>
      <c r="W4206" s="17"/>
      <c r="X4206" s="17"/>
      <c r="Y4206" s="17"/>
      <c r="Z4206" s="18">
        <f>SUM(T4206:Y4206)</f>
        <v>0</v>
      </c>
      <c r="AA4206" s="17"/>
      <c r="AB4206" s="17"/>
      <c r="AC4206" s="41">
        <f>G4206+J4206+N4206+S4206+Z4206+AA4206-AB4206</f>
        <v>71</v>
      </c>
    </row>
    <row r="4207" spans="1:29" x14ac:dyDescent="0.25">
      <c r="A4207" s="225">
        <v>4203</v>
      </c>
      <c r="B4207" s="62" t="s">
        <v>3108</v>
      </c>
      <c r="C4207" s="13" t="s">
        <v>2360</v>
      </c>
      <c r="D4207" s="18">
        <v>0.71</v>
      </c>
      <c r="E4207" s="122"/>
      <c r="F4207" s="17"/>
      <c r="G4207" s="18">
        <v>71</v>
      </c>
      <c r="H4207" s="17"/>
      <c r="I4207" s="19"/>
      <c r="J4207" s="18">
        <v>0</v>
      </c>
      <c r="K4207" s="17"/>
      <c r="L4207" s="19"/>
      <c r="M4207" s="19"/>
      <c r="N4207" s="18">
        <v>0</v>
      </c>
      <c r="O4207" s="19"/>
      <c r="P4207" s="19"/>
      <c r="Q4207" s="19"/>
      <c r="R4207" s="19"/>
      <c r="S4207" s="18">
        <v>0</v>
      </c>
      <c r="T4207" s="20"/>
      <c r="U4207" s="17"/>
      <c r="V4207" s="17"/>
      <c r="W4207" s="17"/>
      <c r="X4207" s="17"/>
      <c r="Y4207" s="17"/>
      <c r="Z4207" s="18">
        <v>0</v>
      </c>
      <c r="AA4207" s="17"/>
      <c r="AB4207" s="17"/>
      <c r="AC4207" s="41">
        <v>71</v>
      </c>
    </row>
    <row r="4208" spans="1:29" x14ac:dyDescent="0.25">
      <c r="A4208" s="224">
        <v>4204</v>
      </c>
      <c r="B4208" s="62" t="s">
        <v>3782</v>
      </c>
      <c r="C4208" s="13" t="s">
        <v>3340</v>
      </c>
      <c r="D4208" s="18">
        <v>0.71</v>
      </c>
      <c r="E4208" s="122"/>
      <c r="F4208" s="17"/>
      <c r="G4208" s="18">
        <v>71</v>
      </c>
      <c r="H4208" s="17"/>
      <c r="I4208" s="19"/>
      <c r="J4208" s="18">
        <v>0</v>
      </c>
      <c r="K4208" s="17"/>
      <c r="L4208" s="19"/>
      <c r="M4208" s="19"/>
      <c r="N4208" s="18">
        <v>0</v>
      </c>
      <c r="O4208" s="19"/>
      <c r="P4208" s="19"/>
      <c r="Q4208" s="19"/>
      <c r="R4208" s="19"/>
      <c r="S4208" s="18">
        <v>0</v>
      </c>
      <c r="T4208" s="20"/>
      <c r="U4208" s="17"/>
      <c r="V4208" s="17"/>
      <c r="W4208" s="17"/>
      <c r="X4208" s="17"/>
      <c r="Y4208" s="17"/>
      <c r="Z4208" s="18">
        <v>0</v>
      </c>
      <c r="AA4208" s="17"/>
      <c r="AB4208" s="17"/>
      <c r="AC4208" s="41">
        <v>71</v>
      </c>
    </row>
    <row r="4209" spans="1:29" x14ac:dyDescent="0.25">
      <c r="A4209" s="224">
        <v>4205</v>
      </c>
      <c r="B4209" s="109">
        <v>204164</v>
      </c>
      <c r="C4209" s="36" t="s">
        <v>5457</v>
      </c>
      <c r="D4209" s="38">
        <v>0.71</v>
      </c>
      <c r="E4209" s="123"/>
      <c r="F4209" s="33"/>
      <c r="G4209" s="34">
        <v>71</v>
      </c>
      <c r="H4209" s="33"/>
      <c r="I4209" s="32"/>
      <c r="J4209" s="34">
        <v>0</v>
      </c>
      <c r="K4209" s="33"/>
      <c r="L4209" s="32"/>
      <c r="M4209" s="32"/>
      <c r="N4209" s="34">
        <v>0</v>
      </c>
      <c r="O4209" s="32"/>
      <c r="P4209" s="32"/>
      <c r="Q4209" s="32"/>
      <c r="R4209" s="32"/>
      <c r="S4209" s="34">
        <v>0</v>
      </c>
      <c r="T4209" s="35"/>
      <c r="U4209" s="33"/>
      <c r="V4209" s="33"/>
      <c r="W4209" s="33"/>
      <c r="X4209" s="33"/>
      <c r="Y4209" s="33"/>
      <c r="Z4209" s="34">
        <v>0</v>
      </c>
      <c r="AA4209" s="33"/>
      <c r="AB4209" s="33"/>
      <c r="AC4209" s="42">
        <v>71</v>
      </c>
    </row>
    <row r="4210" spans="1:29" x14ac:dyDescent="0.25">
      <c r="A4210" s="224">
        <v>4206</v>
      </c>
      <c r="B4210" s="58" t="s">
        <v>1079</v>
      </c>
      <c r="C4210" s="8" t="s">
        <v>5456</v>
      </c>
      <c r="D4210" s="43">
        <v>0.70998666666666665</v>
      </c>
      <c r="E4210" s="121"/>
      <c r="F4210" s="5"/>
      <c r="G4210" s="6">
        <f>SUM(D4210*100,E4210:F4210)</f>
        <v>70.998666666666665</v>
      </c>
      <c r="H4210" s="5"/>
      <c r="I4210" s="4"/>
      <c r="J4210" s="6">
        <f>SUM(H4210:I4210)</f>
        <v>0</v>
      </c>
      <c r="K4210" s="5"/>
      <c r="L4210" s="4"/>
      <c r="M4210" s="4"/>
      <c r="N4210" s="6">
        <f>SUM(K4210:M4210)</f>
        <v>0</v>
      </c>
      <c r="O4210" s="4"/>
      <c r="P4210" s="4"/>
      <c r="Q4210" s="4"/>
      <c r="R4210" s="4"/>
      <c r="S4210" s="6">
        <f>SUM(O4210:R4210)</f>
        <v>0</v>
      </c>
      <c r="T4210" s="7"/>
      <c r="U4210" s="5"/>
      <c r="V4210" s="5"/>
      <c r="W4210" s="5"/>
      <c r="X4210" s="5"/>
      <c r="Y4210" s="5"/>
      <c r="Z4210" s="6">
        <f>SUM(T4210:Y4210)</f>
        <v>0</v>
      </c>
      <c r="AA4210" s="5"/>
      <c r="AB4210" s="5"/>
      <c r="AC4210" s="40">
        <f>G4210+J4210+N4210+S4210+Z4210+AA4210-AB4210</f>
        <v>70.998666666666665</v>
      </c>
    </row>
    <row r="4211" spans="1:29" x14ac:dyDescent="0.25">
      <c r="A4211" s="225">
        <v>4207</v>
      </c>
      <c r="B4211" s="62" t="s">
        <v>3109</v>
      </c>
      <c r="C4211" s="13" t="s">
        <v>2360</v>
      </c>
      <c r="D4211" s="18">
        <v>0.70983333333333332</v>
      </c>
      <c r="E4211" s="122"/>
      <c r="F4211" s="17"/>
      <c r="G4211" s="18">
        <v>70.983333333333334</v>
      </c>
      <c r="H4211" s="17"/>
      <c r="I4211" s="19"/>
      <c r="J4211" s="18">
        <v>0</v>
      </c>
      <c r="K4211" s="17"/>
      <c r="L4211" s="19"/>
      <c r="M4211" s="19"/>
      <c r="N4211" s="18">
        <v>0</v>
      </c>
      <c r="O4211" s="19"/>
      <c r="P4211" s="19"/>
      <c r="Q4211" s="19"/>
      <c r="R4211" s="19"/>
      <c r="S4211" s="18">
        <v>0</v>
      </c>
      <c r="T4211" s="20"/>
      <c r="U4211" s="17"/>
      <c r="V4211" s="17"/>
      <c r="W4211" s="17"/>
      <c r="X4211" s="17"/>
      <c r="Y4211" s="17"/>
      <c r="Z4211" s="18">
        <v>0</v>
      </c>
      <c r="AA4211" s="17"/>
      <c r="AB4211" s="17"/>
      <c r="AC4211" s="41">
        <v>70.983333333333334</v>
      </c>
    </row>
    <row r="4212" spans="1:29" x14ac:dyDescent="0.25">
      <c r="A4212" s="224">
        <v>4208</v>
      </c>
      <c r="B4212" s="62" t="s">
        <v>3783</v>
      </c>
      <c r="C4212" s="13" t="s">
        <v>3340</v>
      </c>
      <c r="D4212" s="18">
        <v>0.70973684210526311</v>
      </c>
      <c r="E4212" s="122"/>
      <c r="F4212" s="17"/>
      <c r="G4212" s="18">
        <v>70.973684210526315</v>
      </c>
      <c r="H4212" s="17"/>
      <c r="I4212" s="19"/>
      <c r="J4212" s="18">
        <v>0</v>
      </c>
      <c r="K4212" s="17"/>
      <c r="L4212" s="19"/>
      <c r="M4212" s="19"/>
      <c r="N4212" s="18">
        <v>0</v>
      </c>
      <c r="O4212" s="19"/>
      <c r="P4212" s="19"/>
      <c r="Q4212" s="19"/>
      <c r="R4212" s="19"/>
      <c r="S4212" s="18">
        <v>0</v>
      </c>
      <c r="T4212" s="20"/>
      <c r="U4212" s="17"/>
      <c r="V4212" s="17"/>
      <c r="W4212" s="17"/>
      <c r="X4212" s="17"/>
      <c r="Y4212" s="17"/>
      <c r="Z4212" s="18">
        <v>0</v>
      </c>
      <c r="AA4212" s="17"/>
      <c r="AB4212" s="17"/>
      <c r="AC4212" s="41">
        <v>70.973684210526315</v>
      </c>
    </row>
    <row r="4213" spans="1:29" x14ac:dyDescent="0.25">
      <c r="A4213" s="224">
        <v>4209</v>
      </c>
      <c r="B4213" s="62" t="s">
        <v>4691</v>
      </c>
      <c r="C4213" s="8" t="s">
        <v>4042</v>
      </c>
      <c r="D4213" s="18">
        <v>0.70966666666666667</v>
      </c>
      <c r="E4213" s="124"/>
      <c r="F4213" s="17"/>
      <c r="G4213" s="18">
        <f>SUM(D4213*100,E4213:F4213)</f>
        <v>70.966666666666669</v>
      </c>
      <c r="H4213" s="17"/>
      <c r="I4213" s="19"/>
      <c r="J4213" s="18">
        <f>SUM(H4213:I4213)</f>
        <v>0</v>
      </c>
      <c r="K4213" s="17"/>
      <c r="L4213" s="19"/>
      <c r="M4213" s="19"/>
      <c r="N4213" s="18">
        <f>SUM(K4213:M4213)</f>
        <v>0</v>
      </c>
      <c r="O4213" s="19"/>
      <c r="P4213" s="19"/>
      <c r="Q4213" s="19"/>
      <c r="R4213" s="19"/>
      <c r="S4213" s="18">
        <f>SUM(O4213:R4213)</f>
        <v>0</v>
      </c>
      <c r="T4213" s="20"/>
      <c r="U4213" s="17"/>
      <c r="V4213" s="17"/>
      <c r="W4213" s="17"/>
      <c r="X4213" s="17"/>
      <c r="Y4213" s="17"/>
      <c r="Z4213" s="18">
        <f>SUM(T4213:Y4213)</f>
        <v>0</v>
      </c>
      <c r="AA4213" s="17"/>
      <c r="AB4213" s="17"/>
      <c r="AC4213" s="41">
        <f>G4213+J4213+N4213+S4213+Z4213+AA4213-AB4213</f>
        <v>70.966666666666669</v>
      </c>
    </row>
    <row r="4214" spans="1:29" x14ac:dyDescent="0.25">
      <c r="A4214" s="224">
        <v>4210</v>
      </c>
      <c r="B4214" s="84" t="s">
        <v>1876</v>
      </c>
      <c r="C4214" s="8" t="s">
        <v>1369</v>
      </c>
      <c r="D4214" s="18">
        <v>0.70966292134831455</v>
      </c>
      <c r="E4214" s="122"/>
      <c r="F4214" s="17"/>
      <c r="G4214" s="18">
        <f>SUM(D4214*100,E4214:F4214)</f>
        <v>70.966292134831448</v>
      </c>
      <c r="H4214" s="17"/>
      <c r="I4214" s="19"/>
      <c r="J4214" s="18">
        <f>SUM(H4214:I4214)</f>
        <v>0</v>
      </c>
      <c r="K4214" s="17"/>
      <c r="L4214" s="19"/>
      <c r="M4214" s="19"/>
      <c r="N4214" s="18">
        <f>SUM(K4214:M4214)</f>
        <v>0</v>
      </c>
      <c r="O4214" s="19"/>
      <c r="P4214" s="19"/>
      <c r="Q4214" s="19"/>
      <c r="R4214" s="19"/>
      <c r="S4214" s="18">
        <f>SUM(O4214:R4214)</f>
        <v>0</v>
      </c>
      <c r="T4214" s="20"/>
      <c r="U4214" s="17"/>
      <c r="V4214" s="17"/>
      <c r="W4214" s="17"/>
      <c r="X4214" s="17"/>
      <c r="Y4214" s="17"/>
      <c r="Z4214" s="18">
        <f>SUM(T4214:Y4214)</f>
        <v>0</v>
      </c>
      <c r="AA4214" s="17"/>
      <c r="AB4214" s="17"/>
      <c r="AC4214" s="41">
        <f>G4214+J4214+N4214+S4214+Z4214+AA4214-AB4214</f>
        <v>70.966292134831448</v>
      </c>
    </row>
    <row r="4215" spans="1:29" x14ac:dyDescent="0.25">
      <c r="A4215" s="225">
        <v>4211</v>
      </c>
      <c r="B4215" s="109">
        <v>214130</v>
      </c>
      <c r="C4215" s="36" t="s">
        <v>5457</v>
      </c>
      <c r="D4215" s="39">
        <v>0.70962962962962961</v>
      </c>
      <c r="E4215" s="123"/>
      <c r="F4215" s="33"/>
      <c r="G4215" s="34">
        <v>70.962962962962962</v>
      </c>
      <c r="H4215" s="33"/>
      <c r="I4215" s="32"/>
      <c r="J4215" s="34">
        <v>0</v>
      </c>
      <c r="K4215" s="33"/>
      <c r="L4215" s="32"/>
      <c r="M4215" s="32"/>
      <c r="N4215" s="34">
        <v>0</v>
      </c>
      <c r="O4215" s="32"/>
      <c r="P4215" s="32"/>
      <c r="Q4215" s="32"/>
      <c r="R4215" s="32"/>
      <c r="S4215" s="34">
        <v>0</v>
      </c>
      <c r="T4215" s="35"/>
      <c r="U4215" s="33"/>
      <c r="V4215" s="33"/>
      <c r="W4215" s="33"/>
      <c r="X4215" s="33"/>
      <c r="Y4215" s="33"/>
      <c r="Z4215" s="34">
        <v>0</v>
      </c>
      <c r="AA4215" s="33"/>
      <c r="AB4215" s="33"/>
      <c r="AC4215" s="42">
        <v>70.962962962962962</v>
      </c>
    </row>
    <row r="4216" spans="1:29" x14ac:dyDescent="0.25">
      <c r="A4216" s="224">
        <v>4212</v>
      </c>
      <c r="B4216" s="96" t="s">
        <v>1877</v>
      </c>
      <c r="C4216" s="8" t="s">
        <v>1369</v>
      </c>
      <c r="D4216" s="18">
        <v>0.70949152542372884</v>
      </c>
      <c r="E4216" s="122"/>
      <c r="F4216" s="17"/>
      <c r="G4216" s="18">
        <f>SUM(D4216*100,E4216:F4216)</f>
        <v>70.949152542372886</v>
      </c>
      <c r="H4216" s="17"/>
      <c r="I4216" s="19"/>
      <c r="J4216" s="18">
        <f>SUM(H4216:I4216)</f>
        <v>0</v>
      </c>
      <c r="K4216" s="17"/>
      <c r="L4216" s="19"/>
      <c r="M4216" s="19"/>
      <c r="N4216" s="18">
        <f>SUM(K4216:M4216)</f>
        <v>0</v>
      </c>
      <c r="O4216" s="19"/>
      <c r="P4216" s="19"/>
      <c r="Q4216" s="19"/>
      <c r="R4216" s="19"/>
      <c r="S4216" s="18">
        <f>SUM(O4216:R4216)</f>
        <v>0</v>
      </c>
      <c r="T4216" s="20"/>
      <c r="U4216" s="17"/>
      <c r="V4216" s="17"/>
      <c r="W4216" s="17"/>
      <c r="X4216" s="17"/>
      <c r="Y4216" s="17"/>
      <c r="Z4216" s="18">
        <f>SUM(T4216:Y4216)</f>
        <v>0</v>
      </c>
      <c r="AA4216" s="17"/>
      <c r="AB4216" s="17"/>
      <c r="AC4216" s="41">
        <f>G4216+J4216+N4216+S4216+Z4216+AA4216-AB4216</f>
        <v>70.949152542372886</v>
      </c>
    </row>
    <row r="4217" spans="1:29" x14ac:dyDescent="0.25">
      <c r="A4217" s="224">
        <v>4213</v>
      </c>
      <c r="B4217" s="62" t="s">
        <v>4909</v>
      </c>
      <c r="C4217" s="8" t="s">
        <v>4042</v>
      </c>
      <c r="D4217" s="18">
        <v>0.69648648648648648</v>
      </c>
      <c r="E4217" s="124"/>
      <c r="F4217" s="17"/>
      <c r="G4217" s="18">
        <f>SUM(D4217*100,E4217:F4217)</f>
        <v>69.648648648648646</v>
      </c>
      <c r="H4217" s="17"/>
      <c r="I4217" s="19"/>
      <c r="J4217" s="18">
        <f>SUM(H4217:I4217)</f>
        <v>0</v>
      </c>
      <c r="K4217" s="17"/>
      <c r="L4217" s="19"/>
      <c r="M4217" s="19"/>
      <c r="N4217" s="18">
        <f>SUM(K4217:M4217)</f>
        <v>0</v>
      </c>
      <c r="O4217" s="19"/>
      <c r="P4217" s="19"/>
      <c r="Q4217" s="19"/>
      <c r="R4217" s="19"/>
      <c r="S4217" s="18">
        <f>SUM(O4217:R4217)</f>
        <v>0</v>
      </c>
      <c r="T4217" s="20"/>
      <c r="U4217" s="17">
        <v>1.3</v>
      </c>
      <c r="V4217" s="17"/>
      <c r="W4217" s="17"/>
      <c r="X4217" s="17"/>
      <c r="Y4217" s="17"/>
      <c r="Z4217" s="18">
        <f>SUM(T4217:Y4217)</f>
        <v>1.3</v>
      </c>
      <c r="AA4217" s="17"/>
      <c r="AB4217" s="17"/>
      <c r="AC4217" s="41">
        <f>G4217+J4217+N4217+S4217+Z4217+AA4217-AB4217</f>
        <v>70.948648648648643</v>
      </c>
    </row>
    <row r="4218" spans="1:29" x14ac:dyDescent="0.25">
      <c r="A4218" s="224">
        <v>4214</v>
      </c>
      <c r="B4218" s="81" t="s">
        <v>4178</v>
      </c>
      <c r="C4218" s="8" t="s">
        <v>4042</v>
      </c>
      <c r="D4218" s="18">
        <v>0.67343750000000002</v>
      </c>
      <c r="E4218" s="124"/>
      <c r="F4218" s="17"/>
      <c r="G4218" s="18">
        <f>SUM(D4218*100,E4218:F4218)</f>
        <v>67.34375</v>
      </c>
      <c r="H4218" s="17"/>
      <c r="I4218" s="19"/>
      <c r="J4218" s="18">
        <f>SUM(H4218:I4218)</f>
        <v>0</v>
      </c>
      <c r="K4218" s="17"/>
      <c r="L4218" s="19"/>
      <c r="M4218" s="19"/>
      <c r="N4218" s="18">
        <f>SUM(K4218:M4218)</f>
        <v>0</v>
      </c>
      <c r="O4218" s="19"/>
      <c r="P4218" s="19"/>
      <c r="Q4218" s="19"/>
      <c r="R4218" s="19"/>
      <c r="S4218" s="18">
        <f>SUM(O4218:R4218)</f>
        <v>0</v>
      </c>
      <c r="T4218" s="20">
        <v>2</v>
      </c>
      <c r="U4218" s="17"/>
      <c r="V4218" s="17">
        <v>1.6</v>
      </c>
      <c r="W4218" s="17"/>
      <c r="X4218" s="17"/>
      <c r="Y4218" s="17"/>
      <c r="Z4218" s="18">
        <f>SUM(T4218:Y4218)</f>
        <v>3.6</v>
      </c>
      <c r="AA4218" s="17"/>
      <c r="AB4218" s="17"/>
      <c r="AC4218" s="41">
        <f>G4218+J4218+N4218+S4218+Z4218+AA4218-AB4218</f>
        <v>70.943749999999994</v>
      </c>
    </row>
    <row r="4219" spans="1:29" x14ac:dyDescent="0.25">
      <c r="A4219" s="225">
        <v>4215</v>
      </c>
      <c r="B4219" s="62" t="s">
        <v>5318</v>
      </c>
      <c r="C4219" s="9" t="s">
        <v>4042</v>
      </c>
      <c r="D4219" s="18">
        <v>0.70941212121212116</v>
      </c>
      <c r="E4219" s="124"/>
      <c r="F4219" s="17"/>
      <c r="G4219" s="18">
        <f>SUM(D4219*100,E4219:F4219)</f>
        <v>70.941212121212118</v>
      </c>
      <c r="H4219" s="17"/>
      <c r="I4219" s="19"/>
      <c r="J4219" s="18">
        <f>SUM(H4219:I4219)</f>
        <v>0</v>
      </c>
      <c r="K4219" s="17"/>
      <c r="L4219" s="19"/>
      <c r="M4219" s="19"/>
      <c r="N4219" s="18">
        <f>SUM(K4219:M4219)</f>
        <v>0</v>
      </c>
      <c r="O4219" s="19"/>
      <c r="P4219" s="19"/>
      <c r="Q4219" s="19"/>
      <c r="R4219" s="19"/>
      <c r="S4219" s="18">
        <f>SUM(O4219:R4219)</f>
        <v>0</v>
      </c>
      <c r="T4219" s="20"/>
      <c r="U4219" s="17"/>
      <c r="V4219" s="17"/>
      <c r="W4219" s="17"/>
      <c r="X4219" s="17"/>
      <c r="Y4219" s="17"/>
      <c r="Z4219" s="18">
        <f>SUM(T4219:Y4219)</f>
        <v>0</v>
      </c>
      <c r="AA4219" s="17"/>
      <c r="AB4219" s="17"/>
      <c r="AC4219" s="41">
        <f>G4219+J4219+N4219+S4219+Z4219+AA4219-AB4219</f>
        <v>70.941212121212118</v>
      </c>
    </row>
    <row r="4220" spans="1:29" x14ac:dyDescent="0.25">
      <c r="A4220" s="224">
        <v>4216</v>
      </c>
      <c r="B4220" s="109">
        <v>174035</v>
      </c>
      <c r="C4220" s="36" t="s">
        <v>5457</v>
      </c>
      <c r="D4220" s="39">
        <v>0.70933333333333337</v>
      </c>
      <c r="E4220" s="123"/>
      <c r="F4220" s="33"/>
      <c r="G4220" s="34">
        <v>70.933333333333337</v>
      </c>
      <c r="H4220" s="33"/>
      <c r="I4220" s="32"/>
      <c r="J4220" s="34">
        <v>0</v>
      </c>
      <c r="K4220" s="33"/>
      <c r="L4220" s="32"/>
      <c r="M4220" s="32"/>
      <c r="N4220" s="34">
        <v>0</v>
      </c>
      <c r="O4220" s="32"/>
      <c r="P4220" s="32"/>
      <c r="Q4220" s="32"/>
      <c r="R4220" s="32"/>
      <c r="S4220" s="34">
        <v>0</v>
      </c>
      <c r="T4220" s="35"/>
      <c r="U4220" s="33"/>
      <c r="V4220" s="33"/>
      <c r="W4220" s="33"/>
      <c r="X4220" s="33"/>
      <c r="Y4220" s="33"/>
      <c r="Z4220" s="34">
        <v>0</v>
      </c>
      <c r="AA4220" s="33"/>
      <c r="AB4220" s="33"/>
      <c r="AC4220" s="42">
        <v>70.933333333333337</v>
      </c>
    </row>
    <row r="4221" spans="1:29" x14ac:dyDescent="0.25">
      <c r="A4221" s="224">
        <v>4217</v>
      </c>
      <c r="B4221" s="109">
        <v>214202</v>
      </c>
      <c r="C4221" s="36" t="s">
        <v>5457</v>
      </c>
      <c r="D4221" s="39">
        <v>0.64729629629629626</v>
      </c>
      <c r="E4221" s="123"/>
      <c r="F4221" s="33"/>
      <c r="G4221" s="34">
        <v>64.729629629629628</v>
      </c>
      <c r="H4221" s="33"/>
      <c r="I4221" s="32"/>
      <c r="J4221" s="34">
        <v>0</v>
      </c>
      <c r="K4221" s="33"/>
      <c r="L4221" s="32"/>
      <c r="M4221" s="32"/>
      <c r="N4221" s="34">
        <v>0</v>
      </c>
      <c r="O4221" s="32"/>
      <c r="P4221" s="32"/>
      <c r="Q4221" s="32"/>
      <c r="R4221" s="32"/>
      <c r="S4221" s="34">
        <v>0</v>
      </c>
      <c r="T4221" s="35"/>
      <c r="U4221" s="33">
        <v>6.2</v>
      </c>
      <c r="V4221" s="33"/>
      <c r="W4221" s="33"/>
      <c r="X4221" s="33"/>
      <c r="Y4221" s="33"/>
      <c r="Z4221" s="34">
        <v>6.2</v>
      </c>
      <c r="AA4221" s="33"/>
      <c r="AB4221" s="33"/>
      <c r="AC4221" s="42">
        <v>70.92962962962963</v>
      </c>
    </row>
    <row r="4222" spans="1:29" x14ac:dyDescent="0.25">
      <c r="A4222" s="224">
        <v>4218</v>
      </c>
      <c r="B4222" s="62" t="s">
        <v>3110</v>
      </c>
      <c r="C4222" s="13" t="s">
        <v>2360</v>
      </c>
      <c r="D4222" s="18">
        <v>0.70923076923076922</v>
      </c>
      <c r="E4222" s="122"/>
      <c r="F4222" s="17"/>
      <c r="G4222" s="18">
        <v>70.92307692307692</v>
      </c>
      <c r="H4222" s="17"/>
      <c r="I4222" s="19"/>
      <c r="J4222" s="18">
        <v>0</v>
      </c>
      <c r="K4222" s="17"/>
      <c r="L4222" s="19"/>
      <c r="M4222" s="19"/>
      <c r="N4222" s="18">
        <v>0</v>
      </c>
      <c r="O4222" s="19"/>
      <c r="P4222" s="19"/>
      <c r="Q4222" s="19"/>
      <c r="R4222" s="19"/>
      <c r="S4222" s="18">
        <v>0</v>
      </c>
      <c r="T4222" s="20"/>
      <c r="U4222" s="17"/>
      <c r="V4222" s="17"/>
      <c r="W4222" s="17"/>
      <c r="X4222" s="17"/>
      <c r="Y4222" s="17"/>
      <c r="Z4222" s="18">
        <v>0</v>
      </c>
      <c r="AA4222" s="17"/>
      <c r="AB4222" s="17"/>
      <c r="AC4222" s="41">
        <v>70.92307692307692</v>
      </c>
    </row>
    <row r="4223" spans="1:29" x14ac:dyDescent="0.25">
      <c r="A4223" s="225">
        <v>4219</v>
      </c>
      <c r="B4223" s="62" t="s">
        <v>3111</v>
      </c>
      <c r="C4223" s="13" t="s">
        <v>2360</v>
      </c>
      <c r="D4223" s="18">
        <v>0.70923076923076922</v>
      </c>
      <c r="E4223" s="122"/>
      <c r="F4223" s="17"/>
      <c r="G4223" s="18">
        <v>70.92307692307692</v>
      </c>
      <c r="H4223" s="17"/>
      <c r="I4223" s="19"/>
      <c r="J4223" s="18">
        <v>0</v>
      </c>
      <c r="K4223" s="17"/>
      <c r="L4223" s="19"/>
      <c r="M4223" s="19"/>
      <c r="N4223" s="18">
        <v>0</v>
      </c>
      <c r="O4223" s="19"/>
      <c r="P4223" s="19"/>
      <c r="Q4223" s="19"/>
      <c r="R4223" s="19"/>
      <c r="S4223" s="18">
        <v>0</v>
      </c>
      <c r="T4223" s="20"/>
      <c r="U4223" s="17"/>
      <c r="V4223" s="17"/>
      <c r="W4223" s="17"/>
      <c r="X4223" s="17"/>
      <c r="Y4223" s="17"/>
      <c r="Z4223" s="18">
        <v>0</v>
      </c>
      <c r="AA4223" s="17"/>
      <c r="AB4223" s="17"/>
      <c r="AC4223" s="41">
        <v>70.92307692307692</v>
      </c>
    </row>
    <row r="4224" spans="1:29" x14ac:dyDescent="0.25">
      <c r="A4224" s="224">
        <v>4220</v>
      </c>
      <c r="B4224" s="62" t="s">
        <v>4683</v>
      </c>
      <c r="C4224" s="8" t="s">
        <v>4042</v>
      </c>
      <c r="D4224" s="18">
        <v>0.69699999999999995</v>
      </c>
      <c r="E4224" s="124"/>
      <c r="F4224" s="17"/>
      <c r="G4224" s="18">
        <f>SUM(D4224*100,E4224:F4224)</f>
        <v>69.699999999999989</v>
      </c>
      <c r="H4224" s="17"/>
      <c r="I4224" s="19"/>
      <c r="J4224" s="18">
        <f>SUM(H4224:I4224)</f>
        <v>0</v>
      </c>
      <c r="K4224" s="17"/>
      <c r="L4224" s="19"/>
      <c r="M4224" s="19"/>
      <c r="N4224" s="18">
        <f>SUM(K4224:M4224)</f>
        <v>0</v>
      </c>
      <c r="O4224" s="19"/>
      <c r="P4224" s="19"/>
      <c r="Q4224" s="19"/>
      <c r="R4224" s="19"/>
      <c r="S4224" s="18">
        <f>SUM(O4224:R4224)</f>
        <v>0</v>
      </c>
      <c r="T4224" s="20">
        <v>1</v>
      </c>
      <c r="U4224" s="17"/>
      <c r="V4224" s="17"/>
      <c r="W4224" s="17"/>
      <c r="X4224" s="17">
        <v>0.2</v>
      </c>
      <c r="Y4224" s="17"/>
      <c r="Z4224" s="18">
        <f>SUM(T4224:Y4224)</f>
        <v>1.2</v>
      </c>
      <c r="AA4224" s="17"/>
      <c r="AB4224" s="17"/>
      <c r="AC4224" s="41">
        <f>G4224+J4224+N4224+S4224+Z4224+AA4224-AB4224</f>
        <v>70.899999999999991</v>
      </c>
    </row>
    <row r="4225" spans="1:29" x14ac:dyDescent="0.25">
      <c r="A4225" s="224">
        <v>4221</v>
      </c>
      <c r="B4225" s="62" t="s">
        <v>3784</v>
      </c>
      <c r="C4225" s="13" t="s">
        <v>3340</v>
      </c>
      <c r="D4225" s="18">
        <v>0.69874999999999998</v>
      </c>
      <c r="E4225" s="122">
        <v>1</v>
      </c>
      <c r="F4225" s="17"/>
      <c r="G4225" s="18">
        <v>70.875</v>
      </c>
      <c r="H4225" s="17"/>
      <c r="I4225" s="19"/>
      <c r="J4225" s="18">
        <v>0</v>
      </c>
      <c r="K4225" s="17"/>
      <c r="L4225" s="19"/>
      <c r="M4225" s="19"/>
      <c r="N4225" s="18">
        <v>0</v>
      </c>
      <c r="O4225" s="19"/>
      <c r="P4225" s="19"/>
      <c r="Q4225" s="19"/>
      <c r="R4225" s="19"/>
      <c r="S4225" s="18">
        <v>0</v>
      </c>
      <c r="T4225" s="20"/>
      <c r="U4225" s="17"/>
      <c r="V4225" s="17"/>
      <c r="W4225" s="17"/>
      <c r="X4225" s="17"/>
      <c r="Y4225" s="17"/>
      <c r="Z4225" s="18">
        <v>0</v>
      </c>
      <c r="AA4225" s="17"/>
      <c r="AB4225" s="17"/>
      <c r="AC4225" s="41">
        <v>70.875</v>
      </c>
    </row>
    <row r="4226" spans="1:29" x14ac:dyDescent="0.25">
      <c r="A4226" s="224">
        <v>4222</v>
      </c>
      <c r="B4226" s="81" t="s">
        <v>4469</v>
      </c>
      <c r="C4226" s="8" t="s">
        <v>4042</v>
      </c>
      <c r="D4226" s="18">
        <v>0.70870967741935487</v>
      </c>
      <c r="E4226" s="124"/>
      <c r="F4226" s="17"/>
      <c r="G4226" s="18">
        <f>SUM(D4226*100,E4226:F4226)</f>
        <v>70.870967741935488</v>
      </c>
      <c r="H4226" s="17"/>
      <c r="I4226" s="19"/>
      <c r="J4226" s="18">
        <f>SUM(H4226:I4226)</f>
        <v>0</v>
      </c>
      <c r="K4226" s="17"/>
      <c r="L4226" s="19"/>
      <c r="M4226" s="19"/>
      <c r="N4226" s="18">
        <f>SUM(K4226:M4226)</f>
        <v>0</v>
      </c>
      <c r="O4226" s="19"/>
      <c r="P4226" s="19"/>
      <c r="Q4226" s="19"/>
      <c r="R4226" s="19"/>
      <c r="S4226" s="18">
        <f>SUM(O4226:R4226)</f>
        <v>0</v>
      </c>
      <c r="T4226" s="20"/>
      <c r="U4226" s="17"/>
      <c r="V4226" s="17"/>
      <c r="W4226" s="17"/>
      <c r="X4226" s="17"/>
      <c r="Y4226" s="17"/>
      <c r="Z4226" s="18">
        <f>SUM(T4226:Y4226)</f>
        <v>0</v>
      </c>
      <c r="AA4226" s="17"/>
      <c r="AB4226" s="17"/>
      <c r="AC4226" s="41">
        <f>G4226+J4226+N4226+S4226+Z4226+AA4226-AB4226</f>
        <v>70.870967741935488</v>
      </c>
    </row>
    <row r="4227" spans="1:29" x14ac:dyDescent="0.25">
      <c r="A4227" s="225">
        <v>4223</v>
      </c>
      <c r="B4227" s="62" t="s">
        <v>3785</v>
      </c>
      <c r="C4227" s="13" t="s">
        <v>3340</v>
      </c>
      <c r="D4227" s="18">
        <v>0.70866666666666667</v>
      </c>
      <c r="E4227" s="122"/>
      <c r="F4227" s="17"/>
      <c r="G4227" s="18">
        <v>70.86666666666666</v>
      </c>
      <c r="H4227" s="17"/>
      <c r="I4227" s="19"/>
      <c r="J4227" s="18">
        <v>0</v>
      </c>
      <c r="K4227" s="17"/>
      <c r="L4227" s="19"/>
      <c r="M4227" s="19"/>
      <c r="N4227" s="18">
        <v>0</v>
      </c>
      <c r="O4227" s="19"/>
      <c r="P4227" s="19"/>
      <c r="Q4227" s="19"/>
      <c r="R4227" s="19"/>
      <c r="S4227" s="18">
        <v>0</v>
      </c>
      <c r="T4227" s="20"/>
      <c r="U4227" s="17"/>
      <c r="V4227" s="17"/>
      <c r="W4227" s="17"/>
      <c r="X4227" s="17"/>
      <c r="Y4227" s="17"/>
      <c r="Z4227" s="18">
        <v>0</v>
      </c>
      <c r="AA4227" s="17"/>
      <c r="AB4227" s="17"/>
      <c r="AC4227" s="41">
        <v>70.86666666666666</v>
      </c>
    </row>
    <row r="4228" spans="1:29" x14ac:dyDescent="0.25">
      <c r="A4228" s="224">
        <v>4224</v>
      </c>
      <c r="B4228" s="62" t="s">
        <v>1080</v>
      </c>
      <c r="C4228" s="8" t="s">
        <v>5456</v>
      </c>
      <c r="D4228" s="6">
        <v>0.70862068965517244</v>
      </c>
      <c r="E4228" s="121"/>
      <c r="F4228" s="5"/>
      <c r="G4228" s="6">
        <f>SUM(D4228*100,E4228:F4228)</f>
        <v>70.862068965517238</v>
      </c>
      <c r="H4228" s="5"/>
      <c r="I4228" s="4"/>
      <c r="J4228" s="6">
        <f>SUM(H4228:I4228)</f>
        <v>0</v>
      </c>
      <c r="K4228" s="5"/>
      <c r="L4228" s="4"/>
      <c r="M4228" s="4"/>
      <c r="N4228" s="6">
        <f>SUM(K4228:M4228)</f>
        <v>0</v>
      </c>
      <c r="O4228" s="4"/>
      <c r="P4228" s="4"/>
      <c r="Q4228" s="4"/>
      <c r="R4228" s="4"/>
      <c r="S4228" s="6">
        <f>SUM(O4228:R4228)</f>
        <v>0</v>
      </c>
      <c r="T4228" s="7"/>
      <c r="U4228" s="5"/>
      <c r="V4228" s="5"/>
      <c r="W4228" s="5"/>
      <c r="X4228" s="5"/>
      <c r="Y4228" s="5"/>
      <c r="Z4228" s="6">
        <f>SUM(T4228:Y4228)</f>
        <v>0</v>
      </c>
      <c r="AA4228" s="5"/>
      <c r="AB4228" s="5"/>
      <c r="AC4228" s="40">
        <f>G4228+J4228+N4228+S4228+Z4228+AA4228-AB4228</f>
        <v>70.862068965517238</v>
      </c>
    </row>
    <row r="4229" spans="1:29" x14ac:dyDescent="0.25">
      <c r="A4229" s="224">
        <v>4225</v>
      </c>
      <c r="B4229" s="109">
        <v>184087</v>
      </c>
      <c r="C4229" s="36" t="s">
        <v>5457</v>
      </c>
      <c r="D4229" s="39">
        <v>0.70833333333333337</v>
      </c>
      <c r="E4229" s="123"/>
      <c r="F4229" s="33"/>
      <c r="G4229" s="34">
        <v>70.833333333333343</v>
      </c>
      <c r="H4229" s="33"/>
      <c r="I4229" s="32"/>
      <c r="J4229" s="34">
        <v>0</v>
      </c>
      <c r="K4229" s="33"/>
      <c r="L4229" s="32"/>
      <c r="M4229" s="32"/>
      <c r="N4229" s="34">
        <v>0</v>
      </c>
      <c r="O4229" s="32"/>
      <c r="P4229" s="32"/>
      <c r="Q4229" s="32"/>
      <c r="R4229" s="32"/>
      <c r="S4229" s="34">
        <v>0</v>
      </c>
      <c r="T4229" s="35"/>
      <c r="U4229" s="33"/>
      <c r="V4229" s="33"/>
      <c r="W4229" s="33"/>
      <c r="X4229" s="33"/>
      <c r="Y4229" s="33"/>
      <c r="Z4229" s="34">
        <v>0</v>
      </c>
      <c r="AA4229" s="33"/>
      <c r="AB4229" s="33"/>
      <c r="AC4229" s="42">
        <v>70.833333333333343</v>
      </c>
    </row>
    <row r="4230" spans="1:29" x14ac:dyDescent="0.25">
      <c r="A4230" s="224">
        <v>4226</v>
      </c>
      <c r="B4230" s="62" t="s">
        <v>3112</v>
      </c>
      <c r="C4230" s="13" t="s">
        <v>2360</v>
      </c>
      <c r="D4230" s="18">
        <v>0.70833333333333326</v>
      </c>
      <c r="E4230" s="122"/>
      <c r="F4230" s="17"/>
      <c r="G4230" s="18">
        <v>70.833333333333329</v>
      </c>
      <c r="H4230" s="17"/>
      <c r="I4230" s="19"/>
      <c r="J4230" s="18">
        <v>0</v>
      </c>
      <c r="K4230" s="17"/>
      <c r="L4230" s="19"/>
      <c r="M4230" s="19"/>
      <c r="N4230" s="18">
        <v>0</v>
      </c>
      <c r="O4230" s="19"/>
      <c r="P4230" s="19"/>
      <c r="Q4230" s="19"/>
      <c r="R4230" s="19"/>
      <c r="S4230" s="18">
        <v>0</v>
      </c>
      <c r="T4230" s="20"/>
      <c r="U4230" s="17"/>
      <c r="V4230" s="17"/>
      <c r="W4230" s="17"/>
      <c r="X4230" s="17"/>
      <c r="Y4230" s="17"/>
      <c r="Z4230" s="18">
        <v>0</v>
      </c>
      <c r="AA4230" s="17"/>
      <c r="AB4230" s="17"/>
      <c r="AC4230" s="41">
        <v>70.833333333333329</v>
      </c>
    </row>
    <row r="4231" spans="1:29" x14ac:dyDescent="0.25">
      <c r="A4231" s="225">
        <v>4227</v>
      </c>
      <c r="B4231" s="100" t="s">
        <v>1878</v>
      </c>
      <c r="C4231" s="26" t="s">
        <v>1369</v>
      </c>
      <c r="D4231" s="18">
        <v>0.70827096774193543</v>
      </c>
      <c r="E4231" s="122"/>
      <c r="F4231" s="17"/>
      <c r="G4231" s="18">
        <f>SUM(D4231*100,E4231:F4231)</f>
        <v>70.827096774193549</v>
      </c>
      <c r="H4231" s="17"/>
      <c r="I4231" s="19"/>
      <c r="J4231" s="18">
        <f>SUM(H4231:I4231)</f>
        <v>0</v>
      </c>
      <c r="K4231" s="17"/>
      <c r="L4231" s="19"/>
      <c r="M4231" s="19"/>
      <c r="N4231" s="18">
        <f>SUM(K4231:M4231)</f>
        <v>0</v>
      </c>
      <c r="O4231" s="19"/>
      <c r="P4231" s="19"/>
      <c r="Q4231" s="19"/>
      <c r="R4231" s="19"/>
      <c r="S4231" s="18">
        <f>SUM(O4231:R4231)</f>
        <v>0</v>
      </c>
      <c r="T4231" s="20"/>
      <c r="U4231" s="17"/>
      <c r="V4231" s="17"/>
      <c r="W4231" s="17"/>
      <c r="X4231" s="17"/>
      <c r="Y4231" s="17"/>
      <c r="Z4231" s="18">
        <f>SUM(T4231:Y4231)</f>
        <v>0</v>
      </c>
      <c r="AA4231" s="17"/>
      <c r="AB4231" s="17"/>
      <c r="AC4231" s="41">
        <f>G4231+J4231+N4231+S4231+Z4231+AA4231-AB4231</f>
        <v>70.827096774193549</v>
      </c>
    </row>
    <row r="4232" spans="1:29" x14ac:dyDescent="0.25">
      <c r="A4232" s="224">
        <v>4228</v>
      </c>
      <c r="B4232" s="81" t="s">
        <v>1879</v>
      </c>
      <c r="C4232" s="8" t="s">
        <v>1369</v>
      </c>
      <c r="D4232" s="18">
        <v>0.70823970037453188</v>
      </c>
      <c r="E4232" s="122"/>
      <c r="F4232" s="17"/>
      <c r="G4232" s="18">
        <f>SUM(D4232*100,E4232:F4232)</f>
        <v>70.823970037453194</v>
      </c>
      <c r="H4232" s="17"/>
      <c r="I4232" s="19"/>
      <c r="J4232" s="18">
        <f>SUM(H4232:I4232)</f>
        <v>0</v>
      </c>
      <c r="K4232" s="17"/>
      <c r="L4232" s="19"/>
      <c r="M4232" s="19"/>
      <c r="N4232" s="18">
        <f>SUM(K4232:M4232)</f>
        <v>0</v>
      </c>
      <c r="O4232" s="19"/>
      <c r="P4232" s="19"/>
      <c r="Q4232" s="19"/>
      <c r="R4232" s="19"/>
      <c r="S4232" s="18">
        <f>SUM(O4232:R4232)</f>
        <v>0</v>
      </c>
      <c r="T4232" s="20"/>
      <c r="U4232" s="17"/>
      <c r="V4232" s="17"/>
      <c r="W4232" s="17"/>
      <c r="X4232" s="17"/>
      <c r="Y4232" s="17"/>
      <c r="Z4232" s="18">
        <f>SUM(T4232:Y4232)</f>
        <v>0</v>
      </c>
      <c r="AA4232" s="17"/>
      <c r="AB4232" s="17"/>
      <c r="AC4232" s="41">
        <f>G4232+J4232+N4232+S4232+Z4232+AA4232-AB4232</f>
        <v>70.823970037453194</v>
      </c>
    </row>
    <row r="4233" spans="1:29" x14ac:dyDescent="0.25">
      <c r="A4233" s="224">
        <v>4229</v>
      </c>
      <c r="B4233" s="62" t="s">
        <v>3786</v>
      </c>
      <c r="C4233" s="13" t="s">
        <v>3340</v>
      </c>
      <c r="D4233" s="18">
        <v>0.68312499999999998</v>
      </c>
      <c r="E4233" s="122">
        <v>1</v>
      </c>
      <c r="F4233" s="17"/>
      <c r="G4233" s="18">
        <v>69.3125</v>
      </c>
      <c r="H4233" s="17"/>
      <c r="I4233" s="19"/>
      <c r="J4233" s="18">
        <v>0</v>
      </c>
      <c r="K4233" s="17"/>
      <c r="L4233" s="19"/>
      <c r="M4233" s="19"/>
      <c r="N4233" s="18">
        <v>0</v>
      </c>
      <c r="O4233" s="19"/>
      <c r="P4233" s="19"/>
      <c r="Q4233" s="19"/>
      <c r="R4233" s="19"/>
      <c r="S4233" s="18">
        <v>0</v>
      </c>
      <c r="T4233" s="20"/>
      <c r="U4233" s="17"/>
      <c r="V4233" s="17"/>
      <c r="W4233" s="17">
        <v>1.5</v>
      </c>
      <c r="X4233" s="17"/>
      <c r="Y4233" s="17"/>
      <c r="Z4233" s="18">
        <v>1.5</v>
      </c>
      <c r="AA4233" s="17"/>
      <c r="AB4233" s="17"/>
      <c r="AC4233" s="41">
        <v>70.8125</v>
      </c>
    </row>
    <row r="4234" spans="1:29" x14ac:dyDescent="0.25">
      <c r="A4234" s="224">
        <v>4230</v>
      </c>
      <c r="B4234" s="62" t="s">
        <v>3787</v>
      </c>
      <c r="C4234" s="13" t="s">
        <v>3340</v>
      </c>
      <c r="D4234" s="18">
        <v>0.7</v>
      </c>
      <c r="E4234" s="122"/>
      <c r="F4234" s="17"/>
      <c r="G4234" s="18">
        <v>70</v>
      </c>
      <c r="H4234" s="17"/>
      <c r="I4234" s="19"/>
      <c r="J4234" s="18">
        <v>0</v>
      </c>
      <c r="K4234" s="17"/>
      <c r="L4234" s="19"/>
      <c r="M4234" s="19"/>
      <c r="N4234" s="18">
        <v>0</v>
      </c>
      <c r="O4234" s="19"/>
      <c r="P4234" s="19"/>
      <c r="Q4234" s="19"/>
      <c r="R4234" s="19"/>
      <c r="S4234" s="18">
        <v>0</v>
      </c>
      <c r="T4234" s="20"/>
      <c r="U4234" s="17"/>
      <c r="V4234" s="17"/>
      <c r="W4234" s="17"/>
      <c r="X4234" s="17">
        <v>0.8</v>
      </c>
      <c r="Y4234" s="17"/>
      <c r="Z4234" s="18">
        <v>0.8</v>
      </c>
      <c r="AA4234" s="17"/>
      <c r="AB4234" s="17"/>
      <c r="AC4234" s="41">
        <v>70.8</v>
      </c>
    </row>
    <row r="4235" spans="1:29" x14ac:dyDescent="0.25">
      <c r="A4235" s="225">
        <v>4231</v>
      </c>
      <c r="B4235" s="109">
        <v>204082</v>
      </c>
      <c r="C4235" s="36" t="s">
        <v>5457</v>
      </c>
      <c r="D4235" s="38">
        <v>0.70781249999999996</v>
      </c>
      <c r="E4235" s="123"/>
      <c r="F4235" s="33"/>
      <c r="G4235" s="34">
        <v>70.78125</v>
      </c>
      <c r="H4235" s="33"/>
      <c r="I4235" s="32"/>
      <c r="J4235" s="34">
        <v>0</v>
      </c>
      <c r="K4235" s="33"/>
      <c r="L4235" s="32"/>
      <c r="M4235" s="32"/>
      <c r="N4235" s="34">
        <v>0</v>
      </c>
      <c r="O4235" s="32"/>
      <c r="P4235" s="32"/>
      <c r="Q4235" s="32"/>
      <c r="R4235" s="32"/>
      <c r="S4235" s="34">
        <v>0</v>
      </c>
      <c r="T4235" s="35"/>
      <c r="U4235" s="33"/>
      <c r="V4235" s="33"/>
      <c r="W4235" s="33"/>
      <c r="X4235" s="33"/>
      <c r="Y4235" s="33"/>
      <c r="Z4235" s="34">
        <v>0</v>
      </c>
      <c r="AA4235" s="33"/>
      <c r="AB4235" s="33"/>
      <c r="AC4235" s="42">
        <v>70.78125</v>
      </c>
    </row>
    <row r="4236" spans="1:29" x14ac:dyDescent="0.25">
      <c r="A4236" s="224">
        <v>4232</v>
      </c>
      <c r="B4236" s="109">
        <v>214099</v>
      </c>
      <c r="C4236" s="36" t="s">
        <v>5457</v>
      </c>
      <c r="D4236" s="39">
        <v>0.6737629629629629</v>
      </c>
      <c r="E4236" s="123"/>
      <c r="F4236" s="33"/>
      <c r="G4236" s="34">
        <v>67.376296296296289</v>
      </c>
      <c r="H4236" s="33"/>
      <c r="I4236" s="32"/>
      <c r="J4236" s="34">
        <v>0</v>
      </c>
      <c r="K4236" s="33"/>
      <c r="L4236" s="32"/>
      <c r="M4236" s="32"/>
      <c r="N4236" s="34">
        <v>0</v>
      </c>
      <c r="O4236" s="32"/>
      <c r="P4236" s="32"/>
      <c r="Q4236" s="32"/>
      <c r="R4236" s="32"/>
      <c r="S4236" s="34">
        <v>0</v>
      </c>
      <c r="T4236" s="35"/>
      <c r="U4236" s="33">
        <v>3.4</v>
      </c>
      <c r="V4236" s="33"/>
      <c r="W4236" s="33"/>
      <c r="X4236" s="33"/>
      <c r="Y4236" s="33"/>
      <c r="Z4236" s="34">
        <v>3.4</v>
      </c>
      <c r="AA4236" s="33"/>
      <c r="AB4236" s="33"/>
      <c r="AC4236" s="42">
        <v>70.776296296296294</v>
      </c>
    </row>
    <row r="4237" spans="1:29" x14ac:dyDescent="0.25">
      <c r="A4237" s="224">
        <v>4233</v>
      </c>
      <c r="B4237" s="62" t="s">
        <v>3113</v>
      </c>
      <c r="C4237" s="13" t="s">
        <v>2360</v>
      </c>
      <c r="D4237" s="18">
        <v>0.70769230769230773</v>
      </c>
      <c r="E4237" s="122"/>
      <c r="F4237" s="17"/>
      <c r="G4237" s="18">
        <v>70.769230769230774</v>
      </c>
      <c r="H4237" s="17"/>
      <c r="I4237" s="19"/>
      <c r="J4237" s="18">
        <v>0</v>
      </c>
      <c r="K4237" s="17"/>
      <c r="L4237" s="19"/>
      <c r="M4237" s="19"/>
      <c r="N4237" s="18">
        <v>0</v>
      </c>
      <c r="O4237" s="19"/>
      <c r="P4237" s="19"/>
      <c r="Q4237" s="19"/>
      <c r="R4237" s="19"/>
      <c r="S4237" s="18">
        <v>0</v>
      </c>
      <c r="T4237" s="20"/>
      <c r="U4237" s="17"/>
      <c r="V4237" s="17"/>
      <c r="W4237" s="17"/>
      <c r="X4237" s="17"/>
      <c r="Y4237" s="17"/>
      <c r="Z4237" s="18">
        <v>0</v>
      </c>
      <c r="AA4237" s="17"/>
      <c r="AB4237" s="17"/>
      <c r="AC4237" s="41">
        <v>70.769230769230774</v>
      </c>
    </row>
    <row r="4238" spans="1:29" x14ac:dyDescent="0.25">
      <c r="A4238" s="224">
        <v>4234</v>
      </c>
      <c r="B4238" s="81" t="s">
        <v>1880</v>
      </c>
      <c r="C4238" s="8" t="s">
        <v>1369</v>
      </c>
      <c r="D4238" s="18">
        <v>0.70767790262172281</v>
      </c>
      <c r="E4238" s="122"/>
      <c r="F4238" s="17"/>
      <c r="G4238" s="18">
        <f>SUM(D4238*100,E4238:F4238)</f>
        <v>70.767790262172284</v>
      </c>
      <c r="H4238" s="17"/>
      <c r="I4238" s="19"/>
      <c r="J4238" s="18">
        <f>SUM(H4238:I4238)</f>
        <v>0</v>
      </c>
      <c r="K4238" s="17"/>
      <c r="L4238" s="19"/>
      <c r="M4238" s="19"/>
      <c r="N4238" s="18">
        <f>SUM(K4238:M4238)</f>
        <v>0</v>
      </c>
      <c r="O4238" s="19"/>
      <c r="P4238" s="19"/>
      <c r="Q4238" s="19"/>
      <c r="R4238" s="19"/>
      <c r="S4238" s="18">
        <f>SUM(O4238:R4238)</f>
        <v>0</v>
      </c>
      <c r="T4238" s="20"/>
      <c r="U4238" s="17"/>
      <c r="V4238" s="17"/>
      <c r="W4238" s="17"/>
      <c r="X4238" s="17"/>
      <c r="Y4238" s="17"/>
      <c r="Z4238" s="18">
        <f>SUM(T4238:Y4238)</f>
        <v>0</v>
      </c>
      <c r="AA4238" s="17"/>
      <c r="AB4238" s="17"/>
      <c r="AC4238" s="41">
        <f>G4238+J4238+N4238+S4238+Z4238+AA4238-AB4238</f>
        <v>70.767790262172284</v>
      </c>
    </row>
    <row r="4239" spans="1:29" x14ac:dyDescent="0.25">
      <c r="A4239" s="225">
        <v>4235</v>
      </c>
      <c r="B4239" s="62" t="s">
        <v>3114</v>
      </c>
      <c r="C4239" s="13" t="s">
        <v>2360</v>
      </c>
      <c r="D4239" s="18">
        <v>0.70750000000000002</v>
      </c>
      <c r="E4239" s="122"/>
      <c r="F4239" s="17"/>
      <c r="G4239" s="18">
        <v>70.75</v>
      </c>
      <c r="H4239" s="17"/>
      <c r="I4239" s="19"/>
      <c r="J4239" s="18">
        <v>0</v>
      </c>
      <c r="K4239" s="17"/>
      <c r="L4239" s="19"/>
      <c r="M4239" s="19"/>
      <c r="N4239" s="18">
        <v>0</v>
      </c>
      <c r="O4239" s="19"/>
      <c r="P4239" s="19"/>
      <c r="Q4239" s="19"/>
      <c r="R4239" s="19"/>
      <c r="S4239" s="18">
        <v>0</v>
      </c>
      <c r="T4239" s="20"/>
      <c r="U4239" s="17"/>
      <c r="V4239" s="17"/>
      <c r="W4239" s="17"/>
      <c r="X4239" s="17"/>
      <c r="Y4239" s="17"/>
      <c r="Z4239" s="18">
        <v>0</v>
      </c>
      <c r="AA4239" s="17"/>
      <c r="AB4239" s="17"/>
      <c r="AC4239" s="41">
        <v>70.75</v>
      </c>
    </row>
    <row r="4240" spans="1:29" x14ac:dyDescent="0.25">
      <c r="A4240" s="224">
        <v>4236</v>
      </c>
      <c r="B4240" s="62" t="s">
        <v>3115</v>
      </c>
      <c r="C4240" s="13" t="s">
        <v>2360</v>
      </c>
      <c r="D4240" s="18">
        <v>0.70750000000000002</v>
      </c>
      <c r="E4240" s="122"/>
      <c r="F4240" s="17"/>
      <c r="G4240" s="18">
        <v>70.75</v>
      </c>
      <c r="H4240" s="17"/>
      <c r="I4240" s="19"/>
      <c r="J4240" s="18">
        <v>0</v>
      </c>
      <c r="K4240" s="17"/>
      <c r="L4240" s="19"/>
      <c r="M4240" s="19"/>
      <c r="N4240" s="18">
        <v>0</v>
      </c>
      <c r="O4240" s="19"/>
      <c r="P4240" s="19"/>
      <c r="Q4240" s="19"/>
      <c r="R4240" s="19"/>
      <c r="S4240" s="18">
        <v>0</v>
      </c>
      <c r="T4240" s="20"/>
      <c r="U4240" s="17"/>
      <c r="V4240" s="17"/>
      <c r="W4240" s="17"/>
      <c r="X4240" s="17"/>
      <c r="Y4240" s="17"/>
      <c r="Z4240" s="18">
        <v>0</v>
      </c>
      <c r="AA4240" s="17"/>
      <c r="AB4240" s="17"/>
      <c r="AC4240" s="41">
        <v>70.75</v>
      </c>
    </row>
    <row r="4241" spans="1:29" x14ac:dyDescent="0.25">
      <c r="A4241" s="224">
        <v>4237</v>
      </c>
      <c r="B4241" s="100" t="s">
        <v>1881</v>
      </c>
      <c r="C4241" s="26" t="s">
        <v>1369</v>
      </c>
      <c r="D4241" s="18">
        <v>0.65041290322580647</v>
      </c>
      <c r="E4241" s="122"/>
      <c r="F4241" s="17"/>
      <c r="G4241" s="18">
        <f>SUM(D4241*100,E4241:F4241)</f>
        <v>65.04129032258065</v>
      </c>
      <c r="H4241" s="17"/>
      <c r="I4241" s="19"/>
      <c r="J4241" s="18">
        <f>SUM(H4241:I4241)</f>
        <v>0</v>
      </c>
      <c r="K4241" s="17"/>
      <c r="L4241" s="19"/>
      <c r="M4241" s="19"/>
      <c r="N4241" s="18">
        <f>SUM(K4241:M4241)</f>
        <v>0</v>
      </c>
      <c r="O4241" s="19">
        <v>2.5</v>
      </c>
      <c r="P4241" s="19"/>
      <c r="Q4241" s="19"/>
      <c r="R4241" s="19"/>
      <c r="S4241" s="18">
        <f>SUM(O4241:R4241)</f>
        <v>2.5</v>
      </c>
      <c r="T4241" s="20"/>
      <c r="U4241" s="17">
        <v>1</v>
      </c>
      <c r="V4241" s="17"/>
      <c r="W4241" s="17">
        <v>0.2</v>
      </c>
      <c r="X4241" s="17"/>
      <c r="Y4241" s="17">
        <v>2</v>
      </c>
      <c r="Z4241" s="18">
        <f>SUM(T4241:Y4241)</f>
        <v>3.2</v>
      </c>
      <c r="AA4241" s="17"/>
      <c r="AB4241" s="17"/>
      <c r="AC4241" s="41">
        <f>G4241+J4241+N4241+S4241+Z4241+AA4241-AB4241</f>
        <v>70.741290322580653</v>
      </c>
    </row>
    <row r="4242" spans="1:29" x14ac:dyDescent="0.25">
      <c r="A4242" s="224">
        <v>4238</v>
      </c>
      <c r="B4242" s="109">
        <v>214169</v>
      </c>
      <c r="C4242" s="36" t="s">
        <v>5457</v>
      </c>
      <c r="D4242" s="39">
        <v>0.70737037037037043</v>
      </c>
      <c r="E4242" s="123"/>
      <c r="F4242" s="33"/>
      <c r="G4242" s="34">
        <v>70.737037037037041</v>
      </c>
      <c r="H4242" s="33"/>
      <c r="I4242" s="32"/>
      <c r="J4242" s="34">
        <v>0</v>
      </c>
      <c r="K4242" s="33"/>
      <c r="L4242" s="32"/>
      <c r="M4242" s="32"/>
      <c r="N4242" s="34">
        <v>0</v>
      </c>
      <c r="O4242" s="32"/>
      <c r="P4242" s="32"/>
      <c r="Q4242" s="32"/>
      <c r="R4242" s="32"/>
      <c r="S4242" s="34">
        <v>0</v>
      </c>
      <c r="T4242" s="35"/>
      <c r="U4242" s="33"/>
      <c r="V4242" s="33"/>
      <c r="W4242" s="33"/>
      <c r="X4242" s="33"/>
      <c r="Y4242" s="33"/>
      <c r="Z4242" s="34">
        <v>0</v>
      </c>
      <c r="AA4242" s="33"/>
      <c r="AB4242" s="33"/>
      <c r="AC4242" s="42">
        <v>70.737037037037041</v>
      </c>
    </row>
    <row r="4243" spans="1:29" x14ac:dyDescent="0.25">
      <c r="A4243" s="225">
        <v>4239</v>
      </c>
      <c r="B4243" s="62" t="s">
        <v>4766</v>
      </c>
      <c r="C4243" s="8" t="s">
        <v>4042</v>
      </c>
      <c r="D4243" s="18">
        <v>0.70733333333333337</v>
      </c>
      <c r="E4243" s="124"/>
      <c r="F4243" s="17"/>
      <c r="G4243" s="18">
        <f>SUM(D4243*100,E4243:F4243)</f>
        <v>70.733333333333334</v>
      </c>
      <c r="H4243" s="17"/>
      <c r="I4243" s="19"/>
      <c r="J4243" s="18">
        <f>SUM(H4243:I4243)</f>
        <v>0</v>
      </c>
      <c r="K4243" s="17"/>
      <c r="L4243" s="19"/>
      <c r="M4243" s="19"/>
      <c r="N4243" s="18">
        <f>SUM(K4243:M4243)</f>
        <v>0</v>
      </c>
      <c r="O4243" s="19"/>
      <c r="P4243" s="19"/>
      <c r="Q4243" s="19"/>
      <c r="R4243" s="19"/>
      <c r="S4243" s="18">
        <f>SUM(O4243:R4243)</f>
        <v>0</v>
      </c>
      <c r="T4243" s="20"/>
      <c r="U4243" s="17"/>
      <c r="V4243" s="17"/>
      <c r="W4243" s="17"/>
      <c r="X4243" s="17"/>
      <c r="Y4243" s="17"/>
      <c r="Z4243" s="18">
        <f>SUM(T4243:Y4243)</f>
        <v>0</v>
      </c>
      <c r="AA4243" s="17"/>
      <c r="AB4243" s="17"/>
      <c r="AC4243" s="41">
        <f>G4243+J4243+N4243+S4243+Z4243+AA4243-AB4243</f>
        <v>70.733333333333334</v>
      </c>
    </row>
    <row r="4244" spans="1:29" x14ac:dyDescent="0.25">
      <c r="A4244" s="224">
        <v>4240</v>
      </c>
      <c r="B4244" s="62" t="s">
        <v>3788</v>
      </c>
      <c r="C4244" s="13" t="s">
        <v>3340</v>
      </c>
      <c r="D4244" s="18">
        <v>0.68727272727272726</v>
      </c>
      <c r="E4244" s="122">
        <v>1</v>
      </c>
      <c r="F4244" s="17"/>
      <c r="G4244" s="18">
        <v>69.72727272727272</v>
      </c>
      <c r="H4244" s="17"/>
      <c r="I4244" s="19"/>
      <c r="J4244" s="18">
        <v>0</v>
      </c>
      <c r="K4244" s="17"/>
      <c r="L4244" s="19"/>
      <c r="M4244" s="19"/>
      <c r="N4244" s="18">
        <v>0</v>
      </c>
      <c r="O4244" s="19"/>
      <c r="P4244" s="19"/>
      <c r="Q4244" s="19"/>
      <c r="R4244" s="19"/>
      <c r="S4244" s="18">
        <v>0</v>
      </c>
      <c r="T4244" s="20"/>
      <c r="U4244" s="17">
        <v>1</v>
      </c>
      <c r="V4244" s="17"/>
      <c r="W4244" s="17"/>
      <c r="X4244" s="17"/>
      <c r="Y4244" s="17"/>
      <c r="Z4244" s="18">
        <v>1</v>
      </c>
      <c r="AA4244" s="17"/>
      <c r="AB4244" s="17"/>
      <c r="AC4244" s="41">
        <v>70.72727272727272</v>
      </c>
    </row>
    <row r="4245" spans="1:29" x14ac:dyDescent="0.25">
      <c r="A4245" s="224">
        <v>4241</v>
      </c>
      <c r="B4245" s="61" t="s">
        <v>1081</v>
      </c>
      <c r="C4245" s="8" t="s">
        <v>5456</v>
      </c>
      <c r="D4245" s="6">
        <v>0.7072173777315296</v>
      </c>
      <c r="E4245" s="121"/>
      <c r="F4245" s="5"/>
      <c r="G4245" s="6">
        <f>SUM(D4245*100,E4245:F4245)</f>
        <v>70.721737773152967</v>
      </c>
      <c r="H4245" s="5"/>
      <c r="I4245" s="4"/>
      <c r="J4245" s="6">
        <f>SUM(H4245:I4245)</f>
        <v>0</v>
      </c>
      <c r="K4245" s="5"/>
      <c r="L4245" s="4"/>
      <c r="M4245" s="4"/>
      <c r="N4245" s="6">
        <f>SUM(K4245:M4245)</f>
        <v>0</v>
      </c>
      <c r="O4245" s="4"/>
      <c r="P4245" s="4"/>
      <c r="Q4245" s="4"/>
      <c r="R4245" s="4"/>
      <c r="S4245" s="6">
        <f>SUM(O4245:R4245)</f>
        <v>0</v>
      </c>
      <c r="T4245" s="7"/>
      <c r="U4245" s="5"/>
      <c r="V4245" s="5"/>
      <c r="W4245" s="5"/>
      <c r="X4245" s="5"/>
      <c r="Y4245" s="5"/>
      <c r="Z4245" s="6">
        <f>SUM(T4245:Y4245)</f>
        <v>0</v>
      </c>
      <c r="AA4245" s="5"/>
      <c r="AB4245" s="5"/>
      <c r="AC4245" s="40">
        <f>G4245+J4245+N4245+S4245+Z4245+AA4245-AB4245</f>
        <v>70.721737773152967</v>
      </c>
    </row>
    <row r="4246" spans="1:29" x14ac:dyDescent="0.25">
      <c r="A4246" s="224">
        <v>4242</v>
      </c>
      <c r="B4246" s="62" t="s">
        <v>3789</v>
      </c>
      <c r="C4246" s="13" t="s">
        <v>3340</v>
      </c>
      <c r="D4246" s="18">
        <v>0.63718750000000002</v>
      </c>
      <c r="E4246" s="122">
        <v>1</v>
      </c>
      <c r="F4246" s="17"/>
      <c r="G4246" s="18">
        <v>64.71875</v>
      </c>
      <c r="H4246" s="17"/>
      <c r="I4246" s="19"/>
      <c r="J4246" s="18">
        <v>0</v>
      </c>
      <c r="K4246" s="17"/>
      <c r="L4246" s="19"/>
      <c r="M4246" s="19"/>
      <c r="N4246" s="18">
        <v>0</v>
      </c>
      <c r="O4246" s="19"/>
      <c r="P4246" s="19">
        <v>0.5</v>
      </c>
      <c r="Q4246" s="19"/>
      <c r="R4246" s="19"/>
      <c r="S4246" s="18">
        <v>0.5</v>
      </c>
      <c r="T4246" s="20">
        <v>1</v>
      </c>
      <c r="U4246" s="17"/>
      <c r="V4246" s="17"/>
      <c r="W4246" s="17">
        <v>4.5</v>
      </c>
      <c r="X4246" s="17"/>
      <c r="Y4246" s="17"/>
      <c r="Z4246" s="18">
        <v>5.5</v>
      </c>
      <c r="AA4246" s="17"/>
      <c r="AB4246" s="17"/>
      <c r="AC4246" s="41">
        <v>70.71875</v>
      </c>
    </row>
    <row r="4247" spans="1:29" x14ac:dyDescent="0.25">
      <c r="A4247" s="225">
        <v>4243</v>
      </c>
      <c r="B4247" s="62" t="s">
        <v>5087</v>
      </c>
      <c r="C4247" s="24" t="s">
        <v>4042</v>
      </c>
      <c r="D4247" s="18">
        <v>0.59016129032258069</v>
      </c>
      <c r="E4247" s="124"/>
      <c r="F4247" s="17"/>
      <c r="G4247" s="18">
        <f>SUM(D4247*100,E4247:F4247)</f>
        <v>59.016129032258071</v>
      </c>
      <c r="H4247" s="17"/>
      <c r="I4247" s="19"/>
      <c r="J4247" s="18">
        <f>SUM(H4247:I4247)</f>
        <v>0</v>
      </c>
      <c r="K4247" s="17"/>
      <c r="L4247" s="19"/>
      <c r="M4247" s="19"/>
      <c r="N4247" s="18">
        <f>SUM(K4247:M4247)</f>
        <v>0</v>
      </c>
      <c r="O4247" s="19">
        <v>2.5</v>
      </c>
      <c r="P4247" s="19"/>
      <c r="Q4247" s="19">
        <v>3</v>
      </c>
      <c r="R4247" s="19"/>
      <c r="S4247" s="18">
        <f>SUM(O4247:R4247)</f>
        <v>5.5</v>
      </c>
      <c r="T4247" s="20">
        <v>3</v>
      </c>
      <c r="U4247" s="17">
        <v>2.7</v>
      </c>
      <c r="V4247" s="17"/>
      <c r="W4247" s="17">
        <v>0.5</v>
      </c>
      <c r="X4247" s="17"/>
      <c r="Y4247" s="17"/>
      <c r="Z4247" s="18">
        <f>SUM(T4247:Y4247)</f>
        <v>6.2</v>
      </c>
      <c r="AA4247" s="17"/>
      <c r="AB4247" s="17"/>
      <c r="AC4247" s="41">
        <f>G4247+J4247+N4247+S4247+Z4247+AA4247-AB4247</f>
        <v>70.716129032258081</v>
      </c>
    </row>
    <row r="4248" spans="1:29" x14ac:dyDescent="0.25">
      <c r="A4248" s="224">
        <v>4244</v>
      </c>
      <c r="B4248" s="109">
        <v>214088</v>
      </c>
      <c r="C4248" s="36" t="s">
        <v>5457</v>
      </c>
      <c r="D4248" s="39">
        <v>0.60515555555555556</v>
      </c>
      <c r="E4248" s="123"/>
      <c r="F4248" s="33"/>
      <c r="G4248" s="34">
        <v>60.515555555555558</v>
      </c>
      <c r="H4248" s="33">
        <v>2</v>
      </c>
      <c r="I4248" s="32"/>
      <c r="J4248" s="34">
        <v>2</v>
      </c>
      <c r="K4248" s="33"/>
      <c r="L4248" s="32"/>
      <c r="M4248" s="32"/>
      <c r="N4248" s="34">
        <v>0</v>
      </c>
      <c r="O4248" s="32"/>
      <c r="P4248" s="32"/>
      <c r="Q4248" s="32"/>
      <c r="R4248" s="32"/>
      <c r="S4248" s="34">
        <v>0</v>
      </c>
      <c r="T4248" s="35"/>
      <c r="U4248" s="33">
        <v>8.1999999999999993</v>
      </c>
      <c r="V4248" s="33"/>
      <c r="W4248" s="33"/>
      <c r="X4248" s="33"/>
      <c r="Y4248" s="33"/>
      <c r="Z4248" s="34">
        <v>8.1999999999999993</v>
      </c>
      <c r="AA4248" s="33"/>
      <c r="AB4248" s="33"/>
      <c r="AC4248" s="42">
        <v>70.715555555555554</v>
      </c>
    </row>
    <row r="4249" spans="1:29" x14ac:dyDescent="0.25">
      <c r="A4249" s="224">
        <v>4245</v>
      </c>
      <c r="B4249" s="58" t="s">
        <v>1082</v>
      </c>
      <c r="C4249" s="8" t="s">
        <v>5456</v>
      </c>
      <c r="D4249" s="43">
        <v>0.70707333333333344</v>
      </c>
      <c r="E4249" s="121"/>
      <c r="F4249" s="5"/>
      <c r="G4249" s="6">
        <f>SUM(D4249*100,E4249:F4249)</f>
        <v>70.707333333333338</v>
      </c>
      <c r="H4249" s="5"/>
      <c r="I4249" s="4"/>
      <c r="J4249" s="6">
        <f>SUM(H4249:I4249)</f>
        <v>0</v>
      </c>
      <c r="K4249" s="5"/>
      <c r="L4249" s="4"/>
      <c r="M4249" s="4"/>
      <c r="N4249" s="6">
        <f>SUM(K4249:M4249)</f>
        <v>0</v>
      </c>
      <c r="O4249" s="4"/>
      <c r="P4249" s="4"/>
      <c r="Q4249" s="4"/>
      <c r="R4249" s="4"/>
      <c r="S4249" s="6">
        <f>SUM(O4249:R4249)</f>
        <v>0</v>
      </c>
      <c r="T4249" s="7"/>
      <c r="U4249" s="5"/>
      <c r="V4249" s="5"/>
      <c r="W4249" s="5"/>
      <c r="X4249" s="5"/>
      <c r="Y4249" s="5"/>
      <c r="Z4249" s="6">
        <f>SUM(T4249:Y4249)</f>
        <v>0</v>
      </c>
      <c r="AA4249" s="5"/>
      <c r="AB4249" s="5"/>
      <c r="AC4249" s="40">
        <f>G4249+J4249+N4249+S4249+Z4249+AA4249-AB4249</f>
        <v>70.707333333333338</v>
      </c>
    </row>
    <row r="4250" spans="1:29" x14ac:dyDescent="0.25">
      <c r="A4250" s="224">
        <v>4246</v>
      </c>
      <c r="B4250" s="62" t="s">
        <v>3790</v>
      </c>
      <c r="C4250" s="13" t="s">
        <v>3340</v>
      </c>
      <c r="D4250" s="18">
        <v>0.65406249999999999</v>
      </c>
      <c r="E4250" s="122">
        <v>1</v>
      </c>
      <c r="F4250" s="17"/>
      <c r="G4250" s="18">
        <v>66.40625</v>
      </c>
      <c r="H4250" s="17"/>
      <c r="I4250" s="19"/>
      <c r="J4250" s="18">
        <v>0</v>
      </c>
      <c r="K4250" s="17"/>
      <c r="L4250" s="19"/>
      <c r="M4250" s="19"/>
      <c r="N4250" s="18">
        <v>0</v>
      </c>
      <c r="O4250" s="19"/>
      <c r="P4250" s="19"/>
      <c r="Q4250" s="19"/>
      <c r="R4250" s="19"/>
      <c r="S4250" s="18">
        <v>0</v>
      </c>
      <c r="T4250" s="20"/>
      <c r="U4250" s="17">
        <v>1</v>
      </c>
      <c r="V4250" s="17">
        <v>2.6</v>
      </c>
      <c r="W4250" s="17">
        <v>0.7</v>
      </c>
      <c r="X4250" s="17"/>
      <c r="Y4250" s="17"/>
      <c r="Z4250" s="18">
        <v>4.3</v>
      </c>
      <c r="AA4250" s="17"/>
      <c r="AB4250" s="17"/>
      <c r="AC4250" s="41">
        <v>70.706249999999997</v>
      </c>
    </row>
    <row r="4251" spans="1:29" x14ac:dyDescent="0.25">
      <c r="A4251" s="225">
        <v>4247</v>
      </c>
      <c r="B4251" s="109">
        <v>194153</v>
      </c>
      <c r="C4251" s="36" t="s">
        <v>5457</v>
      </c>
      <c r="D4251" s="39">
        <v>0.70666666666666667</v>
      </c>
      <c r="E4251" s="123"/>
      <c r="F4251" s="33"/>
      <c r="G4251" s="34">
        <v>70.666666666666671</v>
      </c>
      <c r="H4251" s="33"/>
      <c r="I4251" s="32"/>
      <c r="J4251" s="34">
        <v>0</v>
      </c>
      <c r="K4251" s="33"/>
      <c r="L4251" s="32"/>
      <c r="M4251" s="32"/>
      <c r="N4251" s="34">
        <v>0</v>
      </c>
      <c r="O4251" s="32"/>
      <c r="P4251" s="32"/>
      <c r="Q4251" s="32"/>
      <c r="R4251" s="32"/>
      <c r="S4251" s="34">
        <v>0</v>
      </c>
      <c r="T4251" s="35"/>
      <c r="U4251" s="33"/>
      <c r="V4251" s="33"/>
      <c r="W4251" s="33"/>
      <c r="X4251" s="33"/>
      <c r="Y4251" s="33"/>
      <c r="Z4251" s="34">
        <v>0</v>
      </c>
      <c r="AA4251" s="33"/>
      <c r="AB4251" s="33"/>
      <c r="AC4251" s="42">
        <v>70.666666666666671</v>
      </c>
    </row>
    <row r="4252" spans="1:29" x14ac:dyDescent="0.25">
      <c r="A4252" s="224">
        <v>4248</v>
      </c>
      <c r="B4252" s="81" t="s">
        <v>4183</v>
      </c>
      <c r="C4252" s="8" t="s">
        <v>4042</v>
      </c>
      <c r="D4252" s="18">
        <v>0.70656249999999998</v>
      </c>
      <c r="E4252" s="124"/>
      <c r="F4252" s="17"/>
      <c r="G4252" s="18">
        <f>SUM(D4252*100,E4252:F4252)</f>
        <v>70.65625</v>
      </c>
      <c r="H4252" s="17"/>
      <c r="I4252" s="19"/>
      <c r="J4252" s="18">
        <f>SUM(H4252:I4252)</f>
        <v>0</v>
      </c>
      <c r="K4252" s="17"/>
      <c r="L4252" s="19"/>
      <c r="M4252" s="19"/>
      <c r="N4252" s="18">
        <f>SUM(K4252:M4252)</f>
        <v>0</v>
      </c>
      <c r="O4252" s="19"/>
      <c r="P4252" s="19"/>
      <c r="Q4252" s="19"/>
      <c r="R4252" s="19"/>
      <c r="S4252" s="18">
        <f>SUM(O4252:R4252)</f>
        <v>0</v>
      </c>
      <c r="T4252" s="20"/>
      <c r="U4252" s="17"/>
      <c r="V4252" s="17"/>
      <c r="W4252" s="17"/>
      <c r="X4252" s="17"/>
      <c r="Y4252" s="17"/>
      <c r="Z4252" s="18">
        <f>SUM(T4252:Y4252)</f>
        <v>0</v>
      </c>
      <c r="AA4252" s="17"/>
      <c r="AB4252" s="17"/>
      <c r="AC4252" s="41">
        <f>G4252+J4252+N4252+S4252+Z4252+AA4252-AB4252</f>
        <v>70.65625</v>
      </c>
    </row>
    <row r="4253" spans="1:29" x14ac:dyDescent="0.25">
      <c r="A4253" s="224">
        <v>4249</v>
      </c>
      <c r="B4253" s="81" t="s">
        <v>4457</v>
      </c>
      <c r="C4253" s="8" t="s">
        <v>4042</v>
      </c>
      <c r="D4253" s="18">
        <v>0.70645161290322578</v>
      </c>
      <c r="E4253" s="124"/>
      <c r="F4253" s="17"/>
      <c r="G4253" s="18">
        <f>SUM(D4253*100,E4253:F4253)</f>
        <v>70.645161290322577</v>
      </c>
      <c r="H4253" s="17"/>
      <c r="I4253" s="19"/>
      <c r="J4253" s="18">
        <f>SUM(H4253:I4253)</f>
        <v>0</v>
      </c>
      <c r="K4253" s="17"/>
      <c r="L4253" s="19"/>
      <c r="M4253" s="19"/>
      <c r="N4253" s="18">
        <f>SUM(K4253:M4253)</f>
        <v>0</v>
      </c>
      <c r="O4253" s="19"/>
      <c r="P4253" s="19"/>
      <c r="Q4253" s="19"/>
      <c r="R4253" s="19"/>
      <c r="S4253" s="18">
        <f>SUM(O4253:R4253)</f>
        <v>0</v>
      </c>
      <c r="T4253" s="20"/>
      <c r="U4253" s="17"/>
      <c r="V4253" s="17"/>
      <c r="W4253" s="17"/>
      <c r="X4253" s="17"/>
      <c r="Y4253" s="17"/>
      <c r="Z4253" s="18">
        <f>SUM(T4253:Y4253)</f>
        <v>0</v>
      </c>
      <c r="AA4253" s="17"/>
      <c r="AB4253" s="17"/>
      <c r="AC4253" s="41">
        <f>G4253+J4253+N4253+S4253+Z4253+AA4253-AB4253</f>
        <v>70.645161290322577</v>
      </c>
    </row>
    <row r="4254" spans="1:29" x14ac:dyDescent="0.25">
      <c r="A4254" s="224">
        <v>4250</v>
      </c>
      <c r="B4254" s="58" t="s">
        <v>1083</v>
      </c>
      <c r="C4254" s="8" t="s">
        <v>5456</v>
      </c>
      <c r="D4254" s="6">
        <v>0.24344827586206896</v>
      </c>
      <c r="E4254" s="121"/>
      <c r="F4254" s="5"/>
      <c r="G4254" s="6">
        <f>SUM(D4254*100,E4254:F4254)</f>
        <v>24.344827586206897</v>
      </c>
      <c r="H4254" s="5"/>
      <c r="I4254" s="4"/>
      <c r="J4254" s="6">
        <f>SUM(H4254:I4254)</f>
        <v>0</v>
      </c>
      <c r="K4254" s="5"/>
      <c r="L4254" s="4"/>
      <c r="M4254" s="4"/>
      <c r="N4254" s="6">
        <f>SUM(K4254:M4254)</f>
        <v>0</v>
      </c>
      <c r="O4254" s="4"/>
      <c r="P4254" s="4"/>
      <c r="Q4254" s="4"/>
      <c r="R4254" s="4"/>
      <c r="S4254" s="6">
        <f>SUM(O4254:R4254)</f>
        <v>0</v>
      </c>
      <c r="T4254" s="7">
        <f>1.5+10+1+1</f>
        <v>13.5</v>
      </c>
      <c r="U4254" s="5">
        <v>18.3</v>
      </c>
      <c r="V4254" s="5"/>
      <c r="W4254" s="5">
        <v>9.5</v>
      </c>
      <c r="X4254" s="5">
        <v>5</v>
      </c>
      <c r="Y4254" s="5"/>
      <c r="Z4254" s="6">
        <f>SUM(T4254:Y4254)</f>
        <v>46.3</v>
      </c>
      <c r="AA4254" s="5"/>
      <c r="AB4254" s="5"/>
      <c r="AC4254" s="40">
        <f>G4254+J4254+N4254+S4254+Z4254+AA4254-AB4254</f>
        <v>70.644827586206901</v>
      </c>
    </row>
    <row r="4255" spans="1:29" x14ac:dyDescent="0.25">
      <c r="A4255" s="225">
        <v>4251</v>
      </c>
      <c r="B4255" s="62" t="s">
        <v>3116</v>
      </c>
      <c r="C4255" s="13" t="s">
        <v>2360</v>
      </c>
      <c r="D4255" s="18">
        <v>0.70615384615384613</v>
      </c>
      <c r="E4255" s="122"/>
      <c r="F4255" s="17"/>
      <c r="G4255" s="18">
        <v>70.615384615384613</v>
      </c>
      <c r="H4255" s="17"/>
      <c r="I4255" s="19"/>
      <c r="J4255" s="18">
        <v>0</v>
      </c>
      <c r="K4255" s="17"/>
      <c r="L4255" s="19"/>
      <c r="M4255" s="19"/>
      <c r="N4255" s="18">
        <v>0</v>
      </c>
      <c r="O4255" s="19"/>
      <c r="P4255" s="19"/>
      <c r="Q4255" s="19"/>
      <c r="R4255" s="19"/>
      <c r="S4255" s="18">
        <v>0</v>
      </c>
      <c r="T4255" s="20"/>
      <c r="U4255" s="17"/>
      <c r="V4255" s="17"/>
      <c r="W4255" s="17"/>
      <c r="X4255" s="17"/>
      <c r="Y4255" s="17"/>
      <c r="Z4255" s="18">
        <v>0</v>
      </c>
      <c r="AA4255" s="17"/>
      <c r="AB4255" s="17"/>
      <c r="AC4255" s="41">
        <v>70.615384615384613</v>
      </c>
    </row>
    <row r="4256" spans="1:29" x14ac:dyDescent="0.25">
      <c r="A4256" s="224">
        <v>4252</v>
      </c>
      <c r="B4256" s="87" t="s">
        <v>1882</v>
      </c>
      <c r="C4256" s="26" t="s">
        <v>1369</v>
      </c>
      <c r="D4256" s="18">
        <v>0.69499333333333335</v>
      </c>
      <c r="E4256" s="122"/>
      <c r="F4256" s="17"/>
      <c r="G4256" s="18">
        <f>SUM(D4256*100,E4256:F4256)</f>
        <v>69.49933333333334</v>
      </c>
      <c r="H4256" s="17"/>
      <c r="I4256" s="19"/>
      <c r="J4256" s="18">
        <f>SUM(H4256:I4256)</f>
        <v>0</v>
      </c>
      <c r="K4256" s="17"/>
      <c r="L4256" s="19"/>
      <c r="M4256" s="19"/>
      <c r="N4256" s="18">
        <f>SUM(K4256:M4256)</f>
        <v>0</v>
      </c>
      <c r="O4256" s="19"/>
      <c r="P4256" s="19"/>
      <c r="Q4256" s="19"/>
      <c r="R4256" s="19"/>
      <c r="S4256" s="18">
        <f>SUM(O4256:R4256)</f>
        <v>0</v>
      </c>
      <c r="T4256" s="20"/>
      <c r="U4256" s="17">
        <v>0.7</v>
      </c>
      <c r="V4256" s="17"/>
      <c r="W4256" s="17">
        <v>0.4</v>
      </c>
      <c r="X4256" s="17"/>
      <c r="Y4256" s="17"/>
      <c r="Z4256" s="18">
        <f>SUM(T4256:Y4256)</f>
        <v>1.1000000000000001</v>
      </c>
      <c r="AA4256" s="17"/>
      <c r="AB4256" s="17"/>
      <c r="AC4256" s="41">
        <f>G4256+J4256+N4256+S4256+Z4256+AA4256-AB4256</f>
        <v>70.599333333333334</v>
      </c>
    </row>
    <row r="4257" spans="1:29" x14ac:dyDescent="0.25">
      <c r="A4257" s="224">
        <v>4253</v>
      </c>
      <c r="B4257" s="89" t="s">
        <v>1883</v>
      </c>
      <c r="C4257" s="8" t="s">
        <v>1369</v>
      </c>
      <c r="D4257" s="18">
        <v>0.69898064516129033</v>
      </c>
      <c r="E4257" s="122"/>
      <c r="F4257" s="17"/>
      <c r="G4257" s="18">
        <f>SUM(D4257*100,E4257:F4257)</f>
        <v>69.89806451612904</v>
      </c>
      <c r="H4257" s="17"/>
      <c r="I4257" s="19"/>
      <c r="J4257" s="18">
        <f>SUM(H4257:I4257)</f>
        <v>0</v>
      </c>
      <c r="K4257" s="17"/>
      <c r="L4257" s="19"/>
      <c r="M4257" s="19"/>
      <c r="N4257" s="18">
        <f>SUM(K4257:M4257)</f>
        <v>0</v>
      </c>
      <c r="O4257" s="19"/>
      <c r="P4257" s="19"/>
      <c r="Q4257" s="19"/>
      <c r="R4257" s="19"/>
      <c r="S4257" s="18">
        <f>SUM(O4257:R4257)</f>
        <v>0</v>
      </c>
      <c r="T4257" s="20"/>
      <c r="U4257" s="17"/>
      <c r="V4257" s="17"/>
      <c r="W4257" s="17">
        <v>0.2</v>
      </c>
      <c r="X4257" s="17"/>
      <c r="Y4257" s="17">
        <v>0.5</v>
      </c>
      <c r="Z4257" s="18">
        <f>SUM(T4257:Y4257)</f>
        <v>0.7</v>
      </c>
      <c r="AA4257" s="17"/>
      <c r="AB4257" s="17"/>
      <c r="AC4257" s="41">
        <f>G4257+J4257+N4257+S4257+Z4257+AA4257-AB4257</f>
        <v>70.598064516129043</v>
      </c>
    </row>
    <row r="4258" spans="1:29" x14ac:dyDescent="0.25">
      <c r="A4258" s="224">
        <v>4254</v>
      </c>
      <c r="B4258" s="62" t="s">
        <v>3791</v>
      </c>
      <c r="C4258" s="13" t="s">
        <v>3340</v>
      </c>
      <c r="D4258" s="18">
        <v>0.70578947368421052</v>
      </c>
      <c r="E4258" s="122"/>
      <c r="F4258" s="17"/>
      <c r="G4258" s="18">
        <v>70.578947368421055</v>
      </c>
      <c r="H4258" s="17"/>
      <c r="I4258" s="19"/>
      <c r="J4258" s="18">
        <v>0</v>
      </c>
      <c r="K4258" s="17"/>
      <c r="L4258" s="19"/>
      <c r="M4258" s="19"/>
      <c r="N4258" s="18">
        <v>0</v>
      </c>
      <c r="O4258" s="19"/>
      <c r="P4258" s="19"/>
      <c r="Q4258" s="19"/>
      <c r="R4258" s="19"/>
      <c r="S4258" s="18">
        <v>0</v>
      </c>
      <c r="T4258" s="20"/>
      <c r="U4258" s="17"/>
      <c r="V4258" s="17"/>
      <c r="W4258" s="17"/>
      <c r="X4258" s="17"/>
      <c r="Y4258" s="17"/>
      <c r="Z4258" s="18">
        <v>0</v>
      </c>
      <c r="AA4258" s="17"/>
      <c r="AB4258" s="17"/>
      <c r="AC4258" s="41">
        <v>70.578947368421055</v>
      </c>
    </row>
    <row r="4259" spans="1:29" x14ac:dyDescent="0.25">
      <c r="A4259" s="225">
        <v>4255</v>
      </c>
      <c r="B4259" s="80" t="s">
        <v>1884</v>
      </c>
      <c r="C4259" s="22" t="s">
        <v>1369</v>
      </c>
      <c r="D4259" s="18">
        <v>0.70566666666666666</v>
      </c>
      <c r="E4259" s="122"/>
      <c r="F4259" s="17"/>
      <c r="G4259" s="18">
        <f>SUM(D4259*100,E4259:F4259)</f>
        <v>70.566666666666663</v>
      </c>
      <c r="H4259" s="17"/>
      <c r="I4259" s="19"/>
      <c r="J4259" s="18">
        <f>SUM(H4259:I4259)</f>
        <v>0</v>
      </c>
      <c r="K4259" s="17"/>
      <c r="L4259" s="19"/>
      <c r="M4259" s="19"/>
      <c r="N4259" s="18">
        <f>SUM(K4259:M4259)</f>
        <v>0</v>
      </c>
      <c r="O4259" s="19"/>
      <c r="P4259" s="19"/>
      <c r="Q4259" s="19"/>
      <c r="R4259" s="19"/>
      <c r="S4259" s="18">
        <f>SUM(O4259:R4259)</f>
        <v>0</v>
      </c>
      <c r="T4259" s="20"/>
      <c r="U4259" s="17"/>
      <c r="V4259" s="17"/>
      <c r="W4259" s="17"/>
      <c r="X4259" s="17"/>
      <c r="Y4259" s="17"/>
      <c r="Z4259" s="18">
        <f>SUM(T4259:Y4259)</f>
        <v>0</v>
      </c>
      <c r="AA4259" s="17"/>
      <c r="AB4259" s="17"/>
      <c r="AC4259" s="41">
        <f>G4259+J4259+N4259+S4259+Z4259+AA4259-AB4259</f>
        <v>70.566666666666663</v>
      </c>
    </row>
    <row r="4260" spans="1:29" x14ac:dyDescent="0.25">
      <c r="A4260" s="224">
        <v>4256</v>
      </c>
      <c r="B4260" s="62" t="s">
        <v>4674</v>
      </c>
      <c r="C4260" s="8" t="s">
        <v>4042</v>
      </c>
      <c r="D4260" s="18">
        <v>0.70566666666666666</v>
      </c>
      <c r="E4260" s="124"/>
      <c r="F4260" s="17"/>
      <c r="G4260" s="18">
        <f>SUM(D4260*100,E4260:F4260)</f>
        <v>70.566666666666663</v>
      </c>
      <c r="H4260" s="17"/>
      <c r="I4260" s="19"/>
      <c r="J4260" s="18">
        <f>SUM(H4260:I4260)</f>
        <v>0</v>
      </c>
      <c r="K4260" s="17"/>
      <c r="L4260" s="19"/>
      <c r="M4260" s="19"/>
      <c r="N4260" s="18">
        <f>SUM(K4260:M4260)</f>
        <v>0</v>
      </c>
      <c r="O4260" s="19"/>
      <c r="P4260" s="19"/>
      <c r="Q4260" s="19"/>
      <c r="R4260" s="19"/>
      <c r="S4260" s="18">
        <f>SUM(O4260:R4260)</f>
        <v>0</v>
      </c>
      <c r="T4260" s="20"/>
      <c r="U4260" s="17"/>
      <c r="V4260" s="17"/>
      <c r="W4260" s="17"/>
      <c r="X4260" s="17"/>
      <c r="Y4260" s="17"/>
      <c r="Z4260" s="18">
        <f>SUM(T4260:Y4260)</f>
        <v>0</v>
      </c>
      <c r="AA4260" s="17"/>
      <c r="AB4260" s="17"/>
      <c r="AC4260" s="41">
        <f>G4260+J4260+N4260+S4260+Z4260+AA4260-AB4260</f>
        <v>70.566666666666663</v>
      </c>
    </row>
    <row r="4261" spans="1:29" x14ac:dyDescent="0.25">
      <c r="A4261" s="224">
        <v>4257</v>
      </c>
      <c r="B4261" s="62" t="s">
        <v>4606</v>
      </c>
      <c r="C4261" s="50" t="s">
        <v>4042</v>
      </c>
      <c r="D4261" s="18">
        <v>0.70554838709677414</v>
      </c>
      <c r="E4261" s="124"/>
      <c r="F4261" s="17"/>
      <c r="G4261" s="18">
        <f>SUM(D4261*100,E4261:F4261)</f>
        <v>70.554838709677412</v>
      </c>
      <c r="H4261" s="17"/>
      <c r="I4261" s="19"/>
      <c r="J4261" s="18">
        <f>SUM(H4261:I4261)</f>
        <v>0</v>
      </c>
      <c r="K4261" s="17"/>
      <c r="L4261" s="19"/>
      <c r="M4261" s="19"/>
      <c r="N4261" s="18">
        <f>SUM(K4261:M4261)</f>
        <v>0</v>
      </c>
      <c r="O4261" s="19"/>
      <c r="P4261" s="19"/>
      <c r="Q4261" s="19"/>
      <c r="R4261" s="19"/>
      <c r="S4261" s="18">
        <f>SUM(O4261:R4261)</f>
        <v>0</v>
      </c>
      <c r="T4261" s="20"/>
      <c r="U4261" s="17"/>
      <c r="V4261" s="17"/>
      <c r="W4261" s="17"/>
      <c r="X4261" s="17"/>
      <c r="Y4261" s="17"/>
      <c r="Z4261" s="18">
        <f>SUM(T4261:Y4261)</f>
        <v>0</v>
      </c>
      <c r="AA4261" s="17"/>
      <c r="AB4261" s="17"/>
      <c r="AC4261" s="41">
        <f>G4261+J4261+N4261+S4261+Z4261+AA4261-AB4261</f>
        <v>70.554838709677412</v>
      </c>
    </row>
    <row r="4262" spans="1:29" x14ac:dyDescent="0.25">
      <c r="A4262" s="224">
        <v>4258</v>
      </c>
      <c r="B4262" s="62" t="s">
        <v>3117</v>
      </c>
      <c r="C4262" s="13" t="s">
        <v>2360</v>
      </c>
      <c r="D4262" s="18">
        <v>0.70538461538461528</v>
      </c>
      <c r="E4262" s="122"/>
      <c r="F4262" s="17"/>
      <c r="G4262" s="18">
        <v>70.538461538461533</v>
      </c>
      <c r="H4262" s="17"/>
      <c r="I4262" s="19"/>
      <c r="J4262" s="18">
        <v>0</v>
      </c>
      <c r="K4262" s="17"/>
      <c r="L4262" s="19"/>
      <c r="M4262" s="19"/>
      <c r="N4262" s="18">
        <v>0</v>
      </c>
      <c r="O4262" s="19"/>
      <c r="P4262" s="19"/>
      <c r="Q4262" s="19"/>
      <c r="R4262" s="19"/>
      <c r="S4262" s="18">
        <v>0</v>
      </c>
      <c r="T4262" s="20"/>
      <c r="U4262" s="17"/>
      <c r="V4262" s="17"/>
      <c r="W4262" s="17"/>
      <c r="X4262" s="17"/>
      <c r="Y4262" s="17"/>
      <c r="Z4262" s="18">
        <v>0</v>
      </c>
      <c r="AA4262" s="17"/>
      <c r="AB4262" s="17"/>
      <c r="AC4262" s="41">
        <v>70.538461538461533</v>
      </c>
    </row>
    <row r="4263" spans="1:29" x14ac:dyDescent="0.25">
      <c r="A4263" s="225">
        <v>4259</v>
      </c>
      <c r="B4263" s="62" t="s">
        <v>5169</v>
      </c>
      <c r="C4263" s="24" t="s">
        <v>4042</v>
      </c>
      <c r="D4263" s="18">
        <v>0.68032258064516127</v>
      </c>
      <c r="E4263" s="124"/>
      <c r="F4263" s="17"/>
      <c r="G4263" s="18">
        <f>SUM(D4263*100,E4263:F4263)</f>
        <v>68.032258064516128</v>
      </c>
      <c r="H4263" s="17"/>
      <c r="I4263" s="19"/>
      <c r="J4263" s="18">
        <f>SUM(H4263:I4263)</f>
        <v>0</v>
      </c>
      <c r="K4263" s="17"/>
      <c r="L4263" s="19"/>
      <c r="M4263" s="19"/>
      <c r="N4263" s="18">
        <f>SUM(K4263:M4263)</f>
        <v>0</v>
      </c>
      <c r="O4263" s="19">
        <v>2.5</v>
      </c>
      <c r="P4263" s="19"/>
      <c r="Q4263" s="19"/>
      <c r="R4263" s="19"/>
      <c r="S4263" s="18">
        <f>SUM(O4263:R4263)</f>
        <v>2.5</v>
      </c>
      <c r="T4263" s="20"/>
      <c r="U4263" s="17"/>
      <c r="V4263" s="17"/>
      <c r="W4263" s="17"/>
      <c r="X4263" s="17"/>
      <c r="Y4263" s="17"/>
      <c r="Z4263" s="18">
        <f>SUM(T4263:Y4263)</f>
        <v>0</v>
      </c>
      <c r="AA4263" s="17"/>
      <c r="AB4263" s="17"/>
      <c r="AC4263" s="41">
        <f>G4263+J4263+N4263+S4263+Z4263+AA4263-AB4263</f>
        <v>70.532258064516128</v>
      </c>
    </row>
    <row r="4264" spans="1:29" x14ac:dyDescent="0.25">
      <c r="A4264" s="224">
        <v>4260</v>
      </c>
      <c r="B4264" s="62" t="s">
        <v>3792</v>
      </c>
      <c r="C4264" s="13" t="s">
        <v>3340</v>
      </c>
      <c r="D4264" s="18">
        <v>0.67727272727272725</v>
      </c>
      <c r="E4264" s="122">
        <v>1</v>
      </c>
      <c r="F4264" s="17"/>
      <c r="G4264" s="18">
        <v>68.72727272727272</v>
      </c>
      <c r="H4264" s="17"/>
      <c r="I4264" s="19"/>
      <c r="J4264" s="18">
        <v>0</v>
      </c>
      <c r="K4264" s="17"/>
      <c r="L4264" s="19"/>
      <c r="M4264" s="19"/>
      <c r="N4264" s="18">
        <v>0</v>
      </c>
      <c r="O4264" s="19"/>
      <c r="P4264" s="19"/>
      <c r="Q4264" s="19"/>
      <c r="R4264" s="19"/>
      <c r="S4264" s="18">
        <v>0</v>
      </c>
      <c r="T4264" s="20">
        <v>1</v>
      </c>
      <c r="U4264" s="17"/>
      <c r="V4264" s="17">
        <v>0.8</v>
      </c>
      <c r="W4264" s="17"/>
      <c r="X4264" s="17"/>
      <c r="Y4264" s="17"/>
      <c r="Z4264" s="18">
        <v>1.8</v>
      </c>
      <c r="AA4264" s="17"/>
      <c r="AB4264" s="17"/>
      <c r="AC4264" s="41">
        <v>70.527272727272717</v>
      </c>
    </row>
    <row r="4265" spans="1:29" x14ac:dyDescent="0.25">
      <c r="A4265" s="224">
        <v>4261</v>
      </c>
      <c r="B4265" s="109">
        <v>214182</v>
      </c>
      <c r="C4265" s="36" t="s">
        <v>5457</v>
      </c>
      <c r="D4265" s="39">
        <v>0.67122962962962962</v>
      </c>
      <c r="E4265" s="123"/>
      <c r="F4265" s="33"/>
      <c r="G4265" s="34">
        <v>67.122962962962958</v>
      </c>
      <c r="H4265" s="33"/>
      <c r="I4265" s="32"/>
      <c r="J4265" s="34">
        <v>0</v>
      </c>
      <c r="K4265" s="33"/>
      <c r="L4265" s="32"/>
      <c r="M4265" s="32"/>
      <c r="N4265" s="34">
        <v>0</v>
      </c>
      <c r="O4265" s="32"/>
      <c r="P4265" s="32"/>
      <c r="Q4265" s="32"/>
      <c r="R4265" s="32"/>
      <c r="S4265" s="34">
        <v>0</v>
      </c>
      <c r="T4265" s="35"/>
      <c r="U4265" s="33">
        <v>3.4</v>
      </c>
      <c r="V4265" s="33"/>
      <c r="W4265" s="33"/>
      <c r="X4265" s="33"/>
      <c r="Y4265" s="33"/>
      <c r="Z4265" s="34">
        <v>3.4</v>
      </c>
      <c r="AA4265" s="33"/>
      <c r="AB4265" s="33"/>
      <c r="AC4265" s="42">
        <v>70.522962962962964</v>
      </c>
    </row>
    <row r="4266" spans="1:29" x14ac:dyDescent="0.25">
      <c r="A4266" s="224">
        <v>4262</v>
      </c>
      <c r="B4266" s="81" t="s">
        <v>1885</v>
      </c>
      <c r="C4266" s="8" t="s">
        <v>1369</v>
      </c>
      <c r="D4266" s="18">
        <v>0.70516853932584267</v>
      </c>
      <c r="E4266" s="122"/>
      <c r="F4266" s="17"/>
      <c r="G4266" s="18">
        <f>SUM(D4266*100,E4266:F4266)</f>
        <v>70.516853932584269</v>
      </c>
      <c r="H4266" s="17"/>
      <c r="I4266" s="19"/>
      <c r="J4266" s="18">
        <f>SUM(H4266:I4266)</f>
        <v>0</v>
      </c>
      <c r="K4266" s="17"/>
      <c r="L4266" s="19"/>
      <c r="M4266" s="19"/>
      <c r="N4266" s="18">
        <f>SUM(K4266:M4266)</f>
        <v>0</v>
      </c>
      <c r="O4266" s="19"/>
      <c r="P4266" s="19"/>
      <c r="Q4266" s="19"/>
      <c r="R4266" s="19"/>
      <c r="S4266" s="18">
        <f>SUM(O4266:R4266)</f>
        <v>0</v>
      </c>
      <c r="T4266" s="20"/>
      <c r="U4266" s="17"/>
      <c r="V4266" s="17"/>
      <c r="W4266" s="17"/>
      <c r="X4266" s="17"/>
      <c r="Y4266" s="17"/>
      <c r="Z4266" s="18">
        <f>SUM(T4266:Y4266)</f>
        <v>0</v>
      </c>
      <c r="AA4266" s="17"/>
      <c r="AB4266" s="17"/>
      <c r="AC4266" s="41">
        <f>G4266+J4266+N4266+S4266+Z4266+AA4266-AB4266</f>
        <v>70.516853932584269</v>
      </c>
    </row>
    <row r="4267" spans="1:29" x14ac:dyDescent="0.25">
      <c r="A4267" s="225">
        <v>4263</v>
      </c>
      <c r="B4267" s="81" t="s">
        <v>4351</v>
      </c>
      <c r="C4267" s="8" t="s">
        <v>4042</v>
      </c>
      <c r="D4267" s="18">
        <v>0.70516129032258068</v>
      </c>
      <c r="E4267" s="124"/>
      <c r="F4267" s="17"/>
      <c r="G4267" s="18">
        <f>SUM(D4267*100,E4267:F4267)</f>
        <v>70.516129032258064</v>
      </c>
      <c r="H4267" s="17"/>
      <c r="I4267" s="19"/>
      <c r="J4267" s="18">
        <f>SUM(H4267:I4267)</f>
        <v>0</v>
      </c>
      <c r="K4267" s="17"/>
      <c r="L4267" s="19"/>
      <c r="M4267" s="19"/>
      <c r="N4267" s="18">
        <f>SUM(K4267:M4267)</f>
        <v>0</v>
      </c>
      <c r="O4267" s="19"/>
      <c r="P4267" s="19"/>
      <c r="Q4267" s="19"/>
      <c r="R4267" s="19"/>
      <c r="S4267" s="18">
        <f>SUM(O4267:R4267)</f>
        <v>0</v>
      </c>
      <c r="T4267" s="20"/>
      <c r="U4267" s="17"/>
      <c r="V4267" s="17"/>
      <c r="W4267" s="17"/>
      <c r="X4267" s="17"/>
      <c r="Y4267" s="17"/>
      <c r="Z4267" s="18">
        <f>SUM(T4267:Y4267)</f>
        <v>0</v>
      </c>
      <c r="AA4267" s="17"/>
      <c r="AB4267" s="17"/>
      <c r="AC4267" s="41">
        <f>G4267+J4267+N4267+S4267+Z4267+AA4267-AB4267</f>
        <v>70.516129032258064</v>
      </c>
    </row>
    <row r="4268" spans="1:29" x14ac:dyDescent="0.25">
      <c r="A4268" s="224">
        <v>4264</v>
      </c>
      <c r="B4268" s="109">
        <v>214208</v>
      </c>
      <c r="C4268" s="36" t="s">
        <v>5457</v>
      </c>
      <c r="D4268" s="39">
        <v>0.6690814814814815</v>
      </c>
      <c r="E4268" s="123"/>
      <c r="F4268" s="33"/>
      <c r="G4268" s="34">
        <v>66.908148148148143</v>
      </c>
      <c r="H4268" s="33"/>
      <c r="I4268" s="32"/>
      <c r="J4268" s="34">
        <v>0</v>
      </c>
      <c r="K4268" s="33"/>
      <c r="L4268" s="32"/>
      <c r="M4268" s="32"/>
      <c r="N4268" s="34">
        <v>0</v>
      </c>
      <c r="O4268" s="32"/>
      <c r="P4268" s="32"/>
      <c r="Q4268" s="32"/>
      <c r="R4268" s="32"/>
      <c r="S4268" s="34">
        <v>0</v>
      </c>
      <c r="T4268" s="35"/>
      <c r="U4268" s="33">
        <v>3.6</v>
      </c>
      <c r="V4268" s="33"/>
      <c r="W4268" s="33"/>
      <c r="X4268" s="33"/>
      <c r="Y4268" s="33"/>
      <c r="Z4268" s="34">
        <v>3.6</v>
      </c>
      <c r="AA4268" s="33"/>
      <c r="AB4268" s="33"/>
      <c r="AC4268" s="42">
        <v>70.508148148148138</v>
      </c>
    </row>
    <row r="4269" spans="1:29" x14ac:dyDescent="0.25">
      <c r="A4269" s="224">
        <v>4265</v>
      </c>
      <c r="B4269" s="62" t="s">
        <v>4811</v>
      </c>
      <c r="C4269" s="8" t="s">
        <v>4042</v>
      </c>
      <c r="D4269" s="18">
        <v>0.70499999999999996</v>
      </c>
      <c r="E4269" s="124"/>
      <c r="F4269" s="17"/>
      <c r="G4269" s="18">
        <f>SUM(D4269*100,E4269:F4269)</f>
        <v>70.5</v>
      </c>
      <c r="H4269" s="17"/>
      <c r="I4269" s="19"/>
      <c r="J4269" s="18">
        <f>SUM(H4269:I4269)</f>
        <v>0</v>
      </c>
      <c r="K4269" s="17"/>
      <c r="L4269" s="19"/>
      <c r="M4269" s="19"/>
      <c r="N4269" s="18">
        <f>SUM(K4269:M4269)</f>
        <v>0</v>
      </c>
      <c r="O4269" s="19"/>
      <c r="P4269" s="19"/>
      <c r="Q4269" s="19"/>
      <c r="R4269" s="19"/>
      <c r="S4269" s="18">
        <f>SUM(O4269:R4269)</f>
        <v>0</v>
      </c>
      <c r="T4269" s="20"/>
      <c r="U4269" s="17"/>
      <c r="V4269" s="17"/>
      <c r="W4269" s="17"/>
      <c r="X4269" s="17"/>
      <c r="Y4269" s="17"/>
      <c r="Z4269" s="18">
        <f>SUM(T4269:Y4269)</f>
        <v>0</v>
      </c>
      <c r="AA4269" s="17"/>
      <c r="AB4269" s="17"/>
      <c r="AC4269" s="41">
        <f>G4269+J4269+N4269+S4269+Z4269+AA4269-AB4269</f>
        <v>70.5</v>
      </c>
    </row>
    <row r="4270" spans="1:29" x14ac:dyDescent="0.25">
      <c r="A4270" s="224">
        <v>4266</v>
      </c>
      <c r="B4270" s="62" t="s">
        <v>3793</v>
      </c>
      <c r="C4270" s="13" t="s">
        <v>3340</v>
      </c>
      <c r="D4270" s="18">
        <v>0.70487179487179485</v>
      </c>
      <c r="E4270" s="122"/>
      <c r="F4270" s="17"/>
      <c r="G4270" s="18">
        <v>70.487179487179489</v>
      </c>
      <c r="H4270" s="17"/>
      <c r="I4270" s="19"/>
      <c r="J4270" s="18">
        <v>0</v>
      </c>
      <c r="K4270" s="17"/>
      <c r="L4270" s="19"/>
      <c r="M4270" s="19"/>
      <c r="N4270" s="18">
        <v>0</v>
      </c>
      <c r="O4270" s="19"/>
      <c r="P4270" s="19"/>
      <c r="Q4270" s="19"/>
      <c r="R4270" s="19"/>
      <c r="S4270" s="18">
        <v>0</v>
      </c>
      <c r="T4270" s="20"/>
      <c r="U4270" s="17"/>
      <c r="V4270" s="17"/>
      <c r="W4270" s="17"/>
      <c r="X4270" s="17"/>
      <c r="Y4270" s="17"/>
      <c r="Z4270" s="18">
        <v>0</v>
      </c>
      <c r="AA4270" s="17"/>
      <c r="AB4270" s="17"/>
      <c r="AC4270" s="41">
        <v>70.487179487179489</v>
      </c>
    </row>
    <row r="4271" spans="1:29" x14ac:dyDescent="0.25">
      <c r="A4271" s="225">
        <v>4267</v>
      </c>
      <c r="B4271" s="86" t="s">
        <v>1886</v>
      </c>
      <c r="C4271" s="21" t="s">
        <v>1369</v>
      </c>
      <c r="D4271" s="18">
        <v>0.70483180428134562</v>
      </c>
      <c r="E4271" s="122"/>
      <c r="F4271" s="17"/>
      <c r="G4271" s="18">
        <f>SUM(D4271*100,E4271:F4271)</f>
        <v>70.48318042813456</v>
      </c>
      <c r="H4271" s="17"/>
      <c r="I4271" s="19"/>
      <c r="J4271" s="18">
        <f>SUM(H4271:I4271)</f>
        <v>0</v>
      </c>
      <c r="K4271" s="17"/>
      <c r="L4271" s="19"/>
      <c r="M4271" s="19"/>
      <c r="N4271" s="18">
        <f>SUM(K4271:M4271)</f>
        <v>0</v>
      </c>
      <c r="O4271" s="19"/>
      <c r="P4271" s="19"/>
      <c r="Q4271" s="19"/>
      <c r="R4271" s="19"/>
      <c r="S4271" s="18">
        <f>SUM(O4271:R4271)</f>
        <v>0</v>
      </c>
      <c r="T4271" s="20"/>
      <c r="U4271" s="17"/>
      <c r="V4271" s="17"/>
      <c r="W4271" s="17"/>
      <c r="X4271" s="17"/>
      <c r="Y4271" s="17"/>
      <c r="Z4271" s="18">
        <f>SUM(T4271:Y4271)</f>
        <v>0</v>
      </c>
      <c r="AA4271" s="17"/>
      <c r="AB4271" s="17"/>
      <c r="AC4271" s="41">
        <f>G4271+J4271+N4271+S4271+Z4271+AA4271-AB4271</f>
        <v>70.48318042813456</v>
      </c>
    </row>
    <row r="4272" spans="1:29" x14ac:dyDescent="0.25">
      <c r="A4272" s="224">
        <v>4268</v>
      </c>
      <c r="B4272" s="87" t="s">
        <v>1887</v>
      </c>
      <c r="C4272" s="26" t="s">
        <v>1369</v>
      </c>
      <c r="D4272" s="18">
        <v>0.6998133333333334</v>
      </c>
      <c r="E4272" s="122"/>
      <c r="F4272" s="17"/>
      <c r="G4272" s="18">
        <f>SUM(D4272*100,E4272:F4272)</f>
        <v>69.981333333333339</v>
      </c>
      <c r="H4272" s="17"/>
      <c r="I4272" s="19"/>
      <c r="J4272" s="18">
        <f>SUM(H4272:I4272)</f>
        <v>0</v>
      </c>
      <c r="K4272" s="17"/>
      <c r="L4272" s="19"/>
      <c r="M4272" s="19"/>
      <c r="N4272" s="18">
        <f>SUM(K4272:M4272)</f>
        <v>0</v>
      </c>
      <c r="O4272" s="19"/>
      <c r="P4272" s="19"/>
      <c r="Q4272" s="19"/>
      <c r="R4272" s="19"/>
      <c r="S4272" s="18">
        <f>SUM(O4272:R4272)</f>
        <v>0</v>
      </c>
      <c r="T4272" s="20"/>
      <c r="U4272" s="17"/>
      <c r="V4272" s="17"/>
      <c r="W4272" s="17">
        <v>0.5</v>
      </c>
      <c r="X4272" s="17"/>
      <c r="Y4272" s="17"/>
      <c r="Z4272" s="18">
        <f>SUM(T4272:Y4272)</f>
        <v>0.5</v>
      </c>
      <c r="AA4272" s="17"/>
      <c r="AB4272" s="17"/>
      <c r="AC4272" s="41">
        <f>G4272+J4272+N4272+S4272+Z4272+AA4272-AB4272</f>
        <v>70.481333333333339</v>
      </c>
    </row>
    <row r="4273" spans="1:29" x14ac:dyDescent="0.25">
      <c r="A4273" s="224">
        <v>4269</v>
      </c>
      <c r="B4273" s="62" t="s">
        <v>5269</v>
      </c>
      <c r="C4273" s="9" t="s">
        <v>4042</v>
      </c>
      <c r="D4273" s="18">
        <v>0.70054545454545458</v>
      </c>
      <c r="E4273" s="124"/>
      <c r="F4273" s="17"/>
      <c r="G4273" s="18">
        <f>SUM(D4273*100,E4273:F4273)</f>
        <v>70.054545454545462</v>
      </c>
      <c r="H4273" s="17"/>
      <c r="I4273" s="19"/>
      <c r="J4273" s="18">
        <f>SUM(H4273:I4273)</f>
        <v>0</v>
      </c>
      <c r="K4273" s="17"/>
      <c r="L4273" s="19"/>
      <c r="M4273" s="19"/>
      <c r="N4273" s="18">
        <f>SUM(K4273:M4273)</f>
        <v>0</v>
      </c>
      <c r="O4273" s="19"/>
      <c r="P4273" s="19"/>
      <c r="Q4273" s="19"/>
      <c r="R4273" s="19"/>
      <c r="S4273" s="18">
        <f>SUM(O4273:R4273)</f>
        <v>0</v>
      </c>
      <c r="T4273" s="20"/>
      <c r="U4273" s="17">
        <v>0.4</v>
      </c>
      <c r="V4273" s="17"/>
      <c r="W4273" s="17"/>
      <c r="X4273" s="17"/>
      <c r="Y4273" s="17"/>
      <c r="Z4273" s="18">
        <f>SUM(T4273:Y4273)</f>
        <v>0.4</v>
      </c>
      <c r="AA4273" s="17"/>
      <c r="AB4273" s="17"/>
      <c r="AC4273" s="41">
        <f>G4273+J4273+N4273+S4273+Z4273+AA4273-AB4273</f>
        <v>70.454545454545467</v>
      </c>
    </row>
    <row r="4274" spans="1:29" x14ac:dyDescent="0.25">
      <c r="A4274" s="224">
        <v>4270</v>
      </c>
      <c r="B4274" s="58" t="s">
        <v>1084</v>
      </c>
      <c r="C4274" s="8" t="s">
        <v>5456</v>
      </c>
      <c r="D4274" s="6">
        <v>0.70451612903225802</v>
      </c>
      <c r="E4274" s="121"/>
      <c r="F4274" s="5"/>
      <c r="G4274" s="6">
        <f>SUM(D4274*100,E4274:F4274)</f>
        <v>70.451612903225808</v>
      </c>
      <c r="H4274" s="5"/>
      <c r="I4274" s="4"/>
      <c r="J4274" s="6">
        <f>SUM(H4274:I4274)</f>
        <v>0</v>
      </c>
      <c r="K4274" s="5"/>
      <c r="L4274" s="4"/>
      <c r="M4274" s="4"/>
      <c r="N4274" s="6">
        <f>SUM(K4274:M4274)</f>
        <v>0</v>
      </c>
      <c r="O4274" s="4"/>
      <c r="P4274" s="4"/>
      <c r="Q4274" s="4"/>
      <c r="R4274" s="4"/>
      <c r="S4274" s="6">
        <f>SUM(O4274:R4274)</f>
        <v>0</v>
      </c>
      <c r="T4274" s="7"/>
      <c r="U4274" s="5"/>
      <c r="V4274" s="5"/>
      <c r="W4274" s="5"/>
      <c r="X4274" s="5"/>
      <c r="Y4274" s="5"/>
      <c r="Z4274" s="6">
        <f>SUM(T4274:Y4274)</f>
        <v>0</v>
      </c>
      <c r="AA4274" s="5"/>
      <c r="AB4274" s="5"/>
      <c r="AC4274" s="40">
        <f>G4274+J4274+N4274+S4274+Z4274+AA4274-AB4274</f>
        <v>70.451612903225808</v>
      </c>
    </row>
    <row r="4275" spans="1:29" x14ac:dyDescent="0.25">
      <c r="A4275" s="225">
        <v>4271</v>
      </c>
      <c r="B4275" s="109">
        <v>204445</v>
      </c>
      <c r="C4275" s="36" t="s">
        <v>5457</v>
      </c>
      <c r="D4275" s="39">
        <v>0.70444444444444443</v>
      </c>
      <c r="E4275" s="123"/>
      <c r="F4275" s="33"/>
      <c r="G4275" s="34">
        <v>70.444444444444443</v>
      </c>
      <c r="H4275" s="33"/>
      <c r="I4275" s="32"/>
      <c r="J4275" s="34">
        <v>0</v>
      </c>
      <c r="K4275" s="33"/>
      <c r="L4275" s="32"/>
      <c r="M4275" s="32"/>
      <c r="N4275" s="34">
        <v>0</v>
      </c>
      <c r="O4275" s="32"/>
      <c r="P4275" s="32"/>
      <c r="Q4275" s="32"/>
      <c r="R4275" s="32"/>
      <c r="S4275" s="34">
        <v>0</v>
      </c>
      <c r="T4275" s="35"/>
      <c r="U4275" s="33"/>
      <c r="V4275" s="33"/>
      <c r="W4275" s="33"/>
      <c r="X4275" s="33"/>
      <c r="Y4275" s="33"/>
      <c r="Z4275" s="34">
        <v>0</v>
      </c>
      <c r="AA4275" s="33"/>
      <c r="AB4275" s="33"/>
      <c r="AC4275" s="42">
        <v>70.444444444444443</v>
      </c>
    </row>
    <row r="4276" spans="1:29" x14ac:dyDescent="0.25">
      <c r="A4276" s="224">
        <v>4272</v>
      </c>
      <c r="B4276" s="81" t="s">
        <v>1888</v>
      </c>
      <c r="C4276" s="8" t="s">
        <v>1369</v>
      </c>
      <c r="D4276" s="18">
        <v>0.70441947565543073</v>
      </c>
      <c r="E4276" s="122"/>
      <c r="F4276" s="17"/>
      <c r="G4276" s="18">
        <f>SUM(D4276*100,E4276:F4276)</f>
        <v>70.441947565543074</v>
      </c>
      <c r="H4276" s="17"/>
      <c r="I4276" s="19"/>
      <c r="J4276" s="18">
        <f>SUM(H4276:I4276)</f>
        <v>0</v>
      </c>
      <c r="K4276" s="17"/>
      <c r="L4276" s="19"/>
      <c r="M4276" s="19"/>
      <c r="N4276" s="18">
        <f>SUM(K4276:M4276)</f>
        <v>0</v>
      </c>
      <c r="O4276" s="19"/>
      <c r="P4276" s="19"/>
      <c r="Q4276" s="19"/>
      <c r="R4276" s="19"/>
      <c r="S4276" s="18">
        <f>SUM(O4276:R4276)</f>
        <v>0</v>
      </c>
      <c r="T4276" s="20"/>
      <c r="U4276" s="17"/>
      <c r="V4276" s="17"/>
      <c r="W4276" s="17"/>
      <c r="X4276" s="17"/>
      <c r="Y4276" s="17"/>
      <c r="Z4276" s="18">
        <f>SUM(T4276:Y4276)</f>
        <v>0</v>
      </c>
      <c r="AA4276" s="17"/>
      <c r="AB4276" s="17"/>
      <c r="AC4276" s="41">
        <f>G4276+J4276+N4276+S4276+Z4276+AA4276-AB4276</f>
        <v>70.441947565543074</v>
      </c>
    </row>
    <row r="4277" spans="1:29" x14ac:dyDescent="0.25">
      <c r="A4277" s="224">
        <v>4273</v>
      </c>
      <c r="B4277" s="81" t="s">
        <v>1889</v>
      </c>
      <c r="C4277" s="21" t="s">
        <v>1369</v>
      </c>
      <c r="D4277" s="18">
        <v>0.70437710437710432</v>
      </c>
      <c r="E4277" s="122"/>
      <c r="F4277" s="17"/>
      <c r="G4277" s="18">
        <f>SUM(D4277*100,E4277:F4277)</f>
        <v>70.437710437710436</v>
      </c>
      <c r="H4277" s="17"/>
      <c r="I4277" s="19"/>
      <c r="J4277" s="18">
        <f>SUM(H4277:I4277)</f>
        <v>0</v>
      </c>
      <c r="K4277" s="17"/>
      <c r="L4277" s="19"/>
      <c r="M4277" s="19"/>
      <c r="N4277" s="18">
        <f>SUM(K4277:M4277)</f>
        <v>0</v>
      </c>
      <c r="O4277" s="19"/>
      <c r="P4277" s="19"/>
      <c r="Q4277" s="19"/>
      <c r="R4277" s="19"/>
      <c r="S4277" s="18">
        <f>SUM(O4277:R4277)</f>
        <v>0</v>
      </c>
      <c r="T4277" s="20"/>
      <c r="U4277" s="17"/>
      <c r="V4277" s="17"/>
      <c r="W4277" s="17"/>
      <c r="X4277" s="17"/>
      <c r="Y4277" s="17"/>
      <c r="Z4277" s="18">
        <f>SUM(T4277:Y4277)</f>
        <v>0</v>
      </c>
      <c r="AA4277" s="17"/>
      <c r="AB4277" s="17"/>
      <c r="AC4277" s="41">
        <f>G4277+J4277+N4277+S4277+Z4277+AA4277-AB4277</f>
        <v>70.437710437710436</v>
      </c>
    </row>
    <row r="4278" spans="1:29" x14ac:dyDescent="0.25">
      <c r="A4278" s="224">
        <v>4274</v>
      </c>
      <c r="B4278" s="111" t="s">
        <v>4127</v>
      </c>
      <c r="C4278" s="8" t="s">
        <v>4042</v>
      </c>
      <c r="D4278" s="18">
        <v>0.69437499999999996</v>
      </c>
      <c r="E4278" s="124"/>
      <c r="F4278" s="17"/>
      <c r="G4278" s="18">
        <f>SUM(D4278*100,E4278:F4278)</f>
        <v>69.4375</v>
      </c>
      <c r="H4278" s="17"/>
      <c r="I4278" s="19"/>
      <c r="J4278" s="18">
        <f>SUM(H4278:I4278)</f>
        <v>0</v>
      </c>
      <c r="K4278" s="17"/>
      <c r="L4278" s="19"/>
      <c r="M4278" s="19"/>
      <c r="N4278" s="18">
        <f>SUM(K4278:M4278)</f>
        <v>0</v>
      </c>
      <c r="O4278" s="19"/>
      <c r="P4278" s="19"/>
      <c r="Q4278" s="19"/>
      <c r="R4278" s="19"/>
      <c r="S4278" s="18">
        <f>SUM(O4278:R4278)</f>
        <v>0</v>
      </c>
      <c r="T4278" s="20"/>
      <c r="U4278" s="17"/>
      <c r="V4278" s="17"/>
      <c r="W4278" s="17">
        <f>0.2+0.8</f>
        <v>1</v>
      </c>
      <c r="X4278" s="17"/>
      <c r="Y4278" s="17"/>
      <c r="Z4278" s="18">
        <f>SUM(T4278:Y4278)</f>
        <v>1</v>
      </c>
      <c r="AA4278" s="17"/>
      <c r="AB4278" s="17"/>
      <c r="AC4278" s="41">
        <f>G4278+J4278+N4278+S4278+Z4278+AA4278-AB4278</f>
        <v>70.4375</v>
      </c>
    </row>
    <row r="4279" spans="1:29" x14ac:dyDescent="0.25">
      <c r="A4279" s="225">
        <v>4275</v>
      </c>
      <c r="B4279" s="61" t="s">
        <v>1085</v>
      </c>
      <c r="C4279" s="8" t="s">
        <v>5456</v>
      </c>
      <c r="D4279" s="6">
        <v>0.70429261186264303</v>
      </c>
      <c r="E4279" s="121"/>
      <c r="F4279" s="5"/>
      <c r="G4279" s="6">
        <f>SUM(D4279*100,E4279:F4279)</f>
        <v>70.429261186264299</v>
      </c>
      <c r="H4279" s="5"/>
      <c r="I4279" s="4"/>
      <c r="J4279" s="6">
        <f>SUM(H4279:I4279)</f>
        <v>0</v>
      </c>
      <c r="K4279" s="5"/>
      <c r="L4279" s="4"/>
      <c r="M4279" s="4"/>
      <c r="N4279" s="6">
        <f>SUM(K4279:M4279)</f>
        <v>0</v>
      </c>
      <c r="O4279" s="4"/>
      <c r="P4279" s="4"/>
      <c r="Q4279" s="4"/>
      <c r="R4279" s="4"/>
      <c r="S4279" s="6">
        <f>SUM(O4279:R4279)</f>
        <v>0</v>
      </c>
      <c r="T4279" s="7"/>
      <c r="U4279" s="5"/>
      <c r="V4279" s="5"/>
      <c r="W4279" s="5"/>
      <c r="X4279" s="5"/>
      <c r="Y4279" s="5"/>
      <c r="Z4279" s="6">
        <f>SUM(T4279:Y4279)</f>
        <v>0</v>
      </c>
      <c r="AA4279" s="5"/>
      <c r="AB4279" s="5"/>
      <c r="AC4279" s="40">
        <f>G4279+J4279+N4279+S4279+Z4279+AA4279-AB4279</f>
        <v>70.429261186264299</v>
      </c>
    </row>
    <row r="4280" spans="1:29" x14ac:dyDescent="0.25">
      <c r="A4280" s="224">
        <v>4276</v>
      </c>
      <c r="B4280" s="62" t="s">
        <v>3794</v>
      </c>
      <c r="C4280" s="13" t="s">
        <v>3340</v>
      </c>
      <c r="D4280" s="18">
        <v>0.69424242424242422</v>
      </c>
      <c r="E4280" s="122">
        <v>1</v>
      </c>
      <c r="F4280" s="17"/>
      <c r="G4280" s="18">
        <v>70.424242424242422</v>
      </c>
      <c r="H4280" s="17"/>
      <c r="I4280" s="19"/>
      <c r="J4280" s="18">
        <v>0</v>
      </c>
      <c r="K4280" s="17"/>
      <c r="L4280" s="19"/>
      <c r="M4280" s="19"/>
      <c r="N4280" s="18">
        <v>0</v>
      </c>
      <c r="O4280" s="19"/>
      <c r="P4280" s="19"/>
      <c r="Q4280" s="19"/>
      <c r="R4280" s="19"/>
      <c r="S4280" s="18">
        <v>0</v>
      </c>
      <c r="T4280" s="20"/>
      <c r="U4280" s="17"/>
      <c r="V4280" s="17"/>
      <c r="W4280" s="17"/>
      <c r="X4280" s="17"/>
      <c r="Y4280" s="17"/>
      <c r="Z4280" s="18">
        <v>0</v>
      </c>
      <c r="AA4280" s="17"/>
      <c r="AB4280" s="17"/>
      <c r="AC4280" s="41">
        <v>70.424242424242422</v>
      </c>
    </row>
    <row r="4281" spans="1:29" x14ac:dyDescent="0.25">
      <c r="A4281" s="224">
        <v>4277</v>
      </c>
      <c r="B4281" s="109">
        <v>184165</v>
      </c>
      <c r="C4281" s="36" t="s">
        <v>5457</v>
      </c>
      <c r="D4281" s="39">
        <v>0.70416666666666672</v>
      </c>
      <c r="E4281" s="123"/>
      <c r="F4281" s="33"/>
      <c r="G4281" s="34">
        <v>70.416666666666671</v>
      </c>
      <c r="H4281" s="33"/>
      <c r="I4281" s="32"/>
      <c r="J4281" s="34">
        <v>0</v>
      </c>
      <c r="K4281" s="33"/>
      <c r="L4281" s="32"/>
      <c r="M4281" s="32"/>
      <c r="N4281" s="34">
        <v>0</v>
      </c>
      <c r="O4281" s="32"/>
      <c r="P4281" s="32"/>
      <c r="Q4281" s="32"/>
      <c r="R4281" s="32"/>
      <c r="S4281" s="34">
        <v>0</v>
      </c>
      <c r="T4281" s="35"/>
      <c r="U4281" s="33"/>
      <c r="V4281" s="33"/>
      <c r="W4281" s="33"/>
      <c r="X4281" s="33"/>
      <c r="Y4281" s="33"/>
      <c r="Z4281" s="34">
        <v>0</v>
      </c>
      <c r="AA4281" s="33"/>
      <c r="AB4281" s="33"/>
      <c r="AC4281" s="42">
        <v>70.416666666666671</v>
      </c>
    </row>
    <row r="4282" spans="1:29" x14ac:dyDescent="0.25">
      <c r="A4282" s="224">
        <v>4278</v>
      </c>
      <c r="B4282" s="76" t="s">
        <v>1890</v>
      </c>
      <c r="C4282" s="8" t="s">
        <v>1369</v>
      </c>
      <c r="D4282" s="18">
        <v>0.70391666666666663</v>
      </c>
      <c r="E4282" s="122"/>
      <c r="F4282" s="17"/>
      <c r="G4282" s="18">
        <f>SUM(D4282*100,E4282:F4282)</f>
        <v>70.391666666666666</v>
      </c>
      <c r="H4282" s="17"/>
      <c r="I4282" s="19"/>
      <c r="J4282" s="18">
        <f>SUM(H4282:I4282)</f>
        <v>0</v>
      </c>
      <c r="K4282" s="17"/>
      <c r="L4282" s="19"/>
      <c r="M4282" s="19"/>
      <c r="N4282" s="18">
        <f>SUM(K4282:M4282)</f>
        <v>0</v>
      </c>
      <c r="O4282" s="19"/>
      <c r="P4282" s="19"/>
      <c r="Q4282" s="19"/>
      <c r="R4282" s="19"/>
      <c r="S4282" s="18">
        <f>SUM(O4282:R4282)</f>
        <v>0</v>
      </c>
      <c r="T4282" s="20"/>
      <c r="U4282" s="17"/>
      <c r="V4282" s="17"/>
      <c r="W4282" s="17"/>
      <c r="X4282" s="17"/>
      <c r="Y4282" s="17"/>
      <c r="Z4282" s="18">
        <f>SUM(T4282:Y4282)</f>
        <v>0</v>
      </c>
      <c r="AA4282" s="17"/>
      <c r="AB4282" s="17"/>
      <c r="AC4282" s="41">
        <f>G4282+J4282+N4282+S4282+Z4282+AA4282-AB4282</f>
        <v>70.391666666666666</v>
      </c>
    </row>
    <row r="4283" spans="1:29" x14ac:dyDescent="0.25">
      <c r="A4283" s="225">
        <v>4279</v>
      </c>
      <c r="B4283" s="88" t="s">
        <v>1891</v>
      </c>
      <c r="C4283" s="8" t="s">
        <v>1369</v>
      </c>
      <c r="D4283" s="18">
        <v>0.67890000000000006</v>
      </c>
      <c r="E4283" s="122"/>
      <c r="F4283" s="17"/>
      <c r="G4283" s="18">
        <f>SUM(D4283*100,E4283:F4283)</f>
        <v>67.89</v>
      </c>
      <c r="H4283" s="17"/>
      <c r="I4283" s="19"/>
      <c r="J4283" s="18">
        <f>SUM(H4283:I4283)</f>
        <v>0</v>
      </c>
      <c r="K4283" s="17"/>
      <c r="L4283" s="19"/>
      <c r="M4283" s="19"/>
      <c r="N4283" s="18">
        <f>SUM(K4283:M4283)</f>
        <v>0</v>
      </c>
      <c r="O4283" s="19">
        <v>2.5</v>
      </c>
      <c r="P4283" s="19"/>
      <c r="Q4283" s="19"/>
      <c r="R4283" s="19"/>
      <c r="S4283" s="18">
        <f>SUM(O4283:R4283)</f>
        <v>2.5</v>
      </c>
      <c r="T4283" s="20"/>
      <c r="U4283" s="17"/>
      <c r="V4283" s="17"/>
      <c r="W4283" s="17"/>
      <c r="X4283" s="17"/>
      <c r="Y4283" s="17"/>
      <c r="Z4283" s="18">
        <f>SUM(T4283:Y4283)</f>
        <v>0</v>
      </c>
      <c r="AA4283" s="17"/>
      <c r="AB4283" s="17"/>
      <c r="AC4283" s="41">
        <f>G4283+J4283+N4283+S4283+Z4283+AA4283-AB4283</f>
        <v>70.39</v>
      </c>
    </row>
    <row r="4284" spans="1:29" x14ac:dyDescent="0.25">
      <c r="A4284" s="224">
        <v>4280</v>
      </c>
      <c r="B4284" s="58" t="s">
        <v>1086</v>
      </c>
      <c r="C4284" s="8" t="s">
        <v>5456</v>
      </c>
      <c r="D4284" s="6">
        <v>0.70387096774193547</v>
      </c>
      <c r="E4284" s="121"/>
      <c r="F4284" s="5"/>
      <c r="G4284" s="6">
        <f>SUM(D4284*100,E4284:F4284)</f>
        <v>70.387096774193552</v>
      </c>
      <c r="H4284" s="5"/>
      <c r="I4284" s="4"/>
      <c r="J4284" s="6">
        <f>SUM(H4284:I4284)</f>
        <v>0</v>
      </c>
      <c r="K4284" s="5"/>
      <c r="L4284" s="4"/>
      <c r="M4284" s="4"/>
      <c r="N4284" s="6">
        <f>SUM(K4284:M4284)</f>
        <v>0</v>
      </c>
      <c r="O4284" s="4"/>
      <c r="P4284" s="4"/>
      <c r="Q4284" s="4"/>
      <c r="R4284" s="4"/>
      <c r="S4284" s="6">
        <f>SUM(O4284:R4284)</f>
        <v>0</v>
      </c>
      <c r="T4284" s="7"/>
      <c r="U4284" s="5"/>
      <c r="V4284" s="5"/>
      <c r="W4284" s="5"/>
      <c r="X4284" s="5"/>
      <c r="Y4284" s="5"/>
      <c r="Z4284" s="6">
        <f>SUM(T4284:Y4284)</f>
        <v>0</v>
      </c>
      <c r="AA4284" s="5"/>
      <c r="AB4284" s="5"/>
      <c r="AC4284" s="40">
        <f>G4284+J4284+N4284+S4284+Z4284+AA4284-AB4284</f>
        <v>70.387096774193552</v>
      </c>
    </row>
    <row r="4285" spans="1:29" x14ac:dyDescent="0.25">
      <c r="A4285" s="224">
        <v>4281</v>
      </c>
      <c r="B4285" s="62" t="s">
        <v>3118</v>
      </c>
      <c r="C4285" s="13" t="s">
        <v>2360</v>
      </c>
      <c r="D4285" s="18">
        <v>0.7038461538461539</v>
      </c>
      <c r="E4285" s="122"/>
      <c r="F4285" s="17"/>
      <c r="G4285" s="18">
        <v>70.384615384615387</v>
      </c>
      <c r="H4285" s="17"/>
      <c r="I4285" s="19"/>
      <c r="J4285" s="18">
        <v>0</v>
      </c>
      <c r="K4285" s="17"/>
      <c r="L4285" s="19"/>
      <c r="M4285" s="19"/>
      <c r="N4285" s="18">
        <v>0</v>
      </c>
      <c r="O4285" s="19"/>
      <c r="P4285" s="19"/>
      <c r="Q4285" s="19"/>
      <c r="R4285" s="19"/>
      <c r="S4285" s="18">
        <v>0</v>
      </c>
      <c r="T4285" s="20"/>
      <c r="U4285" s="17"/>
      <c r="V4285" s="17"/>
      <c r="W4285" s="17"/>
      <c r="X4285" s="17"/>
      <c r="Y4285" s="17"/>
      <c r="Z4285" s="18">
        <v>0</v>
      </c>
      <c r="AA4285" s="17"/>
      <c r="AB4285" s="17"/>
      <c r="AC4285" s="41">
        <v>70.384615384615387</v>
      </c>
    </row>
    <row r="4286" spans="1:29" x14ac:dyDescent="0.25">
      <c r="A4286" s="224">
        <v>4282</v>
      </c>
      <c r="B4286" s="109">
        <v>204020</v>
      </c>
      <c r="C4286" s="36" t="s">
        <v>5457</v>
      </c>
      <c r="D4286" s="38">
        <v>0.70374999999999999</v>
      </c>
      <c r="E4286" s="123"/>
      <c r="F4286" s="33"/>
      <c r="G4286" s="34">
        <v>70.375</v>
      </c>
      <c r="H4286" s="33"/>
      <c r="I4286" s="32"/>
      <c r="J4286" s="34">
        <v>0</v>
      </c>
      <c r="K4286" s="33"/>
      <c r="L4286" s="32"/>
      <c r="M4286" s="32"/>
      <c r="N4286" s="34">
        <v>0</v>
      </c>
      <c r="O4286" s="32"/>
      <c r="P4286" s="32"/>
      <c r="Q4286" s="32"/>
      <c r="R4286" s="32"/>
      <c r="S4286" s="34">
        <v>0</v>
      </c>
      <c r="T4286" s="35"/>
      <c r="U4286" s="33"/>
      <c r="V4286" s="33"/>
      <c r="W4286" s="33"/>
      <c r="X4286" s="33"/>
      <c r="Y4286" s="33"/>
      <c r="Z4286" s="34">
        <v>0</v>
      </c>
      <c r="AA4286" s="33"/>
      <c r="AB4286" s="33"/>
      <c r="AC4286" s="42">
        <v>70.375</v>
      </c>
    </row>
    <row r="4287" spans="1:29" x14ac:dyDescent="0.25">
      <c r="A4287" s="225">
        <v>4283</v>
      </c>
      <c r="B4287" s="109">
        <v>214106</v>
      </c>
      <c r="C4287" s="36" t="s">
        <v>5457</v>
      </c>
      <c r="D4287" s="39">
        <v>0.70372592592592587</v>
      </c>
      <c r="E4287" s="123"/>
      <c r="F4287" s="33"/>
      <c r="G4287" s="34">
        <v>70.372592592592582</v>
      </c>
      <c r="H4287" s="33"/>
      <c r="I4287" s="32"/>
      <c r="J4287" s="34">
        <v>0</v>
      </c>
      <c r="K4287" s="33"/>
      <c r="L4287" s="32"/>
      <c r="M4287" s="32"/>
      <c r="N4287" s="34">
        <v>0</v>
      </c>
      <c r="O4287" s="32"/>
      <c r="P4287" s="32"/>
      <c r="Q4287" s="32"/>
      <c r="R4287" s="32"/>
      <c r="S4287" s="34">
        <v>0</v>
      </c>
      <c r="T4287" s="35"/>
      <c r="U4287" s="33"/>
      <c r="V4287" s="33"/>
      <c r="W4287" s="33"/>
      <c r="X4287" s="33"/>
      <c r="Y4287" s="33"/>
      <c r="Z4287" s="34">
        <v>0</v>
      </c>
      <c r="AA4287" s="33"/>
      <c r="AB4287" s="33"/>
      <c r="AC4287" s="42">
        <v>70.372592592592582</v>
      </c>
    </row>
    <row r="4288" spans="1:29" x14ac:dyDescent="0.25">
      <c r="A4288" s="224">
        <v>4284</v>
      </c>
      <c r="B4288" s="61" t="s">
        <v>1087</v>
      </c>
      <c r="C4288" s="8" t="s">
        <v>5456</v>
      </c>
      <c r="D4288" s="6">
        <v>0.70366774193548387</v>
      </c>
      <c r="E4288" s="121"/>
      <c r="F4288" s="5"/>
      <c r="G4288" s="6">
        <f>SUM(D4288*100,E4288:F4288)</f>
        <v>70.36677419354838</v>
      </c>
      <c r="H4288" s="5"/>
      <c r="I4288" s="4"/>
      <c r="J4288" s="6">
        <f>SUM(H4288:I4288)</f>
        <v>0</v>
      </c>
      <c r="K4288" s="5"/>
      <c r="L4288" s="4"/>
      <c r="M4288" s="4"/>
      <c r="N4288" s="6">
        <f>SUM(K4288:M4288)</f>
        <v>0</v>
      </c>
      <c r="O4288" s="4"/>
      <c r="P4288" s="4"/>
      <c r="Q4288" s="4"/>
      <c r="R4288" s="4"/>
      <c r="S4288" s="6">
        <f>SUM(O4288:R4288)</f>
        <v>0</v>
      </c>
      <c r="T4288" s="7"/>
      <c r="U4288" s="5"/>
      <c r="V4288" s="5"/>
      <c r="W4288" s="5"/>
      <c r="X4288" s="5"/>
      <c r="Y4288" s="5"/>
      <c r="Z4288" s="6">
        <f>SUM(T4288:Y4288)</f>
        <v>0</v>
      </c>
      <c r="AA4288" s="5"/>
      <c r="AB4288" s="5"/>
      <c r="AC4288" s="40">
        <f>G4288+J4288+N4288+S4288+Z4288+AA4288-AB4288</f>
        <v>70.36677419354838</v>
      </c>
    </row>
    <row r="4289" spans="1:29" x14ac:dyDescent="0.25">
      <c r="A4289" s="224">
        <v>4285</v>
      </c>
      <c r="B4289" s="60" t="s">
        <v>4861</v>
      </c>
      <c r="C4289" s="8" t="s">
        <v>4042</v>
      </c>
      <c r="D4289" s="18">
        <v>0.70343750000000005</v>
      </c>
      <c r="E4289" s="124"/>
      <c r="F4289" s="17"/>
      <c r="G4289" s="18">
        <f>SUM(D4289*100,E4289:F4289)</f>
        <v>70.34375</v>
      </c>
      <c r="H4289" s="17"/>
      <c r="I4289" s="19"/>
      <c r="J4289" s="18">
        <f>SUM(H4289:I4289)</f>
        <v>0</v>
      </c>
      <c r="K4289" s="17"/>
      <c r="L4289" s="19"/>
      <c r="M4289" s="19"/>
      <c r="N4289" s="18">
        <f>SUM(K4289:M4289)</f>
        <v>0</v>
      </c>
      <c r="O4289" s="19"/>
      <c r="P4289" s="19"/>
      <c r="Q4289" s="19"/>
      <c r="R4289" s="19"/>
      <c r="S4289" s="18">
        <f>SUM(O4289:R4289)</f>
        <v>0</v>
      </c>
      <c r="T4289" s="20"/>
      <c r="U4289" s="17"/>
      <c r="V4289" s="17"/>
      <c r="W4289" s="17"/>
      <c r="X4289" s="17"/>
      <c r="Y4289" s="17"/>
      <c r="Z4289" s="18">
        <f>SUM(T4289:Y4289)</f>
        <v>0</v>
      </c>
      <c r="AA4289" s="17"/>
      <c r="AB4289" s="17"/>
      <c r="AC4289" s="41">
        <f>G4289+J4289+N4289+S4289+Z4289+AA4289-AB4289</f>
        <v>70.34375</v>
      </c>
    </row>
    <row r="4290" spans="1:29" x14ac:dyDescent="0.25">
      <c r="A4290" s="224">
        <v>4286</v>
      </c>
      <c r="B4290" s="60" t="s">
        <v>4863</v>
      </c>
      <c r="C4290" s="8" t="s">
        <v>4042</v>
      </c>
      <c r="D4290" s="18">
        <v>0.70343750000000005</v>
      </c>
      <c r="E4290" s="124"/>
      <c r="F4290" s="17"/>
      <c r="G4290" s="18">
        <f>SUM(D4290*100,E4290:F4290)</f>
        <v>70.34375</v>
      </c>
      <c r="H4290" s="17"/>
      <c r="I4290" s="19"/>
      <c r="J4290" s="18">
        <f>SUM(H4290:I4290)</f>
        <v>0</v>
      </c>
      <c r="K4290" s="17"/>
      <c r="L4290" s="19"/>
      <c r="M4290" s="19"/>
      <c r="N4290" s="18">
        <f>SUM(K4290:M4290)</f>
        <v>0</v>
      </c>
      <c r="O4290" s="19"/>
      <c r="P4290" s="19"/>
      <c r="Q4290" s="19"/>
      <c r="R4290" s="19"/>
      <c r="S4290" s="18">
        <f>SUM(O4290:R4290)</f>
        <v>0</v>
      </c>
      <c r="T4290" s="20"/>
      <c r="U4290" s="17"/>
      <c r="V4290" s="17"/>
      <c r="W4290" s="17"/>
      <c r="X4290" s="17"/>
      <c r="Y4290" s="17"/>
      <c r="Z4290" s="18">
        <f>SUM(T4290:Y4290)</f>
        <v>0</v>
      </c>
      <c r="AA4290" s="17"/>
      <c r="AB4290" s="17"/>
      <c r="AC4290" s="41">
        <f>G4290+J4290+N4290+S4290+Z4290+AA4290-AB4290</f>
        <v>70.34375</v>
      </c>
    </row>
    <row r="4291" spans="1:29" x14ac:dyDescent="0.25">
      <c r="A4291" s="225">
        <v>4287</v>
      </c>
      <c r="B4291" s="109">
        <v>214150</v>
      </c>
      <c r="C4291" s="36" t="s">
        <v>5457</v>
      </c>
      <c r="D4291" s="39">
        <v>0.69840740740740748</v>
      </c>
      <c r="E4291" s="123"/>
      <c r="F4291" s="33"/>
      <c r="G4291" s="34">
        <v>69.840740740740742</v>
      </c>
      <c r="H4291" s="33"/>
      <c r="I4291" s="32"/>
      <c r="J4291" s="34">
        <v>0</v>
      </c>
      <c r="K4291" s="33"/>
      <c r="L4291" s="32"/>
      <c r="M4291" s="32"/>
      <c r="N4291" s="34">
        <v>0</v>
      </c>
      <c r="O4291" s="32"/>
      <c r="P4291" s="32"/>
      <c r="Q4291" s="32"/>
      <c r="R4291" s="32"/>
      <c r="S4291" s="34">
        <v>0</v>
      </c>
      <c r="T4291" s="35"/>
      <c r="U4291" s="33"/>
      <c r="V4291" s="33">
        <v>0.5</v>
      </c>
      <c r="W4291" s="33"/>
      <c r="X4291" s="33"/>
      <c r="Y4291" s="33"/>
      <c r="Z4291" s="34">
        <v>0.5</v>
      </c>
      <c r="AA4291" s="33"/>
      <c r="AB4291" s="33"/>
      <c r="AC4291" s="42">
        <v>70.340740740740742</v>
      </c>
    </row>
    <row r="4292" spans="1:29" ht="25.5" x14ac:dyDescent="0.25">
      <c r="A4292" s="224">
        <v>4288</v>
      </c>
      <c r="B4292" s="81" t="s">
        <v>1892</v>
      </c>
      <c r="C4292" s="13" t="s">
        <v>1369</v>
      </c>
      <c r="D4292" s="18">
        <v>0.69138571428571427</v>
      </c>
      <c r="E4292" s="122"/>
      <c r="F4292" s="17"/>
      <c r="G4292" s="18">
        <f>SUM(D4292*100,E4292:F4292)</f>
        <v>69.138571428571424</v>
      </c>
      <c r="H4292" s="17"/>
      <c r="I4292" s="19"/>
      <c r="J4292" s="18">
        <f>SUM(H4292:I4292)</f>
        <v>0</v>
      </c>
      <c r="K4292" s="17"/>
      <c r="L4292" s="19"/>
      <c r="M4292" s="19"/>
      <c r="N4292" s="18">
        <f>SUM(K4292:M4292)</f>
        <v>0</v>
      </c>
      <c r="O4292" s="19"/>
      <c r="P4292" s="19"/>
      <c r="Q4292" s="19"/>
      <c r="R4292" s="19"/>
      <c r="S4292" s="18">
        <f>SUM(O4292:R4292)</f>
        <v>0</v>
      </c>
      <c r="T4292" s="20"/>
      <c r="U4292" s="17">
        <v>1</v>
      </c>
      <c r="V4292" s="17"/>
      <c r="W4292" s="17">
        <v>0.2</v>
      </c>
      <c r="X4292" s="17"/>
      <c r="Y4292" s="17"/>
      <c r="Z4292" s="18">
        <f>SUM(T4292:Y4292)</f>
        <v>1.2</v>
      </c>
      <c r="AA4292" s="17"/>
      <c r="AB4292" s="17"/>
      <c r="AC4292" s="41">
        <f>G4292+J4292+N4292+S4292+Z4292+AA4292-AB4292</f>
        <v>70.338571428571427</v>
      </c>
    </row>
    <row r="4293" spans="1:29" x14ac:dyDescent="0.25">
      <c r="A4293" s="224">
        <v>4289</v>
      </c>
      <c r="B4293" s="84" t="s">
        <v>1893</v>
      </c>
      <c r="C4293" s="8" t="s">
        <v>1369</v>
      </c>
      <c r="D4293" s="18">
        <v>0.70337078651685392</v>
      </c>
      <c r="E4293" s="122"/>
      <c r="F4293" s="17"/>
      <c r="G4293" s="18">
        <f>SUM(D4293*100,E4293:F4293)</f>
        <v>70.337078651685388</v>
      </c>
      <c r="H4293" s="17"/>
      <c r="I4293" s="19"/>
      <c r="J4293" s="18">
        <f>SUM(H4293:I4293)</f>
        <v>0</v>
      </c>
      <c r="K4293" s="17"/>
      <c r="L4293" s="19"/>
      <c r="M4293" s="19"/>
      <c r="N4293" s="18">
        <f>SUM(K4293:M4293)</f>
        <v>0</v>
      </c>
      <c r="O4293" s="19"/>
      <c r="P4293" s="19"/>
      <c r="Q4293" s="19"/>
      <c r="R4293" s="19"/>
      <c r="S4293" s="18">
        <f>SUM(O4293:R4293)</f>
        <v>0</v>
      </c>
      <c r="T4293" s="20"/>
      <c r="U4293" s="17"/>
      <c r="V4293" s="17"/>
      <c r="W4293" s="17"/>
      <c r="X4293" s="17"/>
      <c r="Y4293" s="17"/>
      <c r="Z4293" s="18">
        <f>SUM(T4293:Y4293)</f>
        <v>0</v>
      </c>
      <c r="AA4293" s="17"/>
      <c r="AB4293" s="17"/>
      <c r="AC4293" s="41">
        <f>G4293+J4293+N4293+S4293+Z4293+AA4293-AB4293</f>
        <v>70.337078651685388</v>
      </c>
    </row>
    <row r="4294" spans="1:29" x14ac:dyDescent="0.25">
      <c r="A4294" s="224">
        <v>4290</v>
      </c>
      <c r="B4294" s="111" t="s">
        <v>4225</v>
      </c>
      <c r="C4294" s="8" t="s">
        <v>4042</v>
      </c>
      <c r="D4294" s="18">
        <v>0.703125</v>
      </c>
      <c r="E4294" s="124"/>
      <c r="F4294" s="17"/>
      <c r="G4294" s="18">
        <f>SUM(D4294*100,E4294:F4294)</f>
        <v>70.3125</v>
      </c>
      <c r="H4294" s="17"/>
      <c r="I4294" s="19"/>
      <c r="J4294" s="18">
        <f>SUM(H4294:I4294)</f>
        <v>0</v>
      </c>
      <c r="K4294" s="17"/>
      <c r="L4294" s="19"/>
      <c r="M4294" s="19"/>
      <c r="N4294" s="18">
        <f>SUM(K4294:M4294)</f>
        <v>0</v>
      </c>
      <c r="O4294" s="19"/>
      <c r="P4294" s="19"/>
      <c r="Q4294" s="19"/>
      <c r="R4294" s="19"/>
      <c r="S4294" s="18">
        <f>SUM(O4294:R4294)</f>
        <v>0</v>
      </c>
      <c r="T4294" s="20"/>
      <c r="U4294" s="17"/>
      <c r="V4294" s="17"/>
      <c r="W4294" s="17"/>
      <c r="X4294" s="17"/>
      <c r="Y4294" s="17"/>
      <c r="Z4294" s="18">
        <f>SUM(T4294:Y4294)</f>
        <v>0</v>
      </c>
      <c r="AA4294" s="17"/>
      <c r="AB4294" s="17"/>
      <c r="AC4294" s="41">
        <f>G4294+J4294+N4294+S4294+Z4294+AA4294-AB4294</f>
        <v>70.3125</v>
      </c>
    </row>
    <row r="4295" spans="1:29" x14ac:dyDescent="0.25">
      <c r="A4295" s="225">
        <v>4291</v>
      </c>
      <c r="B4295" s="62" t="s">
        <v>3119</v>
      </c>
      <c r="C4295" s="13" t="s">
        <v>2360</v>
      </c>
      <c r="D4295" s="18">
        <v>0.70307692307692304</v>
      </c>
      <c r="E4295" s="122"/>
      <c r="F4295" s="17"/>
      <c r="G4295" s="18">
        <v>70.307692307692307</v>
      </c>
      <c r="H4295" s="17"/>
      <c r="I4295" s="19"/>
      <c r="J4295" s="18">
        <v>0</v>
      </c>
      <c r="K4295" s="17"/>
      <c r="L4295" s="19"/>
      <c r="M4295" s="19"/>
      <c r="N4295" s="18">
        <v>0</v>
      </c>
      <c r="O4295" s="19"/>
      <c r="P4295" s="19"/>
      <c r="Q4295" s="19"/>
      <c r="R4295" s="19"/>
      <c r="S4295" s="18">
        <v>0</v>
      </c>
      <c r="T4295" s="20"/>
      <c r="U4295" s="17"/>
      <c r="V4295" s="17"/>
      <c r="W4295" s="17"/>
      <c r="X4295" s="17"/>
      <c r="Y4295" s="17"/>
      <c r="Z4295" s="18">
        <v>0</v>
      </c>
      <c r="AA4295" s="17"/>
      <c r="AB4295" s="17"/>
      <c r="AC4295" s="41">
        <v>70.307692307692307</v>
      </c>
    </row>
    <row r="4296" spans="1:29" x14ac:dyDescent="0.25">
      <c r="A4296" s="224">
        <v>4292</v>
      </c>
      <c r="B4296" s="109">
        <v>214515</v>
      </c>
      <c r="C4296" s="36" t="s">
        <v>5457</v>
      </c>
      <c r="D4296" s="38">
        <v>0.70281249999999995</v>
      </c>
      <c r="E4296" s="123"/>
      <c r="F4296" s="33"/>
      <c r="G4296" s="34">
        <v>70.28125</v>
      </c>
      <c r="H4296" s="33"/>
      <c r="I4296" s="32"/>
      <c r="J4296" s="34">
        <v>0</v>
      </c>
      <c r="K4296" s="33"/>
      <c r="L4296" s="32"/>
      <c r="M4296" s="32"/>
      <c r="N4296" s="34">
        <v>0</v>
      </c>
      <c r="O4296" s="32"/>
      <c r="P4296" s="32"/>
      <c r="Q4296" s="32"/>
      <c r="R4296" s="32"/>
      <c r="S4296" s="34">
        <v>0</v>
      </c>
      <c r="T4296" s="35"/>
      <c r="U4296" s="33"/>
      <c r="V4296" s="33"/>
      <c r="W4296" s="33"/>
      <c r="X4296" s="33"/>
      <c r="Y4296" s="33"/>
      <c r="Z4296" s="34">
        <v>0</v>
      </c>
      <c r="AA4296" s="33"/>
      <c r="AB4296" s="33"/>
      <c r="AC4296" s="42">
        <v>70.28125</v>
      </c>
    </row>
    <row r="4297" spans="1:29" x14ac:dyDescent="0.25">
      <c r="A4297" s="224">
        <v>4293</v>
      </c>
      <c r="B4297" s="62" t="s">
        <v>3120</v>
      </c>
      <c r="C4297" s="13" t="s">
        <v>2360</v>
      </c>
      <c r="D4297" s="18">
        <v>0.70272727272727264</v>
      </c>
      <c r="E4297" s="122"/>
      <c r="F4297" s="17"/>
      <c r="G4297" s="18">
        <v>70.272727272727266</v>
      </c>
      <c r="H4297" s="17"/>
      <c r="I4297" s="19"/>
      <c r="J4297" s="18">
        <v>0</v>
      </c>
      <c r="K4297" s="17"/>
      <c r="L4297" s="19"/>
      <c r="M4297" s="19"/>
      <c r="N4297" s="18">
        <v>0</v>
      </c>
      <c r="O4297" s="19"/>
      <c r="P4297" s="19"/>
      <c r="Q4297" s="19"/>
      <c r="R4297" s="19"/>
      <c r="S4297" s="18">
        <v>0</v>
      </c>
      <c r="T4297" s="20"/>
      <c r="U4297" s="17"/>
      <c r="V4297" s="17"/>
      <c r="W4297" s="17"/>
      <c r="X4297" s="17"/>
      <c r="Y4297" s="17"/>
      <c r="Z4297" s="18">
        <v>0</v>
      </c>
      <c r="AA4297" s="17"/>
      <c r="AB4297" s="17"/>
      <c r="AC4297" s="41">
        <v>70.272727272727266</v>
      </c>
    </row>
    <row r="4298" spans="1:29" x14ac:dyDescent="0.25">
      <c r="A4298" s="224">
        <v>4294</v>
      </c>
      <c r="B4298" s="78" t="s">
        <v>1894</v>
      </c>
      <c r="C4298" s="8" t="s">
        <v>1369</v>
      </c>
      <c r="D4298" s="18">
        <v>0.70254545454545447</v>
      </c>
      <c r="E4298" s="122"/>
      <c r="F4298" s="17"/>
      <c r="G4298" s="18">
        <f>SUM(D4298*100,E4298:F4298)</f>
        <v>70.25454545454545</v>
      </c>
      <c r="H4298" s="17"/>
      <c r="I4298" s="19"/>
      <c r="J4298" s="18">
        <f>SUM(H4298:I4298)</f>
        <v>0</v>
      </c>
      <c r="K4298" s="17"/>
      <c r="L4298" s="19"/>
      <c r="M4298" s="19"/>
      <c r="N4298" s="18">
        <f>SUM(K4298:M4298)</f>
        <v>0</v>
      </c>
      <c r="O4298" s="19"/>
      <c r="P4298" s="19"/>
      <c r="Q4298" s="19"/>
      <c r="R4298" s="19"/>
      <c r="S4298" s="18">
        <f>SUM(O4298:R4298)</f>
        <v>0</v>
      </c>
      <c r="T4298" s="20"/>
      <c r="U4298" s="17"/>
      <c r="V4298" s="17"/>
      <c r="W4298" s="17"/>
      <c r="X4298" s="17"/>
      <c r="Y4298" s="17"/>
      <c r="Z4298" s="18">
        <f>SUM(T4298:Y4298)</f>
        <v>0</v>
      </c>
      <c r="AA4298" s="17"/>
      <c r="AB4298" s="17"/>
      <c r="AC4298" s="41">
        <f>G4298+J4298+N4298+S4298+Z4298+AA4298-AB4298</f>
        <v>70.25454545454545</v>
      </c>
    </row>
    <row r="4299" spans="1:29" x14ac:dyDescent="0.25">
      <c r="A4299" s="225">
        <v>4295</v>
      </c>
      <c r="B4299" s="109">
        <v>204117</v>
      </c>
      <c r="C4299" s="36" t="s">
        <v>5457</v>
      </c>
      <c r="D4299" s="38">
        <v>0.70250000000000001</v>
      </c>
      <c r="E4299" s="123"/>
      <c r="F4299" s="33"/>
      <c r="G4299" s="34">
        <v>70.25</v>
      </c>
      <c r="H4299" s="33"/>
      <c r="I4299" s="32"/>
      <c r="J4299" s="34">
        <v>0</v>
      </c>
      <c r="K4299" s="33"/>
      <c r="L4299" s="32"/>
      <c r="M4299" s="32"/>
      <c r="N4299" s="34">
        <v>0</v>
      </c>
      <c r="O4299" s="32"/>
      <c r="P4299" s="32"/>
      <c r="Q4299" s="32"/>
      <c r="R4299" s="32"/>
      <c r="S4299" s="34">
        <v>0</v>
      </c>
      <c r="T4299" s="35"/>
      <c r="U4299" s="33"/>
      <c r="V4299" s="33"/>
      <c r="W4299" s="33"/>
      <c r="X4299" s="33"/>
      <c r="Y4299" s="33"/>
      <c r="Z4299" s="34">
        <v>0</v>
      </c>
      <c r="AA4299" s="33"/>
      <c r="AB4299" s="33"/>
      <c r="AC4299" s="42">
        <v>70.25</v>
      </c>
    </row>
    <row r="4300" spans="1:29" x14ac:dyDescent="0.25">
      <c r="A4300" s="224">
        <v>4296</v>
      </c>
      <c r="B4300" s="58" t="s">
        <v>1088</v>
      </c>
      <c r="C4300" s="8" t="s">
        <v>5456</v>
      </c>
      <c r="D4300" s="6">
        <v>0.70241379310344831</v>
      </c>
      <c r="E4300" s="121"/>
      <c r="F4300" s="5"/>
      <c r="G4300" s="6">
        <f>SUM(D4300*100,E4300:F4300)</f>
        <v>70.241379310344826</v>
      </c>
      <c r="H4300" s="5"/>
      <c r="I4300" s="4"/>
      <c r="J4300" s="6">
        <f>SUM(H4300:I4300)</f>
        <v>0</v>
      </c>
      <c r="K4300" s="5"/>
      <c r="L4300" s="4"/>
      <c r="M4300" s="4"/>
      <c r="N4300" s="6">
        <f>SUM(K4300:M4300)</f>
        <v>0</v>
      </c>
      <c r="O4300" s="4"/>
      <c r="P4300" s="4"/>
      <c r="Q4300" s="4"/>
      <c r="R4300" s="4"/>
      <c r="S4300" s="6">
        <f>SUM(O4300:R4300)</f>
        <v>0</v>
      </c>
      <c r="T4300" s="7"/>
      <c r="U4300" s="5"/>
      <c r="V4300" s="5"/>
      <c r="W4300" s="5"/>
      <c r="X4300" s="5"/>
      <c r="Y4300" s="5"/>
      <c r="Z4300" s="6">
        <f>SUM(T4300:Y4300)</f>
        <v>0</v>
      </c>
      <c r="AA4300" s="5"/>
      <c r="AB4300" s="5"/>
      <c r="AC4300" s="40">
        <f>G4300+J4300+N4300+S4300+Z4300+AA4300-AB4300</f>
        <v>70.241379310344826</v>
      </c>
    </row>
    <row r="4301" spans="1:29" x14ac:dyDescent="0.25">
      <c r="A4301" s="224">
        <v>4297</v>
      </c>
      <c r="B4301" s="62" t="s">
        <v>4777</v>
      </c>
      <c r="C4301" s="8" t="s">
        <v>4042</v>
      </c>
      <c r="D4301" s="18">
        <v>0.69233333333333336</v>
      </c>
      <c r="E4301" s="124"/>
      <c r="F4301" s="17"/>
      <c r="G4301" s="18">
        <f>SUM(D4301*100,E4301:F4301)</f>
        <v>69.233333333333334</v>
      </c>
      <c r="H4301" s="17"/>
      <c r="I4301" s="19"/>
      <c r="J4301" s="18">
        <f>SUM(H4301:I4301)</f>
        <v>0</v>
      </c>
      <c r="K4301" s="17"/>
      <c r="L4301" s="19"/>
      <c r="M4301" s="19"/>
      <c r="N4301" s="18">
        <f>SUM(K4301:M4301)</f>
        <v>0</v>
      </c>
      <c r="O4301" s="19"/>
      <c r="P4301" s="19"/>
      <c r="Q4301" s="19"/>
      <c r="R4301" s="19"/>
      <c r="S4301" s="18">
        <f>SUM(O4301:R4301)</f>
        <v>0</v>
      </c>
      <c r="T4301" s="20"/>
      <c r="U4301" s="17">
        <f>SUM(0.8+0.2)</f>
        <v>1</v>
      </c>
      <c r="V4301" s="17"/>
      <c r="W4301" s="17"/>
      <c r="X4301" s="17"/>
      <c r="Y4301" s="17"/>
      <c r="Z4301" s="18">
        <f>SUM(T4301:Y4301)</f>
        <v>1</v>
      </c>
      <c r="AA4301" s="17"/>
      <c r="AB4301" s="17"/>
      <c r="AC4301" s="41">
        <f>G4301+J4301+N4301+S4301+Z4301+AA4301-AB4301</f>
        <v>70.233333333333334</v>
      </c>
    </row>
    <row r="4302" spans="1:29" x14ac:dyDescent="0.25">
      <c r="A4302" s="224">
        <v>4298</v>
      </c>
      <c r="B4302" s="62" t="s">
        <v>3121</v>
      </c>
      <c r="C4302" s="13" t="s">
        <v>2360</v>
      </c>
      <c r="D4302" s="18">
        <v>0.7023076923076923</v>
      </c>
      <c r="E4302" s="122"/>
      <c r="F4302" s="17"/>
      <c r="G4302" s="18">
        <v>70.230769230769226</v>
      </c>
      <c r="H4302" s="17"/>
      <c r="I4302" s="19"/>
      <c r="J4302" s="18">
        <v>0</v>
      </c>
      <c r="K4302" s="17"/>
      <c r="L4302" s="19"/>
      <c r="M4302" s="19"/>
      <c r="N4302" s="18">
        <v>0</v>
      </c>
      <c r="O4302" s="19"/>
      <c r="P4302" s="19"/>
      <c r="Q4302" s="19"/>
      <c r="R4302" s="19"/>
      <c r="S4302" s="18">
        <v>0</v>
      </c>
      <c r="T4302" s="20"/>
      <c r="U4302" s="17"/>
      <c r="V4302" s="17"/>
      <c r="W4302" s="17"/>
      <c r="X4302" s="17"/>
      <c r="Y4302" s="17"/>
      <c r="Z4302" s="18">
        <v>0</v>
      </c>
      <c r="AA4302" s="17"/>
      <c r="AB4302" s="17"/>
      <c r="AC4302" s="41">
        <v>70.230769230769226</v>
      </c>
    </row>
    <row r="4303" spans="1:29" x14ac:dyDescent="0.25">
      <c r="A4303" s="225">
        <v>4299</v>
      </c>
      <c r="B4303" s="81" t="s">
        <v>1895</v>
      </c>
      <c r="C4303" s="8" t="s">
        <v>1369</v>
      </c>
      <c r="D4303" s="18">
        <v>0.70228464419475656</v>
      </c>
      <c r="E4303" s="122"/>
      <c r="F4303" s="17"/>
      <c r="G4303" s="18">
        <f>SUM(D4303*100,E4303:F4303)</f>
        <v>70.228464419475657</v>
      </c>
      <c r="H4303" s="17"/>
      <c r="I4303" s="19"/>
      <c r="J4303" s="18">
        <f>SUM(H4303:I4303)</f>
        <v>0</v>
      </c>
      <c r="K4303" s="17"/>
      <c r="L4303" s="19"/>
      <c r="M4303" s="19"/>
      <c r="N4303" s="18">
        <f>SUM(K4303:M4303)</f>
        <v>0</v>
      </c>
      <c r="O4303" s="19"/>
      <c r="P4303" s="19"/>
      <c r="Q4303" s="19"/>
      <c r="R4303" s="19"/>
      <c r="S4303" s="18">
        <f>SUM(O4303:R4303)</f>
        <v>0</v>
      </c>
      <c r="T4303" s="20"/>
      <c r="U4303" s="17"/>
      <c r="V4303" s="17"/>
      <c r="W4303" s="17"/>
      <c r="X4303" s="17"/>
      <c r="Y4303" s="17"/>
      <c r="Z4303" s="18">
        <f>SUM(T4303:Y4303)</f>
        <v>0</v>
      </c>
      <c r="AA4303" s="17"/>
      <c r="AB4303" s="17"/>
      <c r="AC4303" s="41">
        <f>G4303+J4303+N4303+S4303+Z4303+AA4303-AB4303</f>
        <v>70.228464419475657</v>
      </c>
    </row>
    <row r="4304" spans="1:29" x14ac:dyDescent="0.25">
      <c r="A4304" s="224">
        <v>4300</v>
      </c>
      <c r="B4304" s="109">
        <v>204036</v>
      </c>
      <c r="C4304" s="36" t="s">
        <v>5457</v>
      </c>
      <c r="D4304" s="38">
        <v>0.70218749999999996</v>
      </c>
      <c r="E4304" s="123"/>
      <c r="F4304" s="33"/>
      <c r="G4304" s="34">
        <v>70.21875</v>
      </c>
      <c r="H4304" s="33"/>
      <c r="I4304" s="32"/>
      <c r="J4304" s="34">
        <v>0</v>
      </c>
      <c r="K4304" s="33"/>
      <c r="L4304" s="32"/>
      <c r="M4304" s="32"/>
      <c r="N4304" s="34">
        <v>0</v>
      </c>
      <c r="O4304" s="32"/>
      <c r="P4304" s="32"/>
      <c r="Q4304" s="32"/>
      <c r="R4304" s="32"/>
      <c r="S4304" s="34">
        <v>0</v>
      </c>
      <c r="T4304" s="35"/>
      <c r="U4304" s="33"/>
      <c r="V4304" s="33"/>
      <c r="W4304" s="33"/>
      <c r="X4304" s="33"/>
      <c r="Y4304" s="33"/>
      <c r="Z4304" s="34">
        <v>0</v>
      </c>
      <c r="AA4304" s="33"/>
      <c r="AB4304" s="33"/>
      <c r="AC4304" s="42">
        <v>70.21875</v>
      </c>
    </row>
    <row r="4305" spans="1:29" x14ac:dyDescent="0.25">
      <c r="A4305" s="224">
        <v>4301</v>
      </c>
      <c r="B4305" s="62" t="s">
        <v>3795</v>
      </c>
      <c r="C4305" s="13" t="s">
        <v>3340</v>
      </c>
      <c r="D4305" s="18">
        <v>0.69212121212121214</v>
      </c>
      <c r="E4305" s="122">
        <v>1</v>
      </c>
      <c r="F4305" s="17"/>
      <c r="G4305" s="18">
        <v>70.212121212121218</v>
      </c>
      <c r="H4305" s="17"/>
      <c r="I4305" s="19"/>
      <c r="J4305" s="18">
        <v>0</v>
      </c>
      <c r="K4305" s="17"/>
      <c r="L4305" s="19"/>
      <c r="M4305" s="19"/>
      <c r="N4305" s="18">
        <v>0</v>
      </c>
      <c r="O4305" s="19"/>
      <c r="P4305" s="19"/>
      <c r="Q4305" s="19"/>
      <c r="R4305" s="19"/>
      <c r="S4305" s="18">
        <v>0</v>
      </c>
      <c r="T4305" s="20"/>
      <c r="U4305" s="17"/>
      <c r="V4305" s="17"/>
      <c r="W4305" s="17"/>
      <c r="X4305" s="17"/>
      <c r="Y4305" s="17"/>
      <c r="Z4305" s="18">
        <v>0</v>
      </c>
      <c r="AA4305" s="17"/>
      <c r="AB4305" s="17"/>
      <c r="AC4305" s="41">
        <v>70.212121212121218</v>
      </c>
    </row>
    <row r="4306" spans="1:29" x14ac:dyDescent="0.25">
      <c r="A4306" s="224">
        <v>4302</v>
      </c>
      <c r="B4306" s="62" t="s">
        <v>3796</v>
      </c>
      <c r="C4306" s="13" t="s">
        <v>3340</v>
      </c>
      <c r="D4306" s="18">
        <v>0.57906250000000004</v>
      </c>
      <c r="E4306" s="122">
        <v>1</v>
      </c>
      <c r="F4306" s="17"/>
      <c r="G4306" s="18">
        <v>58.90625</v>
      </c>
      <c r="H4306" s="17"/>
      <c r="I4306" s="19"/>
      <c r="J4306" s="18">
        <v>0</v>
      </c>
      <c r="K4306" s="17"/>
      <c r="L4306" s="19"/>
      <c r="M4306" s="19"/>
      <c r="N4306" s="18">
        <v>0</v>
      </c>
      <c r="O4306" s="19">
        <v>2.5</v>
      </c>
      <c r="P4306" s="19"/>
      <c r="Q4306" s="19"/>
      <c r="R4306" s="19"/>
      <c r="S4306" s="18">
        <v>2.5</v>
      </c>
      <c r="T4306" s="20">
        <v>2</v>
      </c>
      <c r="U4306" s="17"/>
      <c r="V4306" s="17"/>
      <c r="W4306" s="17">
        <v>6.8</v>
      </c>
      <c r="X4306" s="17"/>
      <c r="Y4306" s="17"/>
      <c r="Z4306" s="18">
        <v>8.8000000000000007</v>
      </c>
      <c r="AA4306" s="17"/>
      <c r="AB4306" s="17"/>
      <c r="AC4306" s="41">
        <v>70.206249999999997</v>
      </c>
    </row>
    <row r="4307" spans="1:29" x14ac:dyDescent="0.25">
      <c r="A4307" s="225">
        <v>4303</v>
      </c>
      <c r="B4307" s="81" t="s">
        <v>4305</v>
      </c>
      <c r="C4307" s="8" t="s">
        <v>4042</v>
      </c>
      <c r="D4307" s="18">
        <v>0.625</v>
      </c>
      <c r="E4307" s="124"/>
      <c r="F4307" s="17"/>
      <c r="G4307" s="18">
        <f>SUM(D4307*100,E4307:F4307)</f>
        <v>62.5</v>
      </c>
      <c r="H4307" s="17"/>
      <c r="I4307" s="19"/>
      <c r="J4307" s="18">
        <f>SUM(H4307:I4307)</f>
        <v>0</v>
      </c>
      <c r="K4307" s="17"/>
      <c r="L4307" s="19">
        <v>2</v>
      </c>
      <c r="M4307" s="19"/>
      <c r="N4307" s="18">
        <f>SUM(K4307:M4307)</f>
        <v>2</v>
      </c>
      <c r="O4307" s="19"/>
      <c r="P4307" s="19"/>
      <c r="Q4307" s="19"/>
      <c r="R4307" s="19"/>
      <c r="S4307" s="18">
        <f>SUM(O4307:R4307)</f>
        <v>0</v>
      </c>
      <c r="T4307" s="20"/>
      <c r="U4307" s="17">
        <v>5.7</v>
      </c>
      <c r="V4307" s="17"/>
      <c r="W4307" s="17"/>
      <c r="X4307" s="17"/>
      <c r="Y4307" s="17"/>
      <c r="Z4307" s="18">
        <f>SUM(T4307:Y4307)</f>
        <v>5.7</v>
      </c>
      <c r="AA4307" s="17"/>
      <c r="AB4307" s="17"/>
      <c r="AC4307" s="41">
        <f>G4307+J4307+N4307+S4307+Z4307+AA4307-AB4307</f>
        <v>70.2</v>
      </c>
    </row>
    <row r="4308" spans="1:29" x14ac:dyDescent="0.25">
      <c r="A4308" s="224">
        <v>4304</v>
      </c>
      <c r="B4308" s="109">
        <v>194168</v>
      </c>
      <c r="C4308" s="36" t="s">
        <v>5457</v>
      </c>
      <c r="D4308" s="39">
        <v>0.70199999999999996</v>
      </c>
      <c r="E4308" s="123"/>
      <c r="F4308" s="33"/>
      <c r="G4308" s="34">
        <v>70.199999999999989</v>
      </c>
      <c r="H4308" s="33"/>
      <c r="I4308" s="32"/>
      <c r="J4308" s="34">
        <v>0</v>
      </c>
      <c r="K4308" s="33"/>
      <c r="L4308" s="32"/>
      <c r="M4308" s="32"/>
      <c r="N4308" s="34">
        <v>0</v>
      </c>
      <c r="O4308" s="32"/>
      <c r="P4308" s="32"/>
      <c r="Q4308" s="32"/>
      <c r="R4308" s="32"/>
      <c r="S4308" s="34">
        <v>0</v>
      </c>
      <c r="T4308" s="35"/>
      <c r="U4308" s="33"/>
      <c r="V4308" s="33"/>
      <c r="W4308" s="33"/>
      <c r="X4308" s="33"/>
      <c r="Y4308" s="33"/>
      <c r="Z4308" s="34">
        <v>0</v>
      </c>
      <c r="AA4308" s="33"/>
      <c r="AB4308" s="33"/>
      <c r="AC4308" s="42">
        <v>70.199999999999989</v>
      </c>
    </row>
    <row r="4309" spans="1:29" x14ac:dyDescent="0.25">
      <c r="A4309" s="224">
        <v>4305</v>
      </c>
      <c r="B4309" s="62" t="s">
        <v>3797</v>
      </c>
      <c r="C4309" s="13" t="s">
        <v>3340</v>
      </c>
      <c r="D4309" s="18">
        <v>0.70184210526315793</v>
      </c>
      <c r="E4309" s="122"/>
      <c r="F4309" s="17"/>
      <c r="G4309" s="18">
        <v>70.184210526315795</v>
      </c>
      <c r="H4309" s="17"/>
      <c r="I4309" s="19"/>
      <c r="J4309" s="18">
        <v>0</v>
      </c>
      <c r="K4309" s="17"/>
      <c r="L4309" s="19"/>
      <c r="M4309" s="19"/>
      <c r="N4309" s="18">
        <v>0</v>
      </c>
      <c r="O4309" s="19"/>
      <c r="P4309" s="19"/>
      <c r="Q4309" s="19"/>
      <c r="R4309" s="19"/>
      <c r="S4309" s="18">
        <v>0</v>
      </c>
      <c r="T4309" s="20"/>
      <c r="U4309" s="17"/>
      <c r="V4309" s="17"/>
      <c r="W4309" s="17"/>
      <c r="X4309" s="17"/>
      <c r="Y4309" s="17"/>
      <c r="Z4309" s="18">
        <v>0</v>
      </c>
      <c r="AA4309" s="17"/>
      <c r="AB4309" s="17"/>
      <c r="AC4309" s="41">
        <v>70.184210526315795</v>
      </c>
    </row>
    <row r="4310" spans="1:29" x14ac:dyDescent="0.25">
      <c r="A4310" s="224">
        <v>4306</v>
      </c>
      <c r="B4310" s="62" t="s">
        <v>3122</v>
      </c>
      <c r="C4310" s="13" t="s">
        <v>2360</v>
      </c>
      <c r="D4310" s="18">
        <v>0.70174999999999998</v>
      </c>
      <c r="E4310" s="122"/>
      <c r="F4310" s="17"/>
      <c r="G4310" s="18">
        <v>70.174999999999997</v>
      </c>
      <c r="H4310" s="17"/>
      <c r="I4310" s="19"/>
      <c r="J4310" s="18">
        <v>0</v>
      </c>
      <c r="K4310" s="17"/>
      <c r="L4310" s="19"/>
      <c r="M4310" s="19"/>
      <c r="N4310" s="18">
        <v>0</v>
      </c>
      <c r="O4310" s="19"/>
      <c r="P4310" s="19"/>
      <c r="Q4310" s="19"/>
      <c r="R4310" s="19"/>
      <c r="S4310" s="18">
        <v>0</v>
      </c>
      <c r="T4310" s="20"/>
      <c r="U4310" s="17"/>
      <c r="V4310" s="17"/>
      <c r="W4310" s="17"/>
      <c r="X4310" s="17"/>
      <c r="Y4310" s="17"/>
      <c r="Z4310" s="18">
        <v>0</v>
      </c>
      <c r="AA4310" s="17"/>
      <c r="AB4310" s="17"/>
      <c r="AC4310" s="41">
        <v>70.174999999999997</v>
      </c>
    </row>
    <row r="4311" spans="1:29" x14ac:dyDescent="0.25">
      <c r="A4311" s="225">
        <v>4307</v>
      </c>
      <c r="B4311" s="111" t="s">
        <v>4104</v>
      </c>
      <c r="C4311" s="8" t="s">
        <v>4042</v>
      </c>
      <c r="D4311" s="18">
        <v>0.69374999999999998</v>
      </c>
      <c r="E4311" s="124"/>
      <c r="F4311" s="17"/>
      <c r="G4311" s="18">
        <f>SUM(D4311*100,E4311:F4311)</f>
        <v>69.375</v>
      </c>
      <c r="H4311" s="17"/>
      <c r="I4311" s="19"/>
      <c r="J4311" s="18">
        <f>SUM(H4311:I4311)</f>
        <v>0</v>
      </c>
      <c r="K4311" s="17"/>
      <c r="L4311" s="19"/>
      <c r="M4311" s="19"/>
      <c r="N4311" s="18">
        <f>SUM(K4311:M4311)</f>
        <v>0</v>
      </c>
      <c r="O4311" s="19"/>
      <c r="P4311" s="19"/>
      <c r="Q4311" s="19"/>
      <c r="R4311" s="19"/>
      <c r="S4311" s="18">
        <f>SUM(O4311:R4311)</f>
        <v>0</v>
      </c>
      <c r="T4311" s="20"/>
      <c r="U4311" s="17">
        <v>0.8</v>
      </c>
      <c r="V4311" s="17"/>
      <c r="W4311" s="17"/>
      <c r="X4311" s="17"/>
      <c r="Y4311" s="17"/>
      <c r="Z4311" s="18">
        <f>SUM(T4311:Y4311)</f>
        <v>0.8</v>
      </c>
      <c r="AA4311" s="17"/>
      <c r="AB4311" s="17"/>
      <c r="AC4311" s="41">
        <f>G4311+J4311+N4311+S4311+Z4311+AA4311-AB4311</f>
        <v>70.174999999999997</v>
      </c>
    </row>
    <row r="4312" spans="1:29" x14ac:dyDescent="0.25">
      <c r="A4312" s="224">
        <v>4308</v>
      </c>
      <c r="B4312" s="96" t="s">
        <v>1896</v>
      </c>
      <c r="C4312" s="8" t="s">
        <v>1369</v>
      </c>
      <c r="D4312" s="18">
        <v>0.70169491525423733</v>
      </c>
      <c r="E4312" s="122"/>
      <c r="F4312" s="17"/>
      <c r="G4312" s="18">
        <f>SUM(D4312*100,E4312:F4312)</f>
        <v>70.169491525423737</v>
      </c>
      <c r="H4312" s="17"/>
      <c r="I4312" s="19"/>
      <c r="J4312" s="18">
        <f>SUM(H4312:I4312)</f>
        <v>0</v>
      </c>
      <c r="K4312" s="17"/>
      <c r="L4312" s="19"/>
      <c r="M4312" s="19"/>
      <c r="N4312" s="18">
        <f>SUM(K4312:M4312)</f>
        <v>0</v>
      </c>
      <c r="O4312" s="19"/>
      <c r="P4312" s="19"/>
      <c r="Q4312" s="19"/>
      <c r="R4312" s="19"/>
      <c r="S4312" s="18">
        <f>SUM(O4312:R4312)</f>
        <v>0</v>
      </c>
      <c r="T4312" s="20"/>
      <c r="U4312" s="17"/>
      <c r="V4312" s="17"/>
      <c r="W4312" s="17"/>
      <c r="X4312" s="17"/>
      <c r="Y4312" s="17"/>
      <c r="Z4312" s="18">
        <f>SUM(T4312:Y4312)</f>
        <v>0</v>
      </c>
      <c r="AA4312" s="17"/>
      <c r="AB4312" s="17"/>
      <c r="AC4312" s="41">
        <f>G4312+J4312+N4312+S4312+Z4312+AA4312-AB4312</f>
        <v>70.169491525423737</v>
      </c>
    </row>
    <row r="4313" spans="1:29" x14ac:dyDescent="0.25">
      <c r="A4313" s="224">
        <v>4309</v>
      </c>
      <c r="B4313" s="62" t="s">
        <v>3123</v>
      </c>
      <c r="C4313" s="13" t="s">
        <v>2360</v>
      </c>
      <c r="D4313" s="18">
        <v>0.70166666666666666</v>
      </c>
      <c r="E4313" s="122"/>
      <c r="F4313" s="17"/>
      <c r="G4313" s="18">
        <v>70.166666666666671</v>
      </c>
      <c r="H4313" s="17"/>
      <c r="I4313" s="19"/>
      <c r="J4313" s="18">
        <v>0</v>
      </c>
      <c r="K4313" s="17"/>
      <c r="L4313" s="19"/>
      <c r="M4313" s="19"/>
      <c r="N4313" s="18">
        <v>0</v>
      </c>
      <c r="O4313" s="19"/>
      <c r="P4313" s="19"/>
      <c r="Q4313" s="19"/>
      <c r="R4313" s="19"/>
      <c r="S4313" s="18">
        <v>0</v>
      </c>
      <c r="T4313" s="20"/>
      <c r="U4313" s="17"/>
      <c r="V4313" s="17"/>
      <c r="W4313" s="17"/>
      <c r="X4313" s="17"/>
      <c r="Y4313" s="17"/>
      <c r="Z4313" s="18">
        <v>0</v>
      </c>
      <c r="AA4313" s="17"/>
      <c r="AB4313" s="17"/>
      <c r="AC4313" s="41">
        <v>70.166666666666671</v>
      </c>
    </row>
    <row r="4314" spans="1:29" x14ac:dyDescent="0.25">
      <c r="A4314" s="224">
        <v>4310</v>
      </c>
      <c r="B4314" s="62" t="s">
        <v>3124</v>
      </c>
      <c r="C4314" s="13" t="s">
        <v>2360</v>
      </c>
      <c r="D4314" s="18">
        <v>0.70166666666666666</v>
      </c>
      <c r="E4314" s="122"/>
      <c r="F4314" s="17"/>
      <c r="G4314" s="18">
        <v>70.166666666666671</v>
      </c>
      <c r="H4314" s="17"/>
      <c r="I4314" s="19"/>
      <c r="J4314" s="18">
        <v>0</v>
      </c>
      <c r="K4314" s="17"/>
      <c r="L4314" s="19"/>
      <c r="M4314" s="19"/>
      <c r="N4314" s="18">
        <v>0</v>
      </c>
      <c r="O4314" s="19"/>
      <c r="P4314" s="19"/>
      <c r="Q4314" s="19"/>
      <c r="R4314" s="19"/>
      <c r="S4314" s="18">
        <v>0</v>
      </c>
      <c r="T4314" s="20"/>
      <c r="U4314" s="17"/>
      <c r="V4314" s="17"/>
      <c r="W4314" s="17"/>
      <c r="X4314" s="17"/>
      <c r="Y4314" s="17"/>
      <c r="Z4314" s="18">
        <v>0</v>
      </c>
      <c r="AA4314" s="17"/>
      <c r="AB4314" s="17"/>
      <c r="AC4314" s="41">
        <v>70.166666666666671</v>
      </c>
    </row>
    <row r="4315" spans="1:29" x14ac:dyDescent="0.25">
      <c r="A4315" s="225">
        <v>4311</v>
      </c>
      <c r="B4315" s="109">
        <v>184045</v>
      </c>
      <c r="C4315" s="36" t="s">
        <v>5457</v>
      </c>
      <c r="D4315" s="39">
        <v>0.70166666666666666</v>
      </c>
      <c r="E4315" s="123"/>
      <c r="F4315" s="33"/>
      <c r="G4315" s="34">
        <v>70.166666666666671</v>
      </c>
      <c r="H4315" s="33"/>
      <c r="I4315" s="32"/>
      <c r="J4315" s="34">
        <v>0</v>
      </c>
      <c r="K4315" s="33"/>
      <c r="L4315" s="32"/>
      <c r="M4315" s="32"/>
      <c r="N4315" s="34">
        <v>0</v>
      </c>
      <c r="O4315" s="32"/>
      <c r="P4315" s="32"/>
      <c r="Q4315" s="32"/>
      <c r="R4315" s="32"/>
      <c r="S4315" s="34">
        <v>0</v>
      </c>
      <c r="T4315" s="35"/>
      <c r="U4315" s="33"/>
      <c r="V4315" s="33"/>
      <c r="W4315" s="33"/>
      <c r="X4315" s="33"/>
      <c r="Y4315" s="33"/>
      <c r="Z4315" s="34">
        <v>0</v>
      </c>
      <c r="AA4315" s="33"/>
      <c r="AB4315" s="33"/>
      <c r="AC4315" s="42">
        <v>70.166666666666671</v>
      </c>
    </row>
    <row r="4316" spans="1:29" x14ac:dyDescent="0.25">
      <c r="A4316" s="224">
        <v>4312</v>
      </c>
      <c r="B4316" s="109">
        <v>204071</v>
      </c>
      <c r="C4316" s="36" t="s">
        <v>5457</v>
      </c>
      <c r="D4316" s="38">
        <v>0.70156249999999998</v>
      </c>
      <c r="E4316" s="123"/>
      <c r="F4316" s="33"/>
      <c r="G4316" s="34">
        <v>70.15625</v>
      </c>
      <c r="H4316" s="33"/>
      <c r="I4316" s="32"/>
      <c r="J4316" s="34">
        <v>0</v>
      </c>
      <c r="K4316" s="33"/>
      <c r="L4316" s="32"/>
      <c r="M4316" s="32"/>
      <c r="N4316" s="34">
        <v>0</v>
      </c>
      <c r="O4316" s="32"/>
      <c r="P4316" s="32"/>
      <c r="Q4316" s="32"/>
      <c r="R4316" s="32"/>
      <c r="S4316" s="34">
        <v>0</v>
      </c>
      <c r="T4316" s="35"/>
      <c r="U4316" s="33"/>
      <c r="V4316" s="33"/>
      <c r="W4316" s="33"/>
      <c r="X4316" s="33"/>
      <c r="Y4316" s="33"/>
      <c r="Z4316" s="34">
        <v>0</v>
      </c>
      <c r="AA4316" s="33"/>
      <c r="AB4316" s="33"/>
      <c r="AC4316" s="42">
        <v>70.15625</v>
      </c>
    </row>
    <row r="4317" spans="1:29" x14ac:dyDescent="0.25">
      <c r="A4317" s="224">
        <v>4313</v>
      </c>
      <c r="B4317" s="61" t="s">
        <v>1089</v>
      </c>
      <c r="C4317" s="8" t="s">
        <v>5456</v>
      </c>
      <c r="D4317" s="6">
        <v>0.70145712799167526</v>
      </c>
      <c r="E4317" s="121"/>
      <c r="F4317" s="5"/>
      <c r="G4317" s="6">
        <f>SUM(D4317*100,E4317:F4317)</f>
        <v>70.145712799167526</v>
      </c>
      <c r="H4317" s="5"/>
      <c r="I4317" s="4"/>
      <c r="J4317" s="6">
        <f>SUM(H4317:I4317)</f>
        <v>0</v>
      </c>
      <c r="K4317" s="5"/>
      <c r="L4317" s="4"/>
      <c r="M4317" s="4"/>
      <c r="N4317" s="6">
        <f>SUM(K4317:M4317)</f>
        <v>0</v>
      </c>
      <c r="O4317" s="4"/>
      <c r="P4317" s="4"/>
      <c r="Q4317" s="4"/>
      <c r="R4317" s="4"/>
      <c r="S4317" s="6">
        <f>SUM(O4317:R4317)</f>
        <v>0</v>
      </c>
      <c r="T4317" s="7"/>
      <c r="U4317" s="5"/>
      <c r="V4317" s="5"/>
      <c r="W4317" s="5"/>
      <c r="X4317" s="5"/>
      <c r="Y4317" s="5"/>
      <c r="Z4317" s="6">
        <f>SUM(T4317:Y4317)</f>
        <v>0</v>
      </c>
      <c r="AA4317" s="5"/>
      <c r="AB4317" s="5"/>
      <c r="AC4317" s="40">
        <f>G4317+J4317+N4317+S4317+Z4317+AA4317-AB4317</f>
        <v>70.145712799167526</v>
      </c>
    </row>
    <row r="4318" spans="1:29" x14ac:dyDescent="0.25">
      <c r="A4318" s="224">
        <v>4314</v>
      </c>
      <c r="B4318" s="58" t="s">
        <v>1090</v>
      </c>
      <c r="C4318" s="8" t="s">
        <v>5456</v>
      </c>
      <c r="D4318" s="43">
        <v>0.70125999999999988</v>
      </c>
      <c r="E4318" s="121"/>
      <c r="F4318" s="5"/>
      <c r="G4318" s="6">
        <f>SUM(D4318*100,E4318:F4318)</f>
        <v>70.125999999999991</v>
      </c>
      <c r="H4318" s="5"/>
      <c r="I4318" s="4"/>
      <c r="J4318" s="6">
        <f>SUM(H4318:I4318)</f>
        <v>0</v>
      </c>
      <c r="K4318" s="5"/>
      <c r="L4318" s="4"/>
      <c r="M4318" s="4"/>
      <c r="N4318" s="6">
        <f>SUM(K4318:M4318)</f>
        <v>0</v>
      </c>
      <c r="O4318" s="4"/>
      <c r="P4318" s="4"/>
      <c r="Q4318" s="4"/>
      <c r="R4318" s="4"/>
      <c r="S4318" s="6">
        <f>SUM(O4318:R4318)</f>
        <v>0</v>
      </c>
      <c r="T4318" s="7"/>
      <c r="U4318" s="5"/>
      <c r="V4318" s="5"/>
      <c r="W4318" s="5"/>
      <c r="X4318" s="5"/>
      <c r="Y4318" s="5"/>
      <c r="Z4318" s="6">
        <f>SUM(T4318:Y4318)</f>
        <v>0</v>
      </c>
      <c r="AA4318" s="5"/>
      <c r="AB4318" s="5"/>
      <c r="AC4318" s="40">
        <f>G4318+J4318+N4318+S4318+Z4318+AA4318-AB4318</f>
        <v>70.125999999999991</v>
      </c>
    </row>
    <row r="4319" spans="1:29" x14ac:dyDescent="0.25">
      <c r="A4319" s="225">
        <v>4315</v>
      </c>
      <c r="B4319" s="100" t="s">
        <v>1897</v>
      </c>
      <c r="C4319" s="26" t="s">
        <v>1369</v>
      </c>
      <c r="D4319" s="18">
        <v>0.69417419354838716</v>
      </c>
      <c r="E4319" s="122"/>
      <c r="F4319" s="17"/>
      <c r="G4319" s="18">
        <f>SUM(D4319*100,E4319:F4319)</f>
        <v>69.417419354838714</v>
      </c>
      <c r="H4319" s="17"/>
      <c r="I4319" s="19"/>
      <c r="J4319" s="18">
        <f>SUM(H4319:I4319)</f>
        <v>0</v>
      </c>
      <c r="K4319" s="17"/>
      <c r="L4319" s="19"/>
      <c r="M4319" s="19"/>
      <c r="N4319" s="18">
        <f>SUM(K4319:M4319)</f>
        <v>0</v>
      </c>
      <c r="O4319" s="19"/>
      <c r="P4319" s="19"/>
      <c r="Q4319" s="19"/>
      <c r="R4319" s="19"/>
      <c r="S4319" s="18">
        <f>SUM(O4319:R4319)</f>
        <v>0</v>
      </c>
      <c r="T4319" s="20"/>
      <c r="U4319" s="17">
        <v>0.5</v>
      </c>
      <c r="V4319" s="17"/>
      <c r="W4319" s="17">
        <v>0.2</v>
      </c>
      <c r="X4319" s="17"/>
      <c r="Y4319" s="17"/>
      <c r="Z4319" s="18">
        <f>SUM(T4319:Y4319)</f>
        <v>0.7</v>
      </c>
      <c r="AA4319" s="17"/>
      <c r="AB4319" s="17"/>
      <c r="AC4319" s="41">
        <f>G4319+J4319+N4319+S4319+Z4319+AA4319-AB4319</f>
        <v>70.117419354838717</v>
      </c>
    </row>
    <row r="4320" spans="1:29" x14ac:dyDescent="0.25">
      <c r="A4320" s="224">
        <v>4316</v>
      </c>
      <c r="B4320" s="79" t="s">
        <v>1898</v>
      </c>
      <c r="C4320" s="8" t="s">
        <v>1369</v>
      </c>
      <c r="D4320" s="18">
        <v>0.70095333333333343</v>
      </c>
      <c r="E4320" s="122"/>
      <c r="F4320" s="17"/>
      <c r="G4320" s="18">
        <f>SUM(D4320*100,E4320:F4320)</f>
        <v>70.095333333333343</v>
      </c>
      <c r="H4320" s="17"/>
      <c r="I4320" s="19"/>
      <c r="J4320" s="18">
        <f>SUM(H4320:I4320)</f>
        <v>0</v>
      </c>
      <c r="K4320" s="17"/>
      <c r="L4320" s="19"/>
      <c r="M4320" s="19"/>
      <c r="N4320" s="18">
        <f>SUM(K4320:M4320)</f>
        <v>0</v>
      </c>
      <c r="O4320" s="19"/>
      <c r="P4320" s="19"/>
      <c r="Q4320" s="19"/>
      <c r="R4320" s="19"/>
      <c r="S4320" s="18">
        <f>SUM(O4320:R4320)</f>
        <v>0</v>
      </c>
      <c r="T4320" s="20"/>
      <c r="U4320" s="17"/>
      <c r="V4320" s="17"/>
      <c r="W4320" s="17"/>
      <c r="X4320" s="17"/>
      <c r="Y4320" s="17"/>
      <c r="Z4320" s="18">
        <f>SUM(T4320:Y4320)</f>
        <v>0</v>
      </c>
      <c r="AA4320" s="17"/>
      <c r="AB4320" s="17"/>
      <c r="AC4320" s="41">
        <f>G4320+J4320+N4320+S4320+Z4320+AA4320-AB4320</f>
        <v>70.095333333333343</v>
      </c>
    </row>
    <row r="4321" spans="1:29" ht="25.5" x14ac:dyDescent="0.25">
      <c r="A4321" s="224">
        <v>4317</v>
      </c>
      <c r="B4321" s="59" t="s">
        <v>1091</v>
      </c>
      <c r="C4321" s="8" t="s">
        <v>5456</v>
      </c>
      <c r="D4321" s="6">
        <v>0.70090909090909093</v>
      </c>
      <c r="E4321" s="121"/>
      <c r="F4321" s="5"/>
      <c r="G4321" s="6">
        <f>SUM(D4321*100,E4321:F4321)</f>
        <v>70.090909090909093</v>
      </c>
      <c r="H4321" s="5"/>
      <c r="I4321" s="4"/>
      <c r="J4321" s="6">
        <f>SUM(H4321:I4321)</f>
        <v>0</v>
      </c>
      <c r="K4321" s="5"/>
      <c r="L4321" s="4"/>
      <c r="M4321" s="4"/>
      <c r="N4321" s="6">
        <f>SUM(K4321:M4321)</f>
        <v>0</v>
      </c>
      <c r="O4321" s="4"/>
      <c r="P4321" s="4"/>
      <c r="Q4321" s="4"/>
      <c r="R4321" s="4"/>
      <c r="S4321" s="6">
        <f>SUM(O4321:R4321)</f>
        <v>0</v>
      </c>
      <c r="T4321" s="7"/>
      <c r="U4321" s="5"/>
      <c r="V4321" s="5"/>
      <c r="W4321" s="5"/>
      <c r="X4321" s="5"/>
      <c r="Y4321" s="5"/>
      <c r="Z4321" s="6">
        <f>SUM(T4321:Y4321)</f>
        <v>0</v>
      </c>
      <c r="AA4321" s="5"/>
      <c r="AB4321" s="5"/>
      <c r="AC4321" s="40">
        <f>G4321+J4321+N4321+S4321+Z4321+AA4321-AB4321</f>
        <v>70.090909090909093</v>
      </c>
    </row>
    <row r="4322" spans="1:29" x14ac:dyDescent="0.25">
      <c r="A4322" s="224">
        <v>4318</v>
      </c>
      <c r="B4322" s="109">
        <v>214081</v>
      </c>
      <c r="C4322" s="36" t="s">
        <v>5457</v>
      </c>
      <c r="D4322" s="39">
        <v>0.7009037037037037</v>
      </c>
      <c r="E4322" s="123"/>
      <c r="F4322" s="33"/>
      <c r="G4322" s="34">
        <v>70.090370370370366</v>
      </c>
      <c r="H4322" s="33"/>
      <c r="I4322" s="32"/>
      <c r="J4322" s="34">
        <v>0</v>
      </c>
      <c r="K4322" s="33"/>
      <c r="L4322" s="32"/>
      <c r="M4322" s="32"/>
      <c r="N4322" s="34">
        <v>0</v>
      </c>
      <c r="O4322" s="32"/>
      <c r="P4322" s="32"/>
      <c r="Q4322" s="32"/>
      <c r="R4322" s="32"/>
      <c r="S4322" s="34">
        <v>0</v>
      </c>
      <c r="T4322" s="35"/>
      <c r="U4322" s="33"/>
      <c r="V4322" s="33"/>
      <c r="W4322" s="33"/>
      <c r="X4322" s="33"/>
      <c r="Y4322" s="33"/>
      <c r="Z4322" s="34">
        <v>0</v>
      </c>
      <c r="AA4322" s="33"/>
      <c r="AB4322" s="33"/>
      <c r="AC4322" s="42">
        <v>70.090370370370366</v>
      </c>
    </row>
    <row r="4323" spans="1:29" x14ac:dyDescent="0.25">
      <c r="A4323" s="225">
        <v>4319</v>
      </c>
      <c r="B4323" s="89" t="s">
        <v>1899</v>
      </c>
      <c r="C4323" s="8" t="s">
        <v>1369</v>
      </c>
      <c r="D4323" s="18">
        <v>0.64682580645161292</v>
      </c>
      <c r="E4323" s="122"/>
      <c r="F4323" s="17"/>
      <c r="G4323" s="18">
        <f>SUM(D4323*100,E4323:F4323)</f>
        <v>64.682580645161295</v>
      </c>
      <c r="H4323" s="17"/>
      <c r="I4323" s="19"/>
      <c r="J4323" s="18">
        <f>SUM(H4323:I4323)</f>
        <v>0</v>
      </c>
      <c r="K4323" s="17"/>
      <c r="L4323" s="19"/>
      <c r="M4323" s="19"/>
      <c r="N4323" s="18">
        <f>SUM(K4323:M4323)</f>
        <v>0</v>
      </c>
      <c r="O4323" s="19"/>
      <c r="P4323" s="19"/>
      <c r="Q4323" s="19"/>
      <c r="R4323" s="19"/>
      <c r="S4323" s="18">
        <f>SUM(O4323:R4323)</f>
        <v>0</v>
      </c>
      <c r="T4323" s="20">
        <v>1</v>
      </c>
      <c r="U4323" s="17">
        <v>1.2</v>
      </c>
      <c r="V4323" s="17">
        <v>1.6</v>
      </c>
      <c r="W4323" s="17">
        <v>1.1000000000000001</v>
      </c>
      <c r="X4323" s="17"/>
      <c r="Y4323" s="17">
        <v>0.5</v>
      </c>
      <c r="Z4323" s="18">
        <f>SUM(T4323:Y4323)</f>
        <v>5.4</v>
      </c>
      <c r="AA4323" s="17"/>
      <c r="AB4323" s="17"/>
      <c r="AC4323" s="41">
        <f>G4323+J4323+N4323+S4323+Z4323+AA4323-AB4323</f>
        <v>70.0825806451613</v>
      </c>
    </row>
    <row r="4324" spans="1:29" x14ac:dyDescent="0.25">
      <c r="A4324" s="224">
        <v>4320</v>
      </c>
      <c r="B4324" s="58" t="s">
        <v>1092</v>
      </c>
      <c r="C4324" s="8" t="s">
        <v>5456</v>
      </c>
      <c r="D4324" s="6">
        <v>0.70066666666666666</v>
      </c>
      <c r="E4324" s="121"/>
      <c r="F4324" s="5"/>
      <c r="G4324" s="6">
        <f>SUM(D4324*100,E4324:F4324)</f>
        <v>70.066666666666663</v>
      </c>
      <c r="H4324" s="5"/>
      <c r="I4324" s="4"/>
      <c r="J4324" s="6">
        <f>SUM(H4324:I4324)</f>
        <v>0</v>
      </c>
      <c r="K4324" s="5"/>
      <c r="L4324" s="4"/>
      <c r="M4324" s="4"/>
      <c r="N4324" s="6">
        <f>SUM(K4324:M4324)</f>
        <v>0</v>
      </c>
      <c r="O4324" s="4"/>
      <c r="P4324" s="4"/>
      <c r="Q4324" s="4"/>
      <c r="R4324" s="4"/>
      <c r="S4324" s="6">
        <f>SUM(O4324:R4324)</f>
        <v>0</v>
      </c>
      <c r="T4324" s="7"/>
      <c r="U4324" s="5"/>
      <c r="V4324" s="5"/>
      <c r="W4324" s="5"/>
      <c r="X4324" s="5"/>
      <c r="Y4324" s="5"/>
      <c r="Z4324" s="6">
        <f>SUM(T4324:Y4324)</f>
        <v>0</v>
      </c>
      <c r="AA4324" s="5"/>
      <c r="AB4324" s="5"/>
      <c r="AC4324" s="40">
        <f>G4324+J4324+N4324+S4324+Z4324+AA4324-AB4324</f>
        <v>70.066666666666663</v>
      </c>
    </row>
    <row r="4325" spans="1:29" x14ac:dyDescent="0.25">
      <c r="A4325" s="224">
        <v>4321</v>
      </c>
      <c r="B4325" s="109">
        <v>194255</v>
      </c>
      <c r="C4325" s="36" t="s">
        <v>5457</v>
      </c>
      <c r="D4325" s="39">
        <v>0.70066666666666666</v>
      </c>
      <c r="E4325" s="123"/>
      <c r="F4325" s="33"/>
      <c r="G4325" s="34">
        <v>70.066666666666663</v>
      </c>
      <c r="H4325" s="33"/>
      <c r="I4325" s="32"/>
      <c r="J4325" s="34">
        <v>0</v>
      </c>
      <c r="K4325" s="33"/>
      <c r="L4325" s="32"/>
      <c r="M4325" s="32"/>
      <c r="N4325" s="34">
        <v>0</v>
      </c>
      <c r="O4325" s="32"/>
      <c r="P4325" s="32"/>
      <c r="Q4325" s="32"/>
      <c r="R4325" s="32"/>
      <c r="S4325" s="34">
        <v>0</v>
      </c>
      <c r="T4325" s="35"/>
      <c r="U4325" s="33"/>
      <c r="V4325" s="33"/>
      <c r="W4325" s="33"/>
      <c r="X4325" s="33"/>
      <c r="Y4325" s="33"/>
      <c r="Z4325" s="34">
        <v>0</v>
      </c>
      <c r="AA4325" s="33"/>
      <c r="AB4325" s="33"/>
      <c r="AC4325" s="42">
        <v>70.066666666666663</v>
      </c>
    </row>
    <row r="4326" spans="1:29" x14ac:dyDescent="0.25">
      <c r="A4326" s="224">
        <v>4322</v>
      </c>
      <c r="B4326" s="81" t="s">
        <v>4480</v>
      </c>
      <c r="C4326" s="8" t="s">
        <v>4042</v>
      </c>
      <c r="D4326" s="18">
        <v>0.70064516129032262</v>
      </c>
      <c r="E4326" s="124"/>
      <c r="F4326" s="17"/>
      <c r="G4326" s="18">
        <f>SUM(D4326*100,E4326:F4326)</f>
        <v>70.064516129032256</v>
      </c>
      <c r="H4326" s="17"/>
      <c r="I4326" s="19"/>
      <c r="J4326" s="18">
        <f>SUM(H4326:I4326)</f>
        <v>0</v>
      </c>
      <c r="K4326" s="17"/>
      <c r="L4326" s="19"/>
      <c r="M4326" s="19"/>
      <c r="N4326" s="18">
        <f>SUM(K4326:M4326)</f>
        <v>0</v>
      </c>
      <c r="O4326" s="19"/>
      <c r="P4326" s="19"/>
      <c r="Q4326" s="19"/>
      <c r="R4326" s="19"/>
      <c r="S4326" s="18">
        <f>SUM(O4326:R4326)</f>
        <v>0</v>
      </c>
      <c r="T4326" s="20"/>
      <c r="U4326" s="17"/>
      <c r="V4326" s="17"/>
      <c r="W4326" s="17"/>
      <c r="X4326" s="17"/>
      <c r="Y4326" s="17"/>
      <c r="Z4326" s="18">
        <f>SUM(T4326:Y4326)</f>
        <v>0</v>
      </c>
      <c r="AA4326" s="17"/>
      <c r="AB4326" s="17"/>
      <c r="AC4326" s="41">
        <f>G4326+J4326+N4326+S4326+Z4326+AA4326-AB4326</f>
        <v>70.064516129032256</v>
      </c>
    </row>
    <row r="4327" spans="1:29" x14ac:dyDescent="0.25">
      <c r="A4327" s="225">
        <v>4323</v>
      </c>
      <c r="B4327" s="89" t="s">
        <v>1900</v>
      </c>
      <c r="C4327" s="8" t="s">
        <v>1369</v>
      </c>
      <c r="D4327" s="18">
        <v>0.69563870967741936</v>
      </c>
      <c r="E4327" s="122"/>
      <c r="F4327" s="17"/>
      <c r="G4327" s="18">
        <f>SUM(D4327*100,E4327:F4327)</f>
        <v>69.563870967741934</v>
      </c>
      <c r="H4327" s="17"/>
      <c r="I4327" s="19"/>
      <c r="J4327" s="18">
        <f>SUM(H4327:I4327)</f>
        <v>0</v>
      </c>
      <c r="K4327" s="17"/>
      <c r="L4327" s="19"/>
      <c r="M4327" s="19"/>
      <c r="N4327" s="18">
        <f>SUM(K4327:M4327)</f>
        <v>0</v>
      </c>
      <c r="O4327" s="19"/>
      <c r="P4327" s="19"/>
      <c r="Q4327" s="19"/>
      <c r="R4327" s="19"/>
      <c r="S4327" s="18">
        <f>SUM(O4327:R4327)</f>
        <v>0</v>
      </c>
      <c r="T4327" s="20"/>
      <c r="U4327" s="17"/>
      <c r="V4327" s="17"/>
      <c r="W4327" s="17"/>
      <c r="X4327" s="17"/>
      <c r="Y4327" s="17">
        <v>0.5</v>
      </c>
      <c r="Z4327" s="18">
        <f>SUM(T4327:Y4327)</f>
        <v>0.5</v>
      </c>
      <c r="AA4327" s="17"/>
      <c r="AB4327" s="17"/>
      <c r="AC4327" s="41">
        <f>G4327+J4327+N4327+S4327+Z4327+AA4327-AB4327</f>
        <v>70.063870967741934</v>
      </c>
    </row>
    <row r="4328" spans="1:29" x14ac:dyDescent="0.25">
      <c r="A4328" s="224">
        <v>4324</v>
      </c>
      <c r="B4328" s="109">
        <v>214045</v>
      </c>
      <c r="C4328" s="36" t="s">
        <v>5457</v>
      </c>
      <c r="D4328" s="39">
        <v>0.66457037037037048</v>
      </c>
      <c r="E4328" s="123"/>
      <c r="F4328" s="33"/>
      <c r="G4328" s="34">
        <v>66.457037037037054</v>
      </c>
      <c r="H4328" s="33"/>
      <c r="I4328" s="32"/>
      <c r="J4328" s="34">
        <v>0</v>
      </c>
      <c r="K4328" s="33"/>
      <c r="L4328" s="32"/>
      <c r="M4328" s="32"/>
      <c r="N4328" s="34">
        <v>0</v>
      </c>
      <c r="O4328" s="32"/>
      <c r="P4328" s="32"/>
      <c r="Q4328" s="32"/>
      <c r="R4328" s="32"/>
      <c r="S4328" s="34">
        <v>0</v>
      </c>
      <c r="T4328" s="35"/>
      <c r="U4328" s="33">
        <v>3.6</v>
      </c>
      <c r="V4328" s="33"/>
      <c r="W4328" s="33"/>
      <c r="X4328" s="33"/>
      <c r="Y4328" s="33"/>
      <c r="Z4328" s="34">
        <v>3.6</v>
      </c>
      <c r="AA4328" s="33"/>
      <c r="AB4328" s="33"/>
      <c r="AC4328" s="42">
        <v>70.057037037037048</v>
      </c>
    </row>
    <row r="4329" spans="1:29" x14ac:dyDescent="0.25">
      <c r="A4329" s="224">
        <v>4325</v>
      </c>
      <c r="B4329" s="105" t="s">
        <v>1901</v>
      </c>
      <c r="C4329" s="8" t="s">
        <v>1369</v>
      </c>
      <c r="D4329" s="18">
        <v>0.68649677419354838</v>
      </c>
      <c r="E4329" s="122"/>
      <c r="F4329" s="17"/>
      <c r="G4329" s="18">
        <f>SUM(D4329*100,E4329:F4329)</f>
        <v>68.649677419354845</v>
      </c>
      <c r="H4329" s="17"/>
      <c r="I4329" s="19"/>
      <c r="J4329" s="18">
        <f>SUM(H4329:I4329)</f>
        <v>0</v>
      </c>
      <c r="K4329" s="17"/>
      <c r="L4329" s="19"/>
      <c r="M4329" s="19"/>
      <c r="N4329" s="18">
        <f>SUM(K4329:M4329)</f>
        <v>0</v>
      </c>
      <c r="O4329" s="19"/>
      <c r="P4329" s="19"/>
      <c r="Q4329" s="19"/>
      <c r="R4329" s="19"/>
      <c r="S4329" s="18">
        <f>SUM(O4329:R4329)</f>
        <v>0</v>
      </c>
      <c r="T4329" s="20"/>
      <c r="U4329" s="17">
        <v>0.5</v>
      </c>
      <c r="V4329" s="17"/>
      <c r="W4329" s="17">
        <f>0.2+0.2</f>
        <v>0.4</v>
      </c>
      <c r="X4329" s="17"/>
      <c r="Y4329" s="17">
        <v>0.5</v>
      </c>
      <c r="Z4329" s="18">
        <f>SUM(T4329:Y4329)</f>
        <v>1.4</v>
      </c>
      <c r="AA4329" s="17"/>
      <c r="AB4329" s="17"/>
      <c r="AC4329" s="41">
        <f>G4329+J4329+N4329+S4329+Z4329+AA4329-AB4329</f>
        <v>70.04967741935485</v>
      </c>
    </row>
    <row r="4330" spans="1:29" x14ac:dyDescent="0.25">
      <c r="A4330" s="224">
        <v>4326</v>
      </c>
      <c r="B4330" s="90" t="s">
        <v>1554</v>
      </c>
      <c r="C4330" s="21" t="s">
        <v>1369</v>
      </c>
      <c r="D4330" s="18">
        <v>0.70048929663608561</v>
      </c>
      <c r="E4330" s="122"/>
      <c r="F4330" s="17"/>
      <c r="G4330" s="18">
        <f>SUM(D4330*100,E4330:F4330)</f>
        <v>70.048929663608561</v>
      </c>
      <c r="H4330" s="17"/>
      <c r="I4330" s="19"/>
      <c r="J4330" s="18">
        <f>SUM(H4330:I4330)</f>
        <v>0</v>
      </c>
      <c r="K4330" s="17"/>
      <c r="L4330" s="19"/>
      <c r="M4330" s="19"/>
      <c r="N4330" s="18">
        <f>SUM(K4330:M4330)</f>
        <v>0</v>
      </c>
      <c r="O4330" s="19"/>
      <c r="P4330" s="19"/>
      <c r="Q4330" s="19"/>
      <c r="R4330" s="19"/>
      <c r="S4330" s="18">
        <f>SUM(O4330:R4330)</f>
        <v>0</v>
      </c>
      <c r="T4330" s="20"/>
      <c r="U4330" s="17"/>
      <c r="V4330" s="17"/>
      <c r="W4330" s="17"/>
      <c r="X4330" s="17"/>
      <c r="Y4330" s="17"/>
      <c r="Z4330" s="18">
        <f>SUM(T4330:Y4330)</f>
        <v>0</v>
      </c>
      <c r="AA4330" s="17"/>
      <c r="AB4330" s="17"/>
      <c r="AC4330" s="41">
        <f>G4330+J4330+N4330+S4330+Z4330+AA4330-AB4330</f>
        <v>70.048929663608561</v>
      </c>
    </row>
    <row r="4331" spans="1:29" x14ac:dyDescent="0.25">
      <c r="A4331" s="225">
        <v>4327</v>
      </c>
      <c r="B4331" s="90" t="s">
        <v>1902</v>
      </c>
      <c r="C4331" s="21" t="s">
        <v>1369</v>
      </c>
      <c r="D4331" s="18">
        <v>0.70048929663608561</v>
      </c>
      <c r="E4331" s="122"/>
      <c r="F4331" s="17"/>
      <c r="G4331" s="18">
        <f>SUM(D4331*100,E4331:F4331)</f>
        <v>70.048929663608561</v>
      </c>
      <c r="H4331" s="17"/>
      <c r="I4331" s="19"/>
      <c r="J4331" s="18">
        <f>SUM(H4331:I4331)</f>
        <v>0</v>
      </c>
      <c r="K4331" s="17"/>
      <c r="L4331" s="19"/>
      <c r="M4331" s="19"/>
      <c r="N4331" s="18">
        <f>SUM(K4331:M4331)</f>
        <v>0</v>
      </c>
      <c r="O4331" s="19"/>
      <c r="P4331" s="19"/>
      <c r="Q4331" s="19"/>
      <c r="R4331" s="19"/>
      <c r="S4331" s="18">
        <f>SUM(O4331:R4331)</f>
        <v>0</v>
      </c>
      <c r="T4331" s="20"/>
      <c r="U4331" s="17"/>
      <c r="V4331" s="17"/>
      <c r="W4331" s="17"/>
      <c r="X4331" s="17"/>
      <c r="Y4331" s="17"/>
      <c r="Z4331" s="18">
        <f>SUM(T4331:Y4331)</f>
        <v>0</v>
      </c>
      <c r="AA4331" s="17"/>
      <c r="AB4331" s="17"/>
      <c r="AC4331" s="41">
        <f>G4331+J4331+N4331+S4331+Z4331+AA4331-AB4331</f>
        <v>70.048929663608561</v>
      </c>
    </row>
    <row r="4332" spans="1:29" x14ac:dyDescent="0.25">
      <c r="A4332" s="224">
        <v>4328</v>
      </c>
      <c r="B4332" s="81" t="s">
        <v>4410</v>
      </c>
      <c r="C4332" s="8" t="s">
        <v>4042</v>
      </c>
      <c r="D4332" s="18">
        <v>0.70034482758620686</v>
      </c>
      <c r="E4332" s="124"/>
      <c r="F4332" s="17"/>
      <c r="G4332" s="18">
        <f>SUM(D4332*100,E4332:F4332)</f>
        <v>70.034482758620683</v>
      </c>
      <c r="H4332" s="17"/>
      <c r="I4332" s="19"/>
      <c r="J4332" s="18">
        <f>SUM(H4332:I4332)</f>
        <v>0</v>
      </c>
      <c r="K4332" s="17"/>
      <c r="L4332" s="19"/>
      <c r="M4332" s="19"/>
      <c r="N4332" s="18">
        <f>SUM(K4332:M4332)</f>
        <v>0</v>
      </c>
      <c r="O4332" s="19"/>
      <c r="P4332" s="19"/>
      <c r="Q4332" s="19"/>
      <c r="R4332" s="19"/>
      <c r="S4332" s="18">
        <f>SUM(O4332:R4332)</f>
        <v>0</v>
      </c>
      <c r="T4332" s="20"/>
      <c r="U4332" s="17"/>
      <c r="V4332" s="17"/>
      <c r="W4332" s="17"/>
      <c r="X4332" s="17"/>
      <c r="Y4332" s="17"/>
      <c r="Z4332" s="18">
        <f>SUM(T4332:Y4332)</f>
        <v>0</v>
      </c>
      <c r="AA4332" s="17"/>
      <c r="AB4332" s="17"/>
      <c r="AC4332" s="41">
        <f>G4332+J4332+N4332+S4332+Z4332+AA4332-AB4332</f>
        <v>70.034482758620683</v>
      </c>
    </row>
    <row r="4333" spans="1:29" x14ac:dyDescent="0.25">
      <c r="A4333" s="224">
        <v>4329</v>
      </c>
      <c r="B4333" s="62" t="s">
        <v>1093</v>
      </c>
      <c r="C4333" s="8" t="s">
        <v>5456</v>
      </c>
      <c r="D4333" s="6">
        <v>0.7</v>
      </c>
      <c r="E4333" s="121"/>
      <c r="F4333" s="5"/>
      <c r="G4333" s="6">
        <f>SUM(D4333*100,E4333:F4333)</f>
        <v>70</v>
      </c>
      <c r="H4333" s="5"/>
      <c r="I4333" s="4"/>
      <c r="J4333" s="6">
        <f>SUM(H4333:I4333)</f>
        <v>0</v>
      </c>
      <c r="K4333" s="5"/>
      <c r="L4333" s="4"/>
      <c r="M4333" s="4"/>
      <c r="N4333" s="6">
        <f>SUM(K4333:M4333)</f>
        <v>0</v>
      </c>
      <c r="O4333" s="4"/>
      <c r="P4333" s="4"/>
      <c r="Q4333" s="4"/>
      <c r="R4333" s="4"/>
      <c r="S4333" s="6">
        <f>SUM(O4333:R4333)</f>
        <v>0</v>
      </c>
      <c r="T4333" s="7"/>
      <c r="U4333" s="5"/>
      <c r="V4333" s="5"/>
      <c r="W4333" s="5"/>
      <c r="X4333" s="5"/>
      <c r="Y4333" s="5"/>
      <c r="Z4333" s="6">
        <f>SUM(T4333:Y4333)</f>
        <v>0</v>
      </c>
      <c r="AA4333" s="5"/>
      <c r="AB4333" s="5"/>
      <c r="AC4333" s="40">
        <f>G4333+J4333+N4333+S4333+Z4333+AA4333-AB4333</f>
        <v>70</v>
      </c>
    </row>
    <row r="4334" spans="1:29" x14ac:dyDescent="0.25">
      <c r="A4334" s="224">
        <v>4330</v>
      </c>
      <c r="B4334" s="62" t="s">
        <v>3125</v>
      </c>
      <c r="C4334" s="13" t="s">
        <v>2360</v>
      </c>
      <c r="D4334" s="18">
        <v>0.7</v>
      </c>
      <c r="E4334" s="122"/>
      <c r="F4334" s="17"/>
      <c r="G4334" s="18">
        <v>70</v>
      </c>
      <c r="H4334" s="17"/>
      <c r="I4334" s="19"/>
      <c r="J4334" s="18">
        <v>0</v>
      </c>
      <c r="K4334" s="17"/>
      <c r="L4334" s="19"/>
      <c r="M4334" s="19"/>
      <c r="N4334" s="18">
        <v>0</v>
      </c>
      <c r="O4334" s="19"/>
      <c r="P4334" s="19"/>
      <c r="Q4334" s="19"/>
      <c r="R4334" s="19"/>
      <c r="S4334" s="18">
        <v>0</v>
      </c>
      <c r="T4334" s="20"/>
      <c r="U4334" s="17"/>
      <c r="V4334" s="17"/>
      <c r="W4334" s="17"/>
      <c r="X4334" s="17"/>
      <c r="Y4334" s="17"/>
      <c r="Z4334" s="18">
        <v>0</v>
      </c>
      <c r="AA4334" s="17"/>
      <c r="AB4334" s="17"/>
      <c r="AC4334" s="41">
        <v>70</v>
      </c>
    </row>
    <row r="4335" spans="1:29" x14ac:dyDescent="0.25">
      <c r="A4335" s="225">
        <v>4331</v>
      </c>
      <c r="B4335" s="62" t="s">
        <v>3126</v>
      </c>
      <c r="C4335" s="13" t="s">
        <v>2360</v>
      </c>
      <c r="D4335" s="18">
        <v>0.7</v>
      </c>
      <c r="E4335" s="122"/>
      <c r="F4335" s="17"/>
      <c r="G4335" s="18">
        <v>70</v>
      </c>
      <c r="H4335" s="17"/>
      <c r="I4335" s="19"/>
      <c r="J4335" s="18">
        <v>0</v>
      </c>
      <c r="K4335" s="17"/>
      <c r="L4335" s="19"/>
      <c r="M4335" s="19"/>
      <c r="N4335" s="18">
        <v>0</v>
      </c>
      <c r="O4335" s="19"/>
      <c r="P4335" s="19"/>
      <c r="Q4335" s="19"/>
      <c r="R4335" s="19"/>
      <c r="S4335" s="18">
        <v>0</v>
      </c>
      <c r="T4335" s="20"/>
      <c r="U4335" s="17"/>
      <c r="V4335" s="17"/>
      <c r="W4335" s="17"/>
      <c r="X4335" s="17"/>
      <c r="Y4335" s="17"/>
      <c r="Z4335" s="18">
        <v>0</v>
      </c>
      <c r="AA4335" s="17"/>
      <c r="AB4335" s="17"/>
      <c r="AC4335" s="41">
        <v>70</v>
      </c>
    </row>
    <row r="4336" spans="1:29" x14ac:dyDescent="0.25">
      <c r="A4336" s="224">
        <v>4332</v>
      </c>
      <c r="B4336" s="109">
        <v>194165</v>
      </c>
      <c r="C4336" s="36" t="s">
        <v>5457</v>
      </c>
      <c r="D4336" s="39">
        <v>0.65</v>
      </c>
      <c r="E4336" s="123"/>
      <c r="F4336" s="33"/>
      <c r="G4336" s="34">
        <v>65</v>
      </c>
      <c r="H4336" s="33"/>
      <c r="I4336" s="32"/>
      <c r="J4336" s="34">
        <v>0</v>
      </c>
      <c r="K4336" s="33"/>
      <c r="L4336" s="32"/>
      <c r="M4336" s="32"/>
      <c r="N4336" s="34">
        <v>0</v>
      </c>
      <c r="O4336" s="32">
        <v>5</v>
      </c>
      <c r="P4336" s="32"/>
      <c r="Q4336" s="32"/>
      <c r="R4336" s="32"/>
      <c r="S4336" s="34">
        <v>5</v>
      </c>
      <c r="T4336" s="35"/>
      <c r="U4336" s="33"/>
      <c r="V4336" s="33"/>
      <c r="W4336" s="33"/>
      <c r="X4336" s="33"/>
      <c r="Y4336" s="33"/>
      <c r="Z4336" s="34">
        <v>0</v>
      </c>
      <c r="AA4336" s="33"/>
      <c r="AB4336" s="33"/>
      <c r="AC4336" s="42">
        <v>70</v>
      </c>
    </row>
    <row r="4337" spans="1:29" x14ac:dyDescent="0.25">
      <c r="A4337" s="224">
        <v>4333</v>
      </c>
      <c r="B4337" s="62" t="s">
        <v>4837</v>
      </c>
      <c r="C4337" s="8" t="s">
        <v>4042</v>
      </c>
      <c r="D4337" s="18">
        <v>0.7</v>
      </c>
      <c r="E4337" s="124"/>
      <c r="F4337" s="17"/>
      <c r="G4337" s="18">
        <f>SUM(D4337*100,E4337:F4337)</f>
        <v>70</v>
      </c>
      <c r="H4337" s="17"/>
      <c r="I4337" s="19"/>
      <c r="J4337" s="18">
        <f>SUM(H4337:I4337)</f>
        <v>0</v>
      </c>
      <c r="K4337" s="17"/>
      <c r="L4337" s="19"/>
      <c r="M4337" s="19"/>
      <c r="N4337" s="18">
        <f>SUM(K4337:M4337)</f>
        <v>0</v>
      </c>
      <c r="O4337" s="19"/>
      <c r="P4337" s="19"/>
      <c r="Q4337" s="19"/>
      <c r="R4337" s="19"/>
      <c r="S4337" s="18">
        <f>SUM(O4337:R4337)</f>
        <v>0</v>
      </c>
      <c r="T4337" s="20"/>
      <c r="U4337" s="17"/>
      <c r="V4337" s="17"/>
      <c r="W4337" s="17"/>
      <c r="X4337" s="17"/>
      <c r="Y4337" s="17"/>
      <c r="Z4337" s="18">
        <f>SUM(T4337:Y4337)</f>
        <v>0</v>
      </c>
      <c r="AA4337" s="17"/>
      <c r="AB4337" s="17"/>
      <c r="AC4337" s="41">
        <f>G4337+J4337+N4337+S4337+Z4337+AA4337-AB4337</f>
        <v>70</v>
      </c>
    </row>
    <row r="4338" spans="1:29" x14ac:dyDescent="0.25">
      <c r="A4338" s="224">
        <v>4334</v>
      </c>
      <c r="B4338" s="62" t="s">
        <v>5028</v>
      </c>
      <c r="C4338" s="8" t="s">
        <v>4042</v>
      </c>
      <c r="D4338" s="18">
        <v>0.6999300699300699</v>
      </c>
      <c r="E4338" s="124"/>
      <c r="F4338" s="17"/>
      <c r="G4338" s="18">
        <f>SUM(D4338*100,E4338:F4338)</f>
        <v>69.993006993006986</v>
      </c>
      <c r="H4338" s="17"/>
      <c r="I4338" s="19"/>
      <c r="J4338" s="18">
        <f>SUM(H4338:I4338)</f>
        <v>0</v>
      </c>
      <c r="K4338" s="17"/>
      <c r="L4338" s="19"/>
      <c r="M4338" s="19"/>
      <c r="N4338" s="18">
        <f>SUM(K4338:M4338)</f>
        <v>0</v>
      </c>
      <c r="O4338" s="19"/>
      <c r="P4338" s="19"/>
      <c r="Q4338" s="19"/>
      <c r="R4338" s="19"/>
      <c r="S4338" s="18">
        <f>SUM(O4338:R4338)</f>
        <v>0</v>
      </c>
      <c r="T4338" s="20"/>
      <c r="U4338" s="17"/>
      <c r="V4338" s="17"/>
      <c r="W4338" s="17"/>
      <c r="X4338" s="17"/>
      <c r="Y4338" s="17"/>
      <c r="Z4338" s="18">
        <f>SUM(T4338:Y4338)</f>
        <v>0</v>
      </c>
      <c r="AA4338" s="17"/>
      <c r="AB4338" s="17"/>
      <c r="AC4338" s="41">
        <f>G4338+J4338+N4338+S4338+Z4338+AA4338-AB4338</f>
        <v>69.993006993006986</v>
      </c>
    </row>
    <row r="4339" spans="1:29" x14ac:dyDescent="0.25">
      <c r="A4339" s="225">
        <v>4335</v>
      </c>
      <c r="B4339" s="81" t="s">
        <v>1903</v>
      </c>
      <c r="C4339" s="8" t="s">
        <v>1369</v>
      </c>
      <c r="D4339" s="18">
        <v>0.69969696969696971</v>
      </c>
      <c r="E4339" s="122"/>
      <c r="F4339" s="17"/>
      <c r="G4339" s="18">
        <f>SUM(D4339*100,E4339:F4339)</f>
        <v>69.969696969696969</v>
      </c>
      <c r="H4339" s="17"/>
      <c r="I4339" s="19"/>
      <c r="J4339" s="18">
        <f>SUM(H4339:I4339)</f>
        <v>0</v>
      </c>
      <c r="K4339" s="17"/>
      <c r="L4339" s="19"/>
      <c r="M4339" s="19"/>
      <c r="N4339" s="18">
        <f>SUM(K4339:M4339)</f>
        <v>0</v>
      </c>
      <c r="O4339" s="19"/>
      <c r="P4339" s="19"/>
      <c r="Q4339" s="19"/>
      <c r="R4339" s="19"/>
      <c r="S4339" s="18">
        <f>SUM(O4339:R4339)</f>
        <v>0</v>
      </c>
      <c r="T4339" s="20"/>
      <c r="U4339" s="17"/>
      <c r="V4339" s="17"/>
      <c r="W4339" s="17"/>
      <c r="X4339" s="17"/>
      <c r="Y4339" s="17"/>
      <c r="Z4339" s="18">
        <f>SUM(T4339:Y4339)</f>
        <v>0</v>
      </c>
      <c r="AA4339" s="17"/>
      <c r="AB4339" s="17"/>
      <c r="AC4339" s="41">
        <f>G4339+J4339+N4339+S4339+Z4339+AA4339-AB4339</f>
        <v>69.969696969696969</v>
      </c>
    </row>
    <row r="4340" spans="1:29" x14ac:dyDescent="0.25">
      <c r="A4340" s="224">
        <v>4336</v>
      </c>
      <c r="B4340" s="109">
        <v>194111</v>
      </c>
      <c r="C4340" s="36" t="s">
        <v>5457</v>
      </c>
      <c r="D4340" s="39">
        <v>0.69966666666666666</v>
      </c>
      <c r="E4340" s="123"/>
      <c r="F4340" s="33"/>
      <c r="G4340" s="34">
        <v>69.966666666666669</v>
      </c>
      <c r="H4340" s="33"/>
      <c r="I4340" s="32"/>
      <c r="J4340" s="34">
        <v>0</v>
      </c>
      <c r="K4340" s="33"/>
      <c r="L4340" s="32"/>
      <c r="M4340" s="32"/>
      <c r="N4340" s="34">
        <v>0</v>
      </c>
      <c r="O4340" s="32"/>
      <c r="P4340" s="32"/>
      <c r="Q4340" s="32"/>
      <c r="R4340" s="32"/>
      <c r="S4340" s="34">
        <v>0</v>
      </c>
      <c r="T4340" s="35"/>
      <c r="U4340" s="33"/>
      <c r="V4340" s="33"/>
      <c r="W4340" s="33"/>
      <c r="X4340" s="33"/>
      <c r="Y4340" s="33"/>
      <c r="Z4340" s="34">
        <v>0</v>
      </c>
      <c r="AA4340" s="33"/>
      <c r="AB4340" s="33"/>
      <c r="AC4340" s="42">
        <v>69.966666666666669</v>
      </c>
    </row>
    <row r="4341" spans="1:29" x14ac:dyDescent="0.25">
      <c r="A4341" s="224">
        <v>4337</v>
      </c>
      <c r="B4341" s="58" t="s">
        <v>1094</v>
      </c>
      <c r="C4341" s="8" t="s">
        <v>5456</v>
      </c>
      <c r="D4341" s="43">
        <v>0.66935483870967738</v>
      </c>
      <c r="E4341" s="121"/>
      <c r="F4341" s="5"/>
      <c r="G4341" s="6">
        <f>SUM(D4341*100,E4341:F4341)</f>
        <v>66.935483870967744</v>
      </c>
      <c r="H4341" s="5"/>
      <c r="I4341" s="4"/>
      <c r="J4341" s="6">
        <f>SUM(H4341:I4341)</f>
        <v>0</v>
      </c>
      <c r="K4341" s="5"/>
      <c r="L4341" s="4"/>
      <c r="M4341" s="4"/>
      <c r="N4341" s="6">
        <f>SUM(K4341:M4341)</f>
        <v>0</v>
      </c>
      <c r="O4341" s="4"/>
      <c r="P4341" s="4">
        <v>3</v>
      </c>
      <c r="Q4341" s="4"/>
      <c r="R4341" s="4"/>
      <c r="S4341" s="6">
        <f>SUM(O4341:R4341)</f>
        <v>3</v>
      </c>
      <c r="T4341" s="7"/>
      <c r="U4341" s="5"/>
      <c r="V4341" s="5"/>
      <c r="W4341" s="5"/>
      <c r="X4341" s="5"/>
      <c r="Y4341" s="5"/>
      <c r="Z4341" s="6">
        <f>SUM(T4341:Y4341)</f>
        <v>0</v>
      </c>
      <c r="AA4341" s="5"/>
      <c r="AB4341" s="5"/>
      <c r="AC4341" s="40">
        <f>G4341+J4341+N4341+S4341+Z4341+AA4341-AB4341</f>
        <v>69.935483870967744</v>
      </c>
    </row>
    <row r="4342" spans="1:29" x14ac:dyDescent="0.25">
      <c r="A4342" s="224">
        <v>4338</v>
      </c>
      <c r="B4342" s="62" t="s">
        <v>4722</v>
      </c>
      <c r="C4342" s="8" t="s">
        <v>4042</v>
      </c>
      <c r="D4342" s="18">
        <v>0.69933333333333336</v>
      </c>
      <c r="E4342" s="124"/>
      <c r="F4342" s="17"/>
      <c r="G4342" s="18">
        <f>SUM(D4342*100,E4342:F4342)</f>
        <v>69.933333333333337</v>
      </c>
      <c r="H4342" s="17"/>
      <c r="I4342" s="19"/>
      <c r="J4342" s="18">
        <f>SUM(H4342:I4342)</f>
        <v>0</v>
      </c>
      <c r="K4342" s="17"/>
      <c r="L4342" s="19"/>
      <c r="M4342" s="19"/>
      <c r="N4342" s="18">
        <f>SUM(K4342:M4342)</f>
        <v>0</v>
      </c>
      <c r="O4342" s="19"/>
      <c r="P4342" s="19"/>
      <c r="Q4342" s="19"/>
      <c r="R4342" s="19"/>
      <c r="S4342" s="18">
        <f>SUM(O4342:R4342)</f>
        <v>0</v>
      </c>
      <c r="T4342" s="20"/>
      <c r="U4342" s="17"/>
      <c r="V4342" s="17"/>
      <c r="W4342" s="17"/>
      <c r="X4342" s="17"/>
      <c r="Y4342" s="17"/>
      <c r="Z4342" s="18">
        <f>SUM(T4342:Y4342)</f>
        <v>0</v>
      </c>
      <c r="AA4342" s="17"/>
      <c r="AB4342" s="17"/>
      <c r="AC4342" s="41">
        <f>G4342+J4342+N4342+S4342+Z4342+AA4342-AB4342</f>
        <v>69.933333333333337</v>
      </c>
    </row>
    <row r="4343" spans="1:29" x14ac:dyDescent="0.25">
      <c r="A4343" s="225">
        <v>4339</v>
      </c>
      <c r="B4343" s="62" t="s">
        <v>4759</v>
      </c>
      <c r="C4343" s="8" t="s">
        <v>4042</v>
      </c>
      <c r="D4343" s="18">
        <v>0.69933333333333336</v>
      </c>
      <c r="E4343" s="124"/>
      <c r="F4343" s="17"/>
      <c r="G4343" s="18">
        <f>SUM(D4343*100,E4343:F4343)</f>
        <v>69.933333333333337</v>
      </c>
      <c r="H4343" s="17"/>
      <c r="I4343" s="19"/>
      <c r="J4343" s="18">
        <f>SUM(H4343:I4343)</f>
        <v>0</v>
      </c>
      <c r="K4343" s="17"/>
      <c r="L4343" s="19"/>
      <c r="M4343" s="19"/>
      <c r="N4343" s="18">
        <f>SUM(K4343:M4343)</f>
        <v>0</v>
      </c>
      <c r="O4343" s="19"/>
      <c r="P4343" s="19"/>
      <c r="Q4343" s="19"/>
      <c r="R4343" s="19"/>
      <c r="S4343" s="18">
        <f>SUM(O4343:R4343)</f>
        <v>0</v>
      </c>
      <c r="T4343" s="20"/>
      <c r="U4343" s="17"/>
      <c r="V4343" s="17"/>
      <c r="W4343" s="17"/>
      <c r="X4343" s="17"/>
      <c r="Y4343" s="17"/>
      <c r="Z4343" s="18">
        <f>SUM(T4343:Y4343)</f>
        <v>0</v>
      </c>
      <c r="AA4343" s="17"/>
      <c r="AB4343" s="17"/>
      <c r="AC4343" s="41">
        <f>G4343+J4343+N4343+S4343+Z4343+AA4343-AB4343</f>
        <v>69.933333333333337</v>
      </c>
    </row>
    <row r="4344" spans="1:29" x14ac:dyDescent="0.25">
      <c r="A4344" s="224">
        <v>4340</v>
      </c>
      <c r="B4344" s="62" t="s">
        <v>4993</v>
      </c>
      <c r="C4344" s="8" t="s">
        <v>4042</v>
      </c>
      <c r="D4344" s="18">
        <v>0.69916083916083915</v>
      </c>
      <c r="E4344" s="124"/>
      <c r="F4344" s="17"/>
      <c r="G4344" s="18">
        <f>SUM(D4344*100,E4344:F4344)</f>
        <v>69.91608391608392</v>
      </c>
      <c r="H4344" s="17"/>
      <c r="I4344" s="19"/>
      <c r="J4344" s="18">
        <f>SUM(H4344:I4344)</f>
        <v>0</v>
      </c>
      <c r="K4344" s="17"/>
      <c r="L4344" s="19"/>
      <c r="M4344" s="19"/>
      <c r="N4344" s="18">
        <f>SUM(K4344:M4344)</f>
        <v>0</v>
      </c>
      <c r="O4344" s="19"/>
      <c r="P4344" s="19"/>
      <c r="Q4344" s="19"/>
      <c r="R4344" s="19"/>
      <c r="S4344" s="18">
        <f>SUM(O4344:R4344)</f>
        <v>0</v>
      </c>
      <c r="T4344" s="20"/>
      <c r="U4344" s="17"/>
      <c r="V4344" s="17"/>
      <c r="W4344" s="17"/>
      <c r="X4344" s="17"/>
      <c r="Y4344" s="17"/>
      <c r="Z4344" s="18">
        <f>SUM(T4344:Y4344)</f>
        <v>0</v>
      </c>
      <c r="AA4344" s="17"/>
      <c r="AB4344" s="17"/>
      <c r="AC4344" s="41">
        <f>G4344+J4344+N4344+S4344+Z4344+AA4344-AB4344</f>
        <v>69.91608391608392</v>
      </c>
    </row>
    <row r="4345" spans="1:29" x14ac:dyDescent="0.25">
      <c r="A4345" s="224">
        <v>4341</v>
      </c>
      <c r="B4345" s="58" t="s">
        <v>1095</v>
      </c>
      <c r="C4345" s="8" t="s">
        <v>5456</v>
      </c>
      <c r="D4345" s="6">
        <v>0.69896551724137934</v>
      </c>
      <c r="E4345" s="121"/>
      <c r="F4345" s="5"/>
      <c r="G4345" s="6">
        <f>SUM(D4345*100,E4345:F4345)</f>
        <v>69.896551724137936</v>
      </c>
      <c r="H4345" s="5"/>
      <c r="I4345" s="4"/>
      <c r="J4345" s="6">
        <f>SUM(H4345:I4345)</f>
        <v>0</v>
      </c>
      <c r="K4345" s="5"/>
      <c r="L4345" s="4"/>
      <c r="M4345" s="4"/>
      <c r="N4345" s="6">
        <f>SUM(K4345:M4345)</f>
        <v>0</v>
      </c>
      <c r="O4345" s="4"/>
      <c r="P4345" s="4"/>
      <c r="Q4345" s="4"/>
      <c r="R4345" s="4"/>
      <c r="S4345" s="6">
        <f>SUM(O4345:R4345)</f>
        <v>0</v>
      </c>
      <c r="T4345" s="7"/>
      <c r="U4345" s="5"/>
      <c r="V4345" s="5"/>
      <c r="W4345" s="5"/>
      <c r="X4345" s="5"/>
      <c r="Y4345" s="5"/>
      <c r="Z4345" s="6">
        <f>SUM(T4345:Y4345)</f>
        <v>0</v>
      </c>
      <c r="AA4345" s="5"/>
      <c r="AB4345" s="5"/>
      <c r="AC4345" s="40">
        <f>G4345+J4345+N4345+S4345+Z4345+AA4345-AB4345</f>
        <v>69.896551724137936</v>
      </c>
    </row>
    <row r="4346" spans="1:29" x14ac:dyDescent="0.25">
      <c r="A4346" s="224">
        <v>4342</v>
      </c>
      <c r="B4346" s="62" t="s">
        <v>3798</v>
      </c>
      <c r="C4346" s="13" t="s">
        <v>3340</v>
      </c>
      <c r="D4346" s="18">
        <v>0.69894736842105265</v>
      </c>
      <c r="E4346" s="122"/>
      <c r="F4346" s="17"/>
      <c r="G4346" s="18">
        <v>69.89473684210526</v>
      </c>
      <c r="H4346" s="17"/>
      <c r="I4346" s="19"/>
      <c r="J4346" s="18">
        <v>0</v>
      </c>
      <c r="K4346" s="17"/>
      <c r="L4346" s="19"/>
      <c r="M4346" s="19"/>
      <c r="N4346" s="18">
        <v>0</v>
      </c>
      <c r="O4346" s="19"/>
      <c r="P4346" s="19"/>
      <c r="Q4346" s="19"/>
      <c r="R4346" s="19"/>
      <c r="S4346" s="18">
        <v>0</v>
      </c>
      <c r="T4346" s="20"/>
      <c r="U4346" s="17"/>
      <c r="V4346" s="17"/>
      <c r="W4346" s="17"/>
      <c r="X4346" s="17"/>
      <c r="Y4346" s="17"/>
      <c r="Z4346" s="18">
        <v>0</v>
      </c>
      <c r="AA4346" s="17"/>
      <c r="AB4346" s="17"/>
      <c r="AC4346" s="41">
        <v>69.89473684210526</v>
      </c>
    </row>
    <row r="4347" spans="1:29" x14ac:dyDescent="0.25">
      <c r="A4347" s="225">
        <v>4343</v>
      </c>
      <c r="B4347" s="81" t="s">
        <v>4199</v>
      </c>
      <c r="C4347" s="8" t="s">
        <v>4042</v>
      </c>
      <c r="D4347" s="18">
        <v>0.6846875</v>
      </c>
      <c r="E4347" s="124"/>
      <c r="F4347" s="17"/>
      <c r="G4347" s="18">
        <f>SUM(D4347*100,E4347:F4347)</f>
        <v>68.46875</v>
      </c>
      <c r="H4347" s="17"/>
      <c r="I4347" s="19"/>
      <c r="J4347" s="18">
        <f>SUM(H4347:I4347)</f>
        <v>0</v>
      </c>
      <c r="K4347" s="17"/>
      <c r="L4347" s="19"/>
      <c r="M4347" s="19"/>
      <c r="N4347" s="18">
        <f>SUM(K4347:M4347)</f>
        <v>0</v>
      </c>
      <c r="O4347" s="19"/>
      <c r="P4347" s="19"/>
      <c r="Q4347" s="19"/>
      <c r="R4347" s="19"/>
      <c r="S4347" s="18">
        <f>SUM(O4347:R4347)</f>
        <v>0</v>
      </c>
      <c r="T4347" s="20"/>
      <c r="U4347" s="17">
        <v>0.8</v>
      </c>
      <c r="V4347" s="17"/>
      <c r="W4347" s="17">
        <v>0.6</v>
      </c>
      <c r="X4347" s="17"/>
      <c r="Y4347" s="17"/>
      <c r="Z4347" s="18">
        <f>SUM(T4347:Y4347)</f>
        <v>1.4</v>
      </c>
      <c r="AA4347" s="17"/>
      <c r="AB4347" s="17"/>
      <c r="AC4347" s="41">
        <f>G4347+J4347+N4347+S4347+Z4347+AA4347-AB4347</f>
        <v>69.868750000000006</v>
      </c>
    </row>
    <row r="4348" spans="1:29" x14ac:dyDescent="0.25">
      <c r="A4348" s="224">
        <v>4344</v>
      </c>
      <c r="B4348" s="81" t="s">
        <v>4273</v>
      </c>
      <c r="C4348" s="8" t="s">
        <v>4042</v>
      </c>
      <c r="D4348" s="18">
        <v>0.69866666666666666</v>
      </c>
      <c r="E4348" s="124"/>
      <c r="F4348" s="17"/>
      <c r="G4348" s="18">
        <f>SUM(D4348*100,E4348:F4348)</f>
        <v>69.86666666666666</v>
      </c>
      <c r="H4348" s="17"/>
      <c r="I4348" s="19"/>
      <c r="J4348" s="18">
        <f>SUM(H4348:I4348)</f>
        <v>0</v>
      </c>
      <c r="K4348" s="17"/>
      <c r="L4348" s="19"/>
      <c r="M4348" s="19"/>
      <c r="N4348" s="18">
        <f>SUM(K4348:M4348)</f>
        <v>0</v>
      </c>
      <c r="O4348" s="19"/>
      <c r="P4348" s="19"/>
      <c r="Q4348" s="19"/>
      <c r="R4348" s="19"/>
      <c r="S4348" s="18">
        <f>SUM(O4348:R4348)</f>
        <v>0</v>
      </c>
      <c r="T4348" s="20"/>
      <c r="U4348" s="17"/>
      <c r="V4348" s="17"/>
      <c r="W4348" s="17"/>
      <c r="X4348" s="17"/>
      <c r="Y4348" s="17"/>
      <c r="Z4348" s="18">
        <f>SUM(T4348:Y4348)</f>
        <v>0</v>
      </c>
      <c r="AA4348" s="17"/>
      <c r="AB4348" s="17"/>
      <c r="AC4348" s="41">
        <f>G4348+J4348+N4348+S4348+Z4348+AA4348-AB4348</f>
        <v>69.86666666666666</v>
      </c>
    </row>
    <row r="4349" spans="1:29" x14ac:dyDescent="0.25">
      <c r="A4349" s="224">
        <v>4345</v>
      </c>
      <c r="B4349" s="62" t="s">
        <v>3799</v>
      </c>
      <c r="C4349" s="13" t="s">
        <v>3340</v>
      </c>
      <c r="D4349" s="18">
        <v>0.69833333333333336</v>
      </c>
      <c r="E4349" s="122"/>
      <c r="F4349" s="17"/>
      <c r="G4349" s="18">
        <v>69.833333333333343</v>
      </c>
      <c r="H4349" s="17"/>
      <c r="I4349" s="19"/>
      <c r="J4349" s="18">
        <v>0</v>
      </c>
      <c r="K4349" s="17"/>
      <c r="L4349" s="19"/>
      <c r="M4349" s="19"/>
      <c r="N4349" s="18">
        <v>0</v>
      </c>
      <c r="O4349" s="19"/>
      <c r="P4349" s="19"/>
      <c r="Q4349" s="19"/>
      <c r="R4349" s="19"/>
      <c r="S4349" s="18">
        <v>0</v>
      </c>
      <c r="T4349" s="20"/>
      <c r="U4349" s="17"/>
      <c r="V4349" s="17"/>
      <c r="W4349" s="17"/>
      <c r="X4349" s="17"/>
      <c r="Y4349" s="17"/>
      <c r="Z4349" s="18">
        <v>0</v>
      </c>
      <c r="AA4349" s="17"/>
      <c r="AB4349" s="17"/>
      <c r="AC4349" s="41">
        <v>69.833333333333343</v>
      </c>
    </row>
    <row r="4350" spans="1:29" x14ac:dyDescent="0.25">
      <c r="A4350" s="224">
        <v>4346</v>
      </c>
      <c r="B4350" s="62" t="s">
        <v>3127</v>
      </c>
      <c r="C4350" s="13" t="s">
        <v>2360</v>
      </c>
      <c r="D4350" s="18">
        <v>0.69833333333333325</v>
      </c>
      <c r="E4350" s="122"/>
      <c r="F4350" s="17"/>
      <c r="G4350" s="18">
        <v>69.833333333333329</v>
      </c>
      <c r="H4350" s="17"/>
      <c r="I4350" s="19"/>
      <c r="J4350" s="18">
        <v>0</v>
      </c>
      <c r="K4350" s="17"/>
      <c r="L4350" s="19"/>
      <c r="M4350" s="19"/>
      <c r="N4350" s="18">
        <v>0</v>
      </c>
      <c r="O4350" s="19"/>
      <c r="P4350" s="19"/>
      <c r="Q4350" s="19"/>
      <c r="R4350" s="19"/>
      <c r="S4350" s="18">
        <v>0</v>
      </c>
      <c r="T4350" s="20"/>
      <c r="U4350" s="17"/>
      <c r="V4350" s="17"/>
      <c r="W4350" s="17"/>
      <c r="X4350" s="17"/>
      <c r="Y4350" s="17"/>
      <c r="Z4350" s="18">
        <v>0</v>
      </c>
      <c r="AA4350" s="17"/>
      <c r="AB4350" s="17"/>
      <c r="AC4350" s="41">
        <v>69.833333333333329</v>
      </c>
    </row>
    <row r="4351" spans="1:29" x14ac:dyDescent="0.25">
      <c r="A4351" s="225">
        <v>4347</v>
      </c>
      <c r="B4351" s="58" t="s">
        <v>666</v>
      </c>
      <c r="C4351" s="8" t="s">
        <v>5456</v>
      </c>
      <c r="D4351" s="6">
        <v>0.69827586206896552</v>
      </c>
      <c r="E4351" s="121"/>
      <c r="F4351" s="5"/>
      <c r="G4351" s="6">
        <f>SUM(D4351*100,E4351:F4351)</f>
        <v>69.827586206896555</v>
      </c>
      <c r="H4351" s="5"/>
      <c r="I4351" s="4"/>
      <c r="J4351" s="6">
        <f>SUM(H4351:I4351)</f>
        <v>0</v>
      </c>
      <c r="K4351" s="5"/>
      <c r="L4351" s="4"/>
      <c r="M4351" s="4"/>
      <c r="N4351" s="6">
        <f>SUM(K4351:M4351)</f>
        <v>0</v>
      </c>
      <c r="O4351" s="4"/>
      <c r="P4351" s="4"/>
      <c r="Q4351" s="4"/>
      <c r="R4351" s="4"/>
      <c r="S4351" s="6">
        <f>SUM(O4351:R4351)</f>
        <v>0</v>
      </c>
      <c r="T4351" s="7"/>
      <c r="U4351" s="5"/>
      <c r="V4351" s="5"/>
      <c r="W4351" s="5"/>
      <c r="X4351" s="5"/>
      <c r="Y4351" s="5"/>
      <c r="Z4351" s="6">
        <f>SUM(T4351:Y4351)</f>
        <v>0</v>
      </c>
      <c r="AA4351" s="5"/>
      <c r="AB4351" s="5"/>
      <c r="AC4351" s="40">
        <f>G4351+J4351+N4351+S4351+Z4351+AA4351-AB4351</f>
        <v>69.827586206896555</v>
      </c>
    </row>
    <row r="4352" spans="1:29" x14ac:dyDescent="0.25">
      <c r="A4352" s="224">
        <v>4348</v>
      </c>
      <c r="B4352" s="62" t="s">
        <v>1096</v>
      </c>
      <c r="C4352" s="8" t="s">
        <v>5456</v>
      </c>
      <c r="D4352" s="6">
        <v>0.69827586206896552</v>
      </c>
      <c r="E4352" s="121"/>
      <c r="F4352" s="5"/>
      <c r="G4352" s="6">
        <f>SUM(D4352*100,E4352:F4352)</f>
        <v>69.827586206896555</v>
      </c>
      <c r="H4352" s="5"/>
      <c r="I4352" s="4"/>
      <c r="J4352" s="6">
        <f>SUM(H4352:I4352)</f>
        <v>0</v>
      </c>
      <c r="K4352" s="5"/>
      <c r="L4352" s="4"/>
      <c r="M4352" s="4"/>
      <c r="N4352" s="6">
        <f>SUM(K4352:M4352)</f>
        <v>0</v>
      </c>
      <c r="O4352" s="4"/>
      <c r="P4352" s="4"/>
      <c r="Q4352" s="4"/>
      <c r="R4352" s="4"/>
      <c r="S4352" s="6">
        <f>SUM(O4352:R4352)</f>
        <v>0</v>
      </c>
      <c r="T4352" s="7"/>
      <c r="U4352" s="5"/>
      <c r="V4352" s="5"/>
      <c r="W4352" s="5"/>
      <c r="X4352" s="5"/>
      <c r="Y4352" s="5"/>
      <c r="Z4352" s="6">
        <f>SUM(T4352:Y4352)</f>
        <v>0</v>
      </c>
      <c r="AA4352" s="5"/>
      <c r="AB4352" s="5"/>
      <c r="AC4352" s="40">
        <f>G4352+J4352+N4352+S4352+Z4352+AA4352-AB4352</f>
        <v>69.827586206896555</v>
      </c>
    </row>
    <row r="4353" spans="1:29" x14ac:dyDescent="0.25">
      <c r="A4353" s="224">
        <v>4349</v>
      </c>
      <c r="B4353" s="81" t="s">
        <v>4554</v>
      </c>
      <c r="C4353" s="8" t="s">
        <v>4042</v>
      </c>
      <c r="D4353" s="18">
        <v>0.69818181818181824</v>
      </c>
      <c r="E4353" s="124"/>
      <c r="F4353" s="17"/>
      <c r="G4353" s="18">
        <f>SUM(D4353*100,E4353:F4353)</f>
        <v>69.818181818181827</v>
      </c>
      <c r="H4353" s="17"/>
      <c r="I4353" s="19"/>
      <c r="J4353" s="18">
        <f>SUM(H4353:I4353)</f>
        <v>0</v>
      </c>
      <c r="K4353" s="17"/>
      <c r="L4353" s="19"/>
      <c r="M4353" s="19"/>
      <c r="N4353" s="18">
        <f>SUM(K4353:M4353)</f>
        <v>0</v>
      </c>
      <c r="O4353" s="19"/>
      <c r="P4353" s="19"/>
      <c r="Q4353" s="19"/>
      <c r="R4353" s="19"/>
      <c r="S4353" s="18">
        <f>SUM(O4353:R4353)</f>
        <v>0</v>
      </c>
      <c r="T4353" s="20"/>
      <c r="U4353" s="17"/>
      <c r="V4353" s="17"/>
      <c r="W4353" s="17"/>
      <c r="X4353" s="17"/>
      <c r="Y4353" s="17"/>
      <c r="Z4353" s="18">
        <f>SUM(T4353:Y4353)</f>
        <v>0</v>
      </c>
      <c r="AA4353" s="17"/>
      <c r="AB4353" s="17"/>
      <c r="AC4353" s="41">
        <f>G4353+J4353+N4353+S4353+Z4353+AA4353-AB4353</f>
        <v>69.818181818181827</v>
      </c>
    </row>
    <row r="4354" spans="1:29" x14ac:dyDescent="0.25">
      <c r="A4354" s="224">
        <v>4350</v>
      </c>
      <c r="B4354" s="62" t="s">
        <v>3128</v>
      </c>
      <c r="C4354" s="13" t="s">
        <v>2360</v>
      </c>
      <c r="D4354" s="18">
        <v>0.69818181818181813</v>
      </c>
      <c r="E4354" s="122"/>
      <c r="F4354" s="17"/>
      <c r="G4354" s="18">
        <v>69.818181818181813</v>
      </c>
      <c r="H4354" s="17"/>
      <c r="I4354" s="19"/>
      <c r="J4354" s="18">
        <v>0</v>
      </c>
      <c r="K4354" s="17"/>
      <c r="L4354" s="19"/>
      <c r="M4354" s="19"/>
      <c r="N4354" s="18">
        <v>0</v>
      </c>
      <c r="O4354" s="19"/>
      <c r="P4354" s="19"/>
      <c r="Q4354" s="19"/>
      <c r="R4354" s="19"/>
      <c r="S4354" s="18">
        <v>0</v>
      </c>
      <c r="T4354" s="20"/>
      <c r="U4354" s="17"/>
      <c r="V4354" s="17"/>
      <c r="W4354" s="17"/>
      <c r="X4354" s="17"/>
      <c r="Y4354" s="17"/>
      <c r="Z4354" s="18">
        <v>0</v>
      </c>
      <c r="AA4354" s="17"/>
      <c r="AB4354" s="17"/>
      <c r="AC4354" s="41">
        <v>69.818181818181813</v>
      </c>
    </row>
    <row r="4355" spans="1:29" x14ac:dyDescent="0.25">
      <c r="A4355" s="225">
        <v>4351</v>
      </c>
      <c r="B4355" s="83" t="s">
        <v>1904</v>
      </c>
      <c r="C4355" s="8" t="s">
        <v>1369</v>
      </c>
      <c r="D4355" s="18">
        <v>0.69814666666666669</v>
      </c>
      <c r="E4355" s="122"/>
      <c r="F4355" s="17"/>
      <c r="G4355" s="18">
        <f>SUM(D4355*100,E4355:F4355)</f>
        <v>69.814666666666668</v>
      </c>
      <c r="H4355" s="17"/>
      <c r="I4355" s="19"/>
      <c r="J4355" s="18">
        <f>SUM(H4355:I4355)</f>
        <v>0</v>
      </c>
      <c r="K4355" s="17"/>
      <c r="L4355" s="19"/>
      <c r="M4355" s="19"/>
      <c r="N4355" s="18">
        <f>SUM(K4355:M4355)</f>
        <v>0</v>
      </c>
      <c r="O4355" s="19"/>
      <c r="P4355" s="19"/>
      <c r="Q4355" s="19"/>
      <c r="R4355" s="19"/>
      <c r="S4355" s="18">
        <f>SUM(O4355:R4355)</f>
        <v>0</v>
      </c>
      <c r="T4355" s="20"/>
      <c r="U4355" s="17"/>
      <c r="V4355" s="17"/>
      <c r="W4355" s="17"/>
      <c r="X4355" s="17"/>
      <c r="Y4355" s="17"/>
      <c r="Z4355" s="18">
        <f>SUM(T4355:Y4355)</f>
        <v>0</v>
      </c>
      <c r="AA4355" s="17"/>
      <c r="AB4355" s="17"/>
      <c r="AC4355" s="41">
        <f>G4355+J4355+N4355+S4355+Z4355+AA4355-AB4355</f>
        <v>69.814666666666668</v>
      </c>
    </row>
    <row r="4356" spans="1:29" x14ac:dyDescent="0.25">
      <c r="A4356" s="224">
        <v>4352</v>
      </c>
      <c r="B4356" s="62" t="s">
        <v>3800</v>
      </c>
      <c r="C4356" s="13" t="s">
        <v>3340</v>
      </c>
      <c r="D4356" s="18">
        <v>0.69794871794871793</v>
      </c>
      <c r="E4356" s="122"/>
      <c r="F4356" s="17"/>
      <c r="G4356" s="18">
        <v>69.794871794871796</v>
      </c>
      <c r="H4356" s="17"/>
      <c r="I4356" s="19"/>
      <c r="J4356" s="18">
        <v>0</v>
      </c>
      <c r="K4356" s="17"/>
      <c r="L4356" s="19"/>
      <c r="M4356" s="19"/>
      <c r="N4356" s="18">
        <v>0</v>
      </c>
      <c r="O4356" s="19"/>
      <c r="P4356" s="19"/>
      <c r="Q4356" s="19"/>
      <c r="R4356" s="19"/>
      <c r="S4356" s="18">
        <v>0</v>
      </c>
      <c r="T4356" s="20"/>
      <c r="U4356" s="17"/>
      <c r="V4356" s="17"/>
      <c r="W4356" s="17"/>
      <c r="X4356" s="17"/>
      <c r="Y4356" s="17"/>
      <c r="Z4356" s="18">
        <v>0</v>
      </c>
      <c r="AA4356" s="17"/>
      <c r="AB4356" s="17"/>
      <c r="AC4356" s="41">
        <v>69.794871794871796</v>
      </c>
    </row>
    <row r="4357" spans="1:29" x14ac:dyDescent="0.25">
      <c r="A4357" s="224">
        <v>4353</v>
      </c>
      <c r="B4357" s="81" t="s">
        <v>4412</v>
      </c>
      <c r="C4357" s="8" t="s">
        <v>4042</v>
      </c>
      <c r="D4357" s="18">
        <v>0.69793103448275862</v>
      </c>
      <c r="E4357" s="124"/>
      <c r="F4357" s="17"/>
      <c r="G4357" s="18">
        <f>SUM(D4357*100,E4357:F4357)</f>
        <v>69.793103448275858</v>
      </c>
      <c r="H4357" s="17"/>
      <c r="I4357" s="19"/>
      <c r="J4357" s="18">
        <f>SUM(H4357:I4357)</f>
        <v>0</v>
      </c>
      <c r="K4357" s="17"/>
      <c r="L4357" s="19"/>
      <c r="M4357" s="19"/>
      <c r="N4357" s="18">
        <f>SUM(K4357:M4357)</f>
        <v>0</v>
      </c>
      <c r="O4357" s="19"/>
      <c r="P4357" s="19"/>
      <c r="Q4357" s="19"/>
      <c r="R4357" s="19"/>
      <c r="S4357" s="18">
        <f>SUM(O4357:R4357)</f>
        <v>0</v>
      </c>
      <c r="T4357" s="20"/>
      <c r="U4357" s="17"/>
      <c r="V4357" s="17"/>
      <c r="W4357" s="17"/>
      <c r="X4357" s="17"/>
      <c r="Y4357" s="17"/>
      <c r="Z4357" s="18">
        <f>SUM(T4357:Y4357)</f>
        <v>0</v>
      </c>
      <c r="AA4357" s="17"/>
      <c r="AB4357" s="17"/>
      <c r="AC4357" s="41">
        <f>G4357+J4357+N4357+S4357+Z4357+AA4357-AB4357</f>
        <v>69.793103448275858</v>
      </c>
    </row>
    <row r="4358" spans="1:29" x14ac:dyDescent="0.25">
      <c r="A4358" s="224">
        <v>4354</v>
      </c>
      <c r="B4358" s="62" t="s">
        <v>5263</v>
      </c>
      <c r="C4358" s="9" t="s">
        <v>4042</v>
      </c>
      <c r="D4358" s="18">
        <v>0.69785454545454551</v>
      </c>
      <c r="E4358" s="124"/>
      <c r="F4358" s="17"/>
      <c r="G4358" s="18">
        <f>SUM(D4358*100,E4358:F4358)</f>
        <v>69.785454545454556</v>
      </c>
      <c r="H4358" s="17"/>
      <c r="I4358" s="19"/>
      <c r="J4358" s="18">
        <f>SUM(H4358:I4358)</f>
        <v>0</v>
      </c>
      <c r="K4358" s="17"/>
      <c r="L4358" s="19"/>
      <c r="M4358" s="19"/>
      <c r="N4358" s="18">
        <f>SUM(K4358:M4358)</f>
        <v>0</v>
      </c>
      <c r="O4358" s="19"/>
      <c r="P4358" s="19"/>
      <c r="Q4358" s="19"/>
      <c r="R4358" s="19"/>
      <c r="S4358" s="18">
        <f>SUM(O4358:R4358)</f>
        <v>0</v>
      </c>
      <c r="T4358" s="20"/>
      <c r="U4358" s="17"/>
      <c r="V4358" s="17"/>
      <c r="W4358" s="17"/>
      <c r="X4358" s="17"/>
      <c r="Y4358" s="17"/>
      <c r="Z4358" s="18">
        <f>SUM(T4358:Y4358)</f>
        <v>0</v>
      </c>
      <c r="AA4358" s="17"/>
      <c r="AB4358" s="17"/>
      <c r="AC4358" s="41">
        <f>G4358+J4358+N4358+S4358+Z4358+AA4358-AB4358</f>
        <v>69.785454545454556</v>
      </c>
    </row>
    <row r="4359" spans="1:29" x14ac:dyDescent="0.25">
      <c r="A4359" s="225">
        <v>4355</v>
      </c>
      <c r="B4359" s="62" t="s">
        <v>4636</v>
      </c>
      <c r="C4359" s="50" t="s">
        <v>4042</v>
      </c>
      <c r="D4359" s="18">
        <v>0.69774193548387098</v>
      </c>
      <c r="E4359" s="124"/>
      <c r="F4359" s="17"/>
      <c r="G4359" s="18">
        <f>SUM(D4359*100,E4359:F4359)</f>
        <v>69.774193548387103</v>
      </c>
      <c r="H4359" s="17"/>
      <c r="I4359" s="19"/>
      <c r="J4359" s="18">
        <f>SUM(H4359:I4359)</f>
        <v>0</v>
      </c>
      <c r="K4359" s="17"/>
      <c r="L4359" s="19"/>
      <c r="M4359" s="19"/>
      <c r="N4359" s="18">
        <f>SUM(K4359:M4359)</f>
        <v>0</v>
      </c>
      <c r="O4359" s="19"/>
      <c r="P4359" s="19"/>
      <c r="Q4359" s="19"/>
      <c r="R4359" s="19"/>
      <c r="S4359" s="18">
        <f>SUM(O4359:R4359)</f>
        <v>0</v>
      </c>
      <c r="T4359" s="20"/>
      <c r="U4359" s="17"/>
      <c r="V4359" s="17"/>
      <c r="W4359" s="17"/>
      <c r="X4359" s="17"/>
      <c r="Y4359" s="17"/>
      <c r="Z4359" s="18">
        <f>SUM(T4359:Y4359)</f>
        <v>0</v>
      </c>
      <c r="AA4359" s="17"/>
      <c r="AB4359" s="17"/>
      <c r="AC4359" s="41">
        <f>G4359+J4359+N4359+S4359+Z4359+AA4359-AB4359</f>
        <v>69.774193548387103</v>
      </c>
    </row>
    <row r="4360" spans="1:29" x14ac:dyDescent="0.25">
      <c r="A4360" s="224">
        <v>4356</v>
      </c>
      <c r="B4360" s="62" t="s">
        <v>3129</v>
      </c>
      <c r="C4360" s="13" t="s">
        <v>2360</v>
      </c>
      <c r="D4360" s="18">
        <v>0.69769230769230772</v>
      </c>
      <c r="E4360" s="122"/>
      <c r="F4360" s="17"/>
      <c r="G4360" s="18">
        <v>69.769230769230774</v>
      </c>
      <c r="H4360" s="17"/>
      <c r="I4360" s="19"/>
      <c r="J4360" s="18">
        <v>0</v>
      </c>
      <c r="K4360" s="17"/>
      <c r="L4360" s="19"/>
      <c r="M4360" s="19"/>
      <c r="N4360" s="18">
        <v>0</v>
      </c>
      <c r="O4360" s="19"/>
      <c r="P4360" s="19"/>
      <c r="Q4360" s="19"/>
      <c r="R4360" s="19"/>
      <c r="S4360" s="18">
        <v>0</v>
      </c>
      <c r="T4360" s="20"/>
      <c r="U4360" s="17"/>
      <c r="V4360" s="17"/>
      <c r="W4360" s="17"/>
      <c r="X4360" s="17"/>
      <c r="Y4360" s="17"/>
      <c r="Z4360" s="18">
        <v>0</v>
      </c>
      <c r="AA4360" s="17"/>
      <c r="AB4360" s="17"/>
      <c r="AC4360" s="41">
        <v>69.769230769230774</v>
      </c>
    </row>
    <row r="4361" spans="1:29" x14ac:dyDescent="0.25">
      <c r="A4361" s="224">
        <v>4357</v>
      </c>
      <c r="B4361" s="109">
        <v>214004</v>
      </c>
      <c r="C4361" s="36" t="s">
        <v>5457</v>
      </c>
      <c r="D4361" s="39">
        <v>0.69766666666666699</v>
      </c>
      <c r="E4361" s="123"/>
      <c r="F4361" s="33"/>
      <c r="G4361" s="34">
        <v>69.766666666666694</v>
      </c>
      <c r="H4361" s="33"/>
      <c r="I4361" s="32"/>
      <c r="J4361" s="34">
        <v>0</v>
      </c>
      <c r="K4361" s="33"/>
      <c r="L4361" s="32"/>
      <c r="M4361" s="32"/>
      <c r="N4361" s="34">
        <v>0</v>
      </c>
      <c r="O4361" s="32"/>
      <c r="P4361" s="32"/>
      <c r="Q4361" s="32"/>
      <c r="R4361" s="32"/>
      <c r="S4361" s="34">
        <v>0</v>
      </c>
      <c r="T4361" s="35"/>
      <c r="U4361" s="33"/>
      <c r="V4361" s="33"/>
      <c r="W4361" s="33"/>
      <c r="X4361" s="33"/>
      <c r="Y4361" s="33"/>
      <c r="Z4361" s="34">
        <v>0</v>
      </c>
      <c r="AA4361" s="33"/>
      <c r="AB4361" s="33"/>
      <c r="AC4361" s="42">
        <v>69.766666666666694</v>
      </c>
    </row>
    <row r="4362" spans="1:29" x14ac:dyDescent="0.25">
      <c r="A4362" s="224">
        <v>4358</v>
      </c>
      <c r="B4362" s="103" t="s">
        <v>1905</v>
      </c>
      <c r="C4362" s="8" t="s">
        <v>1369</v>
      </c>
      <c r="D4362" s="18">
        <v>0.66866666666666663</v>
      </c>
      <c r="E4362" s="122"/>
      <c r="F4362" s="17"/>
      <c r="G4362" s="18">
        <f>SUM(D4362*100,E4362:F4362)</f>
        <v>66.86666666666666</v>
      </c>
      <c r="H4362" s="17"/>
      <c r="I4362" s="19"/>
      <c r="J4362" s="18">
        <f>SUM(H4362:I4362)</f>
        <v>0</v>
      </c>
      <c r="K4362" s="17"/>
      <c r="L4362" s="19"/>
      <c r="M4362" s="19"/>
      <c r="N4362" s="18">
        <f>SUM(K4362:M4362)</f>
        <v>0</v>
      </c>
      <c r="O4362" s="19"/>
      <c r="P4362" s="19">
        <v>0.6</v>
      </c>
      <c r="Q4362" s="19"/>
      <c r="R4362" s="19"/>
      <c r="S4362" s="18">
        <f>SUM(O4362:R4362)</f>
        <v>0.6</v>
      </c>
      <c r="T4362" s="20"/>
      <c r="U4362" s="17">
        <v>1.5</v>
      </c>
      <c r="V4362" s="17"/>
      <c r="W4362" s="17">
        <f>0.2+0.6</f>
        <v>0.8</v>
      </c>
      <c r="X4362" s="17"/>
      <c r="Y4362" s="17"/>
      <c r="Z4362" s="18">
        <f>SUM(T4362:Y4362)</f>
        <v>2.2999999999999998</v>
      </c>
      <c r="AA4362" s="17"/>
      <c r="AB4362" s="17"/>
      <c r="AC4362" s="41">
        <f>G4362+J4362+N4362+S4362+Z4362+AA4362-AB4362</f>
        <v>69.766666666666652</v>
      </c>
    </row>
    <row r="4363" spans="1:29" x14ac:dyDescent="0.25">
      <c r="A4363" s="225">
        <v>4359</v>
      </c>
      <c r="B4363" s="62" t="s">
        <v>3130</v>
      </c>
      <c r="C4363" s="13" t="s">
        <v>2360</v>
      </c>
      <c r="D4363" s="18">
        <v>0.69750000000000001</v>
      </c>
      <c r="E4363" s="122"/>
      <c r="F4363" s="17"/>
      <c r="G4363" s="18">
        <v>69.75</v>
      </c>
      <c r="H4363" s="17"/>
      <c r="I4363" s="19"/>
      <c r="J4363" s="18">
        <v>0</v>
      </c>
      <c r="K4363" s="17"/>
      <c r="L4363" s="19"/>
      <c r="M4363" s="19"/>
      <c r="N4363" s="18">
        <v>0</v>
      </c>
      <c r="O4363" s="19"/>
      <c r="P4363" s="19"/>
      <c r="Q4363" s="19"/>
      <c r="R4363" s="19"/>
      <c r="S4363" s="18">
        <v>0</v>
      </c>
      <c r="T4363" s="20"/>
      <c r="U4363" s="17"/>
      <c r="V4363" s="17"/>
      <c r="W4363" s="17"/>
      <c r="X4363" s="17"/>
      <c r="Y4363" s="17"/>
      <c r="Z4363" s="18">
        <v>0</v>
      </c>
      <c r="AA4363" s="17"/>
      <c r="AB4363" s="17"/>
      <c r="AC4363" s="41">
        <v>69.75</v>
      </c>
    </row>
    <row r="4364" spans="1:29" x14ac:dyDescent="0.25">
      <c r="A4364" s="224">
        <v>4360</v>
      </c>
      <c r="B4364" s="62" t="s">
        <v>3131</v>
      </c>
      <c r="C4364" s="13" t="s">
        <v>2360</v>
      </c>
      <c r="D4364" s="18">
        <v>0.69750000000000001</v>
      </c>
      <c r="E4364" s="122"/>
      <c r="F4364" s="17"/>
      <c r="G4364" s="18">
        <v>69.75</v>
      </c>
      <c r="H4364" s="17"/>
      <c r="I4364" s="19"/>
      <c r="J4364" s="18">
        <v>0</v>
      </c>
      <c r="K4364" s="17"/>
      <c r="L4364" s="19"/>
      <c r="M4364" s="19"/>
      <c r="N4364" s="18">
        <v>0</v>
      </c>
      <c r="O4364" s="19"/>
      <c r="P4364" s="19"/>
      <c r="Q4364" s="19"/>
      <c r="R4364" s="19"/>
      <c r="S4364" s="18">
        <v>0</v>
      </c>
      <c r="T4364" s="20"/>
      <c r="U4364" s="17"/>
      <c r="V4364" s="17"/>
      <c r="W4364" s="17"/>
      <c r="X4364" s="17"/>
      <c r="Y4364" s="17"/>
      <c r="Z4364" s="18">
        <v>0</v>
      </c>
      <c r="AA4364" s="17"/>
      <c r="AB4364" s="17"/>
      <c r="AC4364" s="41">
        <v>69.75</v>
      </c>
    </row>
    <row r="4365" spans="1:29" x14ac:dyDescent="0.25">
      <c r="A4365" s="224">
        <v>4361</v>
      </c>
      <c r="B4365" s="62" t="s">
        <v>3132</v>
      </c>
      <c r="C4365" s="13" t="s">
        <v>2360</v>
      </c>
      <c r="D4365" s="18">
        <v>0.69750000000000001</v>
      </c>
      <c r="E4365" s="122"/>
      <c r="F4365" s="17"/>
      <c r="G4365" s="18">
        <v>69.75</v>
      </c>
      <c r="H4365" s="17"/>
      <c r="I4365" s="19"/>
      <c r="J4365" s="18">
        <v>0</v>
      </c>
      <c r="K4365" s="17"/>
      <c r="L4365" s="19"/>
      <c r="M4365" s="19"/>
      <c r="N4365" s="18">
        <v>0</v>
      </c>
      <c r="O4365" s="19"/>
      <c r="P4365" s="19"/>
      <c r="Q4365" s="19"/>
      <c r="R4365" s="19"/>
      <c r="S4365" s="18">
        <v>0</v>
      </c>
      <c r="T4365" s="20"/>
      <c r="U4365" s="17"/>
      <c r="V4365" s="17"/>
      <c r="W4365" s="17"/>
      <c r="X4365" s="17"/>
      <c r="Y4365" s="17"/>
      <c r="Z4365" s="18">
        <v>0</v>
      </c>
      <c r="AA4365" s="17"/>
      <c r="AB4365" s="17"/>
      <c r="AC4365" s="41">
        <v>69.75</v>
      </c>
    </row>
    <row r="4366" spans="1:29" x14ac:dyDescent="0.25">
      <c r="A4366" s="224">
        <v>4362</v>
      </c>
      <c r="B4366" s="100" t="s">
        <v>1906</v>
      </c>
      <c r="C4366" s="26" t="s">
        <v>1369</v>
      </c>
      <c r="D4366" s="18">
        <v>0.66543225806451622</v>
      </c>
      <c r="E4366" s="122"/>
      <c r="F4366" s="17"/>
      <c r="G4366" s="18">
        <f>SUM(D4366*100,E4366:F4366)</f>
        <v>66.543225806451616</v>
      </c>
      <c r="H4366" s="17"/>
      <c r="I4366" s="19"/>
      <c r="J4366" s="18">
        <f>SUM(H4366:I4366)</f>
        <v>0</v>
      </c>
      <c r="K4366" s="17"/>
      <c r="L4366" s="19"/>
      <c r="M4366" s="19"/>
      <c r="N4366" s="18">
        <f>SUM(K4366:M4366)</f>
        <v>0</v>
      </c>
      <c r="O4366" s="19"/>
      <c r="P4366" s="19"/>
      <c r="Q4366" s="19"/>
      <c r="R4366" s="19"/>
      <c r="S4366" s="18">
        <f>SUM(O4366:R4366)</f>
        <v>0</v>
      </c>
      <c r="T4366" s="20"/>
      <c r="U4366" s="17">
        <v>0.5</v>
      </c>
      <c r="V4366" s="17"/>
      <c r="W4366" s="17">
        <v>0.2</v>
      </c>
      <c r="X4366" s="17"/>
      <c r="Y4366" s="17">
        <f>0.5+2</f>
        <v>2.5</v>
      </c>
      <c r="Z4366" s="18">
        <f>SUM(T4366:Y4366)</f>
        <v>3.2</v>
      </c>
      <c r="AA4366" s="17"/>
      <c r="AB4366" s="17"/>
      <c r="AC4366" s="41">
        <f>G4366+J4366+N4366+S4366+Z4366+AA4366-AB4366</f>
        <v>69.743225806451619</v>
      </c>
    </row>
    <row r="4367" spans="1:29" x14ac:dyDescent="0.25">
      <c r="A4367" s="225">
        <v>4363</v>
      </c>
      <c r="B4367" s="58" t="s">
        <v>1097</v>
      </c>
      <c r="C4367" s="8" t="s">
        <v>5456</v>
      </c>
      <c r="D4367" s="6">
        <v>0.69741935483870965</v>
      </c>
      <c r="E4367" s="121"/>
      <c r="F4367" s="5"/>
      <c r="G4367" s="6">
        <f>SUM(D4367*100,E4367:F4367)</f>
        <v>69.741935483870961</v>
      </c>
      <c r="H4367" s="5"/>
      <c r="I4367" s="4"/>
      <c r="J4367" s="6">
        <f>SUM(H4367:I4367)</f>
        <v>0</v>
      </c>
      <c r="K4367" s="5"/>
      <c r="L4367" s="4"/>
      <c r="M4367" s="4"/>
      <c r="N4367" s="6">
        <f>SUM(K4367:M4367)</f>
        <v>0</v>
      </c>
      <c r="O4367" s="4"/>
      <c r="P4367" s="4"/>
      <c r="Q4367" s="4"/>
      <c r="R4367" s="4"/>
      <c r="S4367" s="6">
        <f>SUM(O4367:R4367)</f>
        <v>0</v>
      </c>
      <c r="T4367" s="7"/>
      <c r="U4367" s="5"/>
      <c r="V4367" s="5"/>
      <c r="W4367" s="5"/>
      <c r="X4367" s="5"/>
      <c r="Y4367" s="5"/>
      <c r="Z4367" s="6">
        <f>SUM(T4367:Y4367)</f>
        <v>0</v>
      </c>
      <c r="AA4367" s="5"/>
      <c r="AB4367" s="5"/>
      <c r="AC4367" s="40">
        <f>G4367+J4367+N4367+S4367+Z4367+AA4367-AB4367</f>
        <v>69.741935483870961</v>
      </c>
    </row>
    <row r="4368" spans="1:29" x14ac:dyDescent="0.25">
      <c r="A4368" s="224">
        <v>4364</v>
      </c>
      <c r="B4368" s="59" t="s">
        <v>1098</v>
      </c>
      <c r="C4368" s="8" t="s">
        <v>5456</v>
      </c>
      <c r="D4368" s="43">
        <v>0.65438666666666667</v>
      </c>
      <c r="E4368" s="121"/>
      <c r="F4368" s="5"/>
      <c r="G4368" s="6">
        <f>SUM(D4368*100,E4368:F4368)</f>
        <v>65.438666666666663</v>
      </c>
      <c r="H4368" s="5"/>
      <c r="I4368" s="4"/>
      <c r="J4368" s="6">
        <f>SUM(H4368:I4368)</f>
        <v>0</v>
      </c>
      <c r="K4368" s="5"/>
      <c r="L4368" s="4"/>
      <c r="M4368" s="4"/>
      <c r="N4368" s="6">
        <f>SUM(K4368:M4368)</f>
        <v>0</v>
      </c>
      <c r="O4368" s="4"/>
      <c r="P4368" s="4"/>
      <c r="Q4368" s="4"/>
      <c r="R4368" s="4"/>
      <c r="S4368" s="6">
        <f>SUM(O4368:R4368)</f>
        <v>0</v>
      </c>
      <c r="T4368" s="7">
        <v>1</v>
      </c>
      <c r="U4368" s="5">
        <v>0.5</v>
      </c>
      <c r="V4368" s="5">
        <v>1.6</v>
      </c>
      <c r="W4368" s="5">
        <v>1.2</v>
      </c>
      <c r="X4368" s="5"/>
      <c r="Y4368" s="5"/>
      <c r="Z4368" s="6">
        <f>SUM(T4368:Y4368)</f>
        <v>4.3</v>
      </c>
      <c r="AA4368" s="5"/>
      <c r="AB4368" s="5"/>
      <c r="AC4368" s="40">
        <f>G4368+J4368+N4368+S4368+Z4368+AA4368-AB4368</f>
        <v>69.73866666666666</v>
      </c>
    </row>
    <row r="4369" spans="1:29" x14ac:dyDescent="0.25">
      <c r="A4369" s="224">
        <v>4365</v>
      </c>
      <c r="B4369" s="62" t="s">
        <v>1099</v>
      </c>
      <c r="C4369" s="8" t="s">
        <v>5456</v>
      </c>
      <c r="D4369" s="6">
        <v>0.69733333333333336</v>
      </c>
      <c r="E4369" s="121"/>
      <c r="F4369" s="5"/>
      <c r="G4369" s="6">
        <f>SUM(D4369*100,E4369:F4369)</f>
        <v>69.733333333333334</v>
      </c>
      <c r="H4369" s="5"/>
      <c r="I4369" s="4"/>
      <c r="J4369" s="6">
        <f>SUM(H4369:I4369)</f>
        <v>0</v>
      </c>
      <c r="K4369" s="5"/>
      <c r="L4369" s="4"/>
      <c r="M4369" s="4"/>
      <c r="N4369" s="6">
        <f>SUM(K4369:M4369)</f>
        <v>0</v>
      </c>
      <c r="O4369" s="4"/>
      <c r="P4369" s="4"/>
      <c r="Q4369" s="4"/>
      <c r="R4369" s="4"/>
      <c r="S4369" s="6">
        <f>SUM(O4369:R4369)</f>
        <v>0</v>
      </c>
      <c r="T4369" s="7"/>
      <c r="U4369" s="5"/>
      <c r="V4369" s="5"/>
      <c r="W4369" s="5"/>
      <c r="X4369" s="5"/>
      <c r="Y4369" s="5"/>
      <c r="Z4369" s="6">
        <f>SUM(T4369:Y4369)</f>
        <v>0</v>
      </c>
      <c r="AA4369" s="5"/>
      <c r="AB4369" s="5"/>
      <c r="AC4369" s="40">
        <f>G4369+J4369+N4369+S4369+Z4369+AA4369-AB4369</f>
        <v>69.733333333333334</v>
      </c>
    </row>
    <row r="4370" spans="1:29" x14ac:dyDescent="0.25">
      <c r="A4370" s="224">
        <v>4366</v>
      </c>
      <c r="B4370" s="95" t="s">
        <v>1907</v>
      </c>
      <c r="C4370" s="8" t="s">
        <v>1369</v>
      </c>
      <c r="D4370" s="18">
        <v>0.69727741935483867</v>
      </c>
      <c r="E4370" s="122"/>
      <c r="F4370" s="17"/>
      <c r="G4370" s="18">
        <f>SUM(D4370*100,E4370:F4370)</f>
        <v>69.727741935483863</v>
      </c>
      <c r="H4370" s="17"/>
      <c r="I4370" s="19"/>
      <c r="J4370" s="18">
        <f>SUM(H4370:I4370)</f>
        <v>0</v>
      </c>
      <c r="K4370" s="17"/>
      <c r="L4370" s="19"/>
      <c r="M4370" s="19"/>
      <c r="N4370" s="18">
        <f>SUM(K4370:M4370)</f>
        <v>0</v>
      </c>
      <c r="O4370" s="19"/>
      <c r="P4370" s="19"/>
      <c r="Q4370" s="19"/>
      <c r="R4370" s="19"/>
      <c r="S4370" s="18">
        <f>SUM(O4370:R4370)</f>
        <v>0</v>
      </c>
      <c r="T4370" s="20"/>
      <c r="U4370" s="17"/>
      <c r="V4370" s="17"/>
      <c r="W4370" s="17"/>
      <c r="X4370" s="17"/>
      <c r="Y4370" s="17"/>
      <c r="Z4370" s="18">
        <f>SUM(T4370:Y4370)</f>
        <v>0</v>
      </c>
      <c r="AA4370" s="17"/>
      <c r="AB4370" s="17"/>
      <c r="AC4370" s="41">
        <f>G4370+J4370+N4370+S4370+Z4370+AA4370-AB4370</f>
        <v>69.727741935483863</v>
      </c>
    </row>
    <row r="4371" spans="1:29" x14ac:dyDescent="0.25">
      <c r="A4371" s="225">
        <v>4367</v>
      </c>
      <c r="B4371" s="62" t="s">
        <v>3801</v>
      </c>
      <c r="C4371" s="13" t="s">
        <v>3340</v>
      </c>
      <c r="D4371" s="18">
        <v>0.69717948717948719</v>
      </c>
      <c r="E4371" s="122"/>
      <c r="F4371" s="17"/>
      <c r="G4371" s="18">
        <v>69.717948717948715</v>
      </c>
      <c r="H4371" s="17"/>
      <c r="I4371" s="19"/>
      <c r="J4371" s="18">
        <v>0</v>
      </c>
      <c r="K4371" s="17"/>
      <c r="L4371" s="19"/>
      <c r="M4371" s="19"/>
      <c r="N4371" s="18">
        <v>0</v>
      </c>
      <c r="O4371" s="19"/>
      <c r="P4371" s="19"/>
      <c r="Q4371" s="19"/>
      <c r="R4371" s="19"/>
      <c r="S4371" s="18">
        <v>0</v>
      </c>
      <c r="T4371" s="20"/>
      <c r="U4371" s="17"/>
      <c r="V4371" s="17"/>
      <c r="W4371" s="17"/>
      <c r="X4371" s="17"/>
      <c r="Y4371" s="17"/>
      <c r="Z4371" s="18">
        <v>0</v>
      </c>
      <c r="AA4371" s="17"/>
      <c r="AB4371" s="17"/>
      <c r="AC4371" s="41">
        <v>69.717948717948715</v>
      </c>
    </row>
    <row r="4372" spans="1:29" x14ac:dyDescent="0.25">
      <c r="A4372" s="224">
        <v>4368</v>
      </c>
      <c r="B4372" s="62" t="s">
        <v>3133</v>
      </c>
      <c r="C4372" s="13" t="s">
        <v>2360</v>
      </c>
      <c r="D4372" s="18">
        <v>0.68916666666666671</v>
      </c>
      <c r="E4372" s="122"/>
      <c r="F4372" s="17"/>
      <c r="G4372" s="18">
        <v>68.916666666666671</v>
      </c>
      <c r="H4372" s="17"/>
      <c r="I4372" s="19"/>
      <c r="J4372" s="18">
        <v>0</v>
      </c>
      <c r="K4372" s="17"/>
      <c r="L4372" s="19"/>
      <c r="M4372" s="19"/>
      <c r="N4372" s="18">
        <v>0</v>
      </c>
      <c r="O4372" s="19"/>
      <c r="P4372" s="19"/>
      <c r="Q4372" s="19"/>
      <c r="R4372" s="19"/>
      <c r="S4372" s="18">
        <v>0</v>
      </c>
      <c r="T4372" s="20"/>
      <c r="U4372" s="17">
        <v>0.8</v>
      </c>
      <c r="V4372" s="17"/>
      <c r="W4372" s="17"/>
      <c r="X4372" s="17"/>
      <c r="Y4372" s="17"/>
      <c r="Z4372" s="18">
        <v>0.8</v>
      </c>
      <c r="AA4372" s="17"/>
      <c r="AB4372" s="17"/>
      <c r="AC4372" s="41">
        <v>69.716666666666669</v>
      </c>
    </row>
    <row r="4373" spans="1:29" x14ac:dyDescent="0.25">
      <c r="A4373" s="224">
        <v>4369</v>
      </c>
      <c r="B4373" s="62" t="s">
        <v>3134</v>
      </c>
      <c r="C4373" s="13" t="s">
        <v>2360</v>
      </c>
      <c r="D4373" s="18">
        <v>0.69709090909090898</v>
      </c>
      <c r="E4373" s="122"/>
      <c r="F4373" s="17"/>
      <c r="G4373" s="18">
        <v>69.709090909090904</v>
      </c>
      <c r="H4373" s="17"/>
      <c r="I4373" s="19"/>
      <c r="J4373" s="18">
        <v>0</v>
      </c>
      <c r="K4373" s="17"/>
      <c r="L4373" s="19"/>
      <c r="M4373" s="19"/>
      <c r="N4373" s="18">
        <v>0</v>
      </c>
      <c r="O4373" s="19"/>
      <c r="P4373" s="19"/>
      <c r="Q4373" s="19"/>
      <c r="R4373" s="19"/>
      <c r="S4373" s="18">
        <v>0</v>
      </c>
      <c r="T4373" s="20"/>
      <c r="U4373" s="17"/>
      <c r="V4373" s="17"/>
      <c r="W4373" s="17"/>
      <c r="X4373" s="17"/>
      <c r="Y4373" s="17"/>
      <c r="Z4373" s="18">
        <v>0</v>
      </c>
      <c r="AA4373" s="17"/>
      <c r="AB4373" s="17"/>
      <c r="AC4373" s="41">
        <v>69.709090909090904</v>
      </c>
    </row>
    <row r="4374" spans="1:29" x14ac:dyDescent="0.25">
      <c r="A4374" s="224">
        <v>4370</v>
      </c>
      <c r="B4374" s="62" t="s">
        <v>3135</v>
      </c>
      <c r="C4374" s="13" t="s">
        <v>2360</v>
      </c>
      <c r="D4374" s="18">
        <v>0.69700000000000006</v>
      </c>
      <c r="E4374" s="122"/>
      <c r="F4374" s="17"/>
      <c r="G4374" s="18">
        <v>69.7</v>
      </c>
      <c r="H4374" s="17"/>
      <c r="I4374" s="19"/>
      <c r="J4374" s="18">
        <v>0</v>
      </c>
      <c r="K4374" s="17"/>
      <c r="L4374" s="19"/>
      <c r="M4374" s="19"/>
      <c r="N4374" s="18">
        <v>0</v>
      </c>
      <c r="O4374" s="19"/>
      <c r="P4374" s="19"/>
      <c r="Q4374" s="19"/>
      <c r="R4374" s="19"/>
      <c r="S4374" s="18">
        <v>0</v>
      </c>
      <c r="T4374" s="20"/>
      <c r="U4374" s="17"/>
      <c r="V4374" s="17"/>
      <c r="W4374" s="17"/>
      <c r="X4374" s="17"/>
      <c r="Y4374" s="17"/>
      <c r="Z4374" s="18">
        <v>0</v>
      </c>
      <c r="AA4374" s="17"/>
      <c r="AB4374" s="17"/>
      <c r="AC4374" s="41">
        <v>69.7</v>
      </c>
    </row>
    <row r="4375" spans="1:29" x14ac:dyDescent="0.25">
      <c r="A4375" s="225">
        <v>4371</v>
      </c>
      <c r="B4375" s="62" t="s">
        <v>3136</v>
      </c>
      <c r="C4375" s="13" t="s">
        <v>2360</v>
      </c>
      <c r="D4375" s="18">
        <v>0.69666666666666677</v>
      </c>
      <c r="E4375" s="122"/>
      <c r="F4375" s="17"/>
      <c r="G4375" s="18">
        <v>69.666666666666671</v>
      </c>
      <c r="H4375" s="17"/>
      <c r="I4375" s="19"/>
      <c r="J4375" s="18">
        <v>0</v>
      </c>
      <c r="K4375" s="17"/>
      <c r="L4375" s="19"/>
      <c r="M4375" s="19"/>
      <c r="N4375" s="18">
        <v>0</v>
      </c>
      <c r="O4375" s="19"/>
      <c r="P4375" s="19"/>
      <c r="Q4375" s="19"/>
      <c r="R4375" s="19"/>
      <c r="S4375" s="18">
        <v>0</v>
      </c>
      <c r="T4375" s="20"/>
      <c r="U4375" s="17"/>
      <c r="V4375" s="17"/>
      <c r="W4375" s="17"/>
      <c r="X4375" s="17"/>
      <c r="Y4375" s="17"/>
      <c r="Z4375" s="18">
        <v>0</v>
      </c>
      <c r="AA4375" s="17"/>
      <c r="AB4375" s="17"/>
      <c r="AC4375" s="41">
        <v>69.666666666666671</v>
      </c>
    </row>
    <row r="4376" spans="1:29" x14ac:dyDescent="0.25">
      <c r="A4376" s="224">
        <v>4372</v>
      </c>
      <c r="B4376" s="109">
        <v>204254</v>
      </c>
      <c r="C4376" s="36" t="s">
        <v>5457</v>
      </c>
      <c r="D4376" s="38">
        <v>0.69656249999999997</v>
      </c>
      <c r="E4376" s="123"/>
      <c r="F4376" s="33"/>
      <c r="G4376" s="34">
        <v>69.65625</v>
      </c>
      <c r="H4376" s="33"/>
      <c r="I4376" s="32"/>
      <c r="J4376" s="34">
        <v>0</v>
      </c>
      <c r="K4376" s="33"/>
      <c r="L4376" s="32"/>
      <c r="M4376" s="32"/>
      <c r="N4376" s="34">
        <v>0</v>
      </c>
      <c r="O4376" s="32"/>
      <c r="P4376" s="32"/>
      <c r="Q4376" s="32"/>
      <c r="R4376" s="32"/>
      <c r="S4376" s="34">
        <v>0</v>
      </c>
      <c r="T4376" s="35"/>
      <c r="U4376" s="33"/>
      <c r="V4376" s="33"/>
      <c r="W4376" s="33"/>
      <c r="X4376" s="33"/>
      <c r="Y4376" s="33"/>
      <c r="Z4376" s="34">
        <v>0</v>
      </c>
      <c r="AA4376" s="33"/>
      <c r="AB4376" s="33"/>
      <c r="AC4376" s="42">
        <v>69.65625</v>
      </c>
    </row>
    <row r="4377" spans="1:29" x14ac:dyDescent="0.25">
      <c r="A4377" s="224">
        <v>4373</v>
      </c>
      <c r="B4377" s="62" t="s">
        <v>4873</v>
      </c>
      <c r="C4377" s="8" t="s">
        <v>4042</v>
      </c>
      <c r="D4377" s="18">
        <v>0.68216216216216219</v>
      </c>
      <c r="E4377" s="124"/>
      <c r="F4377" s="17"/>
      <c r="G4377" s="18">
        <f>SUM(D4377*100,E4377:F4377)</f>
        <v>68.216216216216225</v>
      </c>
      <c r="H4377" s="17"/>
      <c r="I4377" s="19"/>
      <c r="J4377" s="18">
        <f>SUM(H4377:I4377)</f>
        <v>0</v>
      </c>
      <c r="K4377" s="17"/>
      <c r="L4377" s="19"/>
      <c r="M4377" s="19"/>
      <c r="N4377" s="18">
        <f>SUM(K4377:M4377)</f>
        <v>0</v>
      </c>
      <c r="O4377" s="19"/>
      <c r="P4377" s="19"/>
      <c r="Q4377" s="19"/>
      <c r="R4377" s="19"/>
      <c r="S4377" s="18">
        <f>SUM(O4377:R4377)</f>
        <v>0</v>
      </c>
      <c r="T4377" s="20"/>
      <c r="U4377" s="17">
        <v>0.2</v>
      </c>
      <c r="V4377" s="17"/>
      <c r="W4377" s="17"/>
      <c r="X4377" s="17">
        <f>0.5+0.5+0.2</f>
        <v>1.2</v>
      </c>
      <c r="Y4377" s="17"/>
      <c r="Z4377" s="18">
        <f>SUM(T4377:Y4377)</f>
        <v>1.4</v>
      </c>
      <c r="AA4377" s="17"/>
      <c r="AB4377" s="17"/>
      <c r="AC4377" s="41">
        <f>G4377+J4377+N4377+S4377+Z4377+AA4377-AB4377</f>
        <v>69.61621621621623</v>
      </c>
    </row>
    <row r="4378" spans="1:29" x14ac:dyDescent="0.25">
      <c r="A4378" s="224">
        <v>4374</v>
      </c>
      <c r="B4378" s="62" t="s">
        <v>3137</v>
      </c>
      <c r="C4378" s="13" t="s">
        <v>2360</v>
      </c>
      <c r="D4378" s="18">
        <v>0.69615384615384612</v>
      </c>
      <c r="E4378" s="122"/>
      <c r="F4378" s="17"/>
      <c r="G4378" s="18">
        <v>69.615384615384613</v>
      </c>
      <c r="H4378" s="17"/>
      <c r="I4378" s="19"/>
      <c r="J4378" s="18">
        <v>0</v>
      </c>
      <c r="K4378" s="17"/>
      <c r="L4378" s="19"/>
      <c r="M4378" s="19"/>
      <c r="N4378" s="18">
        <v>0</v>
      </c>
      <c r="O4378" s="19"/>
      <c r="P4378" s="19"/>
      <c r="Q4378" s="19"/>
      <c r="R4378" s="19"/>
      <c r="S4378" s="18">
        <v>0</v>
      </c>
      <c r="T4378" s="20"/>
      <c r="U4378" s="17"/>
      <c r="V4378" s="17"/>
      <c r="W4378" s="17"/>
      <c r="X4378" s="17"/>
      <c r="Y4378" s="17"/>
      <c r="Z4378" s="18">
        <v>0</v>
      </c>
      <c r="AA4378" s="17"/>
      <c r="AB4378" s="17"/>
      <c r="AC4378" s="41">
        <v>69.615384615384613</v>
      </c>
    </row>
    <row r="4379" spans="1:29" x14ac:dyDescent="0.25">
      <c r="A4379" s="225">
        <v>4375</v>
      </c>
      <c r="B4379" s="62" t="s">
        <v>3802</v>
      </c>
      <c r="C4379" s="13" t="s">
        <v>3340</v>
      </c>
      <c r="D4379" s="18">
        <v>0.69615384615384612</v>
      </c>
      <c r="E4379" s="122"/>
      <c r="F4379" s="17"/>
      <c r="G4379" s="18">
        <v>69.615384615384613</v>
      </c>
      <c r="H4379" s="17"/>
      <c r="I4379" s="19"/>
      <c r="J4379" s="18">
        <v>0</v>
      </c>
      <c r="K4379" s="17"/>
      <c r="L4379" s="19"/>
      <c r="M4379" s="19"/>
      <c r="N4379" s="18">
        <v>0</v>
      </c>
      <c r="O4379" s="19"/>
      <c r="P4379" s="19"/>
      <c r="Q4379" s="19"/>
      <c r="R4379" s="19"/>
      <c r="S4379" s="18">
        <v>0</v>
      </c>
      <c r="T4379" s="20"/>
      <c r="U4379" s="17"/>
      <c r="V4379" s="17"/>
      <c r="W4379" s="17"/>
      <c r="X4379" s="17"/>
      <c r="Y4379" s="17"/>
      <c r="Z4379" s="18">
        <v>0</v>
      </c>
      <c r="AA4379" s="17"/>
      <c r="AB4379" s="17"/>
      <c r="AC4379" s="41">
        <v>69.615384615384613</v>
      </c>
    </row>
    <row r="4380" spans="1:29" x14ac:dyDescent="0.25">
      <c r="A4380" s="224">
        <v>4376</v>
      </c>
      <c r="B4380" s="58" t="s">
        <v>1100</v>
      </c>
      <c r="C4380" s="8" t="s">
        <v>5456</v>
      </c>
      <c r="D4380" s="6">
        <v>0.69612903225806455</v>
      </c>
      <c r="E4380" s="121"/>
      <c r="F4380" s="5"/>
      <c r="G4380" s="6">
        <f>SUM(D4380*100,E4380:F4380)</f>
        <v>69.612903225806448</v>
      </c>
      <c r="H4380" s="5"/>
      <c r="I4380" s="4"/>
      <c r="J4380" s="6">
        <f>SUM(H4380:I4380)</f>
        <v>0</v>
      </c>
      <c r="K4380" s="5"/>
      <c r="L4380" s="4"/>
      <c r="M4380" s="4"/>
      <c r="N4380" s="6">
        <f>SUM(K4380:M4380)</f>
        <v>0</v>
      </c>
      <c r="O4380" s="4"/>
      <c r="P4380" s="4"/>
      <c r="Q4380" s="4"/>
      <c r="R4380" s="4"/>
      <c r="S4380" s="6">
        <f>SUM(O4380:R4380)</f>
        <v>0</v>
      </c>
      <c r="T4380" s="7"/>
      <c r="U4380" s="5"/>
      <c r="V4380" s="5"/>
      <c r="W4380" s="5"/>
      <c r="X4380" s="5"/>
      <c r="Y4380" s="5"/>
      <c r="Z4380" s="6">
        <f>SUM(T4380:Y4380)</f>
        <v>0</v>
      </c>
      <c r="AA4380" s="5"/>
      <c r="AB4380" s="5"/>
      <c r="AC4380" s="40">
        <f>G4380+J4380+N4380+S4380+Z4380+AA4380-AB4380</f>
        <v>69.612903225806448</v>
      </c>
    </row>
    <row r="4381" spans="1:29" x14ac:dyDescent="0.25">
      <c r="A4381" s="224">
        <v>4377</v>
      </c>
      <c r="B4381" s="80" t="s">
        <v>1908</v>
      </c>
      <c r="C4381" s="22" t="s">
        <v>1369</v>
      </c>
      <c r="D4381" s="18">
        <v>0.69599999999999995</v>
      </c>
      <c r="E4381" s="122"/>
      <c r="F4381" s="17"/>
      <c r="G4381" s="18">
        <f>SUM(D4381*100,E4381:F4381)</f>
        <v>69.599999999999994</v>
      </c>
      <c r="H4381" s="17"/>
      <c r="I4381" s="19"/>
      <c r="J4381" s="18">
        <f>SUM(H4381:I4381)</f>
        <v>0</v>
      </c>
      <c r="K4381" s="17"/>
      <c r="L4381" s="19"/>
      <c r="M4381" s="19"/>
      <c r="N4381" s="18">
        <f>SUM(K4381:M4381)</f>
        <v>0</v>
      </c>
      <c r="O4381" s="19"/>
      <c r="P4381" s="19"/>
      <c r="Q4381" s="19"/>
      <c r="R4381" s="19"/>
      <c r="S4381" s="18">
        <f>SUM(O4381:R4381)</f>
        <v>0</v>
      </c>
      <c r="T4381" s="20"/>
      <c r="U4381" s="17"/>
      <c r="V4381" s="17"/>
      <c r="W4381" s="17"/>
      <c r="X4381" s="17"/>
      <c r="Y4381" s="17"/>
      <c r="Z4381" s="18">
        <f>SUM(T4381:Y4381)</f>
        <v>0</v>
      </c>
      <c r="AA4381" s="17"/>
      <c r="AB4381" s="17"/>
      <c r="AC4381" s="41">
        <f>G4381+J4381+N4381+S4381+Z4381+AA4381-AB4381</f>
        <v>69.599999999999994</v>
      </c>
    </row>
    <row r="4382" spans="1:29" x14ac:dyDescent="0.25">
      <c r="A4382" s="224">
        <v>4378</v>
      </c>
      <c r="B4382" s="62" t="s">
        <v>5339</v>
      </c>
      <c r="C4382" s="9" t="s">
        <v>4042</v>
      </c>
      <c r="D4382" s="18">
        <v>0.69581818181818178</v>
      </c>
      <c r="E4382" s="124"/>
      <c r="F4382" s="17"/>
      <c r="G4382" s="18">
        <f>SUM(D4382*100,E4382:F4382)</f>
        <v>69.581818181818178</v>
      </c>
      <c r="H4382" s="17"/>
      <c r="I4382" s="19"/>
      <c r="J4382" s="18">
        <f>SUM(H4382:I4382)</f>
        <v>0</v>
      </c>
      <c r="K4382" s="17"/>
      <c r="L4382" s="19"/>
      <c r="M4382" s="19"/>
      <c r="N4382" s="18">
        <f>SUM(K4382:M4382)</f>
        <v>0</v>
      </c>
      <c r="O4382" s="19"/>
      <c r="P4382" s="19"/>
      <c r="Q4382" s="19"/>
      <c r="R4382" s="19"/>
      <c r="S4382" s="18">
        <f>SUM(O4382:R4382)</f>
        <v>0</v>
      </c>
      <c r="T4382" s="20"/>
      <c r="U4382" s="17"/>
      <c r="V4382" s="17"/>
      <c r="W4382" s="17"/>
      <c r="X4382" s="17"/>
      <c r="Y4382" s="17"/>
      <c r="Z4382" s="18">
        <f>SUM(T4382:Y4382)</f>
        <v>0</v>
      </c>
      <c r="AA4382" s="17"/>
      <c r="AB4382" s="17"/>
      <c r="AC4382" s="41">
        <f>G4382+J4382+N4382+S4382+Z4382+AA4382-AB4382</f>
        <v>69.581818181818178</v>
      </c>
    </row>
    <row r="4383" spans="1:29" x14ac:dyDescent="0.25">
      <c r="A4383" s="225">
        <v>4379</v>
      </c>
      <c r="B4383" s="62" t="s">
        <v>5138</v>
      </c>
      <c r="C4383" s="24" t="s">
        <v>4042</v>
      </c>
      <c r="D4383" s="18">
        <v>0.67064516129032259</v>
      </c>
      <c r="E4383" s="124"/>
      <c r="F4383" s="17"/>
      <c r="G4383" s="18">
        <f>SUM(D4383*100,E4383:F4383)</f>
        <v>67.064516129032256</v>
      </c>
      <c r="H4383" s="17"/>
      <c r="I4383" s="19"/>
      <c r="J4383" s="18">
        <f>SUM(H4383:I4383)</f>
        <v>0</v>
      </c>
      <c r="K4383" s="17"/>
      <c r="L4383" s="19"/>
      <c r="M4383" s="19"/>
      <c r="N4383" s="18">
        <f>SUM(K4383:M4383)</f>
        <v>0</v>
      </c>
      <c r="O4383" s="19">
        <v>2.5</v>
      </c>
      <c r="P4383" s="19"/>
      <c r="Q4383" s="19"/>
      <c r="R4383" s="19"/>
      <c r="S4383" s="18">
        <f>SUM(O4383:R4383)</f>
        <v>2.5</v>
      </c>
      <c r="T4383" s="20"/>
      <c r="U4383" s="17"/>
      <c r="V4383" s="17"/>
      <c r="W4383" s="17"/>
      <c r="X4383" s="17"/>
      <c r="Y4383" s="17"/>
      <c r="Z4383" s="18">
        <f>SUM(T4383:Y4383)</f>
        <v>0</v>
      </c>
      <c r="AA4383" s="17"/>
      <c r="AB4383" s="17"/>
      <c r="AC4383" s="41">
        <f>G4383+J4383+N4383+S4383+Z4383+AA4383-AB4383</f>
        <v>69.564516129032256</v>
      </c>
    </row>
    <row r="4384" spans="1:29" x14ac:dyDescent="0.25">
      <c r="A4384" s="224">
        <v>4380</v>
      </c>
      <c r="B4384" s="62" t="s">
        <v>4822</v>
      </c>
      <c r="C4384" s="8" t="s">
        <v>4042</v>
      </c>
      <c r="D4384" s="18">
        <v>0.69562500000000005</v>
      </c>
      <c r="E4384" s="124"/>
      <c r="F4384" s="17"/>
      <c r="G4384" s="18">
        <f>SUM(D4384*100,E4384:F4384)</f>
        <v>69.5625</v>
      </c>
      <c r="H4384" s="17"/>
      <c r="I4384" s="19"/>
      <c r="J4384" s="18">
        <f>SUM(H4384:I4384)</f>
        <v>0</v>
      </c>
      <c r="K4384" s="17"/>
      <c r="L4384" s="19"/>
      <c r="M4384" s="19"/>
      <c r="N4384" s="18">
        <f>SUM(K4384:M4384)</f>
        <v>0</v>
      </c>
      <c r="O4384" s="19"/>
      <c r="P4384" s="19"/>
      <c r="Q4384" s="19"/>
      <c r="R4384" s="19"/>
      <c r="S4384" s="18">
        <f>SUM(O4384:R4384)</f>
        <v>0</v>
      </c>
      <c r="T4384" s="20"/>
      <c r="U4384" s="17"/>
      <c r="V4384" s="17"/>
      <c r="W4384" s="17"/>
      <c r="X4384" s="17"/>
      <c r="Y4384" s="17"/>
      <c r="Z4384" s="18">
        <f>SUM(T4384:Y4384)</f>
        <v>0</v>
      </c>
      <c r="AA4384" s="17"/>
      <c r="AB4384" s="17"/>
      <c r="AC4384" s="41">
        <f>G4384+J4384+N4384+S4384+Z4384+AA4384-AB4384</f>
        <v>69.5625</v>
      </c>
    </row>
    <row r="4385" spans="1:29" x14ac:dyDescent="0.25">
      <c r="A4385" s="224">
        <v>4381</v>
      </c>
      <c r="B4385" s="85" t="s">
        <v>1909</v>
      </c>
      <c r="C4385" s="8" t="s">
        <v>1369</v>
      </c>
      <c r="D4385" s="18">
        <v>0.68940666666666661</v>
      </c>
      <c r="E4385" s="122"/>
      <c r="F4385" s="17"/>
      <c r="G4385" s="18">
        <f>SUM(D4385*100,E4385:F4385)</f>
        <v>68.940666666666658</v>
      </c>
      <c r="H4385" s="17"/>
      <c r="I4385" s="19"/>
      <c r="J4385" s="18">
        <f>SUM(H4385:I4385)</f>
        <v>0</v>
      </c>
      <c r="K4385" s="17"/>
      <c r="L4385" s="19"/>
      <c r="M4385" s="19"/>
      <c r="N4385" s="18">
        <f>SUM(K4385:M4385)</f>
        <v>0</v>
      </c>
      <c r="O4385" s="19"/>
      <c r="P4385" s="19"/>
      <c r="Q4385" s="19"/>
      <c r="R4385" s="19"/>
      <c r="S4385" s="18">
        <f>SUM(O4385:R4385)</f>
        <v>0</v>
      </c>
      <c r="T4385" s="20"/>
      <c r="U4385" s="17"/>
      <c r="V4385" s="17"/>
      <c r="W4385" s="17">
        <v>0.6</v>
      </c>
      <c r="X4385" s="17"/>
      <c r="Y4385" s="17"/>
      <c r="Z4385" s="18">
        <f>SUM(T4385:Y4385)</f>
        <v>0.6</v>
      </c>
      <c r="AA4385" s="17"/>
      <c r="AB4385" s="17"/>
      <c r="AC4385" s="41">
        <f>G4385+J4385+N4385+S4385+Z4385+AA4385-AB4385</f>
        <v>69.540666666666652</v>
      </c>
    </row>
    <row r="4386" spans="1:29" x14ac:dyDescent="0.25">
      <c r="A4386" s="224">
        <v>4382</v>
      </c>
      <c r="B4386" s="62" t="s">
        <v>3803</v>
      </c>
      <c r="C4386" s="13" t="s">
        <v>3340</v>
      </c>
      <c r="D4386" s="18">
        <v>0.69538461538461538</v>
      </c>
      <c r="E4386" s="122"/>
      <c r="F4386" s="17"/>
      <c r="G4386" s="18">
        <v>69.538461538461533</v>
      </c>
      <c r="H4386" s="17"/>
      <c r="I4386" s="19"/>
      <c r="J4386" s="18">
        <v>0</v>
      </c>
      <c r="K4386" s="17"/>
      <c r="L4386" s="19"/>
      <c r="M4386" s="19"/>
      <c r="N4386" s="18">
        <v>0</v>
      </c>
      <c r="O4386" s="19"/>
      <c r="P4386" s="19"/>
      <c r="Q4386" s="19"/>
      <c r="R4386" s="19"/>
      <c r="S4386" s="18">
        <v>0</v>
      </c>
      <c r="T4386" s="20"/>
      <c r="U4386" s="17"/>
      <c r="V4386" s="17"/>
      <c r="W4386" s="17"/>
      <c r="X4386" s="17"/>
      <c r="Y4386" s="17"/>
      <c r="Z4386" s="18">
        <v>0</v>
      </c>
      <c r="AA4386" s="17"/>
      <c r="AB4386" s="17"/>
      <c r="AC4386" s="41">
        <v>69.538461538461533</v>
      </c>
    </row>
    <row r="4387" spans="1:29" x14ac:dyDescent="0.25">
      <c r="A4387" s="225">
        <v>4383</v>
      </c>
      <c r="B4387" s="62" t="s">
        <v>3804</v>
      </c>
      <c r="C4387" s="13" t="s">
        <v>3340</v>
      </c>
      <c r="D4387" s="18">
        <v>0.68733333333333335</v>
      </c>
      <c r="E4387" s="122"/>
      <c r="F4387" s="17"/>
      <c r="G4387" s="18">
        <v>68.733333333333334</v>
      </c>
      <c r="H4387" s="17"/>
      <c r="I4387" s="19"/>
      <c r="J4387" s="18">
        <v>0</v>
      </c>
      <c r="K4387" s="17"/>
      <c r="L4387" s="19"/>
      <c r="M4387" s="19"/>
      <c r="N4387" s="18">
        <v>0</v>
      </c>
      <c r="O4387" s="19"/>
      <c r="P4387" s="19"/>
      <c r="Q4387" s="19"/>
      <c r="R4387" s="19"/>
      <c r="S4387" s="18">
        <v>0</v>
      </c>
      <c r="T4387" s="20"/>
      <c r="U4387" s="17"/>
      <c r="V4387" s="17"/>
      <c r="W4387" s="17"/>
      <c r="X4387" s="17">
        <v>0.8</v>
      </c>
      <c r="Y4387" s="17"/>
      <c r="Z4387" s="18">
        <v>0.8</v>
      </c>
      <c r="AA4387" s="17"/>
      <c r="AB4387" s="17"/>
      <c r="AC4387" s="41">
        <v>69.533333333333331</v>
      </c>
    </row>
    <row r="4388" spans="1:29" ht="25.5" x14ac:dyDescent="0.25">
      <c r="A4388" s="224">
        <v>4384</v>
      </c>
      <c r="B4388" s="81" t="s">
        <v>1910</v>
      </c>
      <c r="C4388" s="13" t="s">
        <v>1369</v>
      </c>
      <c r="D4388" s="18">
        <v>0.69528571428571428</v>
      </c>
      <c r="E4388" s="122"/>
      <c r="F4388" s="17"/>
      <c r="G4388" s="18">
        <f>SUM(D4388*100,E4388:F4388)</f>
        <v>69.528571428571425</v>
      </c>
      <c r="H4388" s="17"/>
      <c r="I4388" s="19"/>
      <c r="J4388" s="18">
        <f>SUM(H4388:I4388)</f>
        <v>0</v>
      </c>
      <c r="K4388" s="17"/>
      <c r="L4388" s="19"/>
      <c r="M4388" s="19"/>
      <c r="N4388" s="18">
        <f>SUM(K4388:M4388)</f>
        <v>0</v>
      </c>
      <c r="O4388" s="19"/>
      <c r="P4388" s="19"/>
      <c r="Q4388" s="19"/>
      <c r="R4388" s="19"/>
      <c r="S4388" s="18">
        <f>SUM(O4388:R4388)</f>
        <v>0</v>
      </c>
      <c r="T4388" s="20"/>
      <c r="U4388" s="17"/>
      <c r="V4388" s="17"/>
      <c r="W4388" s="17"/>
      <c r="X4388" s="17"/>
      <c r="Y4388" s="17"/>
      <c r="Z4388" s="18">
        <f>SUM(T4388:Y4388)</f>
        <v>0</v>
      </c>
      <c r="AA4388" s="17"/>
      <c r="AB4388" s="17"/>
      <c r="AC4388" s="41">
        <f>G4388+J4388+N4388+S4388+Z4388+AA4388-AB4388</f>
        <v>69.528571428571425</v>
      </c>
    </row>
    <row r="4389" spans="1:29" x14ac:dyDescent="0.25">
      <c r="A4389" s="224">
        <v>4385</v>
      </c>
      <c r="B4389" s="58" t="s">
        <v>1101</v>
      </c>
      <c r="C4389" s="8" t="s">
        <v>5456</v>
      </c>
      <c r="D4389" s="43">
        <v>0.69513999999999998</v>
      </c>
      <c r="E4389" s="121"/>
      <c r="F4389" s="5"/>
      <c r="G4389" s="6">
        <f>SUM(D4389*100,E4389:F4389)</f>
        <v>69.513999999999996</v>
      </c>
      <c r="H4389" s="5"/>
      <c r="I4389" s="4"/>
      <c r="J4389" s="6">
        <f>SUM(H4389:I4389)</f>
        <v>0</v>
      </c>
      <c r="K4389" s="5"/>
      <c r="L4389" s="4"/>
      <c r="M4389" s="4"/>
      <c r="N4389" s="6">
        <f>SUM(K4389:M4389)</f>
        <v>0</v>
      </c>
      <c r="O4389" s="4"/>
      <c r="P4389" s="4"/>
      <c r="Q4389" s="4"/>
      <c r="R4389" s="4"/>
      <c r="S4389" s="6">
        <f>SUM(O4389:R4389)</f>
        <v>0</v>
      </c>
      <c r="T4389" s="7"/>
      <c r="U4389" s="5"/>
      <c r="V4389" s="5"/>
      <c r="W4389" s="5"/>
      <c r="X4389" s="5"/>
      <c r="Y4389" s="5"/>
      <c r="Z4389" s="6">
        <f>SUM(T4389:Y4389)</f>
        <v>0</v>
      </c>
      <c r="AA4389" s="5"/>
      <c r="AB4389" s="5"/>
      <c r="AC4389" s="40">
        <f>G4389+J4389+N4389+S4389+Z4389+AA4389-AB4389</f>
        <v>69.513999999999996</v>
      </c>
    </row>
    <row r="4390" spans="1:29" x14ac:dyDescent="0.25">
      <c r="A4390" s="224">
        <v>4386</v>
      </c>
      <c r="B4390" s="62" t="s">
        <v>3138</v>
      </c>
      <c r="C4390" s="13" t="s">
        <v>2360</v>
      </c>
      <c r="D4390" s="18">
        <v>0.69499999999999995</v>
      </c>
      <c r="E4390" s="122"/>
      <c r="F4390" s="17"/>
      <c r="G4390" s="18">
        <v>69.5</v>
      </c>
      <c r="H4390" s="17"/>
      <c r="I4390" s="19"/>
      <c r="J4390" s="18">
        <v>0</v>
      </c>
      <c r="K4390" s="17"/>
      <c r="L4390" s="19"/>
      <c r="M4390" s="19"/>
      <c r="N4390" s="18">
        <v>0</v>
      </c>
      <c r="O4390" s="19"/>
      <c r="P4390" s="19"/>
      <c r="Q4390" s="19"/>
      <c r="R4390" s="19"/>
      <c r="S4390" s="18">
        <v>0</v>
      </c>
      <c r="T4390" s="20"/>
      <c r="U4390" s="17"/>
      <c r="V4390" s="17"/>
      <c r="W4390" s="17"/>
      <c r="X4390" s="17"/>
      <c r="Y4390" s="17"/>
      <c r="Z4390" s="18">
        <v>0</v>
      </c>
      <c r="AA4390" s="17"/>
      <c r="AB4390" s="17"/>
      <c r="AC4390" s="41">
        <v>69.5</v>
      </c>
    </row>
    <row r="4391" spans="1:29" x14ac:dyDescent="0.25">
      <c r="A4391" s="225">
        <v>4387</v>
      </c>
      <c r="B4391" s="58" t="s">
        <v>1102</v>
      </c>
      <c r="C4391" s="8" t="s">
        <v>5456</v>
      </c>
      <c r="D4391" s="43">
        <v>0.69496666666666673</v>
      </c>
      <c r="E4391" s="121"/>
      <c r="F4391" s="5"/>
      <c r="G4391" s="6">
        <f>SUM(D4391*100,E4391:F4391)</f>
        <v>69.49666666666667</v>
      </c>
      <c r="H4391" s="5"/>
      <c r="I4391" s="4"/>
      <c r="J4391" s="6">
        <f>SUM(H4391:I4391)</f>
        <v>0</v>
      </c>
      <c r="K4391" s="5"/>
      <c r="L4391" s="4"/>
      <c r="M4391" s="4"/>
      <c r="N4391" s="6">
        <f>SUM(K4391:M4391)</f>
        <v>0</v>
      </c>
      <c r="O4391" s="4"/>
      <c r="P4391" s="4"/>
      <c r="Q4391" s="4"/>
      <c r="R4391" s="4"/>
      <c r="S4391" s="6">
        <f>SUM(O4391:R4391)</f>
        <v>0</v>
      </c>
      <c r="T4391" s="7"/>
      <c r="U4391" s="5"/>
      <c r="V4391" s="5"/>
      <c r="W4391" s="5"/>
      <c r="X4391" s="5"/>
      <c r="Y4391" s="5"/>
      <c r="Z4391" s="6">
        <f>SUM(T4391:Y4391)</f>
        <v>0</v>
      </c>
      <c r="AA4391" s="5"/>
      <c r="AB4391" s="5"/>
      <c r="AC4391" s="40">
        <f>G4391+J4391+N4391+S4391+Z4391+AA4391-AB4391</f>
        <v>69.49666666666667</v>
      </c>
    </row>
    <row r="4392" spans="1:29" x14ac:dyDescent="0.25">
      <c r="A4392" s="224">
        <v>4388</v>
      </c>
      <c r="B4392" s="62" t="s">
        <v>1103</v>
      </c>
      <c r="C4392" s="8" t="s">
        <v>5456</v>
      </c>
      <c r="D4392" s="6">
        <v>0.65275862068965518</v>
      </c>
      <c r="E4392" s="121"/>
      <c r="F4392" s="5"/>
      <c r="G4392" s="6">
        <f>SUM(D4392*100,E4392:F4392)</f>
        <v>65.275862068965523</v>
      </c>
      <c r="H4392" s="5"/>
      <c r="I4392" s="4"/>
      <c r="J4392" s="6">
        <f>SUM(H4392:I4392)</f>
        <v>0</v>
      </c>
      <c r="K4392" s="5"/>
      <c r="L4392" s="4"/>
      <c r="M4392" s="4"/>
      <c r="N4392" s="6">
        <f>SUM(K4392:M4392)</f>
        <v>0</v>
      </c>
      <c r="O4392" s="4"/>
      <c r="P4392" s="4"/>
      <c r="Q4392" s="4"/>
      <c r="R4392" s="4"/>
      <c r="S4392" s="6">
        <f>SUM(O4392:R4392)</f>
        <v>0</v>
      </c>
      <c r="T4392" s="7"/>
      <c r="U4392" s="5">
        <v>3.4</v>
      </c>
      <c r="V4392" s="15">
        <v>0.8</v>
      </c>
      <c r="W4392" s="5"/>
      <c r="X4392" s="5"/>
      <c r="Y4392" s="5"/>
      <c r="Z4392" s="6">
        <f>SUM(T4392:Y4392)</f>
        <v>4.2</v>
      </c>
      <c r="AA4392" s="5"/>
      <c r="AB4392" s="5"/>
      <c r="AC4392" s="40">
        <f>G4392+J4392+N4392+S4392+Z4392+AA4392-AB4392</f>
        <v>69.475862068965526</v>
      </c>
    </row>
    <row r="4393" spans="1:29" x14ac:dyDescent="0.25">
      <c r="A4393" s="224">
        <v>4389</v>
      </c>
      <c r="B4393" s="62" t="s">
        <v>4976</v>
      </c>
      <c r="C4393" s="8" t="s">
        <v>4042</v>
      </c>
      <c r="D4393" s="18">
        <v>0.69472027972027972</v>
      </c>
      <c r="E4393" s="124"/>
      <c r="F4393" s="17"/>
      <c r="G4393" s="18">
        <f>SUM(D4393*100,E4393:F4393)</f>
        <v>69.472027972027973</v>
      </c>
      <c r="H4393" s="17"/>
      <c r="I4393" s="19"/>
      <c r="J4393" s="18">
        <f>SUM(H4393:I4393)</f>
        <v>0</v>
      </c>
      <c r="K4393" s="17"/>
      <c r="L4393" s="19"/>
      <c r="M4393" s="19"/>
      <c r="N4393" s="18">
        <f>SUM(K4393:M4393)</f>
        <v>0</v>
      </c>
      <c r="O4393" s="19"/>
      <c r="P4393" s="19"/>
      <c r="Q4393" s="19"/>
      <c r="R4393" s="19"/>
      <c r="S4393" s="18">
        <f>SUM(O4393:R4393)</f>
        <v>0</v>
      </c>
      <c r="T4393" s="20"/>
      <c r="U4393" s="17"/>
      <c r="V4393" s="17"/>
      <c r="W4393" s="17"/>
      <c r="X4393" s="17"/>
      <c r="Y4393" s="17"/>
      <c r="Z4393" s="18">
        <f>SUM(T4393:Y4393)</f>
        <v>0</v>
      </c>
      <c r="AA4393" s="17"/>
      <c r="AB4393" s="17"/>
      <c r="AC4393" s="41">
        <f>G4393+J4393+N4393+S4393+Z4393+AA4393-AB4393</f>
        <v>69.472027972027973</v>
      </c>
    </row>
    <row r="4394" spans="1:29" x14ac:dyDescent="0.25">
      <c r="A4394" s="224">
        <v>4390</v>
      </c>
      <c r="B4394" s="58" t="s">
        <v>1104</v>
      </c>
      <c r="C4394" s="8" t="s">
        <v>5456</v>
      </c>
      <c r="D4394" s="6">
        <v>0.69466666666666665</v>
      </c>
      <c r="E4394" s="121"/>
      <c r="F4394" s="5"/>
      <c r="G4394" s="6">
        <f>SUM(D4394*100,E4394:F4394)</f>
        <v>69.466666666666669</v>
      </c>
      <c r="H4394" s="5"/>
      <c r="I4394" s="4"/>
      <c r="J4394" s="6">
        <f>SUM(H4394:I4394)</f>
        <v>0</v>
      </c>
      <c r="K4394" s="5"/>
      <c r="L4394" s="4"/>
      <c r="M4394" s="4"/>
      <c r="N4394" s="6">
        <f>SUM(K4394:M4394)</f>
        <v>0</v>
      </c>
      <c r="O4394" s="4"/>
      <c r="P4394" s="4"/>
      <c r="Q4394" s="4"/>
      <c r="R4394" s="4"/>
      <c r="S4394" s="6">
        <f>SUM(O4394:R4394)</f>
        <v>0</v>
      </c>
      <c r="T4394" s="7"/>
      <c r="U4394" s="5"/>
      <c r="V4394" s="5"/>
      <c r="W4394" s="5"/>
      <c r="X4394" s="5"/>
      <c r="Y4394" s="5"/>
      <c r="Z4394" s="6">
        <f>SUM(T4394:Y4394)</f>
        <v>0</v>
      </c>
      <c r="AA4394" s="5"/>
      <c r="AB4394" s="5"/>
      <c r="AC4394" s="40">
        <f>G4394+J4394+N4394+S4394+Z4394+AA4394-AB4394</f>
        <v>69.466666666666669</v>
      </c>
    </row>
    <row r="4395" spans="1:29" x14ac:dyDescent="0.25">
      <c r="A4395" s="225">
        <v>4391</v>
      </c>
      <c r="B4395" s="62" t="s">
        <v>1105</v>
      </c>
      <c r="C4395" s="8" t="s">
        <v>5456</v>
      </c>
      <c r="D4395" s="6">
        <v>0.69466666666666665</v>
      </c>
      <c r="E4395" s="121"/>
      <c r="F4395" s="5"/>
      <c r="G4395" s="6">
        <f>SUM(D4395*100,E4395:F4395)</f>
        <v>69.466666666666669</v>
      </c>
      <c r="H4395" s="5"/>
      <c r="I4395" s="4"/>
      <c r="J4395" s="6">
        <f>SUM(H4395:I4395)</f>
        <v>0</v>
      </c>
      <c r="K4395" s="5"/>
      <c r="L4395" s="4"/>
      <c r="M4395" s="4"/>
      <c r="N4395" s="6">
        <f>SUM(K4395:M4395)</f>
        <v>0</v>
      </c>
      <c r="O4395" s="4"/>
      <c r="P4395" s="4"/>
      <c r="Q4395" s="4"/>
      <c r="R4395" s="4"/>
      <c r="S4395" s="6">
        <f>SUM(O4395:R4395)</f>
        <v>0</v>
      </c>
      <c r="T4395" s="7"/>
      <c r="U4395" s="5"/>
      <c r="V4395" s="5"/>
      <c r="W4395" s="5"/>
      <c r="X4395" s="5"/>
      <c r="Y4395" s="5"/>
      <c r="Z4395" s="6">
        <f>SUM(T4395:Y4395)</f>
        <v>0</v>
      </c>
      <c r="AA4395" s="5"/>
      <c r="AB4395" s="5"/>
      <c r="AC4395" s="40">
        <f>G4395+J4395+N4395+S4395+Z4395+AA4395-AB4395</f>
        <v>69.466666666666669</v>
      </c>
    </row>
    <row r="4396" spans="1:29" x14ac:dyDescent="0.25">
      <c r="A4396" s="224">
        <v>4392</v>
      </c>
      <c r="B4396" s="81" t="s">
        <v>4326</v>
      </c>
      <c r="C4396" s="8" t="s">
        <v>4042</v>
      </c>
      <c r="D4396" s="18">
        <v>0.66766666666666663</v>
      </c>
      <c r="E4396" s="124"/>
      <c r="F4396" s="17"/>
      <c r="G4396" s="18">
        <f>SUM(D4396*100,E4396:F4396)</f>
        <v>66.766666666666666</v>
      </c>
      <c r="H4396" s="17"/>
      <c r="I4396" s="19"/>
      <c r="J4396" s="18">
        <f>SUM(H4396:I4396)</f>
        <v>0</v>
      </c>
      <c r="K4396" s="17"/>
      <c r="L4396" s="19"/>
      <c r="M4396" s="19"/>
      <c r="N4396" s="18">
        <f>SUM(K4396:M4396)</f>
        <v>0</v>
      </c>
      <c r="O4396" s="19">
        <v>2.5</v>
      </c>
      <c r="P4396" s="19"/>
      <c r="Q4396" s="19"/>
      <c r="R4396" s="19"/>
      <c r="S4396" s="18">
        <f>SUM(O4396:R4396)</f>
        <v>2.5</v>
      </c>
      <c r="T4396" s="20"/>
      <c r="U4396" s="17"/>
      <c r="V4396" s="17"/>
      <c r="W4396" s="17">
        <v>0.2</v>
      </c>
      <c r="X4396" s="17"/>
      <c r="Y4396" s="17"/>
      <c r="Z4396" s="18">
        <f>SUM(T4396:Y4396)</f>
        <v>0.2</v>
      </c>
      <c r="AA4396" s="17"/>
      <c r="AB4396" s="17"/>
      <c r="AC4396" s="41">
        <f>G4396+J4396+N4396+S4396+Z4396+AA4396-AB4396</f>
        <v>69.466666666666669</v>
      </c>
    </row>
    <row r="4397" spans="1:29" x14ac:dyDescent="0.25">
      <c r="A4397" s="224">
        <v>4393</v>
      </c>
      <c r="B4397" s="62" t="s">
        <v>3805</v>
      </c>
      <c r="C4397" s="13" t="s">
        <v>3340</v>
      </c>
      <c r="D4397" s="18">
        <v>0.74461538461538457</v>
      </c>
      <c r="E4397" s="122"/>
      <c r="F4397" s="17"/>
      <c r="G4397" s="18">
        <v>74.461538461538453</v>
      </c>
      <c r="H4397" s="17"/>
      <c r="I4397" s="19"/>
      <c r="J4397" s="18">
        <v>0</v>
      </c>
      <c r="K4397" s="17"/>
      <c r="L4397" s="19"/>
      <c r="M4397" s="19"/>
      <c r="N4397" s="18">
        <v>0</v>
      </c>
      <c r="O4397" s="19"/>
      <c r="P4397" s="19"/>
      <c r="Q4397" s="19"/>
      <c r="R4397" s="19"/>
      <c r="S4397" s="18">
        <v>0</v>
      </c>
      <c r="T4397" s="20"/>
      <c r="U4397" s="17"/>
      <c r="V4397" s="17"/>
      <c r="W4397" s="17"/>
      <c r="X4397" s="17"/>
      <c r="Y4397" s="17"/>
      <c r="Z4397" s="18">
        <v>0</v>
      </c>
      <c r="AA4397" s="17"/>
      <c r="AB4397" s="17">
        <v>5</v>
      </c>
      <c r="AC4397" s="41">
        <v>69.461538461538453</v>
      </c>
    </row>
    <row r="4398" spans="1:29" x14ac:dyDescent="0.25">
      <c r="A4398" s="224">
        <v>4394</v>
      </c>
      <c r="B4398" s="97" t="s">
        <v>1911</v>
      </c>
      <c r="C4398" s="8" t="s">
        <v>1369</v>
      </c>
      <c r="D4398" s="18">
        <v>0.6945933333333334</v>
      </c>
      <c r="E4398" s="122"/>
      <c r="F4398" s="17"/>
      <c r="G4398" s="18">
        <f>SUM(D4398*100,E4398:F4398)</f>
        <v>69.459333333333333</v>
      </c>
      <c r="H4398" s="17"/>
      <c r="I4398" s="19"/>
      <c r="J4398" s="18">
        <f>SUM(H4398:I4398)</f>
        <v>0</v>
      </c>
      <c r="K4398" s="17"/>
      <c r="L4398" s="19"/>
      <c r="M4398" s="19"/>
      <c r="N4398" s="18">
        <f>SUM(K4398:M4398)</f>
        <v>0</v>
      </c>
      <c r="O4398" s="19"/>
      <c r="P4398" s="19"/>
      <c r="Q4398" s="19"/>
      <c r="R4398" s="19"/>
      <c r="S4398" s="18">
        <f>SUM(O4398:R4398)</f>
        <v>0</v>
      </c>
      <c r="T4398" s="20"/>
      <c r="U4398" s="17"/>
      <c r="V4398" s="17"/>
      <c r="W4398" s="17"/>
      <c r="X4398" s="17"/>
      <c r="Y4398" s="17"/>
      <c r="Z4398" s="18">
        <f>SUM(T4398:Y4398)</f>
        <v>0</v>
      </c>
      <c r="AA4398" s="17"/>
      <c r="AB4398" s="17"/>
      <c r="AC4398" s="41">
        <f>G4398+J4398+N4398+S4398+Z4398+AA4398-AB4398</f>
        <v>69.459333333333333</v>
      </c>
    </row>
    <row r="4399" spans="1:29" x14ac:dyDescent="0.25">
      <c r="A4399" s="225">
        <v>4395</v>
      </c>
      <c r="B4399" s="81" t="s">
        <v>4552</v>
      </c>
      <c r="C4399" s="8" t="s">
        <v>4042</v>
      </c>
      <c r="D4399" s="18">
        <v>0.69454545454545458</v>
      </c>
      <c r="E4399" s="124"/>
      <c r="F4399" s="17"/>
      <c r="G4399" s="18">
        <f>SUM(D4399*100,E4399:F4399)</f>
        <v>69.454545454545453</v>
      </c>
      <c r="H4399" s="17"/>
      <c r="I4399" s="19"/>
      <c r="J4399" s="18">
        <f>SUM(H4399:I4399)</f>
        <v>0</v>
      </c>
      <c r="K4399" s="17"/>
      <c r="L4399" s="19"/>
      <c r="M4399" s="19"/>
      <c r="N4399" s="18">
        <f>SUM(K4399:M4399)</f>
        <v>0</v>
      </c>
      <c r="O4399" s="19"/>
      <c r="P4399" s="19"/>
      <c r="Q4399" s="19"/>
      <c r="R4399" s="19"/>
      <c r="S4399" s="18">
        <f>SUM(O4399:R4399)</f>
        <v>0</v>
      </c>
      <c r="T4399" s="20"/>
      <c r="U4399" s="17"/>
      <c r="V4399" s="17"/>
      <c r="W4399" s="17"/>
      <c r="X4399" s="17"/>
      <c r="Y4399" s="17"/>
      <c r="Z4399" s="18">
        <f>SUM(T4399:Y4399)</f>
        <v>0</v>
      </c>
      <c r="AA4399" s="17"/>
      <c r="AB4399" s="17"/>
      <c r="AC4399" s="41">
        <f>G4399+J4399+N4399+S4399+Z4399+AA4399-AB4399</f>
        <v>69.454545454545453</v>
      </c>
    </row>
    <row r="4400" spans="1:29" x14ac:dyDescent="0.25">
      <c r="A4400" s="224">
        <v>4396</v>
      </c>
      <c r="B4400" s="81" t="s">
        <v>4459</v>
      </c>
      <c r="C4400" s="8" t="s">
        <v>4042</v>
      </c>
      <c r="D4400" s="18">
        <v>0.69451612903225801</v>
      </c>
      <c r="E4400" s="124"/>
      <c r="F4400" s="17"/>
      <c r="G4400" s="18">
        <f>SUM(D4400*100,E4400:F4400)</f>
        <v>69.451612903225808</v>
      </c>
      <c r="H4400" s="17"/>
      <c r="I4400" s="19"/>
      <c r="J4400" s="18">
        <f>SUM(H4400:I4400)</f>
        <v>0</v>
      </c>
      <c r="K4400" s="17"/>
      <c r="L4400" s="19"/>
      <c r="M4400" s="19"/>
      <c r="N4400" s="18">
        <f>SUM(K4400:M4400)</f>
        <v>0</v>
      </c>
      <c r="O4400" s="19"/>
      <c r="P4400" s="19"/>
      <c r="Q4400" s="19"/>
      <c r="R4400" s="19"/>
      <c r="S4400" s="18">
        <f>SUM(O4400:R4400)</f>
        <v>0</v>
      </c>
      <c r="T4400" s="20"/>
      <c r="U4400" s="17"/>
      <c r="V4400" s="17"/>
      <c r="W4400" s="17"/>
      <c r="X4400" s="17"/>
      <c r="Y4400" s="17"/>
      <c r="Z4400" s="18">
        <f>SUM(T4400:Y4400)</f>
        <v>0</v>
      </c>
      <c r="AA4400" s="17"/>
      <c r="AB4400" s="17"/>
      <c r="AC4400" s="41">
        <f>G4400+J4400+N4400+S4400+Z4400+AA4400-AB4400</f>
        <v>69.451612903225808</v>
      </c>
    </row>
    <row r="4401" spans="1:29" x14ac:dyDescent="0.25">
      <c r="A4401" s="224">
        <v>4397</v>
      </c>
      <c r="B4401" s="85" t="s">
        <v>1912</v>
      </c>
      <c r="C4401" s="8" t="s">
        <v>1369</v>
      </c>
      <c r="D4401" s="18">
        <v>0.69444666666666677</v>
      </c>
      <c r="E4401" s="122"/>
      <c r="F4401" s="17"/>
      <c r="G4401" s="18">
        <f>SUM(D4401*100,E4401:F4401)</f>
        <v>69.444666666666677</v>
      </c>
      <c r="H4401" s="17"/>
      <c r="I4401" s="19"/>
      <c r="J4401" s="18">
        <f>SUM(H4401:I4401)</f>
        <v>0</v>
      </c>
      <c r="K4401" s="17"/>
      <c r="L4401" s="19"/>
      <c r="M4401" s="19"/>
      <c r="N4401" s="18">
        <f>SUM(K4401:M4401)</f>
        <v>0</v>
      </c>
      <c r="O4401" s="19"/>
      <c r="P4401" s="19"/>
      <c r="Q4401" s="19"/>
      <c r="R4401" s="19"/>
      <c r="S4401" s="18">
        <f>SUM(O4401:R4401)</f>
        <v>0</v>
      </c>
      <c r="T4401" s="20"/>
      <c r="U4401" s="17"/>
      <c r="V4401" s="17"/>
      <c r="W4401" s="17"/>
      <c r="X4401" s="17"/>
      <c r="Y4401" s="17"/>
      <c r="Z4401" s="18">
        <f>SUM(T4401:Y4401)</f>
        <v>0</v>
      </c>
      <c r="AA4401" s="17"/>
      <c r="AB4401" s="17"/>
      <c r="AC4401" s="41">
        <f>G4401+J4401+N4401+S4401+Z4401+AA4401-AB4401</f>
        <v>69.444666666666677</v>
      </c>
    </row>
    <row r="4402" spans="1:29" x14ac:dyDescent="0.25">
      <c r="A4402" s="224">
        <v>4398</v>
      </c>
      <c r="B4402" s="88" t="s">
        <v>1913</v>
      </c>
      <c r="C4402" s="8" t="s">
        <v>1369</v>
      </c>
      <c r="D4402" s="18">
        <v>0.67444666666666664</v>
      </c>
      <c r="E4402" s="122"/>
      <c r="F4402" s="17"/>
      <c r="G4402" s="18">
        <f>SUM(D4402*100,E4402:F4402)</f>
        <v>67.444666666666663</v>
      </c>
      <c r="H4402" s="17"/>
      <c r="I4402" s="19"/>
      <c r="J4402" s="18">
        <f>SUM(H4402:I4402)</f>
        <v>0</v>
      </c>
      <c r="K4402" s="17"/>
      <c r="L4402" s="19"/>
      <c r="M4402" s="19"/>
      <c r="N4402" s="18">
        <f>SUM(K4402:M4402)</f>
        <v>0</v>
      </c>
      <c r="O4402" s="19"/>
      <c r="P4402" s="19"/>
      <c r="Q4402" s="19"/>
      <c r="R4402" s="19"/>
      <c r="S4402" s="18">
        <f>SUM(O4402:R4402)</f>
        <v>0</v>
      </c>
      <c r="T4402" s="20"/>
      <c r="U4402" s="17">
        <v>0.5</v>
      </c>
      <c r="V4402" s="17">
        <f>0.5+0.8</f>
        <v>1.3</v>
      </c>
      <c r="W4402" s="17">
        <v>0.2</v>
      </c>
      <c r="X4402" s="17"/>
      <c r="Y4402" s="17"/>
      <c r="Z4402" s="18">
        <f>SUM(T4402:Y4402)</f>
        <v>2</v>
      </c>
      <c r="AA4402" s="17"/>
      <c r="AB4402" s="17"/>
      <c r="AC4402" s="41">
        <f>G4402+J4402+N4402+S4402+Z4402+AA4402-AB4402</f>
        <v>69.444666666666663</v>
      </c>
    </row>
    <row r="4403" spans="1:29" x14ac:dyDescent="0.25">
      <c r="A4403" s="225">
        <v>4399</v>
      </c>
      <c r="B4403" s="109">
        <v>204276</v>
      </c>
      <c r="C4403" s="36" t="s">
        <v>5457</v>
      </c>
      <c r="D4403" s="38">
        <v>0.69437499999999996</v>
      </c>
      <c r="E4403" s="123"/>
      <c r="F4403" s="33"/>
      <c r="G4403" s="34">
        <v>69.4375</v>
      </c>
      <c r="H4403" s="33"/>
      <c r="I4403" s="32"/>
      <c r="J4403" s="34">
        <v>0</v>
      </c>
      <c r="K4403" s="33"/>
      <c r="L4403" s="32"/>
      <c r="M4403" s="32"/>
      <c r="N4403" s="34">
        <v>0</v>
      </c>
      <c r="O4403" s="32"/>
      <c r="P4403" s="32"/>
      <c r="Q4403" s="32"/>
      <c r="R4403" s="32"/>
      <c r="S4403" s="34">
        <v>0</v>
      </c>
      <c r="T4403" s="35"/>
      <c r="U4403" s="33"/>
      <c r="V4403" s="33"/>
      <c r="W4403" s="33"/>
      <c r="X4403" s="33"/>
      <c r="Y4403" s="33"/>
      <c r="Z4403" s="34">
        <v>0</v>
      </c>
      <c r="AA4403" s="33"/>
      <c r="AB4403" s="33"/>
      <c r="AC4403" s="42">
        <v>69.4375</v>
      </c>
    </row>
    <row r="4404" spans="1:29" x14ac:dyDescent="0.25">
      <c r="A4404" s="224">
        <v>4400</v>
      </c>
      <c r="B4404" s="74" t="s">
        <v>1914</v>
      </c>
      <c r="C4404" s="8" t="s">
        <v>1369</v>
      </c>
      <c r="D4404" s="18">
        <v>0.68127946127946126</v>
      </c>
      <c r="E4404" s="122"/>
      <c r="F4404" s="17"/>
      <c r="G4404" s="18">
        <f>SUM(D4404*100,E4404:F4404)</f>
        <v>68.127946127946132</v>
      </c>
      <c r="H4404" s="17"/>
      <c r="I4404" s="19"/>
      <c r="J4404" s="18">
        <f>SUM(H4404:I4404)</f>
        <v>0</v>
      </c>
      <c r="K4404" s="17"/>
      <c r="L4404" s="19"/>
      <c r="M4404" s="19"/>
      <c r="N4404" s="18">
        <f>SUM(K4404:M4404)</f>
        <v>0</v>
      </c>
      <c r="O4404" s="19"/>
      <c r="P4404" s="19"/>
      <c r="Q4404" s="19"/>
      <c r="R4404" s="19"/>
      <c r="S4404" s="18">
        <f>SUM(O4404:R4404)</f>
        <v>0</v>
      </c>
      <c r="T4404" s="20"/>
      <c r="U4404" s="17">
        <v>1.3</v>
      </c>
      <c r="V4404" s="17"/>
      <c r="W4404" s="17"/>
      <c r="X4404" s="17"/>
      <c r="Y4404" s="17"/>
      <c r="Z4404" s="18">
        <f>SUM(T4404:Y4404)</f>
        <v>1.3</v>
      </c>
      <c r="AA4404" s="17"/>
      <c r="AB4404" s="17"/>
      <c r="AC4404" s="41">
        <f>G4404+J4404+N4404+S4404+Z4404+AA4404-AB4404</f>
        <v>69.427946127946129</v>
      </c>
    </row>
    <row r="4405" spans="1:29" x14ac:dyDescent="0.25">
      <c r="A4405" s="224">
        <v>4401</v>
      </c>
      <c r="B4405" s="109">
        <v>214216</v>
      </c>
      <c r="C4405" s="36" t="s">
        <v>5457</v>
      </c>
      <c r="D4405" s="39">
        <v>0.68925925925925924</v>
      </c>
      <c r="E4405" s="123"/>
      <c r="F4405" s="33"/>
      <c r="G4405" s="34">
        <v>68.925925925925924</v>
      </c>
      <c r="H4405" s="33"/>
      <c r="I4405" s="32"/>
      <c r="J4405" s="34">
        <v>0</v>
      </c>
      <c r="K4405" s="33"/>
      <c r="L4405" s="32"/>
      <c r="M4405" s="32"/>
      <c r="N4405" s="34">
        <v>0</v>
      </c>
      <c r="O4405" s="32"/>
      <c r="P4405" s="32"/>
      <c r="Q4405" s="32"/>
      <c r="R4405" s="32"/>
      <c r="S4405" s="34">
        <v>0</v>
      </c>
      <c r="T4405" s="35"/>
      <c r="U4405" s="33">
        <v>0.5</v>
      </c>
      <c r="V4405" s="33"/>
      <c r="W4405" s="33"/>
      <c r="X4405" s="33"/>
      <c r="Y4405" s="33"/>
      <c r="Z4405" s="34">
        <v>0.5</v>
      </c>
      <c r="AA4405" s="33"/>
      <c r="AB4405" s="33"/>
      <c r="AC4405" s="42">
        <v>69.425925925925924</v>
      </c>
    </row>
    <row r="4406" spans="1:29" x14ac:dyDescent="0.25">
      <c r="A4406" s="224">
        <v>4402</v>
      </c>
      <c r="B4406" s="62" t="s">
        <v>3139</v>
      </c>
      <c r="C4406" s="13" t="s">
        <v>2360</v>
      </c>
      <c r="D4406" s="18">
        <v>0.69416666666666671</v>
      </c>
      <c r="E4406" s="122"/>
      <c r="F4406" s="17"/>
      <c r="G4406" s="18">
        <v>69.416666666666671</v>
      </c>
      <c r="H4406" s="17"/>
      <c r="I4406" s="19"/>
      <c r="J4406" s="18">
        <v>0</v>
      </c>
      <c r="K4406" s="17"/>
      <c r="L4406" s="19"/>
      <c r="M4406" s="19"/>
      <c r="N4406" s="18">
        <v>0</v>
      </c>
      <c r="O4406" s="19"/>
      <c r="P4406" s="19"/>
      <c r="Q4406" s="19"/>
      <c r="R4406" s="19"/>
      <c r="S4406" s="18">
        <v>0</v>
      </c>
      <c r="T4406" s="20"/>
      <c r="U4406" s="17"/>
      <c r="V4406" s="17"/>
      <c r="W4406" s="17"/>
      <c r="X4406" s="17"/>
      <c r="Y4406" s="17"/>
      <c r="Z4406" s="18">
        <v>0</v>
      </c>
      <c r="AA4406" s="17"/>
      <c r="AB4406" s="17"/>
      <c r="AC4406" s="41">
        <v>69.416666666666671</v>
      </c>
    </row>
    <row r="4407" spans="1:29" x14ac:dyDescent="0.25">
      <c r="A4407" s="225">
        <v>4403</v>
      </c>
      <c r="B4407" s="109">
        <v>214218</v>
      </c>
      <c r="C4407" s="36" t="s">
        <v>5457</v>
      </c>
      <c r="D4407" s="39">
        <v>0.61900740740740734</v>
      </c>
      <c r="E4407" s="123"/>
      <c r="F4407" s="33"/>
      <c r="G4407" s="34">
        <v>61.900740740740737</v>
      </c>
      <c r="H4407" s="33"/>
      <c r="I4407" s="32"/>
      <c r="J4407" s="34">
        <v>0</v>
      </c>
      <c r="K4407" s="33"/>
      <c r="L4407" s="32"/>
      <c r="M4407" s="32"/>
      <c r="N4407" s="34">
        <v>0</v>
      </c>
      <c r="O4407" s="32"/>
      <c r="P4407" s="32"/>
      <c r="Q4407" s="32"/>
      <c r="R4407" s="32"/>
      <c r="S4407" s="34">
        <v>0</v>
      </c>
      <c r="T4407" s="35"/>
      <c r="U4407" s="33">
        <v>7.5</v>
      </c>
      <c r="V4407" s="33"/>
      <c r="W4407" s="33"/>
      <c r="X4407" s="33"/>
      <c r="Y4407" s="33"/>
      <c r="Z4407" s="34">
        <v>7.5</v>
      </c>
      <c r="AA4407" s="33"/>
      <c r="AB4407" s="33"/>
      <c r="AC4407" s="42">
        <v>69.40074074074073</v>
      </c>
    </row>
    <row r="4408" spans="1:29" x14ac:dyDescent="0.25">
      <c r="A4408" s="224">
        <v>4404</v>
      </c>
      <c r="B4408" s="62" t="s">
        <v>4875</v>
      </c>
      <c r="C4408" s="8" t="s">
        <v>4042</v>
      </c>
      <c r="D4408" s="18">
        <v>0.68594594594594593</v>
      </c>
      <c r="E4408" s="124"/>
      <c r="F4408" s="17"/>
      <c r="G4408" s="18">
        <f>SUM(D4408*100,E4408:F4408)</f>
        <v>68.594594594594597</v>
      </c>
      <c r="H4408" s="17"/>
      <c r="I4408" s="19"/>
      <c r="J4408" s="18">
        <f>SUM(H4408:I4408)</f>
        <v>0</v>
      </c>
      <c r="K4408" s="17"/>
      <c r="L4408" s="19"/>
      <c r="M4408" s="19"/>
      <c r="N4408" s="18">
        <f>SUM(K4408:M4408)</f>
        <v>0</v>
      </c>
      <c r="O4408" s="19"/>
      <c r="P4408" s="19"/>
      <c r="Q4408" s="19"/>
      <c r="R4408" s="19"/>
      <c r="S4408" s="18">
        <f>SUM(O4408:R4408)</f>
        <v>0</v>
      </c>
      <c r="T4408" s="20"/>
      <c r="U4408" s="17">
        <v>0.8</v>
      </c>
      <c r="V4408" s="17"/>
      <c r="W4408" s="17"/>
      <c r="X4408" s="17"/>
      <c r="Y4408" s="17"/>
      <c r="Z4408" s="18">
        <f>SUM(T4408:Y4408)</f>
        <v>0.8</v>
      </c>
      <c r="AA4408" s="17"/>
      <c r="AB4408" s="17"/>
      <c r="AC4408" s="41">
        <f>G4408+J4408+N4408+S4408+Z4408+AA4408-AB4408</f>
        <v>69.394594594594594</v>
      </c>
    </row>
    <row r="4409" spans="1:29" x14ac:dyDescent="0.25">
      <c r="A4409" s="224">
        <v>4405</v>
      </c>
      <c r="B4409" s="88" t="s">
        <v>1915</v>
      </c>
      <c r="C4409" s="8" t="s">
        <v>1369</v>
      </c>
      <c r="D4409" s="18">
        <v>0.6817333333333333</v>
      </c>
      <c r="E4409" s="122"/>
      <c r="F4409" s="17"/>
      <c r="G4409" s="18">
        <f>SUM(D4409*100,E4409:F4409)</f>
        <v>68.173333333333332</v>
      </c>
      <c r="H4409" s="17"/>
      <c r="I4409" s="19"/>
      <c r="J4409" s="18">
        <f>SUM(H4409:I4409)</f>
        <v>0</v>
      </c>
      <c r="K4409" s="17"/>
      <c r="L4409" s="19"/>
      <c r="M4409" s="19"/>
      <c r="N4409" s="18">
        <f>SUM(K4409:M4409)</f>
        <v>0</v>
      </c>
      <c r="O4409" s="19"/>
      <c r="P4409" s="19"/>
      <c r="Q4409" s="19"/>
      <c r="R4409" s="19"/>
      <c r="S4409" s="18">
        <f>SUM(O4409:R4409)</f>
        <v>0</v>
      </c>
      <c r="T4409" s="20"/>
      <c r="U4409" s="17">
        <v>0.5</v>
      </c>
      <c r="V4409" s="17">
        <v>0.5</v>
      </c>
      <c r="W4409" s="17">
        <v>0.2</v>
      </c>
      <c r="X4409" s="17"/>
      <c r="Y4409" s="17"/>
      <c r="Z4409" s="18">
        <f>SUM(T4409:Y4409)</f>
        <v>1.2</v>
      </c>
      <c r="AA4409" s="17"/>
      <c r="AB4409" s="17"/>
      <c r="AC4409" s="41">
        <f>G4409+J4409+N4409+S4409+Z4409+AA4409-AB4409</f>
        <v>69.373333333333335</v>
      </c>
    </row>
    <row r="4410" spans="1:29" x14ac:dyDescent="0.25">
      <c r="A4410" s="224">
        <v>4406</v>
      </c>
      <c r="B4410" s="109">
        <v>214188</v>
      </c>
      <c r="C4410" s="36" t="s">
        <v>5457</v>
      </c>
      <c r="D4410" s="39">
        <v>0.69370370370370371</v>
      </c>
      <c r="E4410" s="123"/>
      <c r="F4410" s="33"/>
      <c r="G4410" s="34">
        <v>69.370370370370367</v>
      </c>
      <c r="H4410" s="33"/>
      <c r="I4410" s="32"/>
      <c r="J4410" s="34">
        <v>0</v>
      </c>
      <c r="K4410" s="33"/>
      <c r="L4410" s="32"/>
      <c r="M4410" s="32"/>
      <c r="N4410" s="34">
        <v>0</v>
      </c>
      <c r="O4410" s="32"/>
      <c r="P4410" s="32"/>
      <c r="Q4410" s="32"/>
      <c r="R4410" s="32"/>
      <c r="S4410" s="34">
        <v>0</v>
      </c>
      <c r="T4410" s="35"/>
      <c r="U4410" s="33"/>
      <c r="V4410" s="33"/>
      <c r="W4410" s="33"/>
      <c r="X4410" s="33"/>
      <c r="Y4410" s="33"/>
      <c r="Z4410" s="34">
        <v>0</v>
      </c>
      <c r="AA4410" s="33"/>
      <c r="AB4410" s="33"/>
      <c r="AC4410" s="42">
        <v>69.370370370370367</v>
      </c>
    </row>
    <row r="4411" spans="1:29" x14ac:dyDescent="0.25">
      <c r="A4411" s="225">
        <v>4407</v>
      </c>
      <c r="B4411" s="62" t="s">
        <v>3140</v>
      </c>
      <c r="C4411" s="13" t="s">
        <v>2360</v>
      </c>
      <c r="D4411" s="18">
        <v>0.66166666666666674</v>
      </c>
      <c r="E4411" s="122"/>
      <c r="F4411" s="17"/>
      <c r="G4411" s="18">
        <v>66.166666666666671</v>
      </c>
      <c r="H4411" s="17"/>
      <c r="I4411" s="19"/>
      <c r="J4411" s="18">
        <v>0</v>
      </c>
      <c r="K4411" s="17"/>
      <c r="L4411" s="19"/>
      <c r="M4411" s="19"/>
      <c r="N4411" s="18">
        <v>0</v>
      </c>
      <c r="O4411" s="19"/>
      <c r="P4411" s="19"/>
      <c r="Q4411" s="19"/>
      <c r="R4411" s="19"/>
      <c r="S4411" s="18">
        <v>0</v>
      </c>
      <c r="T4411" s="20">
        <v>2</v>
      </c>
      <c r="U4411" s="17"/>
      <c r="V4411" s="17"/>
      <c r="W4411" s="17">
        <v>1.2</v>
      </c>
      <c r="X4411" s="17"/>
      <c r="Y4411" s="17"/>
      <c r="Z4411" s="18">
        <v>3.2</v>
      </c>
      <c r="AA4411" s="17"/>
      <c r="AB4411" s="17"/>
      <c r="AC4411" s="41">
        <v>69.366666666666674</v>
      </c>
    </row>
    <row r="4412" spans="1:29" x14ac:dyDescent="0.25">
      <c r="A4412" s="224">
        <v>4408</v>
      </c>
      <c r="B4412" s="62" t="s">
        <v>1106</v>
      </c>
      <c r="C4412" s="8" t="s">
        <v>5456</v>
      </c>
      <c r="D4412" s="6">
        <v>0.69366666666666665</v>
      </c>
      <c r="E4412" s="121"/>
      <c r="F4412" s="5"/>
      <c r="G4412" s="6">
        <f>SUM(D4412*100,E4412:F4412)</f>
        <v>69.36666666666666</v>
      </c>
      <c r="H4412" s="5"/>
      <c r="I4412" s="4"/>
      <c r="J4412" s="6">
        <f>SUM(H4412:I4412)</f>
        <v>0</v>
      </c>
      <c r="K4412" s="5"/>
      <c r="L4412" s="4"/>
      <c r="M4412" s="4"/>
      <c r="N4412" s="6">
        <f>SUM(K4412:M4412)</f>
        <v>0</v>
      </c>
      <c r="O4412" s="4"/>
      <c r="P4412" s="4"/>
      <c r="Q4412" s="4"/>
      <c r="R4412" s="4"/>
      <c r="S4412" s="6">
        <f>SUM(O4412:R4412)</f>
        <v>0</v>
      </c>
      <c r="T4412" s="7"/>
      <c r="U4412" s="5"/>
      <c r="V4412" s="5"/>
      <c r="W4412" s="5"/>
      <c r="X4412" s="5"/>
      <c r="Y4412" s="5"/>
      <c r="Z4412" s="6">
        <f>SUM(T4412:Y4412)</f>
        <v>0</v>
      </c>
      <c r="AA4412" s="5"/>
      <c r="AB4412" s="5"/>
      <c r="AC4412" s="40">
        <f>G4412+J4412+N4412+S4412+Z4412+AA4412-AB4412</f>
        <v>69.36666666666666</v>
      </c>
    </row>
    <row r="4413" spans="1:29" x14ac:dyDescent="0.25">
      <c r="A4413" s="224">
        <v>4409</v>
      </c>
      <c r="B4413" s="62" t="s">
        <v>3806</v>
      </c>
      <c r="C4413" s="13" t="s">
        <v>3340</v>
      </c>
      <c r="D4413" s="18">
        <v>0.69363636363636361</v>
      </c>
      <c r="E4413" s="122"/>
      <c r="F4413" s="17"/>
      <c r="G4413" s="18">
        <v>69.36363636363636</v>
      </c>
      <c r="H4413" s="17"/>
      <c r="I4413" s="19"/>
      <c r="J4413" s="18">
        <v>0</v>
      </c>
      <c r="K4413" s="17"/>
      <c r="L4413" s="19"/>
      <c r="M4413" s="19"/>
      <c r="N4413" s="18">
        <v>0</v>
      </c>
      <c r="O4413" s="19"/>
      <c r="P4413" s="19"/>
      <c r="Q4413" s="19"/>
      <c r="R4413" s="19"/>
      <c r="S4413" s="18">
        <v>0</v>
      </c>
      <c r="T4413" s="20"/>
      <c r="U4413" s="17"/>
      <c r="V4413" s="17"/>
      <c r="W4413" s="17"/>
      <c r="X4413" s="17"/>
      <c r="Y4413" s="17"/>
      <c r="Z4413" s="18">
        <v>0</v>
      </c>
      <c r="AA4413" s="17"/>
      <c r="AB4413" s="17"/>
      <c r="AC4413" s="41">
        <v>69.36363636363636</v>
      </c>
    </row>
    <row r="4414" spans="1:29" x14ac:dyDescent="0.25">
      <c r="A4414" s="224">
        <v>4410</v>
      </c>
      <c r="B4414" s="62" t="s">
        <v>3807</v>
      </c>
      <c r="C4414" s="13" t="s">
        <v>3340</v>
      </c>
      <c r="D4414" s="18">
        <v>0.69359999999999999</v>
      </c>
      <c r="E4414" s="122"/>
      <c r="F4414" s="17"/>
      <c r="G4414" s="18">
        <v>69.36</v>
      </c>
      <c r="H4414" s="17"/>
      <c r="I4414" s="19"/>
      <c r="J4414" s="18">
        <v>0</v>
      </c>
      <c r="K4414" s="17"/>
      <c r="L4414" s="19"/>
      <c r="M4414" s="19"/>
      <c r="N4414" s="18">
        <v>0</v>
      </c>
      <c r="O4414" s="19"/>
      <c r="P4414" s="19"/>
      <c r="Q4414" s="19"/>
      <c r="R4414" s="19"/>
      <c r="S4414" s="18">
        <v>0</v>
      </c>
      <c r="T4414" s="20"/>
      <c r="U4414" s="17"/>
      <c r="V4414" s="17"/>
      <c r="W4414" s="17"/>
      <c r="X4414" s="17"/>
      <c r="Y4414" s="17"/>
      <c r="Z4414" s="18">
        <v>0</v>
      </c>
      <c r="AA4414" s="17"/>
      <c r="AB4414" s="17"/>
      <c r="AC4414" s="41">
        <v>69.36</v>
      </c>
    </row>
    <row r="4415" spans="1:29" x14ac:dyDescent="0.25">
      <c r="A4415" s="225">
        <v>4411</v>
      </c>
      <c r="B4415" s="62" t="s">
        <v>3808</v>
      </c>
      <c r="C4415" s="13" t="s">
        <v>3340</v>
      </c>
      <c r="D4415" s="18">
        <v>0.69358974358974357</v>
      </c>
      <c r="E4415" s="122"/>
      <c r="F4415" s="17"/>
      <c r="G4415" s="18">
        <v>69.358974358974351</v>
      </c>
      <c r="H4415" s="17"/>
      <c r="I4415" s="19"/>
      <c r="J4415" s="18">
        <v>0</v>
      </c>
      <c r="K4415" s="17"/>
      <c r="L4415" s="19"/>
      <c r="M4415" s="19"/>
      <c r="N4415" s="18">
        <v>0</v>
      </c>
      <c r="O4415" s="19"/>
      <c r="P4415" s="19"/>
      <c r="Q4415" s="19"/>
      <c r="R4415" s="19"/>
      <c r="S4415" s="18">
        <v>0</v>
      </c>
      <c r="T4415" s="20"/>
      <c r="U4415" s="17"/>
      <c r="V4415" s="17"/>
      <c r="W4415" s="17"/>
      <c r="X4415" s="17"/>
      <c r="Y4415" s="17"/>
      <c r="Z4415" s="18">
        <v>0</v>
      </c>
      <c r="AA4415" s="17"/>
      <c r="AB4415" s="17"/>
      <c r="AC4415" s="41">
        <v>69.358974358974351</v>
      </c>
    </row>
    <row r="4416" spans="1:29" x14ac:dyDescent="0.25">
      <c r="A4416" s="224">
        <v>4412</v>
      </c>
      <c r="B4416" s="81" t="s">
        <v>4347</v>
      </c>
      <c r="C4416" s="8" t="s">
        <v>4042</v>
      </c>
      <c r="D4416" s="18">
        <v>0.69354838709677424</v>
      </c>
      <c r="E4416" s="124"/>
      <c r="F4416" s="17"/>
      <c r="G4416" s="18">
        <f>SUM(D4416*100,E4416:F4416)</f>
        <v>69.354838709677423</v>
      </c>
      <c r="H4416" s="17"/>
      <c r="I4416" s="19"/>
      <c r="J4416" s="18">
        <f>SUM(H4416:I4416)</f>
        <v>0</v>
      </c>
      <c r="K4416" s="17"/>
      <c r="L4416" s="19"/>
      <c r="M4416" s="19"/>
      <c r="N4416" s="18">
        <f>SUM(K4416:M4416)</f>
        <v>0</v>
      </c>
      <c r="O4416" s="19"/>
      <c r="P4416" s="19"/>
      <c r="Q4416" s="19"/>
      <c r="R4416" s="19"/>
      <c r="S4416" s="18">
        <f>SUM(O4416:R4416)</f>
        <v>0</v>
      </c>
      <c r="T4416" s="20"/>
      <c r="U4416" s="17"/>
      <c r="V4416" s="17"/>
      <c r="W4416" s="17"/>
      <c r="X4416" s="17"/>
      <c r="Y4416" s="17"/>
      <c r="Z4416" s="18">
        <f>SUM(T4416:Y4416)</f>
        <v>0</v>
      </c>
      <c r="AA4416" s="17"/>
      <c r="AB4416" s="17"/>
      <c r="AC4416" s="41">
        <f>G4416+J4416+N4416+S4416+Z4416+AA4416-AB4416</f>
        <v>69.354838709677423</v>
      </c>
    </row>
    <row r="4417" spans="1:29" x14ac:dyDescent="0.25">
      <c r="A4417" s="224">
        <v>4413</v>
      </c>
      <c r="B4417" s="62" t="s">
        <v>5034</v>
      </c>
      <c r="C4417" s="24" t="s">
        <v>4042</v>
      </c>
      <c r="D4417" s="18">
        <v>0.69354838709677424</v>
      </c>
      <c r="E4417" s="124"/>
      <c r="F4417" s="17"/>
      <c r="G4417" s="18">
        <f>SUM(D4417*100,E4417:F4417)</f>
        <v>69.354838709677423</v>
      </c>
      <c r="H4417" s="17"/>
      <c r="I4417" s="19"/>
      <c r="J4417" s="18">
        <f>SUM(H4417:I4417)</f>
        <v>0</v>
      </c>
      <c r="K4417" s="17"/>
      <c r="L4417" s="19"/>
      <c r="M4417" s="19"/>
      <c r="N4417" s="18">
        <f>SUM(K4417:M4417)</f>
        <v>0</v>
      </c>
      <c r="O4417" s="19"/>
      <c r="P4417" s="19"/>
      <c r="Q4417" s="19"/>
      <c r="R4417" s="19"/>
      <c r="S4417" s="18">
        <f>SUM(O4417:R4417)</f>
        <v>0</v>
      </c>
      <c r="T4417" s="20"/>
      <c r="U4417" s="17"/>
      <c r="V4417" s="17"/>
      <c r="W4417" s="17"/>
      <c r="X4417" s="17"/>
      <c r="Y4417" s="17"/>
      <c r="Z4417" s="18">
        <f>SUM(T4417:Y4417)</f>
        <v>0</v>
      </c>
      <c r="AA4417" s="17"/>
      <c r="AB4417" s="17"/>
      <c r="AC4417" s="41">
        <f>G4417+J4417+N4417+S4417+Z4417+AA4417-AB4417</f>
        <v>69.354838709677423</v>
      </c>
    </row>
    <row r="4418" spans="1:29" x14ac:dyDescent="0.25">
      <c r="A4418" s="224">
        <v>4414</v>
      </c>
      <c r="B4418" s="62" t="s">
        <v>3809</v>
      </c>
      <c r="C4418" s="13" t="s">
        <v>3340</v>
      </c>
      <c r="D4418" s="18">
        <v>0.69346153846153846</v>
      </c>
      <c r="E4418" s="122"/>
      <c r="F4418" s="17"/>
      <c r="G4418" s="18">
        <v>69.34615384615384</v>
      </c>
      <c r="H4418" s="17"/>
      <c r="I4418" s="19"/>
      <c r="J4418" s="18">
        <v>0</v>
      </c>
      <c r="K4418" s="17"/>
      <c r="L4418" s="19"/>
      <c r="M4418" s="19"/>
      <c r="N4418" s="18">
        <v>0</v>
      </c>
      <c r="O4418" s="19"/>
      <c r="P4418" s="19"/>
      <c r="Q4418" s="19"/>
      <c r="R4418" s="19"/>
      <c r="S4418" s="18">
        <v>0</v>
      </c>
      <c r="T4418" s="20"/>
      <c r="U4418" s="17"/>
      <c r="V4418" s="17"/>
      <c r="W4418" s="17"/>
      <c r="X4418" s="17"/>
      <c r="Y4418" s="17"/>
      <c r="Z4418" s="18">
        <v>0</v>
      </c>
      <c r="AA4418" s="17"/>
      <c r="AB4418" s="17"/>
      <c r="AC4418" s="41">
        <v>69.34615384615384</v>
      </c>
    </row>
    <row r="4419" spans="1:29" x14ac:dyDescent="0.25">
      <c r="A4419" s="225">
        <v>4415</v>
      </c>
      <c r="B4419" s="58" t="s">
        <v>1107</v>
      </c>
      <c r="C4419" s="8" t="s">
        <v>5456</v>
      </c>
      <c r="D4419" s="6">
        <v>0.69344827586206892</v>
      </c>
      <c r="E4419" s="121"/>
      <c r="F4419" s="5"/>
      <c r="G4419" s="6">
        <f>SUM(D4419*100,E4419:F4419)</f>
        <v>69.34482758620689</v>
      </c>
      <c r="H4419" s="5"/>
      <c r="I4419" s="4"/>
      <c r="J4419" s="6">
        <f>SUM(H4419:I4419)</f>
        <v>0</v>
      </c>
      <c r="K4419" s="5"/>
      <c r="L4419" s="4"/>
      <c r="M4419" s="4"/>
      <c r="N4419" s="6">
        <f>SUM(K4419:M4419)</f>
        <v>0</v>
      </c>
      <c r="O4419" s="4"/>
      <c r="P4419" s="4"/>
      <c r="Q4419" s="4"/>
      <c r="R4419" s="4"/>
      <c r="S4419" s="6">
        <f>SUM(O4419:R4419)</f>
        <v>0</v>
      </c>
      <c r="T4419" s="7"/>
      <c r="U4419" s="5"/>
      <c r="V4419" s="5"/>
      <c r="W4419" s="5"/>
      <c r="X4419" s="5"/>
      <c r="Y4419" s="5"/>
      <c r="Z4419" s="6">
        <f>SUM(T4419:Y4419)</f>
        <v>0</v>
      </c>
      <c r="AA4419" s="5"/>
      <c r="AB4419" s="5"/>
      <c r="AC4419" s="40">
        <f>G4419+J4419+N4419+S4419+Z4419+AA4419-AB4419</f>
        <v>69.34482758620689</v>
      </c>
    </row>
    <row r="4420" spans="1:29" x14ac:dyDescent="0.25">
      <c r="A4420" s="224">
        <v>4416</v>
      </c>
      <c r="B4420" s="109">
        <v>194157</v>
      </c>
      <c r="C4420" s="36" t="s">
        <v>5457</v>
      </c>
      <c r="D4420" s="39">
        <v>0.69333333333333336</v>
      </c>
      <c r="E4420" s="123"/>
      <c r="F4420" s="33"/>
      <c r="G4420" s="34">
        <v>69.333333333333343</v>
      </c>
      <c r="H4420" s="33"/>
      <c r="I4420" s="32"/>
      <c r="J4420" s="34">
        <v>0</v>
      </c>
      <c r="K4420" s="33"/>
      <c r="L4420" s="32"/>
      <c r="M4420" s="32"/>
      <c r="N4420" s="34">
        <v>0</v>
      </c>
      <c r="O4420" s="32"/>
      <c r="P4420" s="32"/>
      <c r="Q4420" s="32"/>
      <c r="R4420" s="32"/>
      <c r="S4420" s="34">
        <v>0</v>
      </c>
      <c r="T4420" s="35"/>
      <c r="U4420" s="33"/>
      <c r="V4420" s="33"/>
      <c r="W4420" s="33"/>
      <c r="X4420" s="33"/>
      <c r="Y4420" s="33"/>
      <c r="Z4420" s="34">
        <v>0</v>
      </c>
      <c r="AA4420" s="33"/>
      <c r="AB4420" s="33"/>
      <c r="AC4420" s="42">
        <v>69.333333333333343</v>
      </c>
    </row>
    <row r="4421" spans="1:29" x14ac:dyDescent="0.25">
      <c r="A4421" s="224">
        <v>4417</v>
      </c>
      <c r="B4421" s="109">
        <v>184148</v>
      </c>
      <c r="C4421" s="36" t="s">
        <v>5457</v>
      </c>
      <c r="D4421" s="39">
        <v>0.69333333333333336</v>
      </c>
      <c r="E4421" s="123"/>
      <c r="F4421" s="33"/>
      <c r="G4421" s="34">
        <v>69.333333333333343</v>
      </c>
      <c r="H4421" s="33"/>
      <c r="I4421" s="32"/>
      <c r="J4421" s="34">
        <v>0</v>
      </c>
      <c r="K4421" s="33"/>
      <c r="L4421" s="32"/>
      <c r="M4421" s="32"/>
      <c r="N4421" s="34">
        <v>0</v>
      </c>
      <c r="O4421" s="32"/>
      <c r="P4421" s="32"/>
      <c r="Q4421" s="32"/>
      <c r="R4421" s="32"/>
      <c r="S4421" s="34">
        <v>0</v>
      </c>
      <c r="T4421" s="35"/>
      <c r="U4421" s="33"/>
      <c r="V4421" s="33"/>
      <c r="W4421" s="33"/>
      <c r="X4421" s="33"/>
      <c r="Y4421" s="33"/>
      <c r="Z4421" s="34">
        <v>0</v>
      </c>
      <c r="AA4421" s="33"/>
      <c r="AB4421" s="33"/>
      <c r="AC4421" s="42">
        <v>69.333333333333343</v>
      </c>
    </row>
    <row r="4422" spans="1:29" x14ac:dyDescent="0.25">
      <c r="A4422" s="224">
        <v>4418</v>
      </c>
      <c r="B4422" s="62" t="s">
        <v>3141</v>
      </c>
      <c r="C4422" s="13" t="s">
        <v>2360</v>
      </c>
      <c r="D4422" s="18">
        <v>0.68833333333333324</v>
      </c>
      <c r="E4422" s="122"/>
      <c r="F4422" s="17"/>
      <c r="G4422" s="18">
        <v>68.833333333333329</v>
      </c>
      <c r="H4422" s="17"/>
      <c r="I4422" s="19"/>
      <c r="J4422" s="18">
        <v>0</v>
      </c>
      <c r="K4422" s="17"/>
      <c r="L4422" s="19"/>
      <c r="M4422" s="19"/>
      <c r="N4422" s="18">
        <v>0</v>
      </c>
      <c r="O4422" s="19"/>
      <c r="P4422" s="19">
        <v>0.5</v>
      </c>
      <c r="Q4422" s="19"/>
      <c r="R4422" s="19"/>
      <c r="S4422" s="18">
        <v>0.5</v>
      </c>
      <c r="T4422" s="20"/>
      <c r="U4422" s="17"/>
      <c r="V4422" s="17"/>
      <c r="W4422" s="17"/>
      <c r="X4422" s="17"/>
      <c r="Y4422" s="17"/>
      <c r="Z4422" s="18">
        <v>0</v>
      </c>
      <c r="AA4422" s="17"/>
      <c r="AB4422" s="17"/>
      <c r="AC4422" s="41">
        <v>69.333333333333329</v>
      </c>
    </row>
    <row r="4423" spans="1:29" x14ac:dyDescent="0.25">
      <c r="A4423" s="225">
        <v>4419</v>
      </c>
      <c r="B4423" s="62" t="s">
        <v>3142</v>
      </c>
      <c r="C4423" s="13" t="s">
        <v>2360</v>
      </c>
      <c r="D4423" s="18">
        <v>0.69333333333333325</v>
      </c>
      <c r="E4423" s="122"/>
      <c r="F4423" s="17"/>
      <c r="G4423" s="18">
        <v>69.333333333333329</v>
      </c>
      <c r="H4423" s="17"/>
      <c r="I4423" s="19"/>
      <c r="J4423" s="18">
        <v>0</v>
      </c>
      <c r="K4423" s="17"/>
      <c r="L4423" s="19"/>
      <c r="M4423" s="19"/>
      <c r="N4423" s="18">
        <v>0</v>
      </c>
      <c r="O4423" s="19"/>
      <c r="P4423" s="19"/>
      <c r="Q4423" s="19"/>
      <c r="R4423" s="19"/>
      <c r="S4423" s="18">
        <v>0</v>
      </c>
      <c r="T4423" s="20"/>
      <c r="U4423" s="17"/>
      <c r="V4423" s="17"/>
      <c r="W4423" s="17"/>
      <c r="X4423" s="17"/>
      <c r="Y4423" s="17"/>
      <c r="Z4423" s="18">
        <v>0</v>
      </c>
      <c r="AA4423" s="17"/>
      <c r="AB4423" s="17"/>
      <c r="AC4423" s="41">
        <v>69.333333333333329</v>
      </c>
    </row>
    <row r="4424" spans="1:29" x14ac:dyDescent="0.25">
      <c r="A4424" s="224">
        <v>4420</v>
      </c>
      <c r="B4424" s="81" t="s">
        <v>1916</v>
      </c>
      <c r="C4424" s="8" t="s">
        <v>1369</v>
      </c>
      <c r="D4424" s="18">
        <v>0.69325842696629214</v>
      </c>
      <c r="E4424" s="122"/>
      <c r="F4424" s="17"/>
      <c r="G4424" s="18">
        <f>SUM(D4424*100,E4424:F4424)</f>
        <v>69.325842696629209</v>
      </c>
      <c r="H4424" s="17"/>
      <c r="I4424" s="19"/>
      <c r="J4424" s="18">
        <f>SUM(H4424:I4424)</f>
        <v>0</v>
      </c>
      <c r="K4424" s="17"/>
      <c r="L4424" s="19"/>
      <c r="M4424" s="19"/>
      <c r="N4424" s="18">
        <f>SUM(K4424:M4424)</f>
        <v>0</v>
      </c>
      <c r="O4424" s="19"/>
      <c r="P4424" s="19"/>
      <c r="Q4424" s="19"/>
      <c r="R4424" s="19"/>
      <c r="S4424" s="18">
        <f>SUM(O4424:R4424)</f>
        <v>0</v>
      </c>
      <c r="T4424" s="20"/>
      <c r="U4424" s="17"/>
      <c r="V4424" s="17"/>
      <c r="W4424" s="17"/>
      <c r="X4424" s="17"/>
      <c r="Y4424" s="17"/>
      <c r="Z4424" s="18">
        <f>SUM(T4424:Y4424)</f>
        <v>0</v>
      </c>
      <c r="AA4424" s="17"/>
      <c r="AB4424" s="17"/>
      <c r="AC4424" s="41">
        <f>G4424+J4424+N4424+S4424+Z4424+AA4424-AB4424</f>
        <v>69.325842696629209</v>
      </c>
    </row>
    <row r="4425" spans="1:29" x14ac:dyDescent="0.25">
      <c r="A4425" s="224">
        <v>4421</v>
      </c>
      <c r="B4425" s="62" t="s">
        <v>3810</v>
      </c>
      <c r="C4425" s="13" t="s">
        <v>3340</v>
      </c>
      <c r="D4425" s="18">
        <v>0.69320000000000004</v>
      </c>
      <c r="E4425" s="122"/>
      <c r="F4425" s="17"/>
      <c r="G4425" s="18">
        <v>69.320000000000007</v>
      </c>
      <c r="H4425" s="17"/>
      <c r="I4425" s="19"/>
      <c r="J4425" s="18">
        <v>0</v>
      </c>
      <c r="K4425" s="17"/>
      <c r="L4425" s="19"/>
      <c r="M4425" s="19"/>
      <c r="N4425" s="18">
        <v>0</v>
      </c>
      <c r="O4425" s="19"/>
      <c r="P4425" s="19"/>
      <c r="Q4425" s="19"/>
      <c r="R4425" s="19"/>
      <c r="S4425" s="18">
        <v>0</v>
      </c>
      <c r="T4425" s="20"/>
      <c r="U4425" s="17"/>
      <c r="V4425" s="17"/>
      <c r="W4425" s="17"/>
      <c r="X4425" s="17"/>
      <c r="Y4425" s="17"/>
      <c r="Z4425" s="18">
        <v>0</v>
      </c>
      <c r="AA4425" s="17"/>
      <c r="AB4425" s="17"/>
      <c r="AC4425" s="41">
        <v>69.320000000000007</v>
      </c>
    </row>
    <row r="4426" spans="1:29" x14ac:dyDescent="0.25">
      <c r="A4426" s="224">
        <v>4422</v>
      </c>
      <c r="B4426" s="58" t="s">
        <v>1108</v>
      </c>
      <c r="C4426" s="8" t="s">
        <v>5456</v>
      </c>
      <c r="D4426" s="6">
        <v>0.69310344827586212</v>
      </c>
      <c r="E4426" s="121"/>
      <c r="F4426" s="5"/>
      <c r="G4426" s="6">
        <f>SUM(D4426*100,E4426:F4426)</f>
        <v>69.310344827586206</v>
      </c>
      <c r="H4426" s="5"/>
      <c r="I4426" s="4"/>
      <c r="J4426" s="6">
        <f>SUM(H4426:I4426)</f>
        <v>0</v>
      </c>
      <c r="K4426" s="5"/>
      <c r="L4426" s="4"/>
      <c r="M4426" s="4"/>
      <c r="N4426" s="6">
        <f>SUM(K4426:M4426)</f>
        <v>0</v>
      </c>
      <c r="O4426" s="4"/>
      <c r="P4426" s="4"/>
      <c r="Q4426" s="4"/>
      <c r="R4426" s="4"/>
      <c r="S4426" s="6">
        <f>SUM(O4426:R4426)</f>
        <v>0</v>
      </c>
      <c r="T4426" s="7"/>
      <c r="U4426" s="5"/>
      <c r="V4426" s="5"/>
      <c r="W4426" s="5"/>
      <c r="X4426" s="5"/>
      <c r="Y4426" s="5"/>
      <c r="Z4426" s="6">
        <f>SUM(T4426:Y4426)</f>
        <v>0</v>
      </c>
      <c r="AA4426" s="5"/>
      <c r="AB4426" s="5"/>
      <c r="AC4426" s="40">
        <f>G4426+J4426+N4426+S4426+Z4426+AA4426-AB4426</f>
        <v>69.310344827586206</v>
      </c>
    </row>
    <row r="4427" spans="1:29" x14ac:dyDescent="0.25">
      <c r="A4427" s="225">
        <v>4423</v>
      </c>
      <c r="B4427" s="62" t="s">
        <v>3143</v>
      </c>
      <c r="C4427" s="13" t="s">
        <v>2360</v>
      </c>
      <c r="D4427" s="18">
        <v>0.69307692307692303</v>
      </c>
      <c r="E4427" s="122"/>
      <c r="F4427" s="17"/>
      <c r="G4427" s="18">
        <v>69.307692307692307</v>
      </c>
      <c r="H4427" s="17"/>
      <c r="I4427" s="19"/>
      <c r="J4427" s="18">
        <v>0</v>
      </c>
      <c r="K4427" s="17"/>
      <c r="L4427" s="19"/>
      <c r="M4427" s="19"/>
      <c r="N4427" s="18">
        <v>0</v>
      </c>
      <c r="O4427" s="19"/>
      <c r="P4427" s="19"/>
      <c r="Q4427" s="19"/>
      <c r="R4427" s="19"/>
      <c r="S4427" s="18">
        <v>0</v>
      </c>
      <c r="T4427" s="20"/>
      <c r="U4427" s="17"/>
      <c r="V4427" s="17"/>
      <c r="W4427" s="17"/>
      <c r="X4427" s="17"/>
      <c r="Y4427" s="17"/>
      <c r="Z4427" s="18">
        <v>0</v>
      </c>
      <c r="AA4427" s="17"/>
      <c r="AB4427" s="17"/>
      <c r="AC4427" s="41">
        <v>69.307692307692307</v>
      </c>
    </row>
    <row r="4428" spans="1:29" x14ac:dyDescent="0.25">
      <c r="A4428" s="224">
        <v>4424</v>
      </c>
      <c r="B4428" s="62" t="s">
        <v>3144</v>
      </c>
      <c r="C4428" s="13" t="s">
        <v>2360</v>
      </c>
      <c r="D4428" s="18">
        <v>0.69307692307692303</v>
      </c>
      <c r="E4428" s="122"/>
      <c r="F4428" s="17"/>
      <c r="G4428" s="18">
        <v>69.307692307692307</v>
      </c>
      <c r="H4428" s="17"/>
      <c r="I4428" s="19"/>
      <c r="J4428" s="18">
        <v>0</v>
      </c>
      <c r="K4428" s="17"/>
      <c r="L4428" s="19"/>
      <c r="M4428" s="19"/>
      <c r="N4428" s="18">
        <v>0</v>
      </c>
      <c r="O4428" s="19"/>
      <c r="P4428" s="19"/>
      <c r="Q4428" s="19"/>
      <c r="R4428" s="19"/>
      <c r="S4428" s="18">
        <v>0</v>
      </c>
      <c r="T4428" s="20"/>
      <c r="U4428" s="17"/>
      <c r="V4428" s="17"/>
      <c r="W4428" s="17"/>
      <c r="X4428" s="17"/>
      <c r="Y4428" s="17"/>
      <c r="Z4428" s="18">
        <v>0</v>
      </c>
      <c r="AA4428" s="17"/>
      <c r="AB4428" s="17"/>
      <c r="AC4428" s="41">
        <v>69.307692307692307</v>
      </c>
    </row>
    <row r="4429" spans="1:29" x14ac:dyDescent="0.25">
      <c r="A4429" s="224">
        <v>4425</v>
      </c>
      <c r="B4429" s="81" t="s">
        <v>4176</v>
      </c>
      <c r="C4429" s="8" t="s">
        <v>4042</v>
      </c>
      <c r="D4429" s="18">
        <v>0.69281250000000005</v>
      </c>
      <c r="E4429" s="124"/>
      <c r="F4429" s="17"/>
      <c r="G4429" s="18">
        <f>SUM(D4429*100,E4429:F4429)</f>
        <v>69.28125</v>
      </c>
      <c r="H4429" s="17"/>
      <c r="I4429" s="19"/>
      <c r="J4429" s="18">
        <f>SUM(H4429:I4429)</f>
        <v>0</v>
      </c>
      <c r="K4429" s="17"/>
      <c r="L4429" s="19"/>
      <c r="M4429" s="19"/>
      <c r="N4429" s="18">
        <f>SUM(K4429:M4429)</f>
        <v>0</v>
      </c>
      <c r="O4429" s="19"/>
      <c r="P4429" s="19"/>
      <c r="Q4429" s="19"/>
      <c r="R4429" s="19"/>
      <c r="S4429" s="18">
        <f>SUM(O4429:R4429)</f>
        <v>0</v>
      </c>
      <c r="T4429" s="20"/>
      <c r="U4429" s="17"/>
      <c r="V4429" s="17"/>
      <c r="W4429" s="17"/>
      <c r="X4429" s="17"/>
      <c r="Y4429" s="17"/>
      <c r="Z4429" s="18">
        <f>SUM(T4429:Y4429)</f>
        <v>0</v>
      </c>
      <c r="AA4429" s="17"/>
      <c r="AB4429" s="17"/>
      <c r="AC4429" s="41">
        <f>G4429+J4429+N4429+S4429+Z4429+AA4429-AB4429</f>
        <v>69.28125</v>
      </c>
    </row>
    <row r="4430" spans="1:29" x14ac:dyDescent="0.25">
      <c r="A4430" s="224">
        <v>4426</v>
      </c>
      <c r="B4430" s="109">
        <v>184091</v>
      </c>
      <c r="C4430" s="36" t="s">
        <v>5457</v>
      </c>
      <c r="D4430" s="39">
        <v>0.69277777777777783</v>
      </c>
      <c r="E4430" s="123"/>
      <c r="F4430" s="33"/>
      <c r="G4430" s="34">
        <v>69.277777777777786</v>
      </c>
      <c r="H4430" s="33"/>
      <c r="I4430" s="32"/>
      <c r="J4430" s="34">
        <v>0</v>
      </c>
      <c r="K4430" s="33"/>
      <c r="L4430" s="32"/>
      <c r="M4430" s="32"/>
      <c r="N4430" s="34">
        <v>0</v>
      </c>
      <c r="O4430" s="32"/>
      <c r="P4430" s="32"/>
      <c r="Q4430" s="32"/>
      <c r="R4430" s="32"/>
      <c r="S4430" s="34">
        <v>0</v>
      </c>
      <c r="T4430" s="35"/>
      <c r="U4430" s="33"/>
      <c r="V4430" s="33"/>
      <c r="W4430" s="33"/>
      <c r="X4430" s="33"/>
      <c r="Y4430" s="33"/>
      <c r="Z4430" s="34">
        <v>0</v>
      </c>
      <c r="AA4430" s="33"/>
      <c r="AB4430" s="33"/>
      <c r="AC4430" s="42">
        <v>69.277777777777786</v>
      </c>
    </row>
    <row r="4431" spans="1:29" x14ac:dyDescent="0.25">
      <c r="A4431" s="225">
        <v>4427</v>
      </c>
      <c r="B4431" s="62" t="s">
        <v>3811</v>
      </c>
      <c r="C4431" s="13" t="s">
        <v>3340</v>
      </c>
      <c r="D4431" s="18">
        <v>0.69256410256410261</v>
      </c>
      <c r="E4431" s="122"/>
      <c r="F4431" s="17"/>
      <c r="G4431" s="18">
        <v>69.256410256410263</v>
      </c>
      <c r="H4431" s="17"/>
      <c r="I4431" s="19"/>
      <c r="J4431" s="18">
        <v>0</v>
      </c>
      <c r="K4431" s="17"/>
      <c r="L4431" s="19"/>
      <c r="M4431" s="19"/>
      <c r="N4431" s="18">
        <v>0</v>
      </c>
      <c r="O4431" s="19"/>
      <c r="P4431" s="19"/>
      <c r="Q4431" s="19"/>
      <c r="R4431" s="19"/>
      <c r="S4431" s="18">
        <v>0</v>
      </c>
      <c r="T4431" s="20"/>
      <c r="U4431" s="17"/>
      <c r="V4431" s="17"/>
      <c r="W4431" s="17"/>
      <c r="X4431" s="17"/>
      <c r="Y4431" s="17"/>
      <c r="Z4431" s="18">
        <v>0</v>
      </c>
      <c r="AA4431" s="17"/>
      <c r="AB4431" s="17"/>
      <c r="AC4431" s="41">
        <v>69.256410256410263</v>
      </c>
    </row>
    <row r="4432" spans="1:29" x14ac:dyDescent="0.25">
      <c r="A4432" s="224">
        <v>4428</v>
      </c>
      <c r="B4432" s="62" t="s">
        <v>3812</v>
      </c>
      <c r="C4432" s="13" t="s">
        <v>3340</v>
      </c>
      <c r="D4432" s="18">
        <v>0.69256410256410261</v>
      </c>
      <c r="E4432" s="122"/>
      <c r="F4432" s="17"/>
      <c r="G4432" s="18">
        <v>69.256410256410263</v>
      </c>
      <c r="H4432" s="17"/>
      <c r="I4432" s="19"/>
      <c r="J4432" s="18">
        <v>0</v>
      </c>
      <c r="K4432" s="17"/>
      <c r="L4432" s="19"/>
      <c r="M4432" s="19"/>
      <c r="N4432" s="18">
        <v>0</v>
      </c>
      <c r="O4432" s="19"/>
      <c r="P4432" s="19"/>
      <c r="Q4432" s="19"/>
      <c r="R4432" s="19"/>
      <c r="S4432" s="18">
        <v>0</v>
      </c>
      <c r="T4432" s="20"/>
      <c r="U4432" s="17"/>
      <c r="V4432" s="17"/>
      <c r="W4432" s="17"/>
      <c r="X4432" s="17"/>
      <c r="Y4432" s="17"/>
      <c r="Z4432" s="18">
        <v>0</v>
      </c>
      <c r="AA4432" s="17"/>
      <c r="AB4432" s="17"/>
      <c r="AC4432" s="41">
        <v>69.256410256410263</v>
      </c>
    </row>
    <row r="4433" spans="1:29" x14ac:dyDescent="0.25">
      <c r="A4433" s="224">
        <v>4429</v>
      </c>
      <c r="B4433" s="62" t="s">
        <v>3145</v>
      </c>
      <c r="C4433" s="13" t="s">
        <v>2360</v>
      </c>
      <c r="D4433" s="18">
        <v>0.6925</v>
      </c>
      <c r="E4433" s="122"/>
      <c r="F4433" s="17"/>
      <c r="G4433" s="18">
        <v>69.25</v>
      </c>
      <c r="H4433" s="17"/>
      <c r="I4433" s="19"/>
      <c r="J4433" s="18">
        <v>0</v>
      </c>
      <c r="K4433" s="17"/>
      <c r="L4433" s="19"/>
      <c r="M4433" s="19"/>
      <c r="N4433" s="18">
        <v>0</v>
      </c>
      <c r="O4433" s="19"/>
      <c r="P4433" s="19"/>
      <c r="Q4433" s="19"/>
      <c r="R4433" s="19"/>
      <c r="S4433" s="18">
        <v>0</v>
      </c>
      <c r="T4433" s="20"/>
      <c r="U4433" s="17"/>
      <c r="V4433" s="17"/>
      <c r="W4433" s="17"/>
      <c r="X4433" s="17"/>
      <c r="Y4433" s="17"/>
      <c r="Z4433" s="18">
        <v>0</v>
      </c>
      <c r="AA4433" s="17"/>
      <c r="AB4433" s="17"/>
      <c r="AC4433" s="41">
        <v>69.25</v>
      </c>
    </row>
    <row r="4434" spans="1:29" x14ac:dyDescent="0.25">
      <c r="A4434" s="224">
        <v>4430</v>
      </c>
      <c r="B4434" s="62" t="s">
        <v>3146</v>
      </c>
      <c r="C4434" s="13" t="s">
        <v>2360</v>
      </c>
      <c r="D4434" s="18">
        <v>0.69245454545454554</v>
      </c>
      <c r="E4434" s="122"/>
      <c r="F4434" s="17"/>
      <c r="G4434" s="18">
        <v>69.24545454545455</v>
      </c>
      <c r="H4434" s="17"/>
      <c r="I4434" s="19"/>
      <c r="J4434" s="18">
        <v>0</v>
      </c>
      <c r="K4434" s="17"/>
      <c r="L4434" s="19"/>
      <c r="M4434" s="19"/>
      <c r="N4434" s="18">
        <v>0</v>
      </c>
      <c r="O4434" s="19"/>
      <c r="P4434" s="19"/>
      <c r="Q4434" s="19"/>
      <c r="R4434" s="19"/>
      <c r="S4434" s="18">
        <v>0</v>
      </c>
      <c r="T4434" s="20"/>
      <c r="U4434" s="17"/>
      <c r="V4434" s="17"/>
      <c r="W4434" s="17"/>
      <c r="X4434" s="17"/>
      <c r="Y4434" s="17"/>
      <c r="Z4434" s="18">
        <v>0</v>
      </c>
      <c r="AA4434" s="17"/>
      <c r="AB4434" s="17"/>
      <c r="AC4434" s="41">
        <v>69.24545454545455</v>
      </c>
    </row>
    <row r="4435" spans="1:29" x14ac:dyDescent="0.25">
      <c r="A4435" s="225">
        <v>4431</v>
      </c>
      <c r="B4435" s="81" t="s">
        <v>1917</v>
      </c>
      <c r="C4435" s="8" t="s">
        <v>1369</v>
      </c>
      <c r="D4435" s="18">
        <v>0.69235955056179777</v>
      </c>
      <c r="E4435" s="122"/>
      <c r="F4435" s="17"/>
      <c r="G4435" s="18">
        <f>SUM(D4435*100,E4435:F4435)</f>
        <v>69.235955056179776</v>
      </c>
      <c r="H4435" s="17"/>
      <c r="I4435" s="19"/>
      <c r="J4435" s="18">
        <f>SUM(H4435:I4435)</f>
        <v>0</v>
      </c>
      <c r="K4435" s="17"/>
      <c r="L4435" s="19"/>
      <c r="M4435" s="19"/>
      <c r="N4435" s="18">
        <f>SUM(K4435:M4435)</f>
        <v>0</v>
      </c>
      <c r="O4435" s="19"/>
      <c r="P4435" s="19"/>
      <c r="Q4435" s="19"/>
      <c r="R4435" s="19"/>
      <c r="S4435" s="18">
        <f>SUM(O4435:R4435)</f>
        <v>0</v>
      </c>
      <c r="T4435" s="20"/>
      <c r="U4435" s="17"/>
      <c r="V4435" s="17"/>
      <c r="W4435" s="17"/>
      <c r="X4435" s="17"/>
      <c r="Y4435" s="17"/>
      <c r="Z4435" s="18">
        <f>SUM(T4435:Y4435)</f>
        <v>0</v>
      </c>
      <c r="AA4435" s="17"/>
      <c r="AB4435" s="17"/>
      <c r="AC4435" s="41">
        <f>G4435+J4435+N4435+S4435+Z4435+AA4435-AB4435</f>
        <v>69.235955056179776</v>
      </c>
    </row>
    <row r="4436" spans="1:29" x14ac:dyDescent="0.25">
      <c r="A4436" s="224">
        <v>4432</v>
      </c>
      <c r="B4436" s="81" t="s">
        <v>4268</v>
      </c>
      <c r="C4436" s="8" t="s">
        <v>4042</v>
      </c>
      <c r="D4436" s="18">
        <v>0.69233333333333336</v>
      </c>
      <c r="E4436" s="124"/>
      <c r="F4436" s="17"/>
      <c r="G4436" s="18">
        <f>SUM(D4436*100,E4436:F4436)</f>
        <v>69.233333333333334</v>
      </c>
      <c r="H4436" s="17"/>
      <c r="I4436" s="19"/>
      <c r="J4436" s="18">
        <f>SUM(H4436:I4436)</f>
        <v>0</v>
      </c>
      <c r="K4436" s="17"/>
      <c r="L4436" s="19"/>
      <c r="M4436" s="19"/>
      <c r="N4436" s="18">
        <f>SUM(K4436:M4436)</f>
        <v>0</v>
      </c>
      <c r="O4436" s="19"/>
      <c r="P4436" s="19"/>
      <c r="Q4436" s="19"/>
      <c r="R4436" s="19"/>
      <c r="S4436" s="18">
        <f>SUM(O4436:R4436)</f>
        <v>0</v>
      </c>
      <c r="T4436" s="20"/>
      <c r="U4436" s="17"/>
      <c r="V4436" s="17"/>
      <c r="W4436" s="17"/>
      <c r="X4436" s="17"/>
      <c r="Y4436" s="17"/>
      <c r="Z4436" s="18">
        <f>SUM(T4436:Y4436)</f>
        <v>0</v>
      </c>
      <c r="AA4436" s="17"/>
      <c r="AB4436" s="17"/>
      <c r="AC4436" s="41">
        <f>G4436+J4436+N4436+S4436+Z4436+AA4436-AB4436</f>
        <v>69.233333333333334</v>
      </c>
    </row>
    <row r="4437" spans="1:29" x14ac:dyDescent="0.25">
      <c r="A4437" s="224">
        <v>4433</v>
      </c>
      <c r="B4437" s="109">
        <v>214187</v>
      </c>
      <c r="C4437" s="36" t="s">
        <v>5457</v>
      </c>
      <c r="D4437" s="39">
        <v>0.69231851851851856</v>
      </c>
      <c r="E4437" s="123"/>
      <c r="F4437" s="33"/>
      <c r="G4437" s="34">
        <v>69.231851851851857</v>
      </c>
      <c r="H4437" s="33"/>
      <c r="I4437" s="32"/>
      <c r="J4437" s="34">
        <v>0</v>
      </c>
      <c r="K4437" s="33"/>
      <c r="L4437" s="32"/>
      <c r="M4437" s="32"/>
      <c r="N4437" s="34">
        <v>0</v>
      </c>
      <c r="O4437" s="32"/>
      <c r="P4437" s="32"/>
      <c r="Q4437" s="32"/>
      <c r="R4437" s="32"/>
      <c r="S4437" s="34">
        <v>0</v>
      </c>
      <c r="T4437" s="35"/>
      <c r="U4437" s="33"/>
      <c r="V4437" s="33"/>
      <c r="W4437" s="33"/>
      <c r="X4437" s="33"/>
      <c r="Y4437" s="33"/>
      <c r="Z4437" s="34">
        <v>0</v>
      </c>
      <c r="AA4437" s="33"/>
      <c r="AB4437" s="33"/>
      <c r="AC4437" s="42">
        <v>69.231851851851857</v>
      </c>
    </row>
    <row r="4438" spans="1:29" x14ac:dyDescent="0.25">
      <c r="A4438" s="224">
        <v>4434</v>
      </c>
      <c r="B4438" s="62" t="s">
        <v>5068</v>
      </c>
      <c r="C4438" s="24" t="s">
        <v>4042</v>
      </c>
      <c r="D4438" s="18">
        <v>0.69225806451612903</v>
      </c>
      <c r="E4438" s="124"/>
      <c r="F4438" s="17"/>
      <c r="G4438" s="18">
        <f>SUM(D4438*100,E4438:F4438)</f>
        <v>69.225806451612897</v>
      </c>
      <c r="H4438" s="17"/>
      <c r="I4438" s="19"/>
      <c r="J4438" s="18">
        <f>SUM(H4438:I4438)</f>
        <v>0</v>
      </c>
      <c r="K4438" s="17"/>
      <c r="L4438" s="17"/>
      <c r="M4438" s="19"/>
      <c r="N4438" s="18">
        <f>SUM(K4438:M4438)</f>
        <v>0</v>
      </c>
      <c r="O4438" s="19"/>
      <c r="P4438" s="19"/>
      <c r="Q4438" s="19"/>
      <c r="R4438" s="19"/>
      <c r="S4438" s="18">
        <f>SUM(O4438:R4438)</f>
        <v>0</v>
      </c>
      <c r="T4438" s="20"/>
      <c r="U4438" s="17"/>
      <c r="V4438" s="17"/>
      <c r="W4438" s="17"/>
      <c r="X4438" s="17"/>
      <c r="Y4438" s="17"/>
      <c r="Z4438" s="18">
        <f>SUM(T4438:Y4438)</f>
        <v>0</v>
      </c>
      <c r="AA4438" s="17"/>
      <c r="AB4438" s="17"/>
      <c r="AC4438" s="41">
        <f>G4438+J4438+N4438+S4438+Z4438+AA4438-AB4438</f>
        <v>69.225806451612897</v>
      </c>
    </row>
    <row r="4439" spans="1:29" x14ac:dyDescent="0.25">
      <c r="A4439" s="225">
        <v>4435</v>
      </c>
      <c r="B4439" s="62" t="s">
        <v>4966</v>
      </c>
      <c r="C4439" s="8" t="s">
        <v>4042</v>
      </c>
      <c r="D4439" s="18">
        <v>0.69223684210526315</v>
      </c>
      <c r="E4439" s="124"/>
      <c r="F4439" s="17"/>
      <c r="G4439" s="18">
        <f>SUM(D4439*100,E4439:F4439)</f>
        <v>69.223684210526315</v>
      </c>
      <c r="H4439" s="17"/>
      <c r="I4439" s="19"/>
      <c r="J4439" s="18">
        <f>SUM(H4439:I4439)</f>
        <v>0</v>
      </c>
      <c r="K4439" s="17"/>
      <c r="L4439" s="19"/>
      <c r="M4439" s="19"/>
      <c r="N4439" s="18">
        <f>SUM(K4439:M4439)</f>
        <v>0</v>
      </c>
      <c r="O4439" s="19"/>
      <c r="P4439" s="19"/>
      <c r="Q4439" s="19"/>
      <c r="R4439" s="19"/>
      <c r="S4439" s="18">
        <f>SUM(O4439:R4439)</f>
        <v>0</v>
      </c>
      <c r="T4439" s="20"/>
      <c r="U4439" s="17"/>
      <c r="V4439" s="17"/>
      <c r="W4439" s="17"/>
      <c r="X4439" s="17"/>
      <c r="Y4439" s="17"/>
      <c r="Z4439" s="18">
        <f>SUM(T4439:Y4439)</f>
        <v>0</v>
      </c>
      <c r="AA4439" s="17"/>
      <c r="AB4439" s="17"/>
      <c r="AC4439" s="41">
        <f>G4439+J4439+N4439+S4439+Z4439+AA4439-AB4439</f>
        <v>69.223684210526315</v>
      </c>
    </row>
    <row r="4440" spans="1:29" x14ac:dyDescent="0.25">
      <c r="A4440" s="224">
        <v>4436</v>
      </c>
      <c r="B4440" s="58" t="s">
        <v>1109</v>
      </c>
      <c r="C4440" s="8" t="s">
        <v>5456</v>
      </c>
      <c r="D4440" s="43">
        <v>0.69218666666666662</v>
      </c>
      <c r="E4440" s="121"/>
      <c r="F4440" s="5"/>
      <c r="G4440" s="6">
        <f>SUM(D4440*100,E4440:F4440)</f>
        <v>69.218666666666664</v>
      </c>
      <c r="H4440" s="5"/>
      <c r="I4440" s="4"/>
      <c r="J4440" s="6">
        <f>SUM(H4440:I4440)</f>
        <v>0</v>
      </c>
      <c r="K4440" s="5"/>
      <c r="L4440" s="4"/>
      <c r="M4440" s="4"/>
      <c r="N4440" s="6">
        <f>SUM(K4440:M4440)</f>
        <v>0</v>
      </c>
      <c r="O4440" s="4"/>
      <c r="P4440" s="4"/>
      <c r="Q4440" s="4"/>
      <c r="R4440" s="4"/>
      <c r="S4440" s="6">
        <f>SUM(O4440:R4440)</f>
        <v>0</v>
      </c>
      <c r="T4440" s="7"/>
      <c r="U4440" s="5"/>
      <c r="V4440" s="5"/>
      <c r="W4440" s="5"/>
      <c r="X4440" s="5"/>
      <c r="Y4440" s="5"/>
      <c r="Z4440" s="6">
        <f>SUM(T4440:Y4440)</f>
        <v>0</v>
      </c>
      <c r="AA4440" s="5"/>
      <c r="AB4440" s="5"/>
      <c r="AC4440" s="40">
        <f>G4440+J4440+N4440+S4440+Z4440+AA4440-AB4440</f>
        <v>69.218666666666664</v>
      </c>
    </row>
    <row r="4441" spans="1:29" x14ac:dyDescent="0.25">
      <c r="A4441" s="224">
        <v>4437</v>
      </c>
      <c r="B4441" s="62" t="s">
        <v>3813</v>
      </c>
      <c r="C4441" s="13" t="s">
        <v>3340</v>
      </c>
      <c r="D4441" s="18">
        <v>0.69148148148148147</v>
      </c>
      <c r="E4441" s="122"/>
      <c r="F4441" s="17"/>
      <c r="G4441" s="18">
        <v>69.148148148148152</v>
      </c>
      <c r="H4441" s="17"/>
      <c r="I4441" s="19"/>
      <c r="J4441" s="18">
        <v>0</v>
      </c>
      <c r="K4441" s="17"/>
      <c r="L4441" s="19"/>
      <c r="M4441" s="19"/>
      <c r="N4441" s="18">
        <v>0</v>
      </c>
      <c r="O4441" s="19"/>
      <c r="P4441" s="19"/>
      <c r="Q4441" s="19"/>
      <c r="R4441" s="19"/>
      <c r="S4441" s="18">
        <v>0</v>
      </c>
      <c r="T4441" s="20"/>
      <c r="U4441" s="17"/>
      <c r="V4441" s="17"/>
      <c r="W4441" s="17"/>
      <c r="X4441" s="17"/>
      <c r="Y4441" s="17"/>
      <c r="Z4441" s="18">
        <v>0</v>
      </c>
      <c r="AA4441" s="17"/>
      <c r="AB4441" s="17"/>
      <c r="AC4441" s="41">
        <v>69.148148148148152</v>
      </c>
    </row>
    <row r="4442" spans="1:29" x14ac:dyDescent="0.25">
      <c r="A4442" s="224">
        <v>4438</v>
      </c>
      <c r="B4442" s="62" t="s">
        <v>3814</v>
      </c>
      <c r="C4442" s="13" t="s">
        <v>3340</v>
      </c>
      <c r="D4442" s="18">
        <v>0.69148148148148147</v>
      </c>
      <c r="E4442" s="122"/>
      <c r="F4442" s="17"/>
      <c r="G4442" s="18">
        <v>69.148148148148152</v>
      </c>
      <c r="H4442" s="17"/>
      <c r="I4442" s="19"/>
      <c r="J4442" s="18">
        <v>0</v>
      </c>
      <c r="K4442" s="17"/>
      <c r="L4442" s="19"/>
      <c r="M4442" s="19"/>
      <c r="N4442" s="18">
        <v>0</v>
      </c>
      <c r="O4442" s="19"/>
      <c r="P4442" s="19"/>
      <c r="Q4442" s="19"/>
      <c r="R4442" s="19"/>
      <c r="S4442" s="18">
        <v>0</v>
      </c>
      <c r="T4442" s="20"/>
      <c r="U4442" s="17"/>
      <c r="V4442" s="17"/>
      <c r="W4442" s="17"/>
      <c r="X4442" s="17"/>
      <c r="Y4442" s="17"/>
      <c r="Z4442" s="18">
        <v>0</v>
      </c>
      <c r="AA4442" s="17"/>
      <c r="AB4442" s="17"/>
      <c r="AC4442" s="41">
        <v>69.148148148148152</v>
      </c>
    </row>
    <row r="4443" spans="1:29" x14ac:dyDescent="0.25">
      <c r="A4443" s="225">
        <v>4439</v>
      </c>
      <c r="B4443" s="58" t="s">
        <v>1110</v>
      </c>
      <c r="C4443" s="8" t="s">
        <v>5456</v>
      </c>
      <c r="D4443" s="43">
        <v>0.69147333333333338</v>
      </c>
      <c r="E4443" s="121"/>
      <c r="F4443" s="5"/>
      <c r="G4443" s="6">
        <f>SUM(D4443*100,E4443:F4443)</f>
        <v>69.147333333333336</v>
      </c>
      <c r="H4443" s="5"/>
      <c r="I4443" s="4"/>
      <c r="J4443" s="6">
        <f>SUM(H4443:I4443)</f>
        <v>0</v>
      </c>
      <c r="K4443" s="5"/>
      <c r="L4443" s="4"/>
      <c r="M4443" s="4"/>
      <c r="N4443" s="6">
        <f>SUM(K4443:M4443)</f>
        <v>0</v>
      </c>
      <c r="O4443" s="4"/>
      <c r="P4443" s="4"/>
      <c r="Q4443" s="4"/>
      <c r="R4443" s="4"/>
      <c r="S4443" s="6">
        <f>SUM(O4443:R4443)</f>
        <v>0</v>
      </c>
      <c r="T4443" s="7"/>
      <c r="U4443" s="5"/>
      <c r="V4443" s="5"/>
      <c r="W4443" s="5"/>
      <c r="X4443" s="5"/>
      <c r="Y4443" s="5"/>
      <c r="Z4443" s="6">
        <f>SUM(T4443:Y4443)</f>
        <v>0</v>
      </c>
      <c r="AA4443" s="5"/>
      <c r="AB4443" s="5"/>
      <c r="AC4443" s="40">
        <f>G4443+J4443+N4443+S4443+Z4443+AA4443-AB4443</f>
        <v>69.147333333333336</v>
      </c>
    </row>
    <row r="4444" spans="1:29" x14ac:dyDescent="0.25">
      <c r="A4444" s="224">
        <v>4440</v>
      </c>
      <c r="B4444" s="91" t="s">
        <v>1918</v>
      </c>
      <c r="C4444" s="8" t="s">
        <v>1369</v>
      </c>
      <c r="D4444" s="18">
        <v>0.69133333333333336</v>
      </c>
      <c r="E4444" s="122"/>
      <c r="F4444" s="17"/>
      <c r="G4444" s="18">
        <f>SUM(D4444*100,E4444:F4444)</f>
        <v>69.13333333333334</v>
      </c>
      <c r="H4444" s="17"/>
      <c r="I4444" s="19"/>
      <c r="J4444" s="18">
        <f>SUM(H4444:I4444)</f>
        <v>0</v>
      </c>
      <c r="K4444" s="17"/>
      <c r="L4444" s="19"/>
      <c r="M4444" s="19"/>
      <c r="N4444" s="18">
        <f>SUM(K4444:M4444)</f>
        <v>0</v>
      </c>
      <c r="O4444" s="19"/>
      <c r="P4444" s="19"/>
      <c r="Q4444" s="19"/>
      <c r="R4444" s="19"/>
      <c r="S4444" s="18">
        <f>SUM(O4444:R4444)</f>
        <v>0</v>
      </c>
      <c r="T4444" s="20"/>
      <c r="U4444" s="17"/>
      <c r="V4444" s="17"/>
      <c r="W4444" s="17"/>
      <c r="X4444" s="17"/>
      <c r="Y4444" s="17"/>
      <c r="Z4444" s="18">
        <f>SUM(T4444:Y4444)</f>
        <v>0</v>
      </c>
      <c r="AA4444" s="17"/>
      <c r="AB4444" s="17"/>
      <c r="AC4444" s="41">
        <f>G4444+J4444+N4444+S4444+Z4444+AA4444-AB4444</f>
        <v>69.13333333333334</v>
      </c>
    </row>
    <row r="4445" spans="1:29" x14ac:dyDescent="0.25">
      <c r="A4445" s="224">
        <v>4441</v>
      </c>
      <c r="B4445" s="94" t="s">
        <v>1919</v>
      </c>
      <c r="C4445" s="8" t="s">
        <v>1369</v>
      </c>
      <c r="D4445" s="18">
        <v>0.69131086142322096</v>
      </c>
      <c r="E4445" s="122"/>
      <c r="F4445" s="17"/>
      <c r="G4445" s="18">
        <f>SUM(D4445*100,E4445:F4445)</f>
        <v>69.13108614232209</v>
      </c>
      <c r="H4445" s="17"/>
      <c r="I4445" s="19"/>
      <c r="J4445" s="18">
        <f>SUM(H4445:I4445)</f>
        <v>0</v>
      </c>
      <c r="K4445" s="17"/>
      <c r="L4445" s="19"/>
      <c r="M4445" s="19"/>
      <c r="N4445" s="18">
        <f>SUM(K4445:M4445)</f>
        <v>0</v>
      </c>
      <c r="O4445" s="19"/>
      <c r="P4445" s="19"/>
      <c r="Q4445" s="19"/>
      <c r="R4445" s="19"/>
      <c r="S4445" s="18">
        <f>SUM(O4445:R4445)</f>
        <v>0</v>
      </c>
      <c r="T4445" s="20"/>
      <c r="U4445" s="17"/>
      <c r="V4445" s="17"/>
      <c r="W4445" s="17"/>
      <c r="X4445" s="17"/>
      <c r="Y4445" s="17"/>
      <c r="Z4445" s="18">
        <f>SUM(T4445:Y4445)</f>
        <v>0</v>
      </c>
      <c r="AA4445" s="17"/>
      <c r="AB4445" s="17"/>
      <c r="AC4445" s="41">
        <f>G4445+J4445+N4445+S4445+Z4445+AA4445-AB4445</f>
        <v>69.13108614232209</v>
      </c>
    </row>
    <row r="4446" spans="1:29" x14ac:dyDescent="0.25">
      <c r="A4446" s="224">
        <v>4442</v>
      </c>
      <c r="B4446" s="62" t="s">
        <v>3815</v>
      </c>
      <c r="C4446" s="13" t="s">
        <v>3340</v>
      </c>
      <c r="D4446" s="18">
        <v>0.69128205128205134</v>
      </c>
      <c r="E4446" s="122"/>
      <c r="F4446" s="17"/>
      <c r="G4446" s="18">
        <v>69.128205128205138</v>
      </c>
      <c r="H4446" s="17"/>
      <c r="I4446" s="19"/>
      <c r="J4446" s="18">
        <v>0</v>
      </c>
      <c r="K4446" s="17"/>
      <c r="L4446" s="19"/>
      <c r="M4446" s="19"/>
      <c r="N4446" s="18">
        <v>0</v>
      </c>
      <c r="O4446" s="19"/>
      <c r="P4446" s="19"/>
      <c r="Q4446" s="19"/>
      <c r="R4446" s="19"/>
      <c r="S4446" s="18">
        <v>0</v>
      </c>
      <c r="T4446" s="20"/>
      <c r="U4446" s="17"/>
      <c r="V4446" s="17"/>
      <c r="W4446" s="17"/>
      <c r="X4446" s="17"/>
      <c r="Y4446" s="17"/>
      <c r="Z4446" s="18">
        <v>0</v>
      </c>
      <c r="AA4446" s="17"/>
      <c r="AB4446" s="17"/>
      <c r="AC4446" s="41">
        <v>69.128205128205138</v>
      </c>
    </row>
    <row r="4447" spans="1:29" x14ac:dyDescent="0.25">
      <c r="A4447" s="225">
        <v>4443</v>
      </c>
      <c r="B4447" s="111" t="s">
        <v>4088</v>
      </c>
      <c r="C4447" s="8" t="s">
        <v>4042</v>
      </c>
      <c r="D4447" s="18">
        <v>0.66625000000000001</v>
      </c>
      <c r="E4447" s="124"/>
      <c r="F4447" s="17"/>
      <c r="G4447" s="18">
        <f>SUM(D4447*100,E4447:F4447)</f>
        <v>66.625</v>
      </c>
      <c r="H4447" s="17"/>
      <c r="I4447" s="19"/>
      <c r="J4447" s="18">
        <f>SUM(H4447:I4447)</f>
        <v>0</v>
      </c>
      <c r="K4447" s="17"/>
      <c r="L4447" s="19"/>
      <c r="M4447" s="19"/>
      <c r="N4447" s="18">
        <f>SUM(K4447:M4447)</f>
        <v>0</v>
      </c>
      <c r="O4447" s="19">
        <v>2.5</v>
      </c>
      <c r="P4447" s="19"/>
      <c r="Q4447" s="19"/>
      <c r="R4447" s="19"/>
      <c r="S4447" s="18">
        <f>SUM(O4447:R4447)</f>
        <v>2.5</v>
      </c>
      <c r="T4447" s="20"/>
      <c r="U4447" s="17"/>
      <c r="V4447" s="17"/>
      <c r="W4447" s="17"/>
      <c r="X4447" s="17"/>
      <c r="Y4447" s="17"/>
      <c r="Z4447" s="18">
        <f>SUM(T4447:Y4447)</f>
        <v>0</v>
      </c>
      <c r="AA4447" s="17"/>
      <c r="AB4447" s="17"/>
      <c r="AC4447" s="41">
        <f>G4447+J4447+N4447+S4447+Z4447+AA4447-AB4447</f>
        <v>69.125</v>
      </c>
    </row>
    <row r="4448" spans="1:29" x14ac:dyDescent="0.25">
      <c r="A4448" s="224">
        <v>4444</v>
      </c>
      <c r="B4448" s="62" t="s">
        <v>3816</v>
      </c>
      <c r="C4448" s="13" t="s">
        <v>3340</v>
      </c>
      <c r="D4448" s="18">
        <v>0.66121212121212125</v>
      </c>
      <c r="E4448" s="122"/>
      <c r="F4448" s="17"/>
      <c r="G4448" s="18">
        <v>66.121212121212125</v>
      </c>
      <c r="H4448" s="17"/>
      <c r="I4448" s="19"/>
      <c r="J4448" s="18">
        <v>0</v>
      </c>
      <c r="K4448" s="17"/>
      <c r="L4448" s="19"/>
      <c r="M4448" s="19"/>
      <c r="N4448" s="18">
        <v>0</v>
      </c>
      <c r="O4448" s="19"/>
      <c r="P4448" s="19"/>
      <c r="Q4448" s="19"/>
      <c r="R4448" s="19"/>
      <c r="S4448" s="18">
        <v>0</v>
      </c>
      <c r="T4448" s="20">
        <v>1</v>
      </c>
      <c r="U4448" s="17"/>
      <c r="V4448" s="17"/>
      <c r="W4448" s="17"/>
      <c r="X4448" s="17"/>
      <c r="Y4448" s="17">
        <v>2</v>
      </c>
      <c r="Z4448" s="18">
        <v>3</v>
      </c>
      <c r="AA4448" s="17"/>
      <c r="AB4448" s="17"/>
      <c r="AC4448" s="41">
        <v>69.121212121212125</v>
      </c>
    </row>
    <row r="4449" spans="1:29" x14ac:dyDescent="0.25">
      <c r="A4449" s="224">
        <v>4445</v>
      </c>
      <c r="B4449" s="87" t="s">
        <v>1920</v>
      </c>
      <c r="C4449" s="26" t="s">
        <v>1369</v>
      </c>
      <c r="D4449" s="18">
        <v>0.69118666666666662</v>
      </c>
      <c r="E4449" s="122"/>
      <c r="F4449" s="17"/>
      <c r="G4449" s="18">
        <f>SUM(D4449*100,E4449:F4449)</f>
        <v>69.118666666666655</v>
      </c>
      <c r="H4449" s="17"/>
      <c r="I4449" s="19"/>
      <c r="J4449" s="18">
        <f>SUM(H4449:I4449)</f>
        <v>0</v>
      </c>
      <c r="K4449" s="17"/>
      <c r="L4449" s="19"/>
      <c r="M4449" s="19"/>
      <c r="N4449" s="18">
        <f>SUM(K4449:M4449)</f>
        <v>0</v>
      </c>
      <c r="O4449" s="19"/>
      <c r="P4449" s="19"/>
      <c r="Q4449" s="19"/>
      <c r="R4449" s="19"/>
      <c r="S4449" s="18">
        <f>SUM(O4449:R4449)</f>
        <v>0</v>
      </c>
      <c r="T4449" s="20"/>
      <c r="U4449" s="17"/>
      <c r="V4449" s="17"/>
      <c r="W4449" s="17"/>
      <c r="X4449" s="17"/>
      <c r="Y4449" s="17"/>
      <c r="Z4449" s="18">
        <f>SUM(T4449:Y4449)</f>
        <v>0</v>
      </c>
      <c r="AA4449" s="17"/>
      <c r="AB4449" s="17"/>
      <c r="AC4449" s="41">
        <f>G4449+J4449+N4449+S4449+Z4449+AA4449-AB4449</f>
        <v>69.118666666666655</v>
      </c>
    </row>
    <row r="4450" spans="1:29" ht="25.5" x14ac:dyDescent="0.25">
      <c r="A4450" s="224">
        <v>4446</v>
      </c>
      <c r="B4450" s="81" t="s">
        <v>1921</v>
      </c>
      <c r="C4450" s="13" t="s">
        <v>1369</v>
      </c>
      <c r="D4450" s="18">
        <v>0.69114285714285706</v>
      </c>
      <c r="E4450" s="122"/>
      <c r="F4450" s="17"/>
      <c r="G4450" s="18">
        <f>SUM(D4450*100,E4450:F4450)</f>
        <v>69.1142857142857</v>
      </c>
      <c r="H4450" s="17"/>
      <c r="I4450" s="19"/>
      <c r="J4450" s="18">
        <f>SUM(H4450:I4450)</f>
        <v>0</v>
      </c>
      <c r="K4450" s="17"/>
      <c r="L4450" s="19"/>
      <c r="M4450" s="19"/>
      <c r="N4450" s="18">
        <f>SUM(K4450:M4450)</f>
        <v>0</v>
      </c>
      <c r="O4450" s="19"/>
      <c r="P4450" s="19"/>
      <c r="Q4450" s="19"/>
      <c r="R4450" s="19"/>
      <c r="S4450" s="18">
        <f>SUM(O4450:R4450)</f>
        <v>0</v>
      </c>
      <c r="T4450" s="20"/>
      <c r="U4450" s="17"/>
      <c r="V4450" s="17"/>
      <c r="W4450" s="17"/>
      <c r="X4450" s="17"/>
      <c r="Y4450" s="17"/>
      <c r="Z4450" s="18">
        <f>SUM(T4450:Y4450)</f>
        <v>0</v>
      </c>
      <c r="AA4450" s="17"/>
      <c r="AB4450" s="17"/>
      <c r="AC4450" s="41">
        <f>G4450+J4450+N4450+S4450+Z4450+AA4450-AB4450</f>
        <v>69.1142857142857</v>
      </c>
    </row>
    <row r="4451" spans="1:29" x14ac:dyDescent="0.25">
      <c r="A4451" s="225">
        <v>4447</v>
      </c>
      <c r="B4451" s="62" t="s">
        <v>5064</v>
      </c>
      <c r="C4451" s="24" t="s">
        <v>4042</v>
      </c>
      <c r="D4451" s="18">
        <v>0.69096774193548383</v>
      </c>
      <c r="E4451" s="124"/>
      <c r="F4451" s="17"/>
      <c r="G4451" s="18">
        <f>SUM(D4451*100,E4451:F4451)</f>
        <v>69.096774193548384</v>
      </c>
      <c r="H4451" s="17"/>
      <c r="I4451" s="19"/>
      <c r="J4451" s="18">
        <f>SUM(H4451:I4451)</f>
        <v>0</v>
      </c>
      <c r="K4451" s="17"/>
      <c r="L4451" s="19"/>
      <c r="M4451" s="19"/>
      <c r="N4451" s="18">
        <f>SUM(K4451:M4451)</f>
        <v>0</v>
      </c>
      <c r="O4451" s="19"/>
      <c r="P4451" s="19"/>
      <c r="Q4451" s="19"/>
      <c r="R4451" s="19"/>
      <c r="S4451" s="18">
        <f>SUM(O4451:R4451)</f>
        <v>0</v>
      </c>
      <c r="T4451" s="20"/>
      <c r="U4451" s="17"/>
      <c r="V4451" s="17"/>
      <c r="W4451" s="17"/>
      <c r="X4451" s="17"/>
      <c r="Y4451" s="17"/>
      <c r="Z4451" s="18">
        <f>SUM(T4451:Y4451)</f>
        <v>0</v>
      </c>
      <c r="AA4451" s="17"/>
      <c r="AB4451" s="17"/>
      <c r="AC4451" s="41">
        <f>G4451+J4451+N4451+S4451+Z4451+AA4451-AB4451</f>
        <v>69.096774193548384</v>
      </c>
    </row>
    <row r="4452" spans="1:29" x14ac:dyDescent="0.25">
      <c r="A4452" s="224">
        <v>4448</v>
      </c>
      <c r="B4452" s="62" t="s">
        <v>3147</v>
      </c>
      <c r="C4452" s="13" t="s">
        <v>2360</v>
      </c>
      <c r="D4452" s="18">
        <v>0.6908333333333333</v>
      </c>
      <c r="E4452" s="122"/>
      <c r="F4452" s="17"/>
      <c r="G4452" s="18">
        <v>69.083333333333329</v>
      </c>
      <c r="H4452" s="17"/>
      <c r="I4452" s="19"/>
      <c r="J4452" s="18">
        <v>0</v>
      </c>
      <c r="K4452" s="17"/>
      <c r="L4452" s="19"/>
      <c r="M4452" s="19"/>
      <c r="N4452" s="18">
        <v>0</v>
      </c>
      <c r="O4452" s="19"/>
      <c r="P4452" s="19"/>
      <c r="Q4452" s="19"/>
      <c r="R4452" s="19"/>
      <c r="S4452" s="18">
        <v>0</v>
      </c>
      <c r="T4452" s="20"/>
      <c r="U4452" s="17"/>
      <c r="V4452" s="17"/>
      <c r="W4452" s="17"/>
      <c r="X4452" s="17"/>
      <c r="Y4452" s="17"/>
      <c r="Z4452" s="18">
        <v>0</v>
      </c>
      <c r="AA4452" s="17"/>
      <c r="AB4452" s="17"/>
      <c r="AC4452" s="41">
        <v>69.083333333333329</v>
      </c>
    </row>
    <row r="4453" spans="1:29" x14ac:dyDescent="0.25">
      <c r="A4453" s="224">
        <v>4449</v>
      </c>
      <c r="B4453" s="62" t="s">
        <v>3817</v>
      </c>
      <c r="C4453" s="13" t="s">
        <v>3340</v>
      </c>
      <c r="D4453" s="18">
        <v>0.6907692307692308</v>
      </c>
      <c r="E4453" s="122"/>
      <c r="F4453" s="17"/>
      <c r="G4453" s="18">
        <v>69.07692307692308</v>
      </c>
      <c r="H4453" s="17"/>
      <c r="I4453" s="19"/>
      <c r="J4453" s="18">
        <v>0</v>
      </c>
      <c r="K4453" s="17"/>
      <c r="L4453" s="19"/>
      <c r="M4453" s="19"/>
      <c r="N4453" s="18">
        <v>0</v>
      </c>
      <c r="O4453" s="19"/>
      <c r="P4453" s="19"/>
      <c r="Q4453" s="19"/>
      <c r="R4453" s="19"/>
      <c r="S4453" s="18">
        <v>0</v>
      </c>
      <c r="T4453" s="20"/>
      <c r="U4453" s="17"/>
      <c r="V4453" s="17"/>
      <c r="W4453" s="17"/>
      <c r="X4453" s="17"/>
      <c r="Y4453" s="17"/>
      <c r="Z4453" s="18">
        <v>0</v>
      </c>
      <c r="AA4453" s="17"/>
      <c r="AB4453" s="17"/>
      <c r="AC4453" s="41">
        <v>69.07692307692308</v>
      </c>
    </row>
    <row r="4454" spans="1:29" x14ac:dyDescent="0.25">
      <c r="A4454" s="224">
        <v>4450</v>
      </c>
      <c r="B4454" s="96" t="s">
        <v>1922</v>
      </c>
      <c r="C4454" s="8" t="s">
        <v>1369</v>
      </c>
      <c r="D4454" s="18">
        <v>0.66576271186440683</v>
      </c>
      <c r="E4454" s="122"/>
      <c r="F4454" s="17"/>
      <c r="G4454" s="18">
        <f>SUM(D4454*100,E4454:F4454)</f>
        <v>66.576271186440678</v>
      </c>
      <c r="H4454" s="17"/>
      <c r="I4454" s="19"/>
      <c r="J4454" s="18">
        <f>SUM(H4454:I4454)</f>
        <v>0</v>
      </c>
      <c r="K4454" s="17"/>
      <c r="L4454" s="19"/>
      <c r="M4454" s="19"/>
      <c r="N4454" s="18">
        <f>SUM(K4454:M4454)</f>
        <v>0</v>
      </c>
      <c r="O4454" s="19">
        <v>2.5</v>
      </c>
      <c r="P4454" s="19"/>
      <c r="Q4454" s="19"/>
      <c r="R4454" s="19"/>
      <c r="S4454" s="18">
        <f>SUM(O4454:R4454)</f>
        <v>2.5</v>
      </c>
      <c r="T4454" s="20"/>
      <c r="U4454" s="17"/>
      <c r="V4454" s="17"/>
      <c r="W4454" s="17"/>
      <c r="X4454" s="17"/>
      <c r="Y4454" s="17"/>
      <c r="Z4454" s="18">
        <f>SUM(T4454:Y4454)</f>
        <v>0</v>
      </c>
      <c r="AA4454" s="17"/>
      <c r="AB4454" s="17"/>
      <c r="AC4454" s="41">
        <f>G4454+J4454+N4454+S4454+Z4454+AA4454-AB4454</f>
        <v>69.076271186440678</v>
      </c>
    </row>
    <row r="4455" spans="1:29" x14ac:dyDescent="0.25">
      <c r="A4455" s="225">
        <v>4451</v>
      </c>
      <c r="B4455" s="109">
        <v>174054</v>
      </c>
      <c r="C4455" s="36" t="s">
        <v>5457</v>
      </c>
      <c r="D4455" s="39">
        <v>0.69055555555555559</v>
      </c>
      <c r="E4455" s="123"/>
      <c r="F4455" s="33"/>
      <c r="G4455" s="34">
        <v>69.055555555555557</v>
      </c>
      <c r="H4455" s="33"/>
      <c r="I4455" s="32"/>
      <c r="J4455" s="34">
        <v>0</v>
      </c>
      <c r="K4455" s="33"/>
      <c r="L4455" s="32"/>
      <c r="M4455" s="32"/>
      <c r="N4455" s="34">
        <v>0</v>
      </c>
      <c r="O4455" s="32"/>
      <c r="P4455" s="32"/>
      <c r="Q4455" s="32"/>
      <c r="R4455" s="32"/>
      <c r="S4455" s="34">
        <v>0</v>
      </c>
      <c r="T4455" s="35"/>
      <c r="U4455" s="33"/>
      <c r="V4455" s="33"/>
      <c r="W4455" s="33"/>
      <c r="X4455" s="33"/>
      <c r="Y4455" s="33"/>
      <c r="Z4455" s="34">
        <v>0</v>
      </c>
      <c r="AA4455" s="33"/>
      <c r="AB4455" s="33"/>
      <c r="AC4455" s="42">
        <v>69.055555555555557</v>
      </c>
    </row>
    <row r="4456" spans="1:29" x14ac:dyDescent="0.25">
      <c r="A4456" s="224">
        <v>4452</v>
      </c>
      <c r="B4456" s="90" t="s">
        <v>1923</v>
      </c>
      <c r="C4456" s="21" t="s">
        <v>1369</v>
      </c>
      <c r="D4456" s="18">
        <v>0.690519877675841</v>
      </c>
      <c r="E4456" s="122"/>
      <c r="F4456" s="17"/>
      <c r="G4456" s="18">
        <f>SUM(D4456*100,E4456:F4456)</f>
        <v>69.051987767584095</v>
      </c>
      <c r="H4456" s="17"/>
      <c r="I4456" s="19"/>
      <c r="J4456" s="18">
        <f>SUM(H4456:I4456)</f>
        <v>0</v>
      </c>
      <c r="K4456" s="17"/>
      <c r="L4456" s="19"/>
      <c r="M4456" s="19"/>
      <c r="N4456" s="18">
        <f>SUM(K4456:M4456)</f>
        <v>0</v>
      </c>
      <c r="O4456" s="19"/>
      <c r="P4456" s="19"/>
      <c r="Q4456" s="19"/>
      <c r="R4456" s="19"/>
      <c r="S4456" s="18">
        <f>SUM(O4456:R4456)</f>
        <v>0</v>
      </c>
      <c r="T4456" s="20"/>
      <c r="U4456" s="17"/>
      <c r="V4456" s="17"/>
      <c r="W4456" s="17"/>
      <c r="X4456" s="17"/>
      <c r="Y4456" s="17"/>
      <c r="Z4456" s="18">
        <f>SUM(T4456:Y4456)</f>
        <v>0</v>
      </c>
      <c r="AA4456" s="17"/>
      <c r="AB4456" s="17"/>
      <c r="AC4456" s="41">
        <f>G4456+J4456+N4456+S4456+Z4456+AA4456-AB4456</f>
        <v>69.051987767584095</v>
      </c>
    </row>
    <row r="4457" spans="1:29" x14ac:dyDescent="0.25">
      <c r="A4457" s="224">
        <v>4453</v>
      </c>
      <c r="B4457" s="62" t="s">
        <v>4992</v>
      </c>
      <c r="C4457" s="8" t="s">
        <v>4042</v>
      </c>
      <c r="D4457" s="18">
        <v>0.68041958041958039</v>
      </c>
      <c r="E4457" s="124"/>
      <c r="F4457" s="17"/>
      <c r="G4457" s="18">
        <f>SUM(D4457*100,E4457:F4457)</f>
        <v>68.04195804195804</v>
      </c>
      <c r="H4457" s="17"/>
      <c r="I4457" s="19"/>
      <c r="J4457" s="18">
        <f>SUM(H4457:I4457)</f>
        <v>0</v>
      </c>
      <c r="K4457" s="17"/>
      <c r="L4457" s="19"/>
      <c r="M4457" s="19"/>
      <c r="N4457" s="18">
        <f>SUM(K4457:M4457)</f>
        <v>0</v>
      </c>
      <c r="O4457" s="19"/>
      <c r="P4457" s="19"/>
      <c r="Q4457" s="19"/>
      <c r="R4457" s="19"/>
      <c r="S4457" s="18">
        <f>SUM(O4457:R4457)</f>
        <v>0</v>
      </c>
      <c r="T4457" s="20">
        <v>1</v>
      </c>
      <c r="U4457" s="17"/>
      <c r="V4457" s="17"/>
      <c r="W4457" s="17"/>
      <c r="X4457" s="17"/>
      <c r="Y4457" s="17"/>
      <c r="Z4457" s="18">
        <f>SUM(T4457:Y4457)</f>
        <v>1</v>
      </c>
      <c r="AA4457" s="17"/>
      <c r="AB4457" s="17"/>
      <c r="AC4457" s="41">
        <f>G4457+J4457+N4457+S4457+Z4457+AA4457-AB4457</f>
        <v>69.04195804195804</v>
      </c>
    </row>
    <row r="4458" spans="1:29" x14ac:dyDescent="0.25">
      <c r="A4458" s="224">
        <v>4454</v>
      </c>
      <c r="B4458" s="62" t="s">
        <v>3818</v>
      </c>
      <c r="C4458" s="13" t="s">
        <v>3340</v>
      </c>
      <c r="D4458" s="18">
        <v>0.6803030303030303</v>
      </c>
      <c r="E4458" s="122">
        <v>1</v>
      </c>
      <c r="F4458" s="17"/>
      <c r="G4458" s="18">
        <v>69.030303030303031</v>
      </c>
      <c r="H4458" s="17"/>
      <c r="I4458" s="19"/>
      <c r="J4458" s="18">
        <v>0</v>
      </c>
      <c r="K4458" s="17"/>
      <c r="L4458" s="19"/>
      <c r="M4458" s="19"/>
      <c r="N4458" s="18">
        <v>0</v>
      </c>
      <c r="O4458" s="19"/>
      <c r="P4458" s="19"/>
      <c r="Q4458" s="19"/>
      <c r="R4458" s="19"/>
      <c r="S4458" s="18">
        <v>0</v>
      </c>
      <c r="T4458" s="20"/>
      <c r="U4458" s="17"/>
      <c r="V4458" s="17"/>
      <c r="W4458" s="17"/>
      <c r="X4458" s="17"/>
      <c r="Y4458" s="17"/>
      <c r="Z4458" s="18">
        <v>0</v>
      </c>
      <c r="AA4458" s="17"/>
      <c r="AB4458" s="17"/>
      <c r="AC4458" s="41">
        <v>69.030303030303031</v>
      </c>
    </row>
    <row r="4459" spans="1:29" x14ac:dyDescent="0.25">
      <c r="A4459" s="225">
        <v>4455</v>
      </c>
      <c r="B4459" s="81" t="s">
        <v>4557</v>
      </c>
      <c r="C4459" s="8" t="s">
        <v>4042</v>
      </c>
      <c r="D4459" s="18">
        <v>0.69030303030303031</v>
      </c>
      <c r="E4459" s="124"/>
      <c r="F4459" s="17"/>
      <c r="G4459" s="18">
        <f>SUM(D4459*100,E4459:F4459)</f>
        <v>69.030303030303031</v>
      </c>
      <c r="H4459" s="17"/>
      <c r="I4459" s="19"/>
      <c r="J4459" s="18">
        <f>SUM(H4459:I4459)</f>
        <v>0</v>
      </c>
      <c r="K4459" s="17"/>
      <c r="L4459" s="19"/>
      <c r="M4459" s="19"/>
      <c r="N4459" s="18">
        <f>SUM(K4459:M4459)</f>
        <v>0</v>
      </c>
      <c r="O4459" s="19"/>
      <c r="P4459" s="19"/>
      <c r="Q4459" s="19"/>
      <c r="R4459" s="19"/>
      <c r="S4459" s="18">
        <f>SUM(O4459:R4459)</f>
        <v>0</v>
      </c>
      <c r="T4459" s="20"/>
      <c r="U4459" s="17"/>
      <c r="V4459" s="17"/>
      <c r="W4459" s="17"/>
      <c r="X4459" s="17"/>
      <c r="Y4459" s="17"/>
      <c r="Z4459" s="18">
        <f>SUM(T4459:Y4459)</f>
        <v>0</v>
      </c>
      <c r="AA4459" s="17"/>
      <c r="AB4459" s="17"/>
      <c r="AC4459" s="41">
        <f>G4459+J4459+N4459+S4459+Z4459+AA4459-AB4459</f>
        <v>69.030303030303031</v>
      </c>
    </row>
    <row r="4460" spans="1:29" x14ac:dyDescent="0.25">
      <c r="A4460" s="224">
        <v>4456</v>
      </c>
      <c r="B4460" s="109">
        <v>184060</v>
      </c>
      <c r="C4460" s="36" t="s">
        <v>5457</v>
      </c>
      <c r="D4460" s="39">
        <v>0.69027777777777777</v>
      </c>
      <c r="E4460" s="123"/>
      <c r="F4460" s="33"/>
      <c r="G4460" s="34">
        <v>69.027777777777771</v>
      </c>
      <c r="H4460" s="33"/>
      <c r="I4460" s="32"/>
      <c r="J4460" s="34">
        <v>0</v>
      </c>
      <c r="K4460" s="33"/>
      <c r="L4460" s="32"/>
      <c r="M4460" s="32"/>
      <c r="N4460" s="34">
        <v>0</v>
      </c>
      <c r="O4460" s="32"/>
      <c r="P4460" s="32"/>
      <c r="Q4460" s="32"/>
      <c r="R4460" s="32"/>
      <c r="S4460" s="34">
        <v>0</v>
      </c>
      <c r="T4460" s="35"/>
      <c r="U4460" s="33"/>
      <c r="V4460" s="33"/>
      <c r="W4460" s="33"/>
      <c r="X4460" s="33"/>
      <c r="Y4460" s="33"/>
      <c r="Z4460" s="34">
        <v>0</v>
      </c>
      <c r="AA4460" s="33"/>
      <c r="AB4460" s="33"/>
      <c r="AC4460" s="42">
        <v>69.027777777777771</v>
      </c>
    </row>
    <row r="4461" spans="1:29" x14ac:dyDescent="0.25">
      <c r="A4461" s="224">
        <v>4457</v>
      </c>
      <c r="B4461" s="62" t="s">
        <v>3819</v>
      </c>
      <c r="C4461" s="13" t="s">
        <v>3340</v>
      </c>
      <c r="D4461" s="18">
        <v>0.69025641025641027</v>
      </c>
      <c r="E4461" s="122"/>
      <c r="F4461" s="17"/>
      <c r="G4461" s="18">
        <v>69.025641025641022</v>
      </c>
      <c r="H4461" s="17"/>
      <c r="I4461" s="19"/>
      <c r="J4461" s="18">
        <v>0</v>
      </c>
      <c r="K4461" s="17"/>
      <c r="L4461" s="19"/>
      <c r="M4461" s="19"/>
      <c r="N4461" s="18">
        <v>0</v>
      </c>
      <c r="O4461" s="19"/>
      <c r="P4461" s="19"/>
      <c r="Q4461" s="19"/>
      <c r="R4461" s="19"/>
      <c r="S4461" s="18">
        <v>0</v>
      </c>
      <c r="T4461" s="20"/>
      <c r="U4461" s="17"/>
      <c r="V4461" s="17"/>
      <c r="W4461" s="17"/>
      <c r="X4461" s="17"/>
      <c r="Y4461" s="17"/>
      <c r="Z4461" s="18">
        <v>0</v>
      </c>
      <c r="AA4461" s="17"/>
      <c r="AB4461" s="17"/>
      <c r="AC4461" s="41">
        <v>69.025641025641022</v>
      </c>
    </row>
    <row r="4462" spans="1:29" x14ac:dyDescent="0.25">
      <c r="A4462" s="224">
        <v>4458</v>
      </c>
      <c r="B4462" s="81" t="s">
        <v>1924</v>
      </c>
      <c r="C4462" s="8" t="s">
        <v>1369</v>
      </c>
      <c r="D4462" s="18">
        <v>0.6902356902356902</v>
      </c>
      <c r="E4462" s="122"/>
      <c r="F4462" s="17"/>
      <c r="G4462" s="18">
        <f>SUM(D4462*100,E4462:F4462)</f>
        <v>69.023569023569024</v>
      </c>
      <c r="H4462" s="17"/>
      <c r="I4462" s="19"/>
      <c r="J4462" s="18">
        <f>SUM(H4462:I4462)</f>
        <v>0</v>
      </c>
      <c r="K4462" s="17"/>
      <c r="L4462" s="19"/>
      <c r="M4462" s="19"/>
      <c r="N4462" s="18">
        <f>SUM(K4462:M4462)</f>
        <v>0</v>
      </c>
      <c r="O4462" s="19"/>
      <c r="P4462" s="19"/>
      <c r="Q4462" s="19"/>
      <c r="R4462" s="19"/>
      <c r="S4462" s="18">
        <f>SUM(O4462:R4462)</f>
        <v>0</v>
      </c>
      <c r="T4462" s="20"/>
      <c r="U4462" s="17"/>
      <c r="V4462" s="17"/>
      <c r="W4462" s="17"/>
      <c r="X4462" s="17"/>
      <c r="Y4462" s="17"/>
      <c r="Z4462" s="18">
        <f>SUM(T4462:Y4462)</f>
        <v>0</v>
      </c>
      <c r="AA4462" s="17"/>
      <c r="AB4462" s="17"/>
      <c r="AC4462" s="41">
        <f>G4462+J4462+N4462+S4462+Z4462+AA4462-AB4462</f>
        <v>69.023569023569024</v>
      </c>
    </row>
    <row r="4463" spans="1:29" x14ac:dyDescent="0.25">
      <c r="A4463" s="225">
        <v>4459</v>
      </c>
      <c r="B4463" s="62" t="s">
        <v>1111</v>
      </c>
      <c r="C4463" s="8" t="s">
        <v>5456</v>
      </c>
      <c r="D4463" s="6">
        <v>0.69</v>
      </c>
      <c r="E4463" s="121"/>
      <c r="F4463" s="5"/>
      <c r="G4463" s="6">
        <f>SUM(D4463*100,E4463:F4463)</f>
        <v>69</v>
      </c>
      <c r="H4463" s="5"/>
      <c r="I4463" s="4"/>
      <c r="J4463" s="6">
        <f>SUM(H4463:I4463)</f>
        <v>0</v>
      </c>
      <c r="K4463" s="5"/>
      <c r="L4463" s="4"/>
      <c r="M4463" s="4"/>
      <c r="N4463" s="6">
        <f>SUM(K4463:M4463)</f>
        <v>0</v>
      </c>
      <c r="O4463" s="4"/>
      <c r="P4463" s="4"/>
      <c r="Q4463" s="4"/>
      <c r="R4463" s="4"/>
      <c r="S4463" s="6">
        <f>SUM(O4463:R4463)</f>
        <v>0</v>
      </c>
      <c r="T4463" s="7"/>
      <c r="U4463" s="5"/>
      <c r="V4463" s="5"/>
      <c r="W4463" s="5"/>
      <c r="X4463" s="5"/>
      <c r="Y4463" s="5"/>
      <c r="Z4463" s="6">
        <f>SUM(T4463:Y4463)</f>
        <v>0</v>
      </c>
      <c r="AA4463" s="5"/>
      <c r="AB4463" s="5"/>
      <c r="AC4463" s="40">
        <f>G4463+J4463+N4463+S4463+Z4463+AA4463-AB4463</f>
        <v>69</v>
      </c>
    </row>
    <row r="4464" spans="1:29" x14ac:dyDescent="0.25">
      <c r="A4464" s="224">
        <v>4460</v>
      </c>
      <c r="B4464" s="81" t="s">
        <v>4564</v>
      </c>
      <c r="C4464" s="8" t="s">
        <v>4042</v>
      </c>
      <c r="D4464" s="18">
        <v>0.69</v>
      </c>
      <c r="E4464" s="124"/>
      <c r="F4464" s="17"/>
      <c r="G4464" s="18">
        <f>SUM(D4464*100,E4464:F4464)</f>
        <v>69</v>
      </c>
      <c r="H4464" s="17"/>
      <c r="I4464" s="19"/>
      <c r="J4464" s="18">
        <f>SUM(H4464:I4464)</f>
        <v>0</v>
      </c>
      <c r="K4464" s="17"/>
      <c r="L4464" s="19"/>
      <c r="M4464" s="19"/>
      <c r="N4464" s="18">
        <f>SUM(K4464:M4464)</f>
        <v>0</v>
      </c>
      <c r="O4464" s="19"/>
      <c r="P4464" s="19"/>
      <c r="Q4464" s="19"/>
      <c r="R4464" s="19"/>
      <c r="S4464" s="18">
        <f>SUM(O4464:R4464)</f>
        <v>0</v>
      </c>
      <c r="T4464" s="20"/>
      <c r="U4464" s="17"/>
      <c r="V4464" s="17"/>
      <c r="W4464" s="17"/>
      <c r="X4464" s="17"/>
      <c r="Y4464" s="17"/>
      <c r="Z4464" s="18">
        <f>SUM(T4464:Y4464)</f>
        <v>0</v>
      </c>
      <c r="AA4464" s="17"/>
      <c r="AB4464" s="17"/>
      <c r="AC4464" s="41">
        <f>G4464+J4464+N4464+S4464+Z4464+AA4464-AB4464</f>
        <v>69</v>
      </c>
    </row>
    <row r="4465" spans="1:29" x14ac:dyDescent="0.25">
      <c r="A4465" s="224">
        <v>4461</v>
      </c>
      <c r="B4465" s="68" t="s">
        <v>1112</v>
      </c>
      <c r="C4465" s="8" t="s">
        <v>5456</v>
      </c>
      <c r="D4465" s="6">
        <v>0.68985889698231007</v>
      </c>
      <c r="E4465" s="121"/>
      <c r="F4465" s="5"/>
      <c r="G4465" s="6">
        <f>SUM(D4465*100,E4465:F4465)</f>
        <v>68.985889698231006</v>
      </c>
      <c r="H4465" s="5"/>
      <c r="I4465" s="4"/>
      <c r="J4465" s="6">
        <f>SUM(H4465:I4465)</f>
        <v>0</v>
      </c>
      <c r="K4465" s="5"/>
      <c r="L4465" s="4"/>
      <c r="M4465" s="4"/>
      <c r="N4465" s="6">
        <f>SUM(K4465:M4465)</f>
        <v>0</v>
      </c>
      <c r="O4465" s="4"/>
      <c r="P4465" s="4"/>
      <c r="Q4465" s="4"/>
      <c r="R4465" s="4"/>
      <c r="S4465" s="6">
        <f>SUM(O4465:R4465)</f>
        <v>0</v>
      </c>
      <c r="T4465" s="7"/>
      <c r="U4465" s="5"/>
      <c r="V4465" s="5"/>
      <c r="W4465" s="5"/>
      <c r="X4465" s="5"/>
      <c r="Y4465" s="5"/>
      <c r="Z4465" s="6">
        <f>SUM(T4465:Y4465)</f>
        <v>0</v>
      </c>
      <c r="AA4465" s="5"/>
      <c r="AB4465" s="5"/>
      <c r="AC4465" s="40">
        <f>G4465+J4465+N4465+S4465+Z4465+AA4465-AB4465</f>
        <v>68.985889698231006</v>
      </c>
    </row>
    <row r="4466" spans="1:29" x14ac:dyDescent="0.25">
      <c r="A4466" s="224">
        <v>4462</v>
      </c>
      <c r="B4466" s="62" t="s">
        <v>3820</v>
      </c>
      <c r="C4466" s="13" t="s">
        <v>3340</v>
      </c>
      <c r="D4466" s="18">
        <v>0.67969696969696969</v>
      </c>
      <c r="E4466" s="122">
        <v>1</v>
      </c>
      <c r="F4466" s="17"/>
      <c r="G4466" s="18">
        <v>68.969696969696969</v>
      </c>
      <c r="H4466" s="17"/>
      <c r="I4466" s="19"/>
      <c r="J4466" s="18">
        <v>0</v>
      </c>
      <c r="K4466" s="17"/>
      <c r="L4466" s="19"/>
      <c r="M4466" s="19"/>
      <c r="N4466" s="18">
        <v>0</v>
      </c>
      <c r="O4466" s="19"/>
      <c r="P4466" s="19"/>
      <c r="Q4466" s="19"/>
      <c r="R4466" s="19"/>
      <c r="S4466" s="18">
        <v>0</v>
      </c>
      <c r="T4466" s="20"/>
      <c r="U4466" s="17"/>
      <c r="V4466" s="17"/>
      <c r="W4466" s="17"/>
      <c r="X4466" s="17"/>
      <c r="Y4466" s="17"/>
      <c r="Z4466" s="18">
        <v>0</v>
      </c>
      <c r="AA4466" s="17"/>
      <c r="AB4466" s="17"/>
      <c r="AC4466" s="41">
        <v>68.969696969696969</v>
      </c>
    </row>
    <row r="4467" spans="1:29" x14ac:dyDescent="0.25">
      <c r="A4467" s="225">
        <v>4463</v>
      </c>
      <c r="B4467" s="58" t="s">
        <v>1113</v>
      </c>
      <c r="C4467" s="8" t="s">
        <v>5456</v>
      </c>
      <c r="D4467" s="6">
        <v>0.68966666666666665</v>
      </c>
      <c r="E4467" s="121"/>
      <c r="F4467" s="5"/>
      <c r="G4467" s="6">
        <f>SUM(D4467*100,E4467:F4467)</f>
        <v>68.966666666666669</v>
      </c>
      <c r="H4467" s="5"/>
      <c r="I4467" s="4"/>
      <c r="J4467" s="6">
        <f>SUM(H4467:I4467)</f>
        <v>0</v>
      </c>
      <c r="K4467" s="5"/>
      <c r="L4467" s="4"/>
      <c r="M4467" s="4"/>
      <c r="N4467" s="6">
        <f>SUM(K4467:M4467)</f>
        <v>0</v>
      </c>
      <c r="O4467" s="4"/>
      <c r="P4467" s="4"/>
      <c r="Q4467" s="4"/>
      <c r="R4467" s="4"/>
      <c r="S4467" s="6">
        <f>SUM(O4467:R4467)</f>
        <v>0</v>
      </c>
      <c r="T4467" s="7"/>
      <c r="U4467" s="5"/>
      <c r="V4467" s="5"/>
      <c r="W4467" s="5"/>
      <c r="X4467" s="5"/>
      <c r="Y4467" s="5"/>
      <c r="Z4467" s="6">
        <f>SUM(T4467:Y4467)</f>
        <v>0</v>
      </c>
      <c r="AA4467" s="5"/>
      <c r="AB4467" s="5"/>
      <c r="AC4467" s="40">
        <f>G4467+J4467+N4467+S4467+Z4467+AA4467-AB4467</f>
        <v>68.966666666666669</v>
      </c>
    </row>
    <row r="4468" spans="1:29" x14ac:dyDescent="0.25">
      <c r="A4468" s="224">
        <v>4464</v>
      </c>
      <c r="B4468" s="62" t="s">
        <v>3357</v>
      </c>
      <c r="C4468" s="13" t="s">
        <v>3340</v>
      </c>
      <c r="D4468" s="18">
        <v>0.6794</v>
      </c>
      <c r="E4468" s="122">
        <v>1</v>
      </c>
      <c r="F4468" s="17"/>
      <c r="G4468" s="18">
        <v>68.94</v>
      </c>
      <c r="H4468" s="17"/>
      <c r="I4468" s="19"/>
      <c r="J4468" s="18">
        <v>0</v>
      </c>
      <c r="K4468" s="17"/>
      <c r="L4468" s="19"/>
      <c r="M4468" s="19"/>
      <c r="N4468" s="18">
        <v>0</v>
      </c>
      <c r="O4468" s="19"/>
      <c r="P4468" s="19"/>
      <c r="Q4468" s="19"/>
      <c r="R4468" s="19"/>
      <c r="S4468" s="18">
        <v>0</v>
      </c>
      <c r="T4468" s="20"/>
      <c r="U4468" s="17"/>
      <c r="V4468" s="17"/>
      <c r="W4468" s="17"/>
      <c r="X4468" s="17"/>
      <c r="Y4468" s="17"/>
      <c r="Z4468" s="18">
        <v>0</v>
      </c>
      <c r="AA4468" s="17"/>
      <c r="AB4468" s="17"/>
      <c r="AC4468" s="41">
        <v>68.94</v>
      </c>
    </row>
    <row r="4469" spans="1:29" x14ac:dyDescent="0.25">
      <c r="A4469" s="224">
        <v>4465</v>
      </c>
      <c r="B4469" s="62" t="s">
        <v>3821</v>
      </c>
      <c r="C4469" s="13" t="s">
        <v>3340</v>
      </c>
      <c r="D4469" s="18">
        <v>0.67937499999999995</v>
      </c>
      <c r="E4469" s="122">
        <v>1</v>
      </c>
      <c r="F4469" s="17"/>
      <c r="G4469" s="18">
        <v>68.9375</v>
      </c>
      <c r="H4469" s="17"/>
      <c r="I4469" s="19"/>
      <c r="J4469" s="18">
        <v>0</v>
      </c>
      <c r="K4469" s="17"/>
      <c r="L4469" s="19"/>
      <c r="M4469" s="19"/>
      <c r="N4469" s="18">
        <v>0</v>
      </c>
      <c r="O4469" s="19"/>
      <c r="P4469" s="19"/>
      <c r="Q4469" s="19"/>
      <c r="R4469" s="19"/>
      <c r="S4469" s="18">
        <v>0</v>
      </c>
      <c r="T4469" s="20"/>
      <c r="U4469" s="17"/>
      <c r="V4469" s="17"/>
      <c r="W4469" s="17"/>
      <c r="X4469" s="17"/>
      <c r="Y4469" s="17"/>
      <c r="Z4469" s="18">
        <v>0</v>
      </c>
      <c r="AA4469" s="17"/>
      <c r="AB4469" s="17"/>
      <c r="AC4469" s="41">
        <v>68.9375</v>
      </c>
    </row>
    <row r="4470" spans="1:29" x14ac:dyDescent="0.25">
      <c r="A4470" s="224">
        <v>4466</v>
      </c>
      <c r="B4470" s="62" t="s">
        <v>3148</v>
      </c>
      <c r="C4470" s="13" t="s">
        <v>2360</v>
      </c>
      <c r="D4470" s="18">
        <v>0.6892307692307692</v>
      </c>
      <c r="E4470" s="122"/>
      <c r="F4470" s="17"/>
      <c r="G4470" s="18">
        <v>68.92307692307692</v>
      </c>
      <c r="H4470" s="17"/>
      <c r="I4470" s="19"/>
      <c r="J4470" s="18">
        <v>0</v>
      </c>
      <c r="K4470" s="17"/>
      <c r="L4470" s="19"/>
      <c r="M4470" s="19"/>
      <c r="N4470" s="18">
        <v>0</v>
      </c>
      <c r="O4470" s="19"/>
      <c r="P4470" s="19"/>
      <c r="Q4470" s="19"/>
      <c r="R4470" s="19"/>
      <c r="S4470" s="18">
        <v>0</v>
      </c>
      <c r="T4470" s="20"/>
      <c r="U4470" s="17"/>
      <c r="V4470" s="17"/>
      <c r="W4470" s="17"/>
      <c r="X4470" s="17"/>
      <c r="Y4470" s="17"/>
      <c r="Z4470" s="18">
        <v>0</v>
      </c>
      <c r="AA4470" s="17"/>
      <c r="AB4470" s="17"/>
      <c r="AC4470" s="41">
        <v>68.92307692307692</v>
      </c>
    </row>
    <row r="4471" spans="1:29" x14ac:dyDescent="0.25">
      <c r="A4471" s="225">
        <v>4467</v>
      </c>
      <c r="B4471" s="62" t="s">
        <v>3822</v>
      </c>
      <c r="C4471" s="13" t="s">
        <v>3340</v>
      </c>
      <c r="D4471" s="18">
        <v>0.6892307692307692</v>
      </c>
      <c r="E4471" s="122"/>
      <c r="F4471" s="17"/>
      <c r="G4471" s="18">
        <v>68.92307692307692</v>
      </c>
      <c r="H4471" s="17"/>
      <c r="I4471" s="19"/>
      <c r="J4471" s="18">
        <v>0</v>
      </c>
      <c r="K4471" s="17"/>
      <c r="L4471" s="19"/>
      <c r="M4471" s="19"/>
      <c r="N4471" s="18">
        <v>0</v>
      </c>
      <c r="O4471" s="19"/>
      <c r="P4471" s="19"/>
      <c r="Q4471" s="19"/>
      <c r="R4471" s="19"/>
      <c r="S4471" s="18">
        <v>0</v>
      </c>
      <c r="T4471" s="20"/>
      <c r="U4471" s="17"/>
      <c r="V4471" s="17"/>
      <c r="W4471" s="17"/>
      <c r="X4471" s="17"/>
      <c r="Y4471" s="17"/>
      <c r="Z4471" s="18">
        <v>0</v>
      </c>
      <c r="AA4471" s="17"/>
      <c r="AB4471" s="17"/>
      <c r="AC4471" s="41">
        <v>68.92307692307692</v>
      </c>
    </row>
    <row r="4472" spans="1:29" x14ac:dyDescent="0.25">
      <c r="A4472" s="224">
        <v>4468</v>
      </c>
      <c r="B4472" s="109">
        <v>214231</v>
      </c>
      <c r="C4472" s="36" t="s">
        <v>5457</v>
      </c>
      <c r="D4472" s="39">
        <v>0.63316296296296293</v>
      </c>
      <c r="E4472" s="123"/>
      <c r="F4472" s="33"/>
      <c r="G4472" s="34">
        <v>63.316296296296294</v>
      </c>
      <c r="H4472" s="33"/>
      <c r="I4472" s="32"/>
      <c r="J4472" s="34">
        <v>0</v>
      </c>
      <c r="K4472" s="33"/>
      <c r="L4472" s="32"/>
      <c r="M4472" s="32"/>
      <c r="N4472" s="34">
        <v>0</v>
      </c>
      <c r="O4472" s="32"/>
      <c r="P4472" s="32"/>
      <c r="Q4472" s="32"/>
      <c r="R4472" s="32"/>
      <c r="S4472" s="34">
        <v>0</v>
      </c>
      <c r="T4472" s="35"/>
      <c r="U4472" s="33">
        <v>5.6</v>
      </c>
      <c r="V4472" s="33"/>
      <c r="W4472" s="33"/>
      <c r="X4472" s="33"/>
      <c r="Y4472" s="33"/>
      <c r="Z4472" s="34">
        <v>5.6</v>
      </c>
      <c r="AA4472" s="33"/>
      <c r="AB4472" s="33"/>
      <c r="AC4472" s="42">
        <v>68.916296296296295</v>
      </c>
    </row>
    <row r="4473" spans="1:29" x14ac:dyDescent="0.25">
      <c r="A4473" s="224">
        <v>4469</v>
      </c>
      <c r="B4473" s="86" t="s">
        <v>1925</v>
      </c>
      <c r="C4473" s="21" t="s">
        <v>1369</v>
      </c>
      <c r="D4473" s="18">
        <v>0.64834862385321101</v>
      </c>
      <c r="E4473" s="122">
        <v>3</v>
      </c>
      <c r="F4473" s="17"/>
      <c r="G4473" s="18">
        <f>SUM(D4473*100,E4473:F4473)</f>
        <v>67.834862385321102</v>
      </c>
      <c r="H4473" s="17"/>
      <c r="I4473" s="19"/>
      <c r="J4473" s="18">
        <f>SUM(H4473:I4473)</f>
        <v>0</v>
      </c>
      <c r="K4473" s="17"/>
      <c r="L4473" s="19"/>
      <c r="M4473" s="19"/>
      <c r="N4473" s="18">
        <f>SUM(K4473:M4473)</f>
        <v>0</v>
      </c>
      <c r="O4473" s="19"/>
      <c r="P4473" s="19"/>
      <c r="Q4473" s="19"/>
      <c r="R4473" s="19"/>
      <c r="S4473" s="18">
        <f>SUM(O4473:R4473)</f>
        <v>0</v>
      </c>
      <c r="T4473" s="20"/>
      <c r="U4473" s="17">
        <v>1</v>
      </c>
      <c r="V4473" s="17"/>
      <c r="W4473" s="17"/>
      <c r="X4473" s="17"/>
      <c r="Y4473" s="17"/>
      <c r="Z4473" s="18">
        <f>SUM(T4473:Y4473)</f>
        <v>1</v>
      </c>
      <c r="AA4473" s="17"/>
      <c r="AB4473" s="17"/>
      <c r="AC4473" s="41">
        <f>G4473+J4473+N4473+S4473+Z4473+AA4473-AB4473</f>
        <v>68.834862385321102</v>
      </c>
    </row>
    <row r="4474" spans="1:29" x14ac:dyDescent="0.25">
      <c r="A4474" s="224">
        <v>4470</v>
      </c>
      <c r="B4474" s="62" t="s">
        <v>3149</v>
      </c>
      <c r="C4474" s="13" t="s">
        <v>2360</v>
      </c>
      <c r="D4474" s="18">
        <v>0.68833333333333324</v>
      </c>
      <c r="E4474" s="122"/>
      <c r="F4474" s="17"/>
      <c r="G4474" s="18">
        <v>68.833333333333329</v>
      </c>
      <c r="H4474" s="17"/>
      <c r="I4474" s="19"/>
      <c r="J4474" s="18">
        <v>0</v>
      </c>
      <c r="K4474" s="17"/>
      <c r="L4474" s="19"/>
      <c r="M4474" s="19"/>
      <c r="N4474" s="18">
        <v>0</v>
      </c>
      <c r="O4474" s="19"/>
      <c r="P4474" s="19"/>
      <c r="Q4474" s="19"/>
      <c r="R4474" s="19"/>
      <c r="S4474" s="18">
        <v>0</v>
      </c>
      <c r="T4474" s="20"/>
      <c r="U4474" s="17"/>
      <c r="V4474" s="17"/>
      <c r="W4474" s="17"/>
      <c r="X4474" s="17"/>
      <c r="Y4474" s="17"/>
      <c r="Z4474" s="18">
        <v>0</v>
      </c>
      <c r="AA4474" s="17"/>
      <c r="AB4474" s="17"/>
      <c r="AC4474" s="41">
        <v>68.833333333333329</v>
      </c>
    </row>
    <row r="4475" spans="1:29" x14ac:dyDescent="0.25">
      <c r="A4475" s="225">
        <v>4471</v>
      </c>
      <c r="B4475" s="109">
        <v>194110</v>
      </c>
      <c r="C4475" s="36" t="s">
        <v>5457</v>
      </c>
      <c r="D4475" s="39">
        <v>0.68833333333333335</v>
      </c>
      <c r="E4475" s="123"/>
      <c r="F4475" s="33"/>
      <c r="G4475" s="34">
        <v>68.833333333333329</v>
      </c>
      <c r="H4475" s="33"/>
      <c r="I4475" s="32"/>
      <c r="J4475" s="34">
        <v>0</v>
      </c>
      <c r="K4475" s="33"/>
      <c r="L4475" s="32"/>
      <c r="M4475" s="32"/>
      <c r="N4475" s="34">
        <v>0</v>
      </c>
      <c r="O4475" s="32"/>
      <c r="P4475" s="32"/>
      <c r="Q4475" s="32"/>
      <c r="R4475" s="32"/>
      <c r="S4475" s="34">
        <v>0</v>
      </c>
      <c r="T4475" s="35"/>
      <c r="U4475" s="33"/>
      <c r="V4475" s="33"/>
      <c r="W4475" s="33"/>
      <c r="X4475" s="33"/>
      <c r="Y4475" s="33"/>
      <c r="Z4475" s="34">
        <v>0</v>
      </c>
      <c r="AA4475" s="33"/>
      <c r="AB4475" s="33"/>
      <c r="AC4475" s="42">
        <v>68.833333333333329</v>
      </c>
    </row>
    <row r="4476" spans="1:29" x14ac:dyDescent="0.25">
      <c r="A4476" s="224">
        <v>4472</v>
      </c>
      <c r="B4476" s="62" t="s">
        <v>5308</v>
      </c>
      <c r="C4476" s="9" t="s">
        <v>4042</v>
      </c>
      <c r="D4476" s="18">
        <v>0.68808484848484852</v>
      </c>
      <c r="E4476" s="124"/>
      <c r="F4476" s="17"/>
      <c r="G4476" s="18">
        <f>SUM(D4476*100,E4476:F4476)</f>
        <v>68.808484848484852</v>
      </c>
      <c r="H4476" s="17"/>
      <c r="I4476" s="19"/>
      <c r="J4476" s="18">
        <f>SUM(H4476:I4476)</f>
        <v>0</v>
      </c>
      <c r="K4476" s="17"/>
      <c r="L4476" s="19"/>
      <c r="M4476" s="19"/>
      <c r="N4476" s="18">
        <f>SUM(K4476:M4476)</f>
        <v>0</v>
      </c>
      <c r="O4476" s="19"/>
      <c r="P4476" s="19"/>
      <c r="Q4476" s="19"/>
      <c r="R4476" s="19"/>
      <c r="S4476" s="18">
        <f>SUM(O4476:R4476)</f>
        <v>0</v>
      </c>
      <c r="T4476" s="20"/>
      <c r="U4476" s="17"/>
      <c r="V4476" s="17"/>
      <c r="W4476" s="17"/>
      <c r="X4476" s="17"/>
      <c r="Y4476" s="17"/>
      <c r="Z4476" s="18">
        <f>SUM(T4476:Y4476)</f>
        <v>0</v>
      </c>
      <c r="AA4476" s="17"/>
      <c r="AB4476" s="17"/>
      <c r="AC4476" s="41">
        <f>G4476+J4476+N4476+S4476+Z4476+AA4476-AB4476</f>
        <v>68.808484848484852</v>
      </c>
    </row>
    <row r="4477" spans="1:29" x14ac:dyDescent="0.25">
      <c r="A4477" s="224">
        <v>4473</v>
      </c>
      <c r="B4477" s="62" t="s">
        <v>1114</v>
      </c>
      <c r="C4477" s="8" t="s">
        <v>5456</v>
      </c>
      <c r="D4477" s="6">
        <v>0.68793103448275861</v>
      </c>
      <c r="E4477" s="121"/>
      <c r="F4477" s="5"/>
      <c r="G4477" s="6">
        <f>SUM(D4477*100,E4477:F4477)</f>
        <v>68.793103448275858</v>
      </c>
      <c r="H4477" s="5"/>
      <c r="I4477" s="4"/>
      <c r="J4477" s="6">
        <f>SUM(H4477:I4477)</f>
        <v>0</v>
      </c>
      <c r="K4477" s="5"/>
      <c r="L4477" s="4"/>
      <c r="M4477" s="4"/>
      <c r="N4477" s="6">
        <f>SUM(K4477:M4477)</f>
        <v>0</v>
      </c>
      <c r="O4477" s="4"/>
      <c r="P4477" s="4"/>
      <c r="Q4477" s="4"/>
      <c r="R4477" s="4"/>
      <c r="S4477" s="6">
        <f>SUM(O4477:R4477)</f>
        <v>0</v>
      </c>
      <c r="T4477" s="7"/>
      <c r="U4477" s="5"/>
      <c r="V4477" s="5"/>
      <c r="W4477" s="5"/>
      <c r="X4477" s="5"/>
      <c r="Y4477" s="5"/>
      <c r="Z4477" s="6">
        <f>SUM(T4477:Y4477)</f>
        <v>0</v>
      </c>
      <c r="AA4477" s="5"/>
      <c r="AB4477" s="5"/>
      <c r="AC4477" s="40">
        <f>G4477+J4477+N4477+S4477+Z4477+AA4477-AB4477</f>
        <v>68.793103448275858</v>
      </c>
    </row>
    <row r="4478" spans="1:29" x14ac:dyDescent="0.25">
      <c r="A4478" s="224">
        <v>4474</v>
      </c>
      <c r="B4478" s="62" t="s">
        <v>3150</v>
      </c>
      <c r="C4478" s="13" t="s">
        <v>2360</v>
      </c>
      <c r="D4478" s="18">
        <v>0.67384615384615387</v>
      </c>
      <c r="E4478" s="122"/>
      <c r="F4478" s="17"/>
      <c r="G4478" s="18">
        <v>67.384615384615387</v>
      </c>
      <c r="H4478" s="17"/>
      <c r="I4478" s="19"/>
      <c r="J4478" s="18">
        <v>0</v>
      </c>
      <c r="K4478" s="17"/>
      <c r="L4478" s="19"/>
      <c r="M4478" s="19"/>
      <c r="N4478" s="18">
        <v>0</v>
      </c>
      <c r="O4478" s="19"/>
      <c r="P4478" s="19"/>
      <c r="Q4478" s="19"/>
      <c r="R4478" s="19"/>
      <c r="S4478" s="18">
        <v>0</v>
      </c>
      <c r="T4478" s="20"/>
      <c r="U4478" s="17">
        <v>0.9</v>
      </c>
      <c r="V4478" s="17">
        <v>0.5</v>
      </c>
      <c r="W4478" s="17"/>
      <c r="X4478" s="17"/>
      <c r="Y4478" s="17"/>
      <c r="Z4478" s="18">
        <v>1.4</v>
      </c>
      <c r="AA4478" s="17"/>
      <c r="AB4478" s="17"/>
      <c r="AC4478" s="41">
        <v>68.784615384615392</v>
      </c>
    </row>
    <row r="4479" spans="1:29" x14ac:dyDescent="0.25">
      <c r="A4479" s="225">
        <v>4475</v>
      </c>
      <c r="B4479" s="62" t="s">
        <v>3151</v>
      </c>
      <c r="C4479" s="13" t="s">
        <v>2360</v>
      </c>
      <c r="D4479" s="18">
        <v>0.66272727272727261</v>
      </c>
      <c r="E4479" s="122"/>
      <c r="F4479" s="17"/>
      <c r="G4479" s="18">
        <v>66.272727272727266</v>
      </c>
      <c r="H4479" s="17"/>
      <c r="I4479" s="19"/>
      <c r="J4479" s="18">
        <v>0</v>
      </c>
      <c r="K4479" s="17"/>
      <c r="L4479" s="19"/>
      <c r="M4479" s="19"/>
      <c r="N4479" s="18">
        <v>0</v>
      </c>
      <c r="O4479" s="19">
        <v>2.5</v>
      </c>
      <c r="P4479" s="19"/>
      <c r="Q4479" s="19"/>
      <c r="R4479" s="19"/>
      <c r="S4479" s="18">
        <v>2.5</v>
      </c>
      <c r="T4479" s="20"/>
      <c r="U4479" s="17"/>
      <c r="V4479" s="17"/>
      <c r="W4479" s="17"/>
      <c r="X4479" s="17"/>
      <c r="Y4479" s="17"/>
      <c r="Z4479" s="18">
        <v>0</v>
      </c>
      <c r="AA4479" s="17"/>
      <c r="AB4479" s="17"/>
      <c r="AC4479" s="41">
        <v>68.772727272727266</v>
      </c>
    </row>
    <row r="4480" spans="1:29" x14ac:dyDescent="0.25">
      <c r="A4480" s="224">
        <v>4476</v>
      </c>
      <c r="B4480" s="62" t="s">
        <v>3823</v>
      </c>
      <c r="C4480" s="13" t="s">
        <v>3340</v>
      </c>
      <c r="D4480" s="18">
        <v>0.68766666666666665</v>
      </c>
      <c r="E4480" s="122"/>
      <c r="F4480" s="17"/>
      <c r="G4480" s="18">
        <v>68.766666666666666</v>
      </c>
      <c r="H4480" s="17"/>
      <c r="I4480" s="19"/>
      <c r="J4480" s="18">
        <v>0</v>
      </c>
      <c r="K4480" s="17"/>
      <c r="L4480" s="19"/>
      <c r="M4480" s="19"/>
      <c r="N4480" s="18">
        <v>0</v>
      </c>
      <c r="O4480" s="19"/>
      <c r="P4480" s="19"/>
      <c r="Q4480" s="19"/>
      <c r="R4480" s="19"/>
      <c r="S4480" s="18">
        <v>0</v>
      </c>
      <c r="T4480" s="20"/>
      <c r="U4480" s="17"/>
      <c r="V4480" s="17"/>
      <c r="W4480" s="17"/>
      <c r="X4480" s="17"/>
      <c r="Y4480" s="17"/>
      <c r="Z4480" s="18">
        <v>0</v>
      </c>
      <c r="AA4480" s="17"/>
      <c r="AB4480" s="17"/>
      <c r="AC4480" s="41">
        <v>68.766666666666666</v>
      </c>
    </row>
    <row r="4481" spans="1:29" x14ac:dyDescent="0.25">
      <c r="A4481" s="224">
        <v>4477</v>
      </c>
      <c r="B4481" s="109">
        <v>214084</v>
      </c>
      <c r="C4481" s="36" t="s">
        <v>5457</v>
      </c>
      <c r="D4481" s="39">
        <v>0.68762222222222225</v>
      </c>
      <c r="E4481" s="123"/>
      <c r="F4481" s="33"/>
      <c r="G4481" s="34">
        <v>68.762222222222221</v>
      </c>
      <c r="H4481" s="33"/>
      <c r="I4481" s="32"/>
      <c r="J4481" s="34">
        <v>0</v>
      </c>
      <c r="K4481" s="33"/>
      <c r="L4481" s="32"/>
      <c r="M4481" s="32"/>
      <c r="N4481" s="34">
        <v>0</v>
      </c>
      <c r="O4481" s="32"/>
      <c r="P4481" s="32"/>
      <c r="Q4481" s="32"/>
      <c r="R4481" s="32"/>
      <c r="S4481" s="34">
        <v>0</v>
      </c>
      <c r="T4481" s="35"/>
      <c r="U4481" s="33"/>
      <c r="V4481" s="33"/>
      <c r="W4481" s="33"/>
      <c r="X4481" s="33"/>
      <c r="Y4481" s="33"/>
      <c r="Z4481" s="34">
        <v>0</v>
      </c>
      <c r="AA4481" s="33"/>
      <c r="AB4481" s="33"/>
      <c r="AC4481" s="42">
        <v>68.762222222222221</v>
      </c>
    </row>
    <row r="4482" spans="1:29" x14ac:dyDescent="0.25">
      <c r="A4482" s="224">
        <v>4478</v>
      </c>
      <c r="B4482" s="81" t="s">
        <v>1926</v>
      </c>
      <c r="C4482" s="8" t="s">
        <v>1369</v>
      </c>
      <c r="D4482" s="18">
        <v>0.68745318352059925</v>
      </c>
      <c r="E4482" s="122"/>
      <c r="F4482" s="17"/>
      <c r="G4482" s="18">
        <f>SUM(D4482*100,E4482:F4482)</f>
        <v>68.745318352059925</v>
      </c>
      <c r="H4482" s="17"/>
      <c r="I4482" s="19"/>
      <c r="J4482" s="18">
        <f>SUM(H4482:I4482)</f>
        <v>0</v>
      </c>
      <c r="K4482" s="17"/>
      <c r="L4482" s="19"/>
      <c r="M4482" s="19"/>
      <c r="N4482" s="18">
        <f>SUM(K4482:M4482)</f>
        <v>0</v>
      </c>
      <c r="O4482" s="19"/>
      <c r="P4482" s="19"/>
      <c r="Q4482" s="19"/>
      <c r="R4482" s="19"/>
      <c r="S4482" s="18">
        <f>SUM(O4482:R4482)</f>
        <v>0</v>
      </c>
      <c r="T4482" s="20"/>
      <c r="U4482" s="17"/>
      <c r="V4482" s="17"/>
      <c r="W4482" s="17"/>
      <c r="X4482" s="17"/>
      <c r="Y4482" s="17"/>
      <c r="Z4482" s="18">
        <f>SUM(T4482:Y4482)</f>
        <v>0</v>
      </c>
      <c r="AA4482" s="17"/>
      <c r="AB4482" s="17"/>
      <c r="AC4482" s="41">
        <f>G4482+J4482+N4482+S4482+Z4482+AA4482-AB4482</f>
        <v>68.745318352059925</v>
      </c>
    </row>
    <row r="4483" spans="1:29" x14ac:dyDescent="0.25">
      <c r="A4483" s="225">
        <v>4479</v>
      </c>
      <c r="B4483" s="87" t="s">
        <v>1927</v>
      </c>
      <c r="C4483" s="26" t="s">
        <v>1369</v>
      </c>
      <c r="D4483" s="18">
        <v>0.68703999999999998</v>
      </c>
      <c r="E4483" s="122"/>
      <c r="F4483" s="17"/>
      <c r="G4483" s="18">
        <f>SUM(D4483*100,E4483:F4483)</f>
        <v>68.703999999999994</v>
      </c>
      <c r="H4483" s="17"/>
      <c r="I4483" s="19"/>
      <c r="J4483" s="18">
        <f>SUM(H4483:I4483)</f>
        <v>0</v>
      </c>
      <c r="K4483" s="17"/>
      <c r="L4483" s="19"/>
      <c r="M4483" s="19"/>
      <c r="N4483" s="18">
        <f>SUM(K4483:M4483)</f>
        <v>0</v>
      </c>
      <c r="O4483" s="19"/>
      <c r="P4483" s="19"/>
      <c r="Q4483" s="19"/>
      <c r="R4483" s="19"/>
      <c r="S4483" s="18">
        <f>SUM(O4483:R4483)</f>
        <v>0</v>
      </c>
      <c r="T4483" s="20"/>
      <c r="U4483" s="17"/>
      <c r="V4483" s="17"/>
      <c r="W4483" s="17"/>
      <c r="X4483" s="17"/>
      <c r="Y4483" s="17"/>
      <c r="Z4483" s="18">
        <f>SUM(T4483:Y4483)</f>
        <v>0</v>
      </c>
      <c r="AA4483" s="17"/>
      <c r="AB4483" s="17"/>
      <c r="AC4483" s="41">
        <f>G4483+J4483+N4483+S4483+Z4483+AA4483-AB4483</f>
        <v>68.703999999999994</v>
      </c>
    </row>
    <row r="4484" spans="1:29" x14ac:dyDescent="0.25">
      <c r="A4484" s="224">
        <v>4480</v>
      </c>
      <c r="B4484" s="103" t="s">
        <v>1928</v>
      </c>
      <c r="C4484" s="8" t="s">
        <v>1369</v>
      </c>
      <c r="D4484" s="18">
        <v>0.68</v>
      </c>
      <c r="E4484" s="122"/>
      <c r="F4484" s="17"/>
      <c r="G4484" s="18">
        <f>SUM(D4484*100,E4484:F4484)</f>
        <v>68</v>
      </c>
      <c r="H4484" s="17"/>
      <c r="I4484" s="19"/>
      <c r="J4484" s="18">
        <f>SUM(H4484:I4484)</f>
        <v>0</v>
      </c>
      <c r="K4484" s="17"/>
      <c r="L4484" s="19"/>
      <c r="M4484" s="19"/>
      <c r="N4484" s="18">
        <f>SUM(K4484:M4484)</f>
        <v>0</v>
      </c>
      <c r="O4484" s="19"/>
      <c r="P4484" s="19"/>
      <c r="Q4484" s="19"/>
      <c r="R4484" s="19"/>
      <c r="S4484" s="18">
        <f>SUM(O4484:R4484)</f>
        <v>0</v>
      </c>
      <c r="T4484" s="20"/>
      <c r="U4484" s="17">
        <v>0.5</v>
      </c>
      <c r="V4484" s="17"/>
      <c r="W4484" s="17">
        <v>0.2</v>
      </c>
      <c r="X4484" s="17"/>
      <c r="Y4484" s="17"/>
      <c r="Z4484" s="18">
        <f>SUM(T4484:Y4484)</f>
        <v>0.7</v>
      </c>
      <c r="AA4484" s="17"/>
      <c r="AB4484" s="17"/>
      <c r="AC4484" s="41">
        <f>G4484+J4484+N4484+S4484+Z4484+AA4484-AB4484</f>
        <v>68.7</v>
      </c>
    </row>
    <row r="4485" spans="1:29" x14ac:dyDescent="0.25">
      <c r="A4485" s="224">
        <v>4481</v>
      </c>
      <c r="B4485" s="62" t="s">
        <v>3152</v>
      </c>
      <c r="C4485" s="13" t="s">
        <v>2360</v>
      </c>
      <c r="D4485" s="18">
        <v>0.68692307692307697</v>
      </c>
      <c r="E4485" s="122"/>
      <c r="F4485" s="17"/>
      <c r="G4485" s="18">
        <v>68.692307692307693</v>
      </c>
      <c r="H4485" s="17"/>
      <c r="I4485" s="19"/>
      <c r="J4485" s="18">
        <v>0</v>
      </c>
      <c r="K4485" s="17"/>
      <c r="L4485" s="19"/>
      <c r="M4485" s="19"/>
      <c r="N4485" s="18">
        <v>0</v>
      </c>
      <c r="O4485" s="19"/>
      <c r="P4485" s="19"/>
      <c r="Q4485" s="19"/>
      <c r="R4485" s="19"/>
      <c r="S4485" s="18">
        <v>0</v>
      </c>
      <c r="T4485" s="20"/>
      <c r="U4485" s="17"/>
      <c r="V4485" s="17"/>
      <c r="W4485" s="17"/>
      <c r="X4485" s="17"/>
      <c r="Y4485" s="17"/>
      <c r="Z4485" s="18">
        <v>0</v>
      </c>
      <c r="AA4485" s="17"/>
      <c r="AB4485" s="17"/>
      <c r="AC4485" s="41">
        <v>68.692307692307693</v>
      </c>
    </row>
    <row r="4486" spans="1:29" x14ac:dyDescent="0.25">
      <c r="A4486" s="224">
        <v>4482</v>
      </c>
      <c r="B4486" s="62" t="s">
        <v>3153</v>
      </c>
      <c r="C4486" s="13" t="s">
        <v>2360</v>
      </c>
      <c r="D4486" s="18">
        <v>0.68692307692307697</v>
      </c>
      <c r="E4486" s="122"/>
      <c r="F4486" s="17"/>
      <c r="G4486" s="18">
        <v>68.692307692307693</v>
      </c>
      <c r="H4486" s="17"/>
      <c r="I4486" s="19"/>
      <c r="J4486" s="18">
        <v>0</v>
      </c>
      <c r="K4486" s="17"/>
      <c r="L4486" s="19"/>
      <c r="M4486" s="19"/>
      <c r="N4486" s="18">
        <v>0</v>
      </c>
      <c r="O4486" s="19"/>
      <c r="P4486" s="19"/>
      <c r="Q4486" s="19"/>
      <c r="R4486" s="19"/>
      <c r="S4486" s="18">
        <v>0</v>
      </c>
      <c r="T4486" s="20"/>
      <c r="U4486" s="17"/>
      <c r="V4486" s="17"/>
      <c r="W4486" s="17"/>
      <c r="X4486" s="17"/>
      <c r="Y4486" s="17"/>
      <c r="Z4486" s="18">
        <v>0</v>
      </c>
      <c r="AA4486" s="17"/>
      <c r="AB4486" s="17"/>
      <c r="AC4486" s="41">
        <v>68.692307692307693</v>
      </c>
    </row>
    <row r="4487" spans="1:29" x14ac:dyDescent="0.25">
      <c r="A4487" s="225">
        <v>4483</v>
      </c>
      <c r="B4487" s="62" t="s">
        <v>3154</v>
      </c>
      <c r="C4487" s="13" t="s">
        <v>2360</v>
      </c>
      <c r="D4487" s="18">
        <v>0.68692307692307697</v>
      </c>
      <c r="E4487" s="122"/>
      <c r="F4487" s="17"/>
      <c r="G4487" s="18">
        <v>68.692307692307693</v>
      </c>
      <c r="H4487" s="17"/>
      <c r="I4487" s="19"/>
      <c r="J4487" s="18">
        <v>0</v>
      </c>
      <c r="K4487" s="17"/>
      <c r="L4487" s="19"/>
      <c r="M4487" s="19"/>
      <c r="N4487" s="18">
        <v>0</v>
      </c>
      <c r="O4487" s="19"/>
      <c r="P4487" s="19"/>
      <c r="Q4487" s="19"/>
      <c r="R4487" s="19"/>
      <c r="S4487" s="18">
        <v>0</v>
      </c>
      <c r="T4487" s="20"/>
      <c r="U4487" s="17"/>
      <c r="V4487" s="17"/>
      <c r="W4487" s="17"/>
      <c r="X4487" s="17"/>
      <c r="Y4487" s="17"/>
      <c r="Z4487" s="18">
        <v>0</v>
      </c>
      <c r="AA4487" s="17"/>
      <c r="AB4487" s="17"/>
      <c r="AC4487" s="41">
        <v>68.692307692307693</v>
      </c>
    </row>
    <row r="4488" spans="1:29" x14ac:dyDescent="0.25">
      <c r="A4488" s="224">
        <v>4484</v>
      </c>
      <c r="B4488" s="90" t="s">
        <v>1676</v>
      </c>
      <c r="C4488" s="21" t="s">
        <v>1369</v>
      </c>
      <c r="D4488" s="18">
        <v>0.62079510703363916</v>
      </c>
      <c r="E4488" s="122"/>
      <c r="F4488" s="17"/>
      <c r="G4488" s="18">
        <f>SUM(D4488*100,E4488:F4488)</f>
        <v>62.079510703363916</v>
      </c>
      <c r="H4488" s="17"/>
      <c r="I4488" s="19"/>
      <c r="J4488" s="18">
        <f>SUM(H4488:I4488)</f>
        <v>0</v>
      </c>
      <c r="K4488" s="17"/>
      <c r="L4488" s="19"/>
      <c r="M4488" s="19"/>
      <c r="N4488" s="18">
        <f>SUM(K4488:M4488)</f>
        <v>0</v>
      </c>
      <c r="O4488" s="19">
        <v>2.5</v>
      </c>
      <c r="P4488" s="19"/>
      <c r="Q4488" s="19">
        <v>4.0999999999999996</v>
      </c>
      <c r="R4488" s="19"/>
      <c r="S4488" s="18">
        <f>SUM(O4488:R4488)</f>
        <v>6.6</v>
      </c>
      <c r="T4488" s="20"/>
      <c r="U4488" s="17"/>
      <c r="V4488" s="17"/>
      <c r="W4488" s="17"/>
      <c r="X4488" s="17"/>
      <c r="Y4488" s="17"/>
      <c r="Z4488" s="18">
        <f>SUM(T4488:Y4488)</f>
        <v>0</v>
      </c>
      <c r="AA4488" s="17"/>
      <c r="AB4488" s="17"/>
      <c r="AC4488" s="41">
        <f>G4488+J4488+N4488+S4488+Z4488+AA4488-AB4488</f>
        <v>68.679510703363917</v>
      </c>
    </row>
    <row r="4489" spans="1:29" x14ac:dyDescent="0.25">
      <c r="A4489" s="224">
        <v>4485</v>
      </c>
      <c r="B4489" s="62" t="s">
        <v>4888</v>
      </c>
      <c r="C4489" s="8" t="s">
        <v>4042</v>
      </c>
      <c r="D4489" s="18">
        <v>0.67270270270270272</v>
      </c>
      <c r="E4489" s="124"/>
      <c r="F4489" s="17"/>
      <c r="G4489" s="18">
        <f>SUM(D4489*100,E4489:F4489)</f>
        <v>67.270270270270274</v>
      </c>
      <c r="H4489" s="17"/>
      <c r="I4489" s="19"/>
      <c r="J4489" s="18">
        <f>SUM(H4489:I4489)</f>
        <v>0</v>
      </c>
      <c r="K4489" s="17"/>
      <c r="L4489" s="19"/>
      <c r="M4489" s="19"/>
      <c r="N4489" s="18">
        <f>SUM(K4489:M4489)</f>
        <v>0</v>
      </c>
      <c r="O4489" s="19"/>
      <c r="P4489" s="19"/>
      <c r="Q4489" s="19"/>
      <c r="R4489" s="19"/>
      <c r="S4489" s="18">
        <f>SUM(O4489:R4489)</f>
        <v>0</v>
      </c>
      <c r="T4489" s="20"/>
      <c r="U4489" s="17">
        <v>0.2</v>
      </c>
      <c r="V4489" s="17"/>
      <c r="W4489" s="17"/>
      <c r="X4489" s="17">
        <f>0.5+0.5+0.2</f>
        <v>1.2</v>
      </c>
      <c r="Y4489" s="17"/>
      <c r="Z4489" s="18">
        <f>SUM(T4489:Y4489)</f>
        <v>1.4</v>
      </c>
      <c r="AA4489" s="17"/>
      <c r="AB4489" s="17"/>
      <c r="AC4489" s="41">
        <f>G4489+J4489+N4489+S4489+Z4489+AA4489-AB4489</f>
        <v>68.670270270270279</v>
      </c>
    </row>
    <row r="4490" spans="1:29" x14ac:dyDescent="0.25">
      <c r="A4490" s="224">
        <v>4486</v>
      </c>
      <c r="B4490" s="62" t="s">
        <v>3155</v>
      </c>
      <c r="C4490" s="13" t="s">
        <v>2360</v>
      </c>
      <c r="D4490" s="18">
        <v>0.68666666666666676</v>
      </c>
      <c r="E4490" s="122"/>
      <c r="F4490" s="17"/>
      <c r="G4490" s="18">
        <v>68.666666666666671</v>
      </c>
      <c r="H4490" s="17"/>
      <c r="I4490" s="19"/>
      <c r="J4490" s="18">
        <v>0</v>
      </c>
      <c r="K4490" s="17"/>
      <c r="L4490" s="19"/>
      <c r="M4490" s="19"/>
      <c r="N4490" s="18">
        <v>0</v>
      </c>
      <c r="O4490" s="19"/>
      <c r="P4490" s="19"/>
      <c r="Q4490" s="19"/>
      <c r="R4490" s="19"/>
      <c r="S4490" s="18">
        <v>0</v>
      </c>
      <c r="T4490" s="20"/>
      <c r="U4490" s="17"/>
      <c r="V4490" s="17"/>
      <c r="W4490" s="17"/>
      <c r="X4490" s="17"/>
      <c r="Y4490" s="17"/>
      <c r="Z4490" s="18">
        <v>0</v>
      </c>
      <c r="AA4490" s="17"/>
      <c r="AB4490" s="17"/>
      <c r="AC4490" s="41">
        <v>68.666666666666671</v>
      </c>
    </row>
    <row r="4491" spans="1:29" x14ac:dyDescent="0.25">
      <c r="A4491" s="225">
        <v>4487</v>
      </c>
      <c r="B4491" s="109">
        <v>184082</v>
      </c>
      <c r="C4491" s="36" t="s">
        <v>5457</v>
      </c>
      <c r="D4491" s="39">
        <v>0.68666666666666665</v>
      </c>
      <c r="E4491" s="123"/>
      <c r="F4491" s="33"/>
      <c r="G4491" s="34">
        <v>68.666666666666671</v>
      </c>
      <c r="H4491" s="33"/>
      <c r="I4491" s="32"/>
      <c r="J4491" s="34">
        <v>0</v>
      </c>
      <c r="K4491" s="33"/>
      <c r="L4491" s="32"/>
      <c r="M4491" s="32"/>
      <c r="N4491" s="34">
        <v>0</v>
      </c>
      <c r="O4491" s="32"/>
      <c r="P4491" s="32"/>
      <c r="Q4491" s="32"/>
      <c r="R4491" s="32"/>
      <c r="S4491" s="34">
        <v>0</v>
      </c>
      <c r="T4491" s="35"/>
      <c r="U4491" s="33"/>
      <c r="V4491" s="33"/>
      <c r="W4491" s="33"/>
      <c r="X4491" s="33"/>
      <c r="Y4491" s="33"/>
      <c r="Z4491" s="34">
        <v>0</v>
      </c>
      <c r="AA4491" s="33"/>
      <c r="AB4491" s="33"/>
      <c r="AC4491" s="42">
        <v>68.666666666666671</v>
      </c>
    </row>
    <row r="4492" spans="1:29" x14ac:dyDescent="0.25">
      <c r="A4492" s="224">
        <v>4488</v>
      </c>
      <c r="B4492" s="62" t="s">
        <v>1115</v>
      </c>
      <c r="C4492" s="8" t="s">
        <v>5456</v>
      </c>
      <c r="D4492" s="6">
        <v>0.68448275862068964</v>
      </c>
      <c r="E4492" s="121"/>
      <c r="F4492" s="5"/>
      <c r="G4492" s="6">
        <f>SUM(D4492*100,E4492:F4492)</f>
        <v>68.448275862068968</v>
      </c>
      <c r="H4492" s="5"/>
      <c r="I4492" s="4"/>
      <c r="J4492" s="6">
        <f>SUM(H4492:I4492)</f>
        <v>0</v>
      </c>
      <c r="K4492" s="5"/>
      <c r="L4492" s="4"/>
      <c r="M4492" s="4"/>
      <c r="N4492" s="6">
        <f>SUM(K4492:M4492)</f>
        <v>0</v>
      </c>
      <c r="O4492" s="4"/>
      <c r="P4492" s="4"/>
      <c r="Q4492" s="4"/>
      <c r="R4492" s="4"/>
      <c r="S4492" s="6">
        <f>SUM(O4492:R4492)</f>
        <v>0</v>
      </c>
      <c r="T4492" s="7"/>
      <c r="U4492" s="5">
        <v>0.2</v>
      </c>
      <c r="V4492" s="5"/>
      <c r="W4492" s="5"/>
      <c r="X4492" s="5"/>
      <c r="Y4492" s="5"/>
      <c r="Z4492" s="6">
        <f>SUM(T4492:Y4492)</f>
        <v>0.2</v>
      </c>
      <c r="AA4492" s="5"/>
      <c r="AB4492" s="5"/>
      <c r="AC4492" s="40">
        <f>G4492+J4492+N4492+S4492+Z4492+AA4492-AB4492</f>
        <v>68.648275862068971</v>
      </c>
    </row>
    <row r="4493" spans="1:29" x14ac:dyDescent="0.25">
      <c r="A4493" s="224">
        <v>4489</v>
      </c>
      <c r="B4493" s="62" t="s">
        <v>4789</v>
      </c>
      <c r="C4493" s="8" t="s">
        <v>4042</v>
      </c>
      <c r="D4493" s="18">
        <v>0.67433333333333334</v>
      </c>
      <c r="E4493" s="124"/>
      <c r="F4493" s="17"/>
      <c r="G4493" s="18">
        <f>SUM(D4493*100,E4493:F4493)</f>
        <v>67.433333333333337</v>
      </c>
      <c r="H4493" s="17"/>
      <c r="I4493" s="19"/>
      <c r="J4493" s="18">
        <f>SUM(H4493:I4493)</f>
        <v>0</v>
      </c>
      <c r="K4493" s="17"/>
      <c r="L4493" s="19"/>
      <c r="M4493" s="19"/>
      <c r="N4493" s="18">
        <f>SUM(K4493:M4493)</f>
        <v>0</v>
      </c>
      <c r="O4493" s="19"/>
      <c r="P4493" s="19"/>
      <c r="Q4493" s="19"/>
      <c r="R4493" s="19"/>
      <c r="S4493" s="18">
        <f>SUM(O4493:R4493)</f>
        <v>0</v>
      </c>
      <c r="T4493" s="20">
        <v>1</v>
      </c>
      <c r="U4493" s="17"/>
      <c r="V4493" s="17"/>
      <c r="W4493" s="17"/>
      <c r="X4493" s="17">
        <v>0.2</v>
      </c>
      <c r="Y4493" s="17"/>
      <c r="Z4493" s="18">
        <f>SUM(T4493:Y4493)</f>
        <v>1.2</v>
      </c>
      <c r="AA4493" s="17"/>
      <c r="AB4493" s="17"/>
      <c r="AC4493" s="41">
        <f>G4493+J4493+N4493+S4493+Z4493+AA4493-AB4493</f>
        <v>68.63333333333334</v>
      </c>
    </row>
    <row r="4494" spans="1:29" x14ac:dyDescent="0.25">
      <c r="A4494" s="224">
        <v>4490</v>
      </c>
      <c r="B4494" s="62">
        <v>44247</v>
      </c>
      <c r="C4494" s="13" t="s">
        <v>2360</v>
      </c>
      <c r="D4494" s="18">
        <v>0.68615384615384611</v>
      </c>
      <c r="E4494" s="122"/>
      <c r="F4494" s="17"/>
      <c r="G4494" s="18">
        <v>68.615384615384613</v>
      </c>
      <c r="H4494" s="17"/>
      <c r="I4494" s="19"/>
      <c r="J4494" s="18">
        <v>0</v>
      </c>
      <c r="K4494" s="17"/>
      <c r="L4494" s="19"/>
      <c r="M4494" s="19"/>
      <c r="N4494" s="18">
        <v>0</v>
      </c>
      <c r="O4494" s="19"/>
      <c r="P4494" s="19"/>
      <c r="Q4494" s="19"/>
      <c r="R4494" s="19"/>
      <c r="S4494" s="18">
        <v>0</v>
      </c>
      <c r="T4494" s="20"/>
      <c r="U4494" s="17"/>
      <c r="V4494" s="17"/>
      <c r="W4494" s="17"/>
      <c r="X4494" s="17"/>
      <c r="Y4494" s="17"/>
      <c r="Z4494" s="18">
        <v>0</v>
      </c>
      <c r="AA4494" s="17"/>
      <c r="AB4494" s="17"/>
      <c r="AC4494" s="41">
        <v>68.615384615384613</v>
      </c>
    </row>
    <row r="4495" spans="1:29" x14ac:dyDescent="0.25">
      <c r="A4495" s="225">
        <v>4491</v>
      </c>
      <c r="B4495" s="62" t="s">
        <v>3156</v>
      </c>
      <c r="C4495" s="13" t="s">
        <v>2360</v>
      </c>
      <c r="D4495" s="18">
        <v>0.68615384615384611</v>
      </c>
      <c r="E4495" s="122"/>
      <c r="F4495" s="17"/>
      <c r="G4495" s="18">
        <v>68.615384615384613</v>
      </c>
      <c r="H4495" s="17"/>
      <c r="I4495" s="19"/>
      <c r="J4495" s="18">
        <v>0</v>
      </c>
      <c r="K4495" s="17"/>
      <c r="L4495" s="19"/>
      <c r="M4495" s="19"/>
      <c r="N4495" s="18">
        <v>0</v>
      </c>
      <c r="O4495" s="19"/>
      <c r="P4495" s="19"/>
      <c r="Q4495" s="19"/>
      <c r="R4495" s="19"/>
      <c r="S4495" s="18">
        <v>0</v>
      </c>
      <c r="T4495" s="20"/>
      <c r="U4495" s="17"/>
      <c r="V4495" s="17"/>
      <c r="W4495" s="17"/>
      <c r="X4495" s="17"/>
      <c r="Y4495" s="17"/>
      <c r="Z4495" s="18">
        <v>0</v>
      </c>
      <c r="AA4495" s="17"/>
      <c r="AB4495" s="17"/>
      <c r="AC4495" s="41">
        <v>68.615384615384613</v>
      </c>
    </row>
    <row r="4496" spans="1:29" x14ac:dyDescent="0.25">
      <c r="A4496" s="224">
        <v>4492</v>
      </c>
      <c r="B4496" s="109">
        <v>214007</v>
      </c>
      <c r="C4496" s="36" t="s">
        <v>5457</v>
      </c>
      <c r="D4496" s="39">
        <v>0.68613333333333326</v>
      </c>
      <c r="E4496" s="123"/>
      <c r="F4496" s="33"/>
      <c r="G4496" s="34">
        <v>68.61333333333333</v>
      </c>
      <c r="H4496" s="33"/>
      <c r="I4496" s="32"/>
      <c r="J4496" s="34">
        <v>0</v>
      </c>
      <c r="K4496" s="33"/>
      <c r="L4496" s="32"/>
      <c r="M4496" s="32"/>
      <c r="N4496" s="34">
        <v>0</v>
      </c>
      <c r="O4496" s="32"/>
      <c r="P4496" s="32"/>
      <c r="Q4496" s="32"/>
      <c r="R4496" s="32"/>
      <c r="S4496" s="34">
        <v>0</v>
      </c>
      <c r="T4496" s="35"/>
      <c r="U4496" s="33"/>
      <c r="V4496" s="33"/>
      <c r="W4496" s="33"/>
      <c r="X4496" s="33"/>
      <c r="Y4496" s="33"/>
      <c r="Z4496" s="34">
        <v>0</v>
      </c>
      <c r="AA4496" s="33"/>
      <c r="AB4496" s="33"/>
      <c r="AC4496" s="42">
        <v>68.61333333333333</v>
      </c>
    </row>
    <row r="4497" spans="1:29" x14ac:dyDescent="0.25">
      <c r="A4497" s="224">
        <v>4493</v>
      </c>
      <c r="B4497" s="62" t="s">
        <v>1116</v>
      </c>
      <c r="C4497" s="8" t="s">
        <v>5456</v>
      </c>
      <c r="D4497" s="6">
        <v>0.62103448275862072</v>
      </c>
      <c r="E4497" s="121"/>
      <c r="F4497" s="5"/>
      <c r="G4497" s="6">
        <f>SUM(D4497*100,E4497:F4497)</f>
        <v>62.103448275862071</v>
      </c>
      <c r="H4497" s="5"/>
      <c r="I4497" s="4"/>
      <c r="J4497" s="6">
        <f>SUM(H4497:I4497)</f>
        <v>0</v>
      </c>
      <c r="K4497" s="5"/>
      <c r="L4497" s="4"/>
      <c r="M4497" s="4"/>
      <c r="N4497" s="6">
        <f>SUM(K4497:M4497)</f>
        <v>0</v>
      </c>
      <c r="O4497" s="4">
        <v>2.5</v>
      </c>
      <c r="P4497" s="4"/>
      <c r="Q4497" s="4"/>
      <c r="R4497" s="4"/>
      <c r="S4497" s="6">
        <f>SUM(O4497:R4497)</f>
        <v>2.5</v>
      </c>
      <c r="T4497" s="7"/>
      <c r="U4497" s="5">
        <v>0.5</v>
      </c>
      <c r="V4497" s="5"/>
      <c r="W4497" s="5">
        <v>3.5</v>
      </c>
      <c r="X4497" s="5"/>
      <c r="Y4497" s="5"/>
      <c r="Z4497" s="6">
        <f>SUM(T4497:Y4497)</f>
        <v>4</v>
      </c>
      <c r="AA4497" s="5"/>
      <c r="AB4497" s="5"/>
      <c r="AC4497" s="40">
        <f>G4497+J4497+N4497+S4497+Z4497+AA4497-AB4497</f>
        <v>68.603448275862064</v>
      </c>
    </row>
    <row r="4498" spans="1:29" x14ac:dyDescent="0.25">
      <c r="A4498" s="224">
        <v>4494</v>
      </c>
      <c r="B4498" s="58" t="s">
        <v>1117</v>
      </c>
      <c r="C4498" s="8" t="s">
        <v>5456</v>
      </c>
      <c r="D4498" s="6">
        <v>0.68600000000000005</v>
      </c>
      <c r="E4498" s="121"/>
      <c r="F4498" s="5"/>
      <c r="G4498" s="6">
        <f>SUM(D4498*100,E4498:F4498)</f>
        <v>68.600000000000009</v>
      </c>
      <c r="H4498" s="5"/>
      <c r="I4498" s="4"/>
      <c r="J4498" s="6">
        <f>SUM(H4498:I4498)</f>
        <v>0</v>
      </c>
      <c r="K4498" s="5"/>
      <c r="L4498" s="4"/>
      <c r="M4498" s="4"/>
      <c r="N4498" s="6">
        <f>SUM(K4498:M4498)</f>
        <v>0</v>
      </c>
      <c r="O4498" s="4"/>
      <c r="P4498" s="4"/>
      <c r="Q4498" s="4"/>
      <c r="R4498" s="4"/>
      <c r="S4498" s="6">
        <f>SUM(O4498:R4498)</f>
        <v>0</v>
      </c>
      <c r="T4498" s="7"/>
      <c r="U4498" s="5"/>
      <c r="V4498" s="5"/>
      <c r="W4498" s="5"/>
      <c r="X4498" s="5"/>
      <c r="Y4498" s="5"/>
      <c r="Z4498" s="6">
        <f>SUM(T4498:Y4498)</f>
        <v>0</v>
      </c>
      <c r="AA4498" s="5"/>
      <c r="AB4498" s="5"/>
      <c r="AC4498" s="40">
        <f>G4498+J4498+N4498+S4498+Z4498+AA4498-AB4498</f>
        <v>68.600000000000009</v>
      </c>
    </row>
    <row r="4499" spans="1:29" x14ac:dyDescent="0.25">
      <c r="A4499" s="225">
        <v>4495</v>
      </c>
      <c r="B4499" s="105" t="s">
        <v>1929</v>
      </c>
      <c r="C4499" s="8" t="s">
        <v>1369</v>
      </c>
      <c r="D4499" s="18">
        <v>0.67900000000000005</v>
      </c>
      <c r="E4499" s="122"/>
      <c r="F4499" s="17"/>
      <c r="G4499" s="18">
        <f>SUM(D4499*100,E4499:F4499)</f>
        <v>67.900000000000006</v>
      </c>
      <c r="H4499" s="17"/>
      <c r="I4499" s="19"/>
      <c r="J4499" s="18">
        <f>SUM(H4499:I4499)</f>
        <v>0</v>
      </c>
      <c r="K4499" s="17"/>
      <c r="L4499" s="19"/>
      <c r="M4499" s="19"/>
      <c r="N4499" s="18">
        <f>SUM(K4499:M4499)</f>
        <v>0</v>
      </c>
      <c r="O4499" s="19"/>
      <c r="P4499" s="19"/>
      <c r="Q4499" s="19"/>
      <c r="R4499" s="19"/>
      <c r="S4499" s="18">
        <f>SUM(O4499:R4499)</f>
        <v>0</v>
      </c>
      <c r="T4499" s="20"/>
      <c r="U4499" s="17">
        <v>0.5</v>
      </c>
      <c r="V4499" s="17"/>
      <c r="W4499" s="17">
        <v>0.2</v>
      </c>
      <c r="X4499" s="17"/>
      <c r="Y4499" s="17"/>
      <c r="Z4499" s="18">
        <f>SUM(T4499:Y4499)</f>
        <v>0.7</v>
      </c>
      <c r="AA4499" s="17"/>
      <c r="AB4499" s="17"/>
      <c r="AC4499" s="41">
        <f>G4499+J4499+N4499+S4499+Z4499+AA4499-AB4499</f>
        <v>68.600000000000009</v>
      </c>
    </row>
    <row r="4500" spans="1:29" x14ac:dyDescent="0.25">
      <c r="A4500" s="224">
        <v>4496</v>
      </c>
      <c r="B4500" s="74" t="s">
        <v>1930</v>
      </c>
      <c r="C4500" s="8" t="s">
        <v>1369</v>
      </c>
      <c r="D4500" s="18">
        <v>0.67299663299663293</v>
      </c>
      <c r="E4500" s="122"/>
      <c r="F4500" s="17"/>
      <c r="G4500" s="18">
        <f>SUM(D4500*100,E4500:F4500)</f>
        <v>67.299663299663294</v>
      </c>
      <c r="H4500" s="17"/>
      <c r="I4500" s="19"/>
      <c r="J4500" s="18">
        <f>SUM(H4500:I4500)</f>
        <v>0</v>
      </c>
      <c r="K4500" s="17"/>
      <c r="L4500" s="19"/>
      <c r="M4500" s="19"/>
      <c r="N4500" s="18">
        <f>SUM(K4500:M4500)</f>
        <v>0</v>
      </c>
      <c r="O4500" s="19"/>
      <c r="P4500" s="19"/>
      <c r="Q4500" s="19"/>
      <c r="R4500" s="19"/>
      <c r="S4500" s="18">
        <f>SUM(O4500:R4500)</f>
        <v>0</v>
      </c>
      <c r="T4500" s="20"/>
      <c r="U4500" s="17">
        <v>1.3</v>
      </c>
      <c r="V4500" s="17"/>
      <c r="W4500" s="17"/>
      <c r="X4500" s="17"/>
      <c r="Y4500" s="17"/>
      <c r="Z4500" s="18">
        <f>SUM(T4500:Y4500)</f>
        <v>1.3</v>
      </c>
      <c r="AA4500" s="17"/>
      <c r="AB4500" s="17"/>
      <c r="AC4500" s="41">
        <f>G4500+J4500+N4500+S4500+Z4500+AA4500-AB4500</f>
        <v>68.599663299663291</v>
      </c>
    </row>
    <row r="4501" spans="1:29" x14ac:dyDescent="0.25">
      <c r="A4501" s="224">
        <v>4497</v>
      </c>
      <c r="B4501" s="81" t="s">
        <v>4152</v>
      </c>
      <c r="C4501" s="8" t="s">
        <v>4042</v>
      </c>
      <c r="D4501" s="18">
        <v>0.68093749999999997</v>
      </c>
      <c r="E4501" s="124"/>
      <c r="F4501" s="17"/>
      <c r="G4501" s="18">
        <f>SUM(D4501*100,E4501:F4501)</f>
        <v>68.09375</v>
      </c>
      <c r="H4501" s="17"/>
      <c r="I4501" s="19"/>
      <c r="J4501" s="18">
        <f>SUM(H4501:I4501)</f>
        <v>0</v>
      </c>
      <c r="K4501" s="17"/>
      <c r="L4501" s="19"/>
      <c r="M4501" s="19"/>
      <c r="N4501" s="18">
        <f>SUM(K4501:M4501)</f>
        <v>0</v>
      </c>
      <c r="O4501" s="19"/>
      <c r="P4501" s="19"/>
      <c r="Q4501" s="19"/>
      <c r="R4501" s="19"/>
      <c r="S4501" s="18">
        <f>SUM(O4501:R4501)</f>
        <v>0</v>
      </c>
      <c r="T4501" s="20"/>
      <c r="U4501" s="17">
        <v>0.5</v>
      </c>
      <c r="V4501" s="17"/>
      <c r="W4501" s="17"/>
      <c r="X4501" s="17"/>
      <c r="Y4501" s="17"/>
      <c r="Z4501" s="18">
        <f>SUM(T4501:Y4501)</f>
        <v>0.5</v>
      </c>
      <c r="AA4501" s="17"/>
      <c r="AB4501" s="17"/>
      <c r="AC4501" s="41">
        <f>G4501+J4501+N4501+S4501+Z4501+AA4501-AB4501</f>
        <v>68.59375</v>
      </c>
    </row>
    <row r="4502" spans="1:29" x14ac:dyDescent="0.25">
      <c r="A4502" s="224">
        <v>4498</v>
      </c>
      <c r="B4502" s="109">
        <v>214217</v>
      </c>
      <c r="C4502" s="36" t="s">
        <v>5457</v>
      </c>
      <c r="D4502" s="39">
        <v>0.66592592592592592</v>
      </c>
      <c r="E4502" s="123"/>
      <c r="F4502" s="33"/>
      <c r="G4502" s="34">
        <v>66.592592592592595</v>
      </c>
      <c r="H4502" s="33">
        <v>2</v>
      </c>
      <c r="I4502" s="32"/>
      <c r="J4502" s="34">
        <v>2</v>
      </c>
      <c r="K4502" s="33"/>
      <c r="L4502" s="32"/>
      <c r="M4502" s="32"/>
      <c r="N4502" s="34">
        <v>0</v>
      </c>
      <c r="O4502" s="32"/>
      <c r="P4502" s="32"/>
      <c r="Q4502" s="32"/>
      <c r="R4502" s="32"/>
      <c r="S4502" s="34">
        <v>0</v>
      </c>
      <c r="T4502" s="35"/>
      <c r="U4502" s="33"/>
      <c r="V4502" s="33"/>
      <c r="W4502" s="33"/>
      <c r="X4502" s="33"/>
      <c r="Y4502" s="33"/>
      <c r="Z4502" s="34">
        <v>0</v>
      </c>
      <c r="AA4502" s="33"/>
      <c r="AB4502" s="33"/>
      <c r="AC4502" s="42">
        <v>68.592592592592595</v>
      </c>
    </row>
    <row r="4503" spans="1:29" x14ac:dyDescent="0.25">
      <c r="A4503" s="225">
        <v>4499</v>
      </c>
      <c r="B4503" s="62" t="s">
        <v>3157</v>
      </c>
      <c r="C4503" s="13" t="s">
        <v>2360</v>
      </c>
      <c r="D4503" s="18">
        <v>0.58583333333333332</v>
      </c>
      <c r="E4503" s="122"/>
      <c r="F4503" s="17"/>
      <c r="G4503" s="18">
        <v>58.583333333333329</v>
      </c>
      <c r="H4503" s="17"/>
      <c r="I4503" s="19"/>
      <c r="J4503" s="18">
        <v>0</v>
      </c>
      <c r="K4503" s="17"/>
      <c r="L4503" s="19"/>
      <c r="M4503" s="19"/>
      <c r="N4503" s="18">
        <v>0</v>
      </c>
      <c r="O4503" s="19"/>
      <c r="P4503" s="19"/>
      <c r="Q4503" s="19"/>
      <c r="R4503" s="19"/>
      <c r="S4503" s="18">
        <v>0</v>
      </c>
      <c r="T4503" s="20"/>
      <c r="U4503" s="17"/>
      <c r="V4503" s="17"/>
      <c r="W4503" s="17"/>
      <c r="X4503" s="17">
        <v>10</v>
      </c>
      <c r="Y4503" s="17"/>
      <c r="Z4503" s="18">
        <v>10</v>
      </c>
      <c r="AA4503" s="17"/>
      <c r="AB4503" s="17"/>
      <c r="AC4503" s="41">
        <v>68.583333333333329</v>
      </c>
    </row>
    <row r="4504" spans="1:29" x14ac:dyDescent="0.25">
      <c r="A4504" s="224">
        <v>4500</v>
      </c>
      <c r="B4504" s="62" t="s">
        <v>5231</v>
      </c>
      <c r="C4504" s="9" t="s">
        <v>4042</v>
      </c>
      <c r="D4504" s="18">
        <v>0.67570303030303025</v>
      </c>
      <c r="E4504" s="124"/>
      <c r="F4504" s="17"/>
      <c r="G4504" s="18">
        <f>SUM(D4504*100,E4504:F4504)</f>
        <v>67.570303030303023</v>
      </c>
      <c r="H4504" s="17"/>
      <c r="I4504" s="19"/>
      <c r="J4504" s="18">
        <f>SUM(H4504:I4504)</f>
        <v>0</v>
      </c>
      <c r="K4504" s="17"/>
      <c r="L4504" s="19"/>
      <c r="M4504" s="19"/>
      <c r="N4504" s="18">
        <f>SUM(K4504:M4504)</f>
        <v>0</v>
      </c>
      <c r="O4504" s="19"/>
      <c r="P4504" s="19"/>
      <c r="Q4504" s="19"/>
      <c r="R4504" s="19"/>
      <c r="S4504" s="18">
        <f>SUM(O4504:R4504)</f>
        <v>0</v>
      </c>
      <c r="T4504" s="20"/>
      <c r="U4504" s="17">
        <v>1</v>
      </c>
      <c r="V4504" s="17"/>
      <c r="W4504" s="17"/>
      <c r="X4504" s="17"/>
      <c r="Y4504" s="17"/>
      <c r="Z4504" s="18">
        <f>SUM(T4504:Y4504)</f>
        <v>1</v>
      </c>
      <c r="AA4504" s="17"/>
      <c r="AB4504" s="17"/>
      <c r="AC4504" s="41">
        <f>G4504+J4504+N4504+S4504+Z4504+AA4504-AB4504</f>
        <v>68.570303030303023</v>
      </c>
    </row>
    <row r="4505" spans="1:29" x14ac:dyDescent="0.25">
      <c r="A4505" s="224">
        <v>4501</v>
      </c>
      <c r="B4505" s="90" t="s">
        <v>1902</v>
      </c>
      <c r="C4505" s="21" t="s">
        <v>1369</v>
      </c>
      <c r="D4505" s="18">
        <v>0.68568807339449533</v>
      </c>
      <c r="E4505" s="122"/>
      <c r="F4505" s="17"/>
      <c r="G4505" s="18">
        <f>SUM(D4505*100,E4505:F4505)</f>
        <v>68.568807339449535</v>
      </c>
      <c r="H4505" s="17"/>
      <c r="I4505" s="19"/>
      <c r="J4505" s="18">
        <f>SUM(H4505:I4505)</f>
        <v>0</v>
      </c>
      <c r="K4505" s="17"/>
      <c r="L4505" s="19"/>
      <c r="M4505" s="19"/>
      <c r="N4505" s="18">
        <f>SUM(K4505:M4505)</f>
        <v>0</v>
      </c>
      <c r="O4505" s="19"/>
      <c r="P4505" s="19"/>
      <c r="Q4505" s="19"/>
      <c r="R4505" s="19"/>
      <c r="S4505" s="18">
        <f>SUM(O4505:R4505)</f>
        <v>0</v>
      </c>
      <c r="T4505" s="20"/>
      <c r="U4505" s="17"/>
      <c r="V4505" s="17"/>
      <c r="W4505" s="17"/>
      <c r="X4505" s="17"/>
      <c r="Y4505" s="17"/>
      <c r="Z4505" s="18">
        <f>SUM(T4505:Y4505)</f>
        <v>0</v>
      </c>
      <c r="AA4505" s="17"/>
      <c r="AB4505" s="17"/>
      <c r="AC4505" s="41">
        <f>G4505+J4505+N4505+S4505+Z4505+AA4505-AB4505</f>
        <v>68.568807339449535</v>
      </c>
    </row>
    <row r="4506" spans="1:29" x14ac:dyDescent="0.25">
      <c r="A4506" s="224">
        <v>4502</v>
      </c>
      <c r="B4506" s="109">
        <v>204068</v>
      </c>
      <c r="C4506" s="36" t="s">
        <v>5457</v>
      </c>
      <c r="D4506" s="38">
        <v>0.68562500000000004</v>
      </c>
      <c r="E4506" s="123"/>
      <c r="F4506" s="33"/>
      <c r="G4506" s="34">
        <v>68.5625</v>
      </c>
      <c r="H4506" s="33"/>
      <c r="I4506" s="32"/>
      <c r="J4506" s="34">
        <v>0</v>
      </c>
      <c r="K4506" s="33"/>
      <c r="L4506" s="32"/>
      <c r="M4506" s="32"/>
      <c r="N4506" s="34">
        <v>0</v>
      </c>
      <c r="O4506" s="32"/>
      <c r="P4506" s="32"/>
      <c r="Q4506" s="32"/>
      <c r="R4506" s="32"/>
      <c r="S4506" s="34">
        <v>0</v>
      </c>
      <c r="T4506" s="35"/>
      <c r="U4506" s="33"/>
      <c r="V4506" s="33"/>
      <c r="W4506" s="33"/>
      <c r="X4506" s="33"/>
      <c r="Y4506" s="33"/>
      <c r="Z4506" s="34">
        <v>0</v>
      </c>
      <c r="AA4506" s="33"/>
      <c r="AB4506" s="33"/>
      <c r="AC4506" s="42">
        <v>68.5625</v>
      </c>
    </row>
    <row r="4507" spans="1:29" x14ac:dyDescent="0.25">
      <c r="A4507" s="225">
        <v>4503</v>
      </c>
      <c r="B4507" s="62" t="s">
        <v>4850</v>
      </c>
      <c r="C4507" s="8" t="s">
        <v>4042</v>
      </c>
      <c r="D4507" s="18">
        <v>0.68562500000000004</v>
      </c>
      <c r="E4507" s="124"/>
      <c r="F4507" s="17"/>
      <c r="G4507" s="18">
        <f>SUM(D4507*100,E4507:F4507)</f>
        <v>68.5625</v>
      </c>
      <c r="H4507" s="17"/>
      <c r="I4507" s="19"/>
      <c r="J4507" s="18">
        <f>SUM(H4507:I4507)</f>
        <v>0</v>
      </c>
      <c r="K4507" s="17"/>
      <c r="L4507" s="19"/>
      <c r="M4507" s="19"/>
      <c r="N4507" s="18">
        <f>SUM(K4507:M4507)</f>
        <v>0</v>
      </c>
      <c r="O4507" s="19"/>
      <c r="P4507" s="19"/>
      <c r="Q4507" s="19"/>
      <c r="R4507" s="19"/>
      <c r="S4507" s="18">
        <f>SUM(O4507:R4507)</f>
        <v>0</v>
      </c>
      <c r="T4507" s="20"/>
      <c r="U4507" s="17"/>
      <c r="V4507" s="17"/>
      <c r="W4507" s="17"/>
      <c r="X4507" s="17"/>
      <c r="Y4507" s="17"/>
      <c r="Z4507" s="18">
        <f>SUM(T4507:Y4507)</f>
        <v>0</v>
      </c>
      <c r="AA4507" s="17"/>
      <c r="AB4507" s="17"/>
      <c r="AC4507" s="41">
        <f>G4507+J4507+N4507+S4507+Z4507+AA4507-AB4507</f>
        <v>68.5625</v>
      </c>
    </row>
    <row r="4508" spans="1:29" x14ac:dyDescent="0.25">
      <c r="A4508" s="224">
        <v>4504</v>
      </c>
      <c r="B4508" s="109">
        <v>214125</v>
      </c>
      <c r="C4508" s="36" t="s">
        <v>5457</v>
      </c>
      <c r="D4508" s="39">
        <v>0.68561481481481479</v>
      </c>
      <c r="E4508" s="123"/>
      <c r="F4508" s="33"/>
      <c r="G4508" s="34">
        <v>68.561481481481479</v>
      </c>
      <c r="H4508" s="33"/>
      <c r="I4508" s="32"/>
      <c r="J4508" s="34">
        <v>0</v>
      </c>
      <c r="K4508" s="33"/>
      <c r="L4508" s="32"/>
      <c r="M4508" s="32"/>
      <c r="N4508" s="34">
        <v>0</v>
      </c>
      <c r="O4508" s="32"/>
      <c r="P4508" s="32"/>
      <c r="Q4508" s="32"/>
      <c r="R4508" s="32"/>
      <c r="S4508" s="34">
        <v>0</v>
      </c>
      <c r="T4508" s="35"/>
      <c r="U4508" s="33"/>
      <c r="V4508" s="33"/>
      <c r="W4508" s="33"/>
      <c r="X4508" s="33"/>
      <c r="Y4508" s="33"/>
      <c r="Z4508" s="34">
        <v>0</v>
      </c>
      <c r="AA4508" s="33"/>
      <c r="AB4508" s="33"/>
      <c r="AC4508" s="42">
        <v>68.561481481481479</v>
      </c>
    </row>
    <row r="4509" spans="1:29" x14ac:dyDescent="0.25">
      <c r="A4509" s="224">
        <v>4505</v>
      </c>
      <c r="B4509" s="95" t="s">
        <v>1931</v>
      </c>
      <c r="C4509" s="8" t="s">
        <v>1369</v>
      </c>
      <c r="D4509" s="18">
        <v>0.6633870967741935</v>
      </c>
      <c r="E4509" s="122"/>
      <c r="F4509" s="17"/>
      <c r="G4509" s="18">
        <f>SUM(D4509*100,E4509:F4509)</f>
        <v>66.338709677419345</v>
      </c>
      <c r="H4509" s="17"/>
      <c r="I4509" s="19"/>
      <c r="J4509" s="18">
        <f>SUM(H4509:I4509)</f>
        <v>0</v>
      </c>
      <c r="K4509" s="17"/>
      <c r="L4509" s="19"/>
      <c r="M4509" s="19"/>
      <c r="N4509" s="18">
        <f>SUM(K4509:M4509)</f>
        <v>0</v>
      </c>
      <c r="O4509" s="19"/>
      <c r="P4509" s="19"/>
      <c r="Q4509" s="19"/>
      <c r="R4509" s="19"/>
      <c r="S4509" s="18">
        <f>SUM(O4509:R4509)</f>
        <v>0</v>
      </c>
      <c r="T4509" s="20">
        <v>1</v>
      </c>
      <c r="U4509" s="17">
        <v>0.5</v>
      </c>
      <c r="V4509" s="17"/>
      <c r="W4509" s="17">
        <f>0.5+0.2</f>
        <v>0.7</v>
      </c>
      <c r="X4509" s="17"/>
      <c r="Y4509" s="17"/>
      <c r="Z4509" s="18">
        <f>SUM(T4509:Y4509)</f>
        <v>2.2000000000000002</v>
      </c>
      <c r="AA4509" s="17"/>
      <c r="AB4509" s="17"/>
      <c r="AC4509" s="41">
        <f>G4509+J4509+N4509+S4509+Z4509+AA4509-AB4509</f>
        <v>68.538709677419348</v>
      </c>
    </row>
    <row r="4510" spans="1:29" x14ac:dyDescent="0.25">
      <c r="A4510" s="224">
        <v>4506</v>
      </c>
      <c r="B4510" s="62" t="s">
        <v>3824</v>
      </c>
      <c r="C4510" s="13" t="s">
        <v>3340</v>
      </c>
      <c r="D4510" s="18">
        <v>0.68533333333333335</v>
      </c>
      <c r="E4510" s="122"/>
      <c r="F4510" s="17"/>
      <c r="G4510" s="18">
        <v>68.533333333333331</v>
      </c>
      <c r="H4510" s="17"/>
      <c r="I4510" s="19"/>
      <c r="J4510" s="18">
        <v>0</v>
      </c>
      <c r="K4510" s="17"/>
      <c r="L4510" s="19"/>
      <c r="M4510" s="19"/>
      <c r="N4510" s="18">
        <v>0</v>
      </c>
      <c r="O4510" s="19"/>
      <c r="P4510" s="19"/>
      <c r="Q4510" s="19"/>
      <c r="R4510" s="19"/>
      <c r="S4510" s="18">
        <v>0</v>
      </c>
      <c r="T4510" s="20"/>
      <c r="U4510" s="17"/>
      <c r="V4510" s="17"/>
      <c r="W4510" s="17"/>
      <c r="X4510" s="17"/>
      <c r="Y4510" s="17"/>
      <c r="Z4510" s="18">
        <v>0</v>
      </c>
      <c r="AA4510" s="17"/>
      <c r="AB4510" s="17"/>
      <c r="AC4510" s="41">
        <v>68.533333333333331</v>
      </c>
    </row>
    <row r="4511" spans="1:29" x14ac:dyDescent="0.25">
      <c r="A4511" s="225">
        <v>4507</v>
      </c>
      <c r="B4511" s="84" t="s">
        <v>1932</v>
      </c>
      <c r="C4511" s="8" t="s">
        <v>1369</v>
      </c>
      <c r="D4511" s="18">
        <v>0.68501872659176033</v>
      </c>
      <c r="E4511" s="122"/>
      <c r="F4511" s="17"/>
      <c r="G4511" s="18">
        <f>SUM(D4511*100,E4511:F4511)</f>
        <v>68.50187265917603</v>
      </c>
      <c r="H4511" s="17"/>
      <c r="I4511" s="19"/>
      <c r="J4511" s="18">
        <f>SUM(H4511:I4511)</f>
        <v>0</v>
      </c>
      <c r="K4511" s="17"/>
      <c r="L4511" s="19"/>
      <c r="M4511" s="19"/>
      <c r="N4511" s="18">
        <f>SUM(K4511:M4511)</f>
        <v>0</v>
      </c>
      <c r="O4511" s="19"/>
      <c r="P4511" s="19"/>
      <c r="Q4511" s="19"/>
      <c r="R4511" s="19"/>
      <c r="S4511" s="18">
        <f>SUM(O4511:R4511)</f>
        <v>0</v>
      </c>
      <c r="T4511" s="20"/>
      <c r="U4511" s="17"/>
      <c r="V4511" s="17"/>
      <c r="W4511" s="17"/>
      <c r="X4511" s="17"/>
      <c r="Y4511" s="17"/>
      <c r="Z4511" s="18">
        <f>SUM(T4511:Y4511)</f>
        <v>0</v>
      </c>
      <c r="AA4511" s="17"/>
      <c r="AB4511" s="17"/>
      <c r="AC4511" s="41">
        <f>G4511+J4511+N4511+S4511+Z4511+AA4511-AB4511</f>
        <v>68.50187265917603</v>
      </c>
    </row>
    <row r="4512" spans="1:29" x14ac:dyDescent="0.25">
      <c r="A4512" s="224">
        <v>4508</v>
      </c>
      <c r="B4512" s="91" t="s">
        <v>1933</v>
      </c>
      <c r="C4512" s="8" t="s">
        <v>1369</v>
      </c>
      <c r="D4512" s="18">
        <v>0.68500000000000005</v>
      </c>
      <c r="E4512" s="122"/>
      <c r="F4512" s="17"/>
      <c r="G4512" s="18">
        <f>SUM(D4512*100,E4512:F4512)</f>
        <v>68.5</v>
      </c>
      <c r="H4512" s="17"/>
      <c r="I4512" s="19"/>
      <c r="J4512" s="18">
        <f>SUM(H4512:I4512)</f>
        <v>0</v>
      </c>
      <c r="K4512" s="17"/>
      <c r="L4512" s="19"/>
      <c r="M4512" s="19"/>
      <c r="N4512" s="18">
        <f>SUM(K4512:M4512)</f>
        <v>0</v>
      </c>
      <c r="O4512" s="19"/>
      <c r="P4512" s="19"/>
      <c r="Q4512" s="19"/>
      <c r="R4512" s="19"/>
      <c r="S4512" s="18">
        <f>SUM(O4512:R4512)</f>
        <v>0</v>
      </c>
      <c r="T4512" s="20"/>
      <c r="U4512" s="17"/>
      <c r="V4512" s="17"/>
      <c r="W4512" s="17"/>
      <c r="X4512" s="17"/>
      <c r="Y4512" s="17"/>
      <c r="Z4512" s="18">
        <f>SUM(T4512:Y4512)</f>
        <v>0</v>
      </c>
      <c r="AA4512" s="17"/>
      <c r="AB4512" s="17"/>
      <c r="AC4512" s="41">
        <f>G4512+J4512+N4512+S4512+Z4512+AA4512-AB4512</f>
        <v>68.5</v>
      </c>
    </row>
    <row r="4513" spans="1:29" x14ac:dyDescent="0.25">
      <c r="A4513" s="224">
        <v>4509</v>
      </c>
      <c r="B4513" s="103" t="s">
        <v>1934</v>
      </c>
      <c r="C4513" s="8" t="s">
        <v>1369</v>
      </c>
      <c r="D4513" s="18">
        <v>0.66200000000000003</v>
      </c>
      <c r="E4513" s="122"/>
      <c r="F4513" s="17"/>
      <c r="G4513" s="18">
        <f>SUM(D4513*100,E4513:F4513)</f>
        <v>66.2</v>
      </c>
      <c r="H4513" s="17"/>
      <c r="I4513" s="19"/>
      <c r="J4513" s="18">
        <f>SUM(H4513:I4513)</f>
        <v>0</v>
      </c>
      <c r="K4513" s="17"/>
      <c r="L4513" s="19"/>
      <c r="M4513" s="19"/>
      <c r="N4513" s="18">
        <f>SUM(K4513:M4513)</f>
        <v>0</v>
      </c>
      <c r="O4513" s="19"/>
      <c r="P4513" s="19"/>
      <c r="Q4513" s="19"/>
      <c r="R4513" s="19"/>
      <c r="S4513" s="18">
        <f>SUM(O4513:R4513)</f>
        <v>0</v>
      </c>
      <c r="T4513" s="20"/>
      <c r="U4513" s="17">
        <v>1.5</v>
      </c>
      <c r="V4513" s="17"/>
      <c r="W4513" s="17">
        <f>0.2+0.6</f>
        <v>0.8</v>
      </c>
      <c r="X4513" s="17"/>
      <c r="Y4513" s="17"/>
      <c r="Z4513" s="18">
        <f>SUM(T4513:Y4513)</f>
        <v>2.2999999999999998</v>
      </c>
      <c r="AA4513" s="17"/>
      <c r="AB4513" s="17"/>
      <c r="AC4513" s="41">
        <f>G4513+J4513+N4513+S4513+Z4513+AA4513-AB4513</f>
        <v>68.5</v>
      </c>
    </row>
    <row r="4514" spans="1:29" x14ac:dyDescent="0.25">
      <c r="A4514" s="224">
        <v>4510</v>
      </c>
      <c r="B4514" s="62" t="s">
        <v>3825</v>
      </c>
      <c r="C4514" s="13" t="s">
        <v>3340</v>
      </c>
      <c r="D4514" s="18">
        <v>0.67</v>
      </c>
      <c r="E4514" s="122">
        <v>1</v>
      </c>
      <c r="F4514" s="17"/>
      <c r="G4514" s="18">
        <v>68</v>
      </c>
      <c r="H4514" s="17"/>
      <c r="I4514" s="19"/>
      <c r="J4514" s="18">
        <v>0</v>
      </c>
      <c r="K4514" s="17"/>
      <c r="L4514" s="19"/>
      <c r="M4514" s="19"/>
      <c r="N4514" s="18">
        <v>0</v>
      </c>
      <c r="O4514" s="19"/>
      <c r="P4514" s="19"/>
      <c r="Q4514" s="19"/>
      <c r="R4514" s="19"/>
      <c r="S4514" s="18">
        <v>0</v>
      </c>
      <c r="T4514" s="20"/>
      <c r="U4514" s="17">
        <v>0.5</v>
      </c>
      <c r="V4514" s="17"/>
      <c r="W4514" s="17"/>
      <c r="X4514" s="17"/>
      <c r="Y4514" s="17"/>
      <c r="Z4514" s="18">
        <v>0.5</v>
      </c>
      <c r="AA4514" s="17"/>
      <c r="AB4514" s="17"/>
      <c r="AC4514" s="41">
        <v>68.5</v>
      </c>
    </row>
    <row r="4515" spans="1:29" x14ac:dyDescent="0.25">
      <c r="A4515" s="225">
        <v>4511</v>
      </c>
      <c r="B4515" s="62" t="s">
        <v>3826</v>
      </c>
      <c r="C4515" s="13" t="s">
        <v>3340</v>
      </c>
      <c r="D4515" s="18">
        <v>0.68479999999999996</v>
      </c>
      <c r="E4515" s="122"/>
      <c r="F4515" s="17"/>
      <c r="G4515" s="18">
        <v>68.47999999999999</v>
      </c>
      <c r="H4515" s="17"/>
      <c r="I4515" s="19"/>
      <c r="J4515" s="18">
        <v>0</v>
      </c>
      <c r="K4515" s="17"/>
      <c r="L4515" s="19"/>
      <c r="M4515" s="19"/>
      <c r="N4515" s="18">
        <v>0</v>
      </c>
      <c r="O4515" s="19"/>
      <c r="P4515" s="19"/>
      <c r="Q4515" s="19"/>
      <c r="R4515" s="19"/>
      <c r="S4515" s="18">
        <v>0</v>
      </c>
      <c r="T4515" s="20"/>
      <c r="U4515" s="17"/>
      <c r="V4515" s="17"/>
      <c r="W4515" s="17"/>
      <c r="X4515" s="17"/>
      <c r="Y4515" s="17"/>
      <c r="Z4515" s="18">
        <v>0</v>
      </c>
      <c r="AA4515" s="17"/>
      <c r="AB4515" s="17"/>
      <c r="AC4515" s="41">
        <v>68.47999999999999</v>
      </c>
    </row>
    <row r="4516" spans="1:29" x14ac:dyDescent="0.25">
      <c r="A4516" s="224">
        <v>4512</v>
      </c>
      <c r="B4516" s="62" t="s">
        <v>3827</v>
      </c>
      <c r="C4516" s="13" t="s">
        <v>3340</v>
      </c>
      <c r="D4516" s="18">
        <v>0.68461538461538463</v>
      </c>
      <c r="E4516" s="122"/>
      <c r="F4516" s="17"/>
      <c r="G4516" s="18">
        <v>68.461538461538467</v>
      </c>
      <c r="H4516" s="17"/>
      <c r="I4516" s="19"/>
      <c r="J4516" s="18">
        <v>0</v>
      </c>
      <c r="K4516" s="17"/>
      <c r="L4516" s="19"/>
      <c r="M4516" s="19"/>
      <c r="N4516" s="18">
        <v>0</v>
      </c>
      <c r="O4516" s="19"/>
      <c r="P4516" s="19"/>
      <c r="Q4516" s="19"/>
      <c r="R4516" s="19"/>
      <c r="S4516" s="18">
        <v>0</v>
      </c>
      <c r="T4516" s="20"/>
      <c r="U4516" s="17"/>
      <c r="V4516" s="17"/>
      <c r="W4516" s="17"/>
      <c r="X4516" s="17"/>
      <c r="Y4516" s="17"/>
      <c r="Z4516" s="18">
        <v>0</v>
      </c>
      <c r="AA4516" s="17"/>
      <c r="AB4516" s="17"/>
      <c r="AC4516" s="41">
        <v>68.461538461538467</v>
      </c>
    </row>
    <row r="4517" spans="1:29" x14ac:dyDescent="0.25">
      <c r="A4517" s="224">
        <v>4513</v>
      </c>
      <c r="B4517" s="58" t="s">
        <v>1118</v>
      </c>
      <c r="C4517" s="8" t="s">
        <v>5456</v>
      </c>
      <c r="D4517" s="6">
        <v>0.68451612903225811</v>
      </c>
      <c r="E4517" s="121"/>
      <c r="F4517" s="5"/>
      <c r="G4517" s="6">
        <f>SUM(D4517*100,E4517:F4517)</f>
        <v>68.451612903225808</v>
      </c>
      <c r="H4517" s="5"/>
      <c r="I4517" s="4"/>
      <c r="J4517" s="6">
        <f>SUM(H4517:I4517)</f>
        <v>0</v>
      </c>
      <c r="K4517" s="5"/>
      <c r="L4517" s="4"/>
      <c r="M4517" s="4"/>
      <c r="N4517" s="6">
        <f>SUM(K4517:M4517)</f>
        <v>0</v>
      </c>
      <c r="O4517" s="4"/>
      <c r="P4517" s="4"/>
      <c r="Q4517" s="4"/>
      <c r="R4517" s="4"/>
      <c r="S4517" s="6">
        <f>SUM(O4517:R4517)</f>
        <v>0</v>
      </c>
      <c r="T4517" s="7"/>
      <c r="U4517" s="5"/>
      <c r="V4517" s="5"/>
      <c r="W4517" s="5"/>
      <c r="X4517" s="5"/>
      <c r="Y4517" s="5"/>
      <c r="Z4517" s="6">
        <f>SUM(T4517:Y4517)</f>
        <v>0</v>
      </c>
      <c r="AA4517" s="5"/>
      <c r="AB4517" s="5"/>
      <c r="AC4517" s="40">
        <f>G4517+J4517+N4517+S4517+Z4517+AA4517-AB4517</f>
        <v>68.451612903225808</v>
      </c>
    </row>
    <row r="4518" spans="1:29" x14ac:dyDescent="0.25">
      <c r="A4518" s="224">
        <v>4514</v>
      </c>
      <c r="B4518" s="75" t="s">
        <v>1935</v>
      </c>
      <c r="C4518" s="8" t="s">
        <v>1369</v>
      </c>
      <c r="D4518" s="18">
        <v>0.68438333333333334</v>
      </c>
      <c r="E4518" s="122"/>
      <c r="F4518" s="17"/>
      <c r="G4518" s="18">
        <f>SUM(D4518*100,E4518:F4518)</f>
        <v>68.438333333333333</v>
      </c>
      <c r="H4518" s="17"/>
      <c r="I4518" s="19"/>
      <c r="J4518" s="18">
        <f>SUM(H4518:I4518)</f>
        <v>0</v>
      </c>
      <c r="K4518" s="17"/>
      <c r="L4518" s="19"/>
      <c r="M4518" s="19"/>
      <c r="N4518" s="18">
        <f>SUM(K4518:M4518)</f>
        <v>0</v>
      </c>
      <c r="O4518" s="19"/>
      <c r="P4518" s="19"/>
      <c r="Q4518" s="19"/>
      <c r="R4518" s="19"/>
      <c r="S4518" s="18">
        <f>SUM(O4518:R4518)</f>
        <v>0</v>
      </c>
      <c r="T4518" s="20"/>
      <c r="U4518" s="17"/>
      <c r="V4518" s="17"/>
      <c r="W4518" s="17"/>
      <c r="X4518" s="17"/>
      <c r="Y4518" s="17"/>
      <c r="Z4518" s="18">
        <f>SUM(T4518:Y4518)</f>
        <v>0</v>
      </c>
      <c r="AA4518" s="17"/>
      <c r="AB4518" s="17"/>
      <c r="AC4518" s="41">
        <f>G4518+J4518+N4518+S4518+Z4518+AA4518-AB4518</f>
        <v>68.438333333333333</v>
      </c>
    </row>
    <row r="4519" spans="1:29" x14ac:dyDescent="0.25">
      <c r="A4519" s="225">
        <v>4515</v>
      </c>
      <c r="B4519" s="58" t="s">
        <v>1119</v>
      </c>
      <c r="C4519" s="8" t="s">
        <v>5456</v>
      </c>
      <c r="D4519" s="43">
        <v>0.62935483870967746</v>
      </c>
      <c r="E4519" s="121"/>
      <c r="F4519" s="11"/>
      <c r="G4519" s="6">
        <f>SUM(D4519*100,E4519:F4519)</f>
        <v>62.935483870967744</v>
      </c>
      <c r="H4519" s="11"/>
      <c r="I4519" s="10"/>
      <c r="J4519" s="6">
        <f>SUM(H4519:I4519)</f>
        <v>0</v>
      </c>
      <c r="K4519" s="11"/>
      <c r="L4519" s="10"/>
      <c r="M4519" s="10">
        <v>3</v>
      </c>
      <c r="N4519" s="6">
        <f>SUM(K4519:M4519)</f>
        <v>3</v>
      </c>
      <c r="O4519" s="10">
        <v>2.5</v>
      </c>
      <c r="P4519" s="10"/>
      <c r="Q4519" s="10"/>
      <c r="R4519" s="10"/>
      <c r="S4519" s="6">
        <f>SUM(O4519:R4519)</f>
        <v>2.5</v>
      </c>
      <c r="T4519" s="11"/>
      <c r="U4519" s="11"/>
      <c r="V4519" s="11"/>
      <c r="W4519" s="11"/>
      <c r="X4519" s="11"/>
      <c r="Y4519" s="11"/>
      <c r="Z4519" s="6">
        <f>SUM(T4519:Y4519)</f>
        <v>0</v>
      </c>
      <c r="AA4519" s="11"/>
      <c r="AB4519" s="11"/>
      <c r="AC4519" s="40">
        <f>G4519+J4519+N4519+S4519+Z4519+AA4519-AB4519</f>
        <v>68.435483870967744</v>
      </c>
    </row>
    <row r="4520" spans="1:29" x14ac:dyDescent="0.25">
      <c r="A4520" s="224">
        <v>4516</v>
      </c>
      <c r="B4520" s="62" t="s">
        <v>1120</v>
      </c>
      <c r="C4520" s="8" t="s">
        <v>5456</v>
      </c>
      <c r="D4520" s="6">
        <v>0.49333333333333335</v>
      </c>
      <c r="E4520" s="121"/>
      <c r="F4520" s="5"/>
      <c r="G4520" s="6">
        <f>SUM(D4520*100,E4520:F4520)</f>
        <v>49.333333333333336</v>
      </c>
      <c r="H4520" s="5"/>
      <c r="I4520" s="4"/>
      <c r="J4520" s="6">
        <f>SUM(H4520:I4520)</f>
        <v>0</v>
      </c>
      <c r="K4520" s="5"/>
      <c r="L4520" s="4">
        <v>1</v>
      </c>
      <c r="M4520" s="4"/>
      <c r="N4520" s="6">
        <f>SUM(K4520:M4520)</f>
        <v>1</v>
      </c>
      <c r="O4520" s="4"/>
      <c r="P4520" s="4"/>
      <c r="Q4520" s="4"/>
      <c r="R4520" s="4"/>
      <c r="S4520" s="6">
        <f>SUM(O4520:R4520)</f>
        <v>0</v>
      </c>
      <c r="T4520" s="7">
        <v>10</v>
      </c>
      <c r="U4520" s="5">
        <v>8.1</v>
      </c>
      <c r="V4520" s="5"/>
      <c r="W4520" s="5"/>
      <c r="X4520" s="5"/>
      <c r="Y4520" s="5"/>
      <c r="Z4520" s="6">
        <f>SUM(T4520:Y4520)</f>
        <v>18.100000000000001</v>
      </c>
      <c r="AA4520" s="5"/>
      <c r="AB4520" s="5"/>
      <c r="AC4520" s="40">
        <f>G4520+J4520+N4520+S4520+Z4520+AA4520-AB4520</f>
        <v>68.433333333333337</v>
      </c>
    </row>
    <row r="4521" spans="1:29" x14ac:dyDescent="0.25">
      <c r="A4521" s="224">
        <v>4517</v>
      </c>
      <c r="B4521" s="81" t="s">
        <v>4297</v>
      </c>
      <c r="C4521" s="8" t="s">
        <v>4042</v>
      </c>
      <c r="D4521" s="18">
        <v>0.66433333333333333</v>
      </c>
      <c r="E4521" s="124"/>
      <c r="F4521" s="17"/>
      <c r="G4521" s="18">
        <f>SUM(D4521*100,E4521:F4521)</f>
        <v>66.433333333333337</v>
      </c>
      <c r="H4521" s="17"/>
      <c r="I4521" s="19"/>
      <c r="J4521" s="18">
        <f>SUM(H4521:I4521)</f>
        <v>0</v>
      </c>
      <c r="K4521" s="17"/>
      <c r="L4521" s="19"/>
      <c r="M4521" s="19"/>
      <c r="N4521" s="18">
        <f>SUM(K4521:M4521)</f>
        <v>0</v>
      </c>
      <c r="O4521" s="19"/>
      <c r="P4521" s="19"/>
      <c r="Q4521" s="19"/>
      <c r="R4521" s="19"/>
      <c r="S4521" s="18">
        <f>SUM(O4521:R4521)</f>
        <v>0</v>
      </c>
      <c r="T4521" s="20"/>
      <c r="U4521" s="17">
        <v>2</v>
      </c>
      <c r="V4521" s="17"/>
      <c r="W4521" s="17"/>
      <c r="X4521" s="17"/>
      <c r="Y4521" s="17"/>
      <c r="Z4521" s="18">
        <f>SUM(T4521:Y4521)</f>
        <v>2</v>
      </c>
      <c r="AA4521" s="17"/>
      <c r="AB4521" s="17"/>
      <c r="AC4521" s="41">
        <f>G4521+J4521+N4521+S4521+Z4521+AA4521-AB4521</f>
        <v>68.433333333333337</v>
      </c>
    </row>
    <row r="4522" spans="1:29" ht="25.5" x14ac:dyDescent="0.25">
      <c r="A4522" s="224">
        <v>4518</v>
      </c>
      <c r="B4522" s="81" t="s">
        <v>1936</v>
      </c>
      <c r="C4522" s="13" t="s">
        <v>1369</v>
      </c>
      <c r="D4522" s="18">
        <v>0.68418571428571429</v>
      </c>
      <c r="E4522" s="122"/>
      <c r="F4522" s="17"/>
      <c r="G4522" s="18">
        <f>SUM(D4522*100,E4522:F4522)</f>
        <v>68.418571428571425</v>
      </c>
      <c r="H4522" s="17"/>
      <c r="I4522" s="19"/>
      <c r="J4522" s="18">
        <f>SUM(H4522:I4522)</f>
        <v>0</v>
      </c>
      <c r="K4522" s="17"/>
      <c r="L4522" s="19"/>
      <c r="M4522" s="19"/>
      <c r="N4522" s="18">
        <f>SUM(K4522:M4522)</f>
        <v>0</v>
      </c>
      <c r="O4522" s="19"/>
      <c r="P4522" s="19"/>
      <c r="Q4522" s="19"/>
      <c r="R4522" s="19"/>
      <c r="S4522" s="18">
        <f>SUM(O4522:R4522)</f>
        <v>0</v>
      </c>
      <c r="T4522" s="20"/>
      <c r="U4522" s="17"/>
      <c r="V4522" s="17"/>
      <c r="W4522" s="17"/>
      <c r="X4522" s="17"/>
      <c r="Y4522" s="17"/>
      <c r="Z4522" s="18">
        <f>SUM(T4522:Y4522)</f>
        <v>0</v>
      </c>
      <c r="AA4522" s="17"/>
      <c r="AB4522" s="17"/>
      <c r="AC4522" s="41">
        <f>G4522+J4522+N4522+S4522+Z4522+AA4522-AB4522</f>
        <v>68.418571428571425</v>
      </c>
    </row>
    <row r="4523" spans="1:29" x14ac:dyDescent="0.25">
      <c r="A4523" s="225">
        <v>4519</v>
      </c>
      <c r="B4523" s="62" t="s">
        <v>4806</v>
      </c>
      <c r="C4523" s="8" t="s">
        <v>4042</v>
      </c>
      <c r="D4523" s="18">
        <v>0.68406250000000002</v>
      </c>
      <c r="E4523" s="124"/>
      <c r="F4523" s="17"/>
      <c r="G4523" s="18">
        <f>SUM(D4523*100,E4523:F4523)</f>
        <v>68.40625</v>
      </c>
      <c r="H4523" s="17"/>
      <c r="I4523" s="19"/>
      <c r="J4523" s="18">
        <f>SUM(H4523:I4523)</f>
        <v>0</v>
      </c>
      <c r="K4523" s="17"/>
      <c r="L4523" s="19"/>
      <c r="M4523" s="19"/>
      <c r="N4523" s="18">
        <f>SUM(K4523:M4523)</f>
        <v>0</v>
      </c>
      <c r="O4523" s="19"/>
      <c r="P4523" s="19"/>
      <c r="Q4523" s="19"/>
      <c r="R4523" s="19"/>
      <c r="S4523" s="18">
        <f>SUM(O4523:R4523)</f>
        <v>0</v>
      </c>
      <c r="T4523" s="20"/>
      <c r="U4523" s="17"/>
      <c r="V4523" s="17"/>
      <c r="W4523" s="17"/>
      <c r="X4523" s="17"/>
      <c r="Y4523" s="17"/>
      <c r="Z4523" s="18">
        <f>SUM(T4523:Y4523)</f>
        <v>0</v>
      </c>
      <c r="AA4523" s="17"/>
      <c r="AB4523" s="17"/>
      <c r="AC4523" s="41">
        <f>G4523+J4523+N4523+S4523+Z4523+AA4523-AB4523</f>
        <v>68.40625</v>
      </c>
    </row>
    <row r="4524" spans="1:29" x14ac:dyDescent="0.25">
      <c r="A4524" s="224">
        <v>4520</v>
      </c>
      <c r="B4524" s="109">
        <v>194143</v>
      </c>
      <c r="C4524" s="36" t="s">
        <v>5457</v>
      </c>
      <c r="D4524" s="39">
        <v>0.68400000000000005</v>
      </c>
      <c r="E4524" s="123"/>
      <c r="F4524" s="33"/>
      <c r="G4524" s="34">
        <v>68.400000000000006</v>
      </c>
      <c r="H4524" s="33"/>
      <c r="I4524" s="32"/>
      <c r="J4524" s="34">
        <v>0</v>
      </c>
      <c r="K4524" s="33"/>
      <c r="L4524" s="32"/>
      <c r="M4524" s="32"/>
      <c r="N4524" s="34">
        <v>0</v>
      </c>
      <c r="O4524" s="32"/>
      <c r="P4524" s="32"/>
      <c r="Q4524" s="32"/>
      <c r="R4524" s="32"/>
      <c r="S4524" s="34">
        <v>0</v>
      </c>
      <c r="T4524" s="35"/>
      <c r="U4524" s="33"/>
      <c r="V4524" s="33"/>
      <c r="W4524" s="33"/>
      <c r="X4524" s="33"/>
      <c r="Y4524" s="33"/>
      <c r="Z4524" s="34">
        <v>0</v>
      </c>
      <c r="AA4524" s="33"/>
      <c r="AB4524" s="33"/>
      <c r="AC4524" s="42">
        <v>68.400000000000006</v>
      </c>
    </row>
    <row r="4525" spans="1:29" x14ac:dyDescent="0.25">
      <c r="A4525" s="224">
        <v>4521</v>
      </c>
      <c r="B4525" s="62" t="s">
        <v>3828</v>
      </c>
      <c r="C4525" s="13" t="s">
        <v>3340</v>
      </c>
      <c r="D4525" s="18">
        <v>0.68387096774193545</v>
      </c>
      <c r="E4525" s="122"/>
      <c r="F4525" s="17"/>
      <c r="G4525" s="18">
        <v>68.387096774193552</v>
      </c>
      <c r="H4525" s="17"/>
      <c r="I4525" s="19"/>
      <c r="J4525" s="18">
        <v>0</v>
      </c>
      <c r="K4525" s="17"/>
      <c r="L4525" s="19"/>
      <c r="M4525" s="19"/>
      <c r="N4525" s="18">
        <v>0</v>
      </c>
      <c r="O4525" s="19"/>
      <c r="P4525" s="19"/>
      <c r="Q4525" s="19"/>
      <c r="R4525" s="19"/>
      <c r="S4525" s="18">
        <v>0</v>
      </c>
      <c r="T4525" s="20"/>
      <c r="U4525" s="17"/>
      <c r="V4525" s="17"/>
      <c r="W4525" s="17"/>
      <c r="X4525" s="17"/>
      <c r="Y4525" s="17"/>
      <c r="Z4525" s="18">
        <v>0</v>
      </c>
      <c r="AA4525" s="17"/>
      <c r="AB4525" s="17"/>
      <c r="AC4525" s="41">
        <v>68.387096774193552</v>
      </c>
    </row>
    <row r="4526" spans="1:29" x14ac:dyDescent="0.25">
      <c r="A4526" s="224">
        <v>4522</v>
      </c>
      <c r="B4526" s="62" t="s">
        <v>4978</v>
      </c>
      <c r="C4526" s="8" t="s">
        <v>4042</v>
      </c>
      <c r="D4526" s="18">
        <v>0.68377622377622382</v>
      </c>
      <c r="E4526" s="124"/>
      <c r="F4526" s="17"/>
      <c r="G4526" s="18">
        <f>SUM(D4526*100,E4526:F4526)</f>
        <v>68.377622377622387</v>
      </c>
      <c r="H4526" s="17"/>
      <c r="I4526" s="19"/>
      <c r="J4526" s="18">
        <f>SUM(H4526:I4526)</f>
        <v>0</v>
      </c>
      <c r="K4526" s="17"/>
      <c r="L4526" s="19"/>
      <c r="M4526" s="19"/>
      <c r="N4526" s="18">
        <f>SUM(K4526:M4526)</f>
        <v>0</v>
      </c>
      <c r="O4526" s="19"/>
      <c r="P4526" s="19"/>
      <c r="Q4526" s="19"/>
      <c r="R4526" s="19"/>
      <c r="S4526" s="18">
        <f>SUM(O4526:R4526)</f>
        <v>0</v>
      </c>
      <c r="T4526" s="20"/>
      <c r="U4526" s="17"/>
      <c r="V4526" s="17"/>
      <c r="W4526" s="17"/>
      <c r="X4526" s="17"/>
      <c r="Y4526" s="17"/>
      <c r="Z4526" s="18">
        <f>SUM(T4526:Y4526)</f>
        <v>0</v>
      </c>
      <c r="AA4526" s="17"/>
      <c r="AB4526" s="17"/>
      <c r="AC4526" s="41">
        <f>G4526+J4526+N4526+S4526+Z4526+AA4526-AB4526</f>
        <v>68.377622377622387</v>
      </c>
    </row>
    <row r="4527" spans="1:29" x14ac:dyDescent="0.25">
      <c r="A4527" s="225">
        <v>4523</v>
      </c>
      <c r="B4527" s="62" t="s">
        <v>5422</v>
      </c>
      <c r="C4527" s="9" t="s">
        <v>4042</v>
      </c>
      <c r="D4527" s="18">
        <v>0.67570303030303025</v>
      </c>
      <c r="E4527" s="124"/>
      <c r="F4527" s="17"/>
      <c r="G4527" s="18">
        <f>SUM(D4527*100,E4527:F4527)</f>
        <v>67.570303030303023</v>
      </c>
      <c r="H4527" s="17"/>
      <c r="I4527" s="19"/>
      <c r="J4527" s="18">
        <f>SUM(H4527:I4527)</f>
        <v>0</v>
      </c>
      <c r="K4527" s="17"/>
      <c r="L4527" s="19"/>
      <c r="M4527" s="19"/>
      <c r="N4527" s="18">
        <f>SUM(K4527:M4527)</f>
        <v>0</v>
      </c>
      <c r="O4527" s="19"/>
      <c r="P4527" s="19"/>
      <c r="Q4527" s="19"/>
      <c r="R4527" s="19"/>
      <c r="S4527" s="18">
        <f>SUM(O4527:R4527)</f>
        <v>0</v>
      </c>
      <c r="T4527" s="20"/>
      <c r="U4527" s="17"/>
      <c r="V4527" s="17">
        <v>0.8</v>
      </c>
      <c r="W4527" s="17"/>
      <c r="X4527" s="17"/>
      <c r="Y4527" s="17"/>
      <c r="Z4527" s="18">
        <f>SUM(T4527:Y4527)</f>
        <v>0.8</v>
      </c>
      <c r="AA4527" s="17"/>
      <c r="AB4527" s="17"/>
      <c r="AC4527" s="41">
        <f>G4527+J4527+N4527+S4527+Z4527+AA4527-AB4527</f>
        <v>68.37030303030302</v>
      </c>
    </row>
    <row r="4528" spans="1:29" x14ac:dyDescent="0.25">
      <c r="A4528" s="224">
        <v>4524</v>
      </c>
      <c r="B4528" s="62" t="s">
        <v>3829</v>
      </c>
      <c r="C4528" s="13" t="s">
        <v>3340</v>
      </c>
      <c r="D4528" s="18">
        <v>0.68368421052631578</v>
      </c>
      <c r="E4528" s="122"/>
      <c r="F4528" s="17"/>
      <c r="G4528" s="18">
        <v>68.368421052631575</v>
      </c>
      <c r="H4528" s="17"/>
      <c r="I4528" s="19"/>
      <c r="J4528" s="18">
        <v>0</v>
      </c>
      <c r="K4528" s="17"/>
      <c r="L4528" s="19"/>
      <c r="M4528" s="19"/>
      <c r="N4528" s="18">
        <v>0</v>
      </c>
      <c r="O4528" s="19"/>
      <c r="P4528" s="19"/>
      <c r="Q4528" s="19"/>
      <c r="R4528" s="19"/>
      <c r="S4528" s="18">
        <v>0</v>
      </c>
      <c r="T4528" s="20"/>
      <c r="U4528" s="17"/>
      <c r="V4528" s="17"/>
      <c r="W4528" s="17"/>
      <c r="X4528" s="17"/>
      <c r="Y4528" s="17"/>
      <c r="Z4528" s="18">
        <v>0</v>
      </c>
      <c r="AA4528" s="17"/>
      <c r="AB4528" s="17"/>
      <c r="AC4528" s="41">
        <v>68.368421052631575</v>
      </c>
    </row>
    <row r="4529" spans="1:29" x14ac:dyDescent="0.25">
      <c r="A4529" s="224">
        <v>4525</v>
      </c>
      <c r="B4529" s="62" t="s">
        <v>5336</v>
      </c>
      <c r="C4529" s="9" t="s">
        <v>4042</v>
      </c>
      <c r="D4529" s="18">
        <v>0.67766060606060596</v>
      </c>
      <c r="E4529" s="124"/>
      <c r="F4529" s="17"/>
      <c r="G4529" s="18">
        <f>SUM(D4529*100,E4529:F4529)</f>
        <v>67.766060606060591</v>
      </c>
      <c r="H4529" s="17"/>
      <c r="I4529" s="19"/>
      <c r="J4529" s="18">
        <f>SUM(H4529:I4529)</f>
        <v>0</v>
      </c>
      <c r="K4529" s="17"/>
      <c r="L4529" s="19"/>
      <c r="M4529" s="19"/>
      <c r="N4529" s="18">
        <f>SUM(K4529:M4529)</f>
        <v>0</v>
      </c>
      <c r="O4529" s="19"/>
      <c r="P4529" s="19"/>
      <c r="Q4529" s="19"/>
      <c r="R4529" s="19"/>
      <c r="S4529" s="18">
        <f>SUM(O4529:R4529)</f>
        <v>0</v>
      </c>
      <c r="T4529" s="20"/>
      <c r="U4529" s="17">
        <v>0.6</v>
      </c>
      <c r="V4529" s="17"/>
      <c r="W4529" s="17"/>
      <c r="X4529" s="17"/>
      <c r="Y4529" s="17"/>
      <c r="Z4529" s="18">
        <f>SUM(T4529:Y4529)</f>
        <v>0.6</v>
      </c>
      <c r="AA4529" s="17"/>
      <c r="AB4529" s="17"/>
      <c r="AC4529" s="41">
        <f>G4529+J4529+N4529+S4529+Z4529+AA4529-AB4529</f>
        <v>68.366060606060586</v>
      </c>
    </row>
    <row r="4530" spans="1:29" x14ac:dyDescent="0.25">
      <c r="A4530" s="224">
        <v>4526</v>
      </c>
      <c r="B4530" s="62" t="s">
        <v>3830</v>
      </c>
      <c r="C4530" s="13" t="s">
        <v>3340</v>
      </c>
      <c r="D4530" s="18">
        <v>0.67363636363636359</v>
      </c>
      <c r="E4530" s="122">
        <v>1</v>
      </c>
      <c r="F4530" s="17"/>
      <c r="G4530" s="18">
        <v>68.36363636363636</v>
      </c>
      <c r="H4530" s="17"/>
      <c r="I4530" s="19"/>
      <c r="J4530" s="18">
        <v>0</v>
      </c>
      <c r="K4530" s="17"/>
      <c r="L4530" s="19"/>
      <c r="M4530" s="19"/>
      <c r="N4530" s="18">
        <v>0</v>
      </c>
      <c r="O4530" s="19"/>
      <c r="P4530" s="19"/>
      <c r="Q4530" s="19"/>
      <c r="R4530" s="19"/>
      <c r="S4530" s="18">
        <v>0</v>
      </c>
      <c r="T4530" s="20"/>
      <c r="U4530" s="17"/>
      <c r="V4530" s="17"/>
      <c r="W4530" s="17"/>
      <c r="X4530" s="17"/>
      <c r="Y4530" s="17"/>
      <c r="Z4530" s="18">
        <v>0</v>
      </c>
      <c r="AA4530" s="17"/>
      <c r="AB4530" s="17"/>
      <c r="AC4530" s="41">
        <v>68.36363636363636</v>
      </c>
    </row>
    <row r="4531" spans="1:29" x14ac:dyDescent="0.25">
      <c r="A4531" s="225">
        <v>4527</v>
      </c>
      <c r="B4531" s="62" t="s">
        <v>3158</v>
      </c>
      <c r="C4531" s="13" t="s">
        <v>2360</v>
      </c>
      <c r="D4531" s="18">
        <v>0.68333333333333324</v>
      </c>
      <c r="E4531" s="122"/>
      <c r="F4531" s="17"/>
      <c r="G4531" s="18">
        <v>68.333333333333329</v>
      </c>
      <c r="H4531" s="17"/>
      <c r="I4531" s="19"/>
      <c r="J4531" s="18">
        <v>0</v>
      </c>
      <c r="K4531" s="17"/>
      <c r="L4531" s="19"/>
      <c r="M4531" s="19"/>
      <c r="N4531" s="18">
        <v>0</v>
      </c>
      <c r="O4531" s="19"/>
      <c r="P4531" s="19"/>
      <c r="Q4531" s="19"/>
      <c r="R4531" s="19"/>
      <c r="S4531" s="18">
        <v>0</v>
      </c>
      <c r="T4531" s="20"/>
      <c r="U4531" s="17"/>
      <c r="V4531" s="17"/>
      <c r="W4531" s="17"/>
      <c r="X4531" s="17"/>
      <c r="Y4531" s="17"/>
      <c r="Z4531" s="18">
        <v>0</v>
      </c>
      <c r="AA4531" s="17"/>
      <c r="AB4531" s="17"/>
      <c r="AC4531" s="41">
        <v>68.333333333333329</v>
      </c>
    </row>
    <row r="4532" spans="1:29" x14ac:dyDescent="0.25">
      <c r="A4532" s="224">
        <v>4528</v>
      </c>
      <c r="B4532" s="62" t="s">
        <v>3831</v>
      </c>
      <c r="C4532" s="13" t="s">
        <v>3340</v>
      </c>
      <c r="D4532" s="18">
        <v>0.67333333333333334</v>
      </c>
      <c r="E4532" s="122"/>
      <c r="F4532" s="17"/>
      <c r="G4532" s="18">
        <v>67.333333333333329</v>
      </c>
      <c r="H4532" s="17"/>
      <c r="I4532" s="19"/>
      <c r="J4532" s="18">
        <v>0</v>
      </c>
      <c r="K4532" s="17"/>
      <c r="L4532" s="19"/>
      <c r="M4532" s="19"/>
      <c r="N4532" s="18">
        <v>0</v>
      </c>
      <c r="O4532" s="19"/>
      <c r="P4532" s="19"/>
      <c r="Q4532" s="19"/>
      <c r="R4532" s="19"/>
      <c r="S4532" s="18">
        <v>0</v>
      </c>
      <c r="T4532" s="20">
        <v>1</v>
      </c>
      <c r="U4532" s="17"/>
      <c r="V4532" s="17"/>
      <c r="W4532" s="17"/>
      <c r="X4532" s="17"/>
      <c r="Y4532" s="17"/>
      <c r="Z4532" s="18">
        <v>1</v>
      </c>
      <c r="AA4532" s="17"/>
      <c r="AB4532" s="17"/>
      <c r="AC4532" s="41">
        <v>68.333333333333329</v>
      </c>
    </row>
    <row r="4533" spans="1:29" x14ac:dyDescent="0.25">
      <c r="A4533" s="224">
        <v>4529</v>
      </c>
      <c r="B4533" s="81" t="s">
        <v>1937</v>
      </c>
      <c r="C4533" s="8" t="s">
        <v>1369</v>
      </c>
      <c r="D4533" s="18">
        <v>0.6832958801498128</v>
      </c>
      <c r="E4533" s="122"/>
      <c r="F4533" s="17"/>
      <c r="G4533" s="18">
        <f>SUM(D4533*100,E4533:F4533)</f>
        <v>68.329588014981283</v>
      </c>
      <c r="H4533" s="17"/>
      <c r="I4533" s="19"/>
      <c r="J4533" s="18">
        <f>SUM(H4533:I4533)</f>
        <v>0</v>
      </c>
      <c r="K4533" s="17"/>
      <c r="L4533" s="19"/>
      <c r="M4533" s="19"/>
      <c r="N4533" s="18">
        <f>SUM(K4533:M4533)</f>
        <v>0</v>
      </c>
      <c r="O4533" s="19"/>
      <c r="P4533" s="19"/>
      <c r="Q4533" s="19"/>
      <c r="R4533" s="19"/>
      <c r="S4533" s="18">
        <f>SUM(O4533:R4533)</f>
        <v>0</v>
      </c>
      <c r="T4533" s="20"/>
      <c r="U4533" s="17"/>
      <c r="V4533" s="17"/>
      <c r="W4533" s="17"/>
      <c r="X4533" s="17"/>
      <c r="Y4533" s="17"/>
      <c r="Z4533" s="18">
        <f>SUM(T4533:Y4533)</f>
        <v>0</v>
      </c>
      <c r="AA4533" s="17"/>
      <c r="AB4533" s="17"/>
      <c r="AC4533" s="41">
        <f>G4533+J4533+N4533+S4533+Z4533+AA4533-AB4533</f>
        <v>68.329588014981283</v>
      </c>
    </row>
    <row r="4534" spans="1:29" x14ac:dyDescent="0.25">
      <c r="A4534" s="224">
        <v>4530</v>
      </c>
      <c r="B4534" s="90" t="s">
        <v>1938</v>
      </c>
      <c r="C4534" s="21" t="s">
        <v>1369</v>
      </c>
      <c r="D4534" s="18">
        <v>0.68324159021406727</v>
      </c>
      <c r="E4534" s="122"/>
      <c r="F4534" s="17"/>
      <c r="G4534" s="18">
        <f>SUM(D4534*100,E4534:F4534)</f>
        <v>68.324159021406729</v>
      </c>
      <c r="H4534" s="17"/>
      <c r="I4534" s="19"/>
      <c r="J4534" s="18">
        <f>SUM(H4534:I4534)</f>
        <v>0</v>
      </c>
      <c r="K4534" s="17"/>
      <c r="L4534" s="19"/>
      <c r="M4534" s="19"/>
      <c r="N4534" s="18">
        <f>SUM(K4534:M4534)</f>
        <v>0</v>
      </c>
      <c r="O4534" s="19"/>
      <c r="P4534" s="19"/>
      <c r="Q4534" s="19"/>
      <c r="R4534" s="19"/>
      <c r="S4534" s="18">
        <f>SUM(O4534:R4534)</f>
        <v>0</v>
      </c>
      <c r="T4534" s="20"/>
      <c r="U4534" s="17"/>
      <c r="V4534" s="17"/>
      <c r="W4534" s="17"/>
      <c r="X4534" s="17"/>
      <c r="Y4534" s="17"/>
      <c r="Z4534" s="18">
        <f>SUM(T4534:Y4534)</f>
        <v>0</v>
      </c>
      <c r="AA4534" s="17"/>
      <c r="AB4534" s="17"/>
      <c r="AC4534" s="41">
        <f>G4534+J4534+N4534+S4534+Z4534+AA4534-AB4534</f>
        <v>68.324159021406729</v>
      </c>
    </row>
    <row r="4535" spans="1:29" ht="25.5" x14ac:dyDescent="0.25">
      <c r="A4535" s="225">
        <v>4531</v>
      </c>
      <c r="B4535" s="81" t="s">
        <v>1939</v>
      </c>
      <c r="C4535" s="13" t="s">
        <v>1369</v>
      </c>
      <c r="D4535" s="18">
        <v>0.68322857142857141</v>
      </c>
      <c r="E4535" s="122"/>
      <c r="F4535" s="17"/>
      <c r="G4535" s="18">
        <f>SUM(D4535*100,E4535:F4535)</f>
        <v>68.322857142857146</v>
      </c>
      <c r="H4535" s="17"/>
      <c r="I4535" s="19"/>
      <c r="J4535" s="18">
        <f>SUM(H4535:I4535)</f>
        <v>0</v>
      </c>
      <c r="K4535" s="17"/>
      <c r="L4535" s="19"/>
      <c r="M4535" s="19"/>
      <c r="N4535" s="18">
        <f>SUM(K4535:M4535)</f>
        <v>0</v>
      </c>
      <c r="O4535" s="19"/>
      <c r="P4535" s="19"/>
      <c r="Q4535" s="19"/>
      <c r="R4535" s="19"/>
      <c r="S4535" s="18">
        <f>SUM(O4535:R4535)</f>
        <v>0</v>
      </c>
      <c r="T4535" s="20"/>
      <c r="U4535" s="17"/>
      <c r="V4535" s="17"/>
      <c r="W4535" s="17"/>
      <c r="X4535" s="17"/>
      <c r="Y4535" s="17"/>
      <c r="Z4535" s="18">
        <f>SUM(T4535:Y4535)</f>
        <v>0</v>
      </c>
      <c r="AA4535" s="17"/>
      <c r="AB4535" s="17"/>
      <c r="AC4535" s="41">
        <f>G4535+J4535+N4535+S4535+Z4535+AA4535-AB4535</f>
        <v>68.322857142857146</v>
      </c>
    </row>
    <row r="4536" spans="1:29" x14ac:dyDescent="0.25">
      <c r="A4536" s="224">
        <v>4532</v>
      </c>
      <c r="B4536" s="62" t="s">
        <v>3832</v>
      </c>
      <c r="C4536" s="13" t="s">
        <v>3340</v>
      </c>
      <c r="D4536" s="18">
        <v>0.68320000000000003</v>
      </c>
      <c r="E4536" s="122"/>
      <c r="F4536" s="17"/>
      <c r="G4536" s="18">
        <v>68.320000000000007</v>
      </c>
      <c r="H4536" s="17"/>
      <c r="I4536" s="19"/>
      <c r="J4536" s="18">
        <v>0</v>
      </c>
      <c r="K4536" s="17"/>
      <c r="L4536" s="19"/>
      <c r="M4536" s="19"/>
      <c r="N4536" s="18">
        <v>0</v>
      </c>
      <c r="O4536" s="19"/>
      <c r="P4536" s="19"/>
      <c r="Q4536" s="19"/>
      <c r="R4536" s="19"/>
      <c r="S4536" s="18">
        <v>0</v>
      </c>
      <c r="T4536" s="20"/>
      <c r="U4536" s="17"/>
      <c r="V4536" s="17"/>
      <c r="W4536" s="17"/>
      <c r="X4536" s="17"/>
      <c r="Y4536" s="17"/>
      <c r="Z4536" s="18">
        <v>0</v>
      </c>
      <c r="AA4536" s="17"/>
      <c r="AB4536" s="17"/>
      <c r="AC4536" s="41">
        <v>68.320000000000007</v>
      </c>
    </row>
    <row r="4537" spans="1:29" x14ac:dyDescent="0.25">
      <c r="A4537" s="224">
        <v>4533</v>
      </c>
      <c r="B4537" s="62" t="s">
        <v>5285</v>
      </c>
      <c r="C4537" s="9" t="s">
        <v>4042</v>
      </c>
      <c r="D4537" s="18">
        <v>0.66006060606060601</v>
      </c>
      <c r="E4537" s="124"/>
      <c r="F4537" s="17"/>
      <c r="G4537" s="18">
        <f>SUM(D4537*100,E4537:F4537)</f>
        <v>66.006060606060601</v>
      </c>
      <c r="H4537" s="17"/>
      <c r="I4537" s="19"/>
      <c r="J4537" s="18">
        <f>SUM(H4537:I4537)</f>
        <v>0</v>
      </c>
      <c r="K4537" s="17"/>
      <c r="L4537" s="19"/>
      <c r="M4537" s="19"/>
      <c r="N4537" s="18">
        <f>SUM(K4537:M4537)</f>
        <v>0</v>
      </c>
      <c r="O4537" s="19"/>
      <c r="P4537" s="19"/>
      <c r="Q4537" s="19"/>
      <c r="R4537" s="19"/>
      <c r="S4537" s="18">
        <f>SUM(O4537:R4537)</f>
        <v>0</v>
      </c>
      <c r="T4537" s="20"/>
      <c r="U4537" s="17">
        <f>SUM(0.7+1.6)</f>
        <v>2.2999999999999998</v>
      </c>
      <c r="V4537" s="17"/>
      <c r="W4537" s="17"/>
      <c r="X4537" s="17"/>
      <c r="Y4537" s="17"/>
      <c r="Z4537" s="18">
        <f>SUM(T4537:Y4537)</f>
        <v>2.2999999999999998</v>
      </c>
      <c r="AA4537" s="17"/>
      <c r="AB4537" s="17"/>
      <c r="AC4537" s="41">
        <f>G4537+J4537+N4537+S4537+Z4537+AA4537-AB4537</f>
        <v>68.306060606060598</v>
      </c>
    </row>
    <row r="4538" spans="1:29" x14ac:dyDescent="0.25">
      <c r="A4538" s="224">
        <v>4534</v>
      </c>
      <c r="B4538" s="81" t="s">
        <v>4472</v>
      </c>
      <c r="C4538" s="8" t="s">
        <v>4042</v>
      </c>
      <c r="D4538" s="18">
        <v>0.68290322580645157</v>
      </c>
      <c r="E4538" s="124"/>
      <c r="F4538" s="17"/>
      <c r="G4538" s="18">
        <f>SUM(D4538*100,E4538:F4538)</f>
        <v>68.290322580645153</v>
      </c>
      <c r="H4538" s="17"/>
      <c r="I4538" s="19"/>
      <c r="J4538" s="18">
        <f>SUM(H4538:I4538)</f>
        <v>0</v>
      </c>
      <c r="K4538" s="17"/>
      <c r="L4538" s="19"/>
      <c r="M4538" s="19"/>
      <c r="N4538" s="18">
        <f>SUM(K4538:M4538)</f>
        <v>0</v>
      </c>
      <c r="O4538" s="19"/>
      <c r="P4538" s="19"/>
      <c r="Q4538" s="19"/>
      <c r="R4538" s="19"/>
      <c r="S4538" s="18">
        <f>SUM(O4538:R4538)</f>
        <v>0</v>
      </c>
      <c r="T4538" s="20"/>
      <c r="U4538" s="17"/>
      <c r="V4538" s="17"/>
      <c r="W4538" s="17"/>
      <c r="X4538" s="17"/>
      <c r="Y4538" s="17"/>
      <c r="Z4538" s="18">
        <f>SUM(T4538:Y4538)</f>
        <v>0</v>
      </c>
      <c r="AA4538" s="17"/>
      <c r="AB4538" s="17"/>
      <c r="AC4538" s="41">
        <f>G4538+J4538+N4538+S4538+Z4538+AA4538-AB4538</f>
        <v>68.290322580645153</v>
      </c>
    </row>
    <row r="4539" spans="1:29" x14ac:dyDescent="0.25">
      <c r="A4539" s="225">
        <v>4535</v>
      </c>
      <c r="B4539" s="58" t="s">
        <v>1121</v>
      </c>
      <c r="C4539" s="8" t="s">
        <v>5456</v>
      </c>
      <c r="D4539" s="43">
        <v>0.6728533333333333</v>
      </c>
      <c r="E4539" s="121"/>
      <c r="F4539" s="5"/>
      <c r="G4539" s="6">
        <f>SUM(D4539*100,E4539:F4539)</f>
        <v>67.285333333333327</v>
      </c>
      <c r="H4539" s="5"/>
      <c r="I4539" s="4"/>
      <c r="J4539" s="6">
        <f>SUM(H4539:I4539)</f>
        <v>0</v>
      </c>
      <c r="K4539" s="5"/>
      <c r="L4539" s="4"/>
      <c r="M4539" s="4"/>
      <c r="N4539" s="6">
        <f>SUM(K4539:M4539)</f>
        <v>0</v>
      </c>
      <c r="O4539" s="4"/>
      <c r="P4539" s="4"/>
      <c r="Q4539" s="4"/>
      <c r="R4539" s="4"/>
      <c r="S4539" s="6">
        <f>SUM(O4539:R4539)</f>
        <v>0</v>
      </c>
      <c r="T4539" s="7">
        <v>1</v>
      </c>
      <c r="U4539" s="5"/>
      <c r="V4539" s="5"/>
      <c r="W4539" s="5"/>
      <c r="X4539" s="5"/>
      <c r="Y4539" s="5"/>
      <c r="Z4539" s="6">
        <f>SUM(T4539:Y4539)</f>
        <v>1</v>
      </c>
      <c r="AA4539" s="5"/>
      <c r="AB4539" s="5"/>
      <c r="AC4539" s="40">
        <f>G4539+J4539+N4539+S4539+Z4539+AA4539-AB4539</f>
        <v>68.285333333333327</v>
      </c>
    </row>
    <row r="4540" spans="1:29" x14ac:dyDescent="0.25">
      <c r="A4540" s="224">
        <v>4536</v>
      </c>
      <c r="B4540" s="109">
        <v>204271</v>
      </c>
      <c r="C4540" s="36" t="s">
        <v>5457</v>
      </c>
      <c r="D4540" s="38">
        <v>0.68281250000000004</v>
      </c>
      <c r="E4540" s="123"/>
      <c r="F4540" s="33"/>
      <c r="G4540" s="34">
        <v>68.28125</v>
      </c>
      <c r="H4540" s="33"/>
      <c r="I4540" s="32"/>
      <c r="J4540" s="34">
        <v>0</v>
      </c>
      <c r="K4540" s="33"/>
      <c r="L4540" s="32"/>
      <c r="M4540" s="32"/>
      <c r="N4540" s="34">
        <v>0</v>
      </c>
      <c r="O4540" s="32"/>
      <c r="P4540" s="32"/>
      <c r="Q4540" s="32"/>
      <c r="R4540" s="32"/>
      <c r="S4540" s="34">
        <v>0</v>
      </c>
      <c r="T4540" s="35"/>
      <c r="U4540" s="33"/>
      <c r="V4540" s="33"/>
      <c r="W4540" s="33"/>
      <c r="X4540" s="33"/>
      <c r="Y4540" s="33"/>
      <c r="Z4540" s="34">
        <v>0</v>
      </c>
      <c r="AA4540" s="33"/>
      <c r="AB4540" s="33"/>
      <c r="AC4540" s="42">
        <v>68.28125</v>
      </c>
    </row>
    <row r="4541" spans="1:29" x14ac:dyDescent="0.25">
      <c r="A4541" s="224">
        <v>4537</v>
      </c>
      <c r="B4541" s="78" t="s">
        <v>1940</v>
      </c>
      <c r="C4541" s="8" t="s">
        <v>1369</v>
      </c>
      <c r="D4541" s="18">
        <v>0.68280134680134685</v>
      </c>
      <c r="E4541" s="122"/>
      <c r="F4541" s="17"/>
      <c r="G4541" s="18">
        <f>SUM(D4541*100,E4541:F4541)</f>
        <v>68.28013468013468</v>
      </c>
      <c r="H4541" s="17"/>
      <c r="I4541" s="19"/>
      <c r="J4541" s="18">
        <f>SUM(H4541:I4541)</f>
        <v>0</v>
      </c>
      <c r="K4541" s="17"/>
      <c r="L4541" s="19"/>
      <c r="M4541" s="19"/>
      <c r="N4541" s="18">
        <f>SUM(K4541:M4541)</f>
        <v>0</v>
      </c>
      <c r="O4541" s="19"/>
      <c r="P4541" s="19"/>
      <c r="Q4541" s="19"/>
      <c r="R4541" s="19"/>
      <c r="S4541" s="18">
        <f>SUM(O4541:R4541)</f>
        <v>0</v>
      </c>
      <c r="T4541" s="20"/>
      <c r="U4541" s="17"/>
      <c r="V4541" s="17"/>
      <c r="W4541" s="17"/>
      <c r="X4541" s="17"/>
      <c r="Y4541" s="17"/>
      <c r="Z4541" s="18">
        <f>SUM(T4541:Y4541)</f>
        <v>0</v>
      </c>
      <c r="AA4541" s="17"/>
      <c r="AB4541" s="17"/>
      <c r="AC4541" s="41">
        <f>G4541+J4541+N4541+S4541+Z4541+AA4541-AB4541</f>
        <v>68.28013468013468</v>
      </c>
    </row>
    <row r="4542" spans="1:29" ht="25.5" x14ac:dyDescent="0.25">
      <c r="A4542" s="224">
        <v>4538</v>
      </c>
      <c r="B4542" s="81" t="s">
        <v>1941</v>
      </c>
      <c r="C4542" s="13" t="s">
        <v>1369</v>
      </c>
      <c r="D4542" s="18">
        <v>0.68266428571428572</v>
      </c>
      <c r="E4542" s="122"/>
      <c r="F4542" s="17"/>
      <c r="G4542" s="18">
        <f>SUM(D4542*100,E4542:F4542)</f>
        <v>68.266428571428577</v>
      </c>
      <c r="H4542" s="17"/>
      <c r="I4542" s="19"/>
      <c r="J4542" s="18">
        <f>SUM(H4542:I4542)</f>
        <v>0</v>
      </c>
      <c r="K4542" s="17"/>
      <c r="L4542" s="19"/>
      <c r="M4542" s="19"/>
      <c r="N4542" s="18">
        <f>SUM(K4542:M4542)</f>
        <v>0</v>
      </c>
      <c r="O4542" s="19"/>
      <c r="P4542" s="19"/>
      <c r="Q4542" s="19"/>
      <c r="R4542" s="19"/>
      <c r="S4542" s="18">
        <f>SUM(O4542:R4542)</f>
        <v>0</v>
      </c>
      <c r="T4542" s="20"/>
      <c r="U4542" s="17"/>
      <c r="V4542" s="17"/>
      <c r="W4542" s="17"/>
      <c r="X4542" s="17"/>
      <c r="Y4542" s="17"/>
      <c r="Z4542" s="18">
        <f>SUM(T4542:Y4542)</f>
        <v>0</v>
      </c>
      <c r="AA4542" s="17"/>
      <c r="AB4542" s="17"/>
      <c r="AC4542" s="41">
        <f>G4542+J4542+N4542+S4542+Z4542+AA4542-AB4542</f>
        <v>68.266428571428577</v>
      </c>
    </row>
    <row r="4543" spans="1:29" x14ac:dyDescent="0.25">
      <c r="A4543" s="225">
        <v>4539</v>
      </c>
      <c r="B4543" s="62" t="s">
        <v>3833</v>
      </c>
      <c r="C4543" s="13" t="s">
        <v>3340</v>
      </c>
      <c r="D4543" s="18">
        <v>0.68258064516129036</v>
      </c>
      <c r="E4543" s="122"/>
      <c r="F4543" s="17"/>
      <c r="G4543" s="18">
        <v>68.258064516129039</v>
      </c>
      <c r="H4543" s="17"/>
      <c r="I4543" s="19"/>
      <c r="J4543" s="18">
        <v>0</v>
      </c>
      <c r="K4543" s="17"/>
      <c r="L4543" s="19"/>
      <c r="M4543" s="19"/>
      <c r="N4543" s="18">
        <v>0</v>
      </c>
      <c r="O4543" s="19"/>
      <c r="P4543" s="19"/>
      <c r="Q4543" s="19"/>
      <c r="R4543" s="19"/>
      <c r="S4543" s="18">
        <v>0</v>
      </c>
      <c r="T4543" s="20"/>
      <c r="U4543" s="17"/>
      <c r="V4543" s="17"/>
      <c r="W4543" s="17"/>
      <c r="X4543" s="17"/>
      <c r="Y4543" s="17"/>
      <c r="Z4543" s="18">
        <v>0</v>
      </c>
      <c r="AA4543" s="17"/>
      <c r="AB4543" s="17"/>
      <c r="AC4543" s="41">
        <v>68.258064516129039</v>
      </c>
    </row>
    <row r="4544" spans="1:29" x14ac:dyDescent="0.25">
      <c r="A4544" s="224">
        <v>4540</v>
      </c>
      <c r="B4544" s="58" t="s">
        <v>1122</v>
      </c>
      <c r="C4544" s="8" t="s">
        <v>5456</v>
      </c>
      <c r="D4544" s="6">
        <v>0.6824137931034483</v>
      </c>
      <c r="E4544" s="121"/>
      <c r="F4544" s="5"/>
      <c r="G4544" s="6">
        <f>SUM(D4544*100,E4544:F4544)</f>
        <v>68.241379310344826</v>
      </c>
      <c r="H4544" s="5"/>
      <c r="I4544" s="4"/>
      <c r="J4544" s="6">
        <f>SUM(H4544:I4544)</f>
        <v>0</v>
      </c>
      <c r="K4544" s="5"/>
      <c r="L4544" s="4"/>
      <c r="M4544" s="4"/>
      <c r="N4544" s="6">
        <f>SUM(K4544:M4544)</f>
        <v>0</v>
      </c>
      <c r="O4544" s="4"/>
      <c r="P4544" s="4"/>
      <c r="Q4544" s="4"/>
      <c r="R4544" s="4"/>
      <c r="S4544" s="6">
        <f>SUM(O4544:R4544)</f>
        <v>0</v>
      </c>
      <c r="T4544" s="7"/>
      <c r="U4544" s="5"/>
      <c r="V4544" s="5"/>
      <c r="W4544" s="5"/>
      <c r="X4544" s="5"/>
      <c r="Y4544" s="5"/>
      <c r="Z4544" s="6">
        <f>SUM(T4544:Y4544)</f>
        <v>0</v>
      </c>
      <c r="AA4544" s="5"/>
      <c r="AB4544" s="5"/>
      <c r="AC4544" s="40">
        <f>G4544+J4544+N4544+S4544+Z4544+AA4544-AB4544</f>
        <v>68.241379310344826</v>
      </c>
    </row>
    <row r="4545" spans="1:29" x14ac:dyDescent="0.25">
      <c r="A4545" s="224">
        <v>4541</v>
      </c>
      <c r="B4545" s="62" t="s">
        <v>4878</v>
      </c>
      <c r="C4545" s="8" t="s">
        <v>4042</v>
      </c>
      <c r="D4545" s="18">
        <v>0.68027027027027032</v>
      </c>
      <c r="E4545" s="124"/>
      <c r="F4545" s="17"/>
      <c r="G4545" s="18">
        <f>SUM(D4545*100,E4545:F4545)</f>
        <v>68.027027027027032</v>
      </c>
      <c r="H4545" s="17"/>
      <c r="I4545" s="19"/>
      <c r="J4545" s="18">
        <f>SUM(H4545:I4545)</f>
        <v>0</v>
      </c>
      <c r="K4545" s="17"/>
      <c r="L4545" s="19"/>
      <c r="M4545" s="19"/>
      <c r="N4545" s="18">
        <f>SUM(K4545:M4545)</f>
        <v>0</v>
      </c>
      <c r="O4545" s="19"/>
      <c r="P4545" s="19"/>
      <c r="Q4545" s="19"/>
      <c r="R4545" s="19"/>
      <c r="S4545" s="18">
        <f>SUM(O4545:R4545)</f>
        <v>0</v>
      </c>
      <c r="T4545" s="20"/>
      <c r="U4545" s="17">
        <v>0.2</v>
      </c>
      <c r="V4545" s="17"/>
      <c r="W4545" s="17"/>
      <c r="X4545" s="17"/>
      <c r="Y4545" s="17"/>
      <c r="Z4545" s="18">
        <f>SUM(T4545:Y4545)</f>
        <v>0.2</v>
      </c>
      <c r="AA4545" s="17"/>
      <c r="AB4545" s="17"/>
      <c r="AC4545" s="41">
        <f>G4545+J4545+N4545+S4545+Z4545+AA4545-AB4545</f>
        <v>68.227027027027034</v>
      </c>
    </row>
    <row r="4546" spans="1:29" x14ac:dyDescent="0.25">
      <c r="A4546" s="224">
        <v>4542</v>
      </c>
      <c r="B4546" s="110" t="s">
        <v>4580</v>
      </c>
      <c r="C4546" s="50" t="s">
        <v>4042</v>
      </c>
      <c r="D4546" s="18">
        <v>0.68225806451612903</v>
      </c>
      <c r="E4546" s="124"/>
      <c r="F4546" s="17"/>
      <c r="G4546" s="18">
        <f>SUM(D4546*100,E4546:F4546)</f>
        <v>68.225806451612897</v>
      </c>
      <c r="H4546" s="17"/>
      <c r="I4546" s="19"/>
      <c r="J4546" s="18">
        <f>SUM(H4546:I4546)</f>
        <v>0</v>
      </c>
      <c r="K4546" s="17"/>
      <c r="L4546" s="19"/>
      <c r="M4546" s="19"/>
      <c r="N4546" s="18">
        <f>SUM(K4546:M4546)</f>
        <v>0</v>
      </c>
      <c r="O4546" s="19"/>
      <c r="P4546" s="19"/>
      <c r="Q4546" s="19"/>
      <c r="R4546" s="19"/>
      <c r="S4546" s="18">
        <f>SUM(O4546:R4546)</f>
        <v>0</v>
      </c>
      <c r="T4546" s="20"/>
      <c r="U4546" s="17"/>
      <c r="V4546" s="17"/>
      <c r="W4546" s="17"/>
      <c r="X4546" s="17"/>
      <c r="Y4546" s="17"/>
      <c r="Z4546" s="18">
        <f>SUM(T4546:Y4546)</f>
        <v>0</v>
      </c>
      <c r="AA4546" s="17"/>
      <c r="AB4546" s="17"/>
      <c r="AC4546" s="41">
        <f>G4546+J4546+N4546+S4546+Z4546+AA4546-AB4546</f>
        <v>68.225806451612897</v>
      </c>
    </row>
    <row r="4547" spans="1:29" x14ac:dyDescent="0.25">
      <c r="A4547" s="225">
        <v>4543</v>
      </c>
      <c r="B4547" s="62" t="s">
        <v>5090</v>
      </c>
      <c r="C4547" s="24" t="s">
        <v>4042</v>
      </c>
      <c r="D4547" s="18">
        <v>0.68225806451612903</v>
      </c>
      <c r="E4547" s="124"/>
      <c r="F4547" s="17"/>
      <c r="G4547" s="18">
        <f>SUM(D4547*100,E4547:F4547)</f>
        <v>68.225806451612897</v>
      </c>
      <c r="H4547" s="17"/>
      <c r="I4547" s="19"/>
      <c r="J4547" s="18">
        <f>SUM(H4547:I4547)</f>
        <v>0</v>
      </c>
      <c r="K4547" s="17"/>
      <c r="L4547" s="19"/>
      <c r="M4547" s="19"/>
      <c r="N4547" s="18">
        <f>SUM(K4547:M4547)</f>
        <v>0</v>
      </c>
      <c r="O4547" s="19"/>
      <c r="P4547" s="19"/>
      <c r="Q4547" s="19"/>
      <c r="R4547" s="19"/>
      <c r="S4547" s="18">
        <f>SUM(O4547:R4547)</f>
        <v>0</v>
      </c>
      <c r="T4547" s="20"/>
      <c r="U4547" s="17"/>
      <c r="V4547" s="17"/>
      <c r="W4547" s="17"/>
      <c r="X4547" s="17"/>
      <c r="Y4547" s="17"/>
      <c r="Z4547" s="18">
        <f>SUM(T4547:Y4547)</f>
        <v>0</v>
      </c>
      <c r="AA4547" s="17"/>
      <c r="AB4547" s="17"/>
      <c r="AC4547" s="41">
        <f>G4547+J4547+N4547+S4547+Z4547+AA4547-AB4547</f>
        <v>68.225806451612897</v>
      </c>
    </row>
    <row r="4548" spans="1:29" x14ac:dyDescent="0.25">
      <c r="A4548" s="224">
        <v>4544</v>
      </c>
      <c r="B4548" s="109">
        <v>204128</v>
      </c>
      <c r="C4548" s="36" t="s">
        <v>5457</v>
      </c>
      <c r="D4548" s="38">
        <v>0.68218749999999995</v>
      </c>
      <c r="E4548" s="123"/>
      <c r="F4548" s="33"/>
      <c r="G4548" s="34">
        <v>68.21875</v>
      </c>
      <c r="H4548" s="33"/>
      <c r="I4548" s="32"/>
      <c r="J4548" s="34">
        <v>0</v>
      </c>
      <c r="K4548" s="33"/>
      <c r="L4548" s="32"/>
      <c r="M4548" s="32"/>
      <c r="N4548" s="34">
        <v>0</v>
      </c>
      <c r="O4548" s="32"/>
      <c r="P4548" s="32"/>
      <c r="Q4548" s="32"/>
      <c r="R4548" s="32"/>
      <c r="S4548" s="34">
        <v>0</v>
      </c>
      <c r="T4548" s="35"/>
      <c r="U4548" s="33"/>
      <c r="V4548" s="33"/>
      <c r="W4548" s="33"/>
      <c r="X4548" s="33"/>
      <c r="Y4548" s="33"/>
      <c r="Z4548" s="34">
        <v>0</v>
      </c>
      <c r="AA4548" s="33"/>
      <c r="AB4548" s="33"/>
      <c r="AC4548" s="42">
        <v>68.21875</v>
      </c>
    </row>
    <row r="4549" spans="1:29" x14ac:dyDescent="0.25">
      <c r="A4549" s="224">
        <v>4545</v>
      </c>
      <c r="B4549" s="81" t="s">
        <v>1942</v>
      </c>
      <c r="C4549" s="8" t="s">
        <v>1369</v>
      </c>
      <c r="D4549" s="18">
        <v>0.68217228464419477</v>
      </c>
      <c r="E4549" s="122"/>
      <c r="F4549" s="17"/>
      <c r="G4549" s="18">
        <f>SUM(D4549*100,E4549:F4549)</f>
        <v>68.217228464419478</v>
      </c>
      <c r="H4549" s="17"/>
      <c r="I4549" s="19"/>
      <c r="J4549" s="18">
        <f>SUM(H4549:I4549)</f>
        <v>0</v>
      </c>
      <c r="K4549" s="17"/>
      <c r="L4549" s="19"/>
      <c r="M4549" s="19"/>
      <c r="N4549" s="18">
        <f>SUM(K4549:M4549)</f>
        <v>0</v>
      </c>
      <c r="O4549" s="19"/>
      <c r="P4549" s="19"/>
      <c r="Q4549" s="19"/>
      <c r="R4549" s="19"/>
      <c r="S4549" s="18">
        <f>SUM(O4549:R4549)</f>
        <v>0</v>
      </c>
      <c r="T4549" s="20"/>
      <c r="U4549" s="17"/>
      <c r="V4549" s="17"/>
      <c r="W4549" s="17"/>
      <c r="X4549" s="17"/>
      <c r="Y4549" s="17"/>
      <c r="Z4549" s="18">
        <f>SUM(T4549:Y4549)</f>
        <v>0</v>
      </c>
      <c r="AA4549" s="17"/>
      <c r="AB4549" s="17"/>
      <c r="AC4549" s="41">
        <f>G4549+J4549+N4549+S4549+Z4549+AA4549-AB4549</f>
        <v>68.217228464419478</v>
      </c>
    </row>
    <row r="4550" spans="1:29" x14ac:dyDescent="0.25">
      <c r="A4550" s="224">
        <v>4546</v>
      </c>
      <c r="B4550" s="61" t="s">
        <v>1123</v>
      </c>
      <c r="C4550" s="8" t="s">
        <v>5456</v>
      </c>
      <c r="D4550" s="6">
        <v>0.6820130072840791</v>
      </c>
      <c r="E4550" s="121"/>
      <c r="F4550" s="5"/>
      <c r="G4550" s="6">
        <f>SUM(D4550*100,E4550:F4550)</f>
        <v>68.201300728407915</v>
      </c>
      <c r="H4550" s="5"/>
      <c r="I4550" s="4"/>
      <c r="J4550" s="6">
        <f>SUM(H4550:I4550)</f>
        <v>0</v>
      </c>
      <c r="K4550" s="5"/>
      <c r="L4550" s="4"/>
      <c r="M4550" s="4"/>
      <c r="N4550" s="6">
        <f>SUM(K4550:M4550)</f>
        <v>0</v>
      </c>
      <c r="O4550" s="4"/>
      <c r="P4550" s="4"/>
      <c r="Q4550" s="4"/>
      <c r="R4550" s="4"/>
      <c r="S4550" s="6">
        <f>SUM(O4550:R4550)</f>
        <v>0</v>
      </c>
      <c r="T4550" s="7"/>
      <c r="U4550" s="5"/>
      <c r="V4550" s="5"/>
      <c r="W4550" s="5"/>
      <c r="X4550" s="5"/>
      <c r="Y4550" s="5"/>
      <c r="Z4550" s="6">
        <f>SUM(T4550:Y4550)</f>
        <v>0</v>
      </c>
      <c r="AA4550" s="5"/>
      <c r="AB4550" s="5"/>
      <c r="AC4550" s="40">
        <f>G4550+J4550+N4550+S4550+Z4550+AA4550-AB4550</f>
        <v>68.201300728407915</v>
      </c>
    </row>
    <row r="4551" spans="1:29" x14ac:dyDescent="0.25">
      <c r="A4551" s="225">
        <v>4547</v>
      </c>
      <c r="B4551" s="104" t="s">
        <v>1457</v>
      </c>
      <c r="C4551" s="8" t="s">
        <v>1369</v>
      </c>
      <c r="D4551" s="18">
        <v>0.68200000000000005</v>
      </c>
      <c r="E4551" s="122"/>
      <c r="F4551" s="17"/>
      <c r="G4551" s="18">
        <f>SUM(D4551*100,E4551:F4551)</f>
        <v>68.2</v>
      </c>
      <c r="H4551" s="17"/>
      <c r="I4551" s="19"/>
      <c r="J4551" s="18">
        <f>SUM(H4551:I4551)</f>
        <v>0</v>
      </c>
      <c r="K4551" s="17"/>
      <c r="L4551" s="19"/>
      <c r="M4551" s="19"/>
      <c r="N4551" s="18">
        <f>SUM(K4551:M4551)</f>
        <v>0</v>
      </c>
      <c r="O4551" s="19"/>
      <c r="P4551" s="19"/>
      <c r="Q4551" s="19"/>
      <c r="R4551" s="19"/>
      <c r="S4551" s="18">
        <f>SUM(O4551:R4551)</f>
        <v>0</v>
      </c>
      <c r="T4551" s="20"/>
      <c r="U4551" s="17"/>
      <c r="V4551" s="17"/>
      <c r="W4551" s="17"/>
      <c r="X4551" s="17"/>
      <c r="Y4551" s="17"/>
      <c r="Z4551" s="18">
        <f>SUM(T4551:Y4551)</f>
        <v>0</v>
      </c>
      <c r="AA4551" s="17"/>
      <c r="AB4551" s="17"/>
      <c r="AC4551" s="41">
        <f>G4551+J4551+N4551+S4551+Z4551+AA4551-AB4551</f>
        <v>68.2</v>
      </c>
    </row>
    <row r="4552" spans="1:29" x14ac:dyDescent="0.25">
      <c r="A4552" s="224">
        <v>4548</v>
      </c>
      <c r="B4552" s="62" t="s">
        <v>3834</v>
      </c>
      <c r="C4552" s="13" t="s">
        <v>3340</v>
      </c>
      <c r="D4552" s="18">
        <v>0.6819354838709677</v>
      </c>
      <c r="E4552" s="122"/>
      <c r="F4552" s="17"/>
      <c r="G4552" s="18">
        <v>68.193548387096769</v>
      </c>
      <c r="H4552" s="17"/>
      <c r="I4552" s="19"/>
      <c r="J4552" s="18">
        <v>0</v>
      </c>
      <c r="K4552" s="17"/>
      <c r="L4552" s="19"/>
      <c r="M4552" s="19"/>
      <c r="N4552" s="18">
        <v>0</v>
      </c>
      <c r="O4552" s="19"/>
      <c r="P4552" s="19"/>
      <c r="Q4552" s="19"/>
      <c r="R4552" s="19"/>
      <c r="S4552" s="18">
        <v>0</v>
      </c>
      <c r="T4552" s="20"/>
      <c r="U4552" s="17"/>
      <c r="V4552" s="17"/>
      <c r="W4552" s="17"/>
      <c r="X4552" s="17"/>
      <c r="Y4552" s="17"/>
      <c r="Z4552" s="18">
        <v>0</v>
      </c>
      <c r="AA4552" s="17"/>
      <c r="AB4552" s="17"/>
      <c r="AC4552" s="41">
        <v>68.193548387096769</v>
      </c>
    </row>
    <row r="4553" spans="1:29" x14ac:dyDescent="0.25">
      <c r="A4553" s="224">
        <v>4549</v>
      </c>
      <c r="B4553" s="62" t="s">
        <v>5204</v>
      </c>
      <c r="C4553" s="24" t="s">
        <v>4042</v>
      </c>
      <c r="D4553" s="18">
        <v>0.6819354838709677</v>
      </c>
      <c r="E4553" s="124"/>
      <c r="F4553" s="17"/>
      <c r="G4553" s="18">
        <f>SUM(D4553*100,E4553:F4553)</f>
        <v>68.193548387096769</v>
      </c>
      <c r="H4553" s="17"/>
      <c r="I4553" s="19"/>
      <c r="J4553" s="18">
        <f>SUM(H4553:I4553)</f>
        <v>0</v>
      </c>
      <c r="K4553" s="17"/>
      <c r="L4553" s="19"/>
      <c r="M4553" s="19"/>
      <c r="N4553" s="18">
        <f>SUM(K4553:M4553)</f>
        <v>0</v>
      </c>
      <c r="O4553" s="19"/>
      <c r="P4553" s="19"/>
      <c r="Q4553" s="19"/>
      <c r="R4553" s="19"/>
      <c r="S4553" s="18">
        <f>SUM(O4553:R4553)</f>
        <v>0</v>
      </c>
      <c r="T4553" s="20"/>
      <c r="U4553" s="17"/>
      <c r="V4553" s="17"/>
      <c r="W4553" s="17"/>
      <c r="X4553" s="17"/>
      <c r="Y4553" s="17"/>
      <c r="Z4553" s="18">
        <f>SUM(T4553:Y4553)</f>
        <v>0</v>
      </c>
      <c r="AA4553" s="17"/>
      <c r="AB4553" s="17"/>
      <c r="AC4553" s="41">
        <f>G4553+J4553+N4553+S4553+Z4553+AA4553-AB4553</f>
        <v>68.193548387096769</v>
      </c>
    </row>
    <row r="4554" spans="1:29" x14ac:dyDescent="0.25">
      <c r="A4554" s="224">
        <v>4550</v>
      </c>
      <c r="B4554" s="109">
        <v>214391</v>
      </c>
      <c r="C4554" s="36" t="s">
        <v>5457</v>
      </c>
      <c r="D4554" s="38">
        <v>0.68187500000000001</v>
      </c>
      <c r="E4554" s="123"/>
      <c r="F4554" s="33"/>
      <c r="G4554" s="34">
        <v>68.1875</v>
      </c>
      <c r="H4554" s="33"/>
      <c r="I4554" s="32"/>
      <c r="J4554" s="34">
        <v>0</v>
      </c>
      <c r="K4554" s="33"/>
      <c r="L4554" s="32"/>
      <c r="M4554" s="32"/>
      <c r="N4554" s="34">
        <v>0</v>
      </c>
      <c r="O4554" s="32"/>
      <c r="P4554" s="32"/>
      <c r="Q4554" s="32"/>
      <c r="R4554" s="32"/>
      <c r="S4554" s="34">
        <v>0</v>
      </c>
      <c r="T4554" s="35"/>
      <c r="U4554" s="33"/>
      <c r="V4554" s="33"/>
      <c r="W4554" s="33"/>
      <c r="X4554" s="33"/>
      <c r="Y4554" s="33"/>
      <c r="Z4554" s="34">
        <v>0</v>
      </c>
      <c r="AA4554" s="33"/>
      <c r="AB4554" s="33"/>
      <c r="AC4554" s="42">
        <v>68.1875</v>
      </c>
    </row>
    <row r="4555" spans="1:29" x14ac:dyDescent="0.25">
      <c r="A4555" s="225">
        <v>4551</v>
      </c>
      <c r="B4555" s="62" t="s">
        <v>3835</v>
      </c>
      <c r="C4555" s="13" t="s">
        <v>3340</v>
      </c>
      <c r="D4555" s="18">
        <v>0.68184210526315792</v>
      </c>
      <c r="E4555" s="122"/>
      <c r="F4555" s="17"/>
      <c r="G4555" s="18">
        <v>68.184210526315795</v>
      </c>
      <c r="H4555" s="17"/>
      <c r="I4555" s="19"/>
      <c r="J4555" s="18">
        <v>0</v>
      </c>
      <c r="K4555" s="17"/>
      <c r="L4555" s="19"/>
      <c r="M4555" s="19"/>
      <c r="N4555" s="18">
        <v>0</v>
      </c>
      <c r="O4555" s="19"/>
      <c r="P4555" s="19"/>
      <c r="Q4555" s="19"/>
      <c r="R4555" s="19"/>
      <c r="S4555" s="18">
        <v>0</v>
      </c>
      <c r="T4555" s="20"/>
      <c r="U4555" s="17"/>
      <c r="V4555" s="17"/>
      <c r="W4555" s="17"/>
      <c r="X4555" s="17"/>
      <c r="Y4555" s="17"/>
      <c r="Z4555" s="18">
        <v>0</v>
      </c>
      <c r="AA4555" s="17"/>
      <c r="AB4555" s="17"/>
      <c r="AC4555" s="41">
        <v>68.184210526315795</v>
      </c>
    </row>
    <row r="4556" spans="1:29" x14ac:dyDescent="0.25">
      <c r="A4556" s="224">
        <v>4552</v>
      </c>
      <c r="B4556" s="62" t="s">
        <v>3836</v>
      </c>
      <c r="C4556" s="13" t="s">
        <v>3340</v>
      </c>
      <c r="D4556" s="18">
        <v>0.68184210526315792</v>
      </c>
      <c r="E4556" s="122"/>
      <c r="F4556" s="17"/>
      <c r="G4556" s="18">
        <v>68.184210526315795</v>
      </c>
      <c r="H4556" s="17"/>
      <c r="I4556" s="19"/>
      <c r="J4556" s="18">
        <v>0</v>
      </c>
      <c r="K4556" s="17"/>
      <c r="L4556" s="19"/>
      <c r="M4556" s="19"/>
      <c r="N4556" s="18">
        <v>0</v>
      </c>
      <c r="O4556" s="19"/>
      <c r="P4556" s="19"/>
      <c r="Q4556" s="19"/>
      <c r="R4556" s="19"/>
      <c r="S4556" s="18">
        <v>0</v>
      </c>
      <c r="T4556" s="20"/>
      <c r="U4556" s="17"/>
      <c r="V4556" s="17"/>
      <c r="W4556" s="17"/>
      <c r="X4556" s="17"/>
      <c r="Y4556" s="17"/>
      <c r="Z4556" s="18">
        <v>0</v>
      </c>
      <c r="AA4556" s="17"/>
      <c r="AB4556" s="17"/>
      <c r="AC4556" s="41">
        <v>68.184210526315795</v>
      </c>
    </row>
    <row r="4557" spans="1:29" x14ac:dyDescent="0.25">
      <c r="A4557" s="224">
        <v>4553</v>
      </c>
      <c r="B4557" s="59" t="s">
        <v>1124</v>
      </c>
      <c r="C4557" s="8" t="s">
        <v>5456</v>
      </c>
      <c r="D4557" s="6">
        <v>0.68161290322580648</v>
      </c>
      <c r="E4557" s="121"/>
      <c r="F4557" s="5"/>
      <c r="G4557" s="6">
        <f>SUM(D4557*100,E4557:F4557)</f>
        <v>68.161290322580641</v>
      </c>
      <c r="H4557" s="5"/>
      <c r="I4557" s="4"/>
      <c r="J4557" s="6">
        <f>SUM(H4557:I4557)</f>
        <v>0</v>
      </c>
      <c r="K4557" s="5"/>
      <c r="L4557" s="4"/>
      <c r="M4557" s="4"/>
      <c r="N4557" s="6">
        <f>SUM(K4557:M4557)</f>
        <v>0</v>
      </c>
      <c r="O4557" s="4"/>
      <c r="P4557" s="4"/>
      <c r="Q4557" s="4"/>
      <c r="R4557" s="4"/>
      <c r="S4557" s="6">
        <f>SUM(O4557:R4557)</f>
        <v>0</v>
      </c>
      <c r="T4557" s="7"/>
      <c r="U4557" s="5"/>
      <c r="V4557" s="5"/>
      <c r="W4557" s="5"/>
      <c r="X4557" s="5"/>
      <c r="Y4557" s="5"/>
      <c r="Z4557" s="6">
        <f>SUM(T4557:Y4557)</f>
        <v>0</v>
      </c>
      <c r="AA4557" s="5"/>
      <c r="AB4557" s="5"/>
      <c r="AC4557" s="40">
        <f>G4557+J4557+N4557+S4557+Z4557+AA4557-AB4557</f>
        <v>68.161290322580641</v>
      </c>
    </row>
    <row r="4558" spans="1:29" x14ac:dyDescent="0.25">
      <c r="A4558" s="224">
        <v>4554</v>
      </c>
      <c r="B4558" s="61" t="s">
        <v>1125</v>
      </c>
      <c r="C4558" s="8" t="s">
        <v>5456</v>
      </c>
      <c r="D4558" s="6">
        <v>0.68146305931321538</v>
      </c>
      <c r="E4558" s="121"/>
      <c r="F4558" s="5"/>
      <c r="G4558" s="6">
        <f>SUM(D4558*100,E4558:F4558)</f>
        <v>68.146305931321535</v>
      </c>
      <c r="H4558" s="5"/>
      <c r="I4558" s="4"/>
      <c r="J4558" s="6">
        <f>SUM(H4558:I4558)</f>
        <v>0</v>
      </c>
      <c r="K4558" s="5"/>
      <c r="L4558" s="4"/>
      <c r="M4558" s="4"/>
      <c r="N4558" s="6">
        <f>SUM(K4558:M4558)</f>
        <v>0</v>
      </c>
      <c r="O4558" s="4"/>
      <c r="P4558" s="4"/>
      <c r="Q4558" s="4"/>
      <c r="R4558" s="4"/>
      <c r="S4558" s="6">
        <f>SUM(O4558:R4558)</f>
        <v>0</v>
      </c>
      <c r="T4558" s="7"/>
      <c r="U4558" s="5"/>
      <c r="V4558" s="5"/>
      <c r="W4558" s="5"/>
      <c r="X4558" s="5"/>
      <c r="Y4558" s="5"/>
      <c r="Z4558" s="6">
        <f>SUM(T4558:Y4558)</f>
        <v>0</v>
      </c>
      <c r="AA4558" s="5"/>
      <c r="AB4558" s="5"/>
      <c r="AC4558" s="40">
        <f>G4558+J4558+N4558+S4558+Z4558+AA4558-AB4558</f>
        <v>68.146305931321535</v>
      </c>
    </row>
    <row r="4559" spans="1:29" x14ac:dyDescent="0.25">
      <c r="A4559" s="225">
        <v>4555</v>
      </c>
      <c r="B4559" s="83" t="s">
        <v>1943</v>
      </c>
      <c r="C4559" s="8" t="s">
        <v>1369</v>
      </c>
      <c r="D4559" s="18">
        <v>0.67444516129032261</v>
      </c>
      <c r="E4559" s="122"/>
      <c r="F4559" s="17"/>
      <c r="G4559" s="18">
        <f>SUM(D4559*100,E4559:F4559)</f>
        <v>67.444516129032266</v>
      </c>
      <c r="H4559" s="17"/>
      <c r="I4559" s="19"/>
      <c r="J4559" s="18">
        <f>SUM(H4559:I4559)</f>
        <v>0</v>
      </c>
      <c r="K4559" s="17"/>
      <c r="L4559" s="19"/>
      <c r="M4559" s="19"/>
      <c r="N4559" s="18">
        <f>SUM(K4559:M4559)</f>
        <v>0</v>
      </c>
      <c r="O4559" s="19"/>
      <c r="P4559" s="19"/>
      <c r="Q4559" s="19"/>
      <c r="R4559" s="19"/>
      <c r="S4559" s="18">
        <f>SUM(O4559:R4559)</f>
        <v>0</v>
      </c>
      <c r="T4559" s="20"/>
      <c r="U4559" s="17">
        <v>0.5</v>
      </c>
      <c r="V4559" s="17"/>
      <c r="W4559" s="17">
        <v>0.2</v>
      </c>
      <c r="X4559" s="17"/>
      <c r="Y4559" s="17"/>
      <c r="Z4559" s="18">
        <f>SUM(T4559:Y4559)</f>
        <v>0.7</v>
      </c>
      <c r="AA4559" s="17"/>
      <c r="AB4559" s="17"/>
      <c r="AC4559" s="41">
        <f>G4559+J4559+N4559+S4559+Z4559+AA4559-AB4559</f>
        <v>68.144516129032269</v>
      </c>
    </row>
    <row r="4560" spans="1:29" x14ac:dyDescent="0.25">
      <c r="A4560" s="224">
        <v>4556</v>
      </c>
      <c r="B4560" s="74" t="s">
        <v>1408</v>
      </c>
      <c r="C4560" s="21" t="s">
        <v>1369</v>
      </c>
      <c r="D4560" s="18">
        <v>0.68140672782874612</v>
      </c>
      <c r="E4560" s="122"/>
      <c r="F4560" s="17"/>
      <c r="G4560" s="18">
        <f>SUM(D4560*100,E4560:F4560)</f>
        <v>68.140672782874617</v>
      </c>
      <c r="H4560" s="17"/>
      <c r="I4560" s="19"/>
      <c r="J4560" s="18">
        <f>SUM(H4560:I4560)</f>
        <v>0</v>
      </c>
      <c r="K4560" s="17"/>
      <c r="L4560" s="19"/>
      <c r="M4560" s="19"/>
      <c r="N4560" s="18">
        <f>SUM(K4560:M4560)</f>
        <v>0</v>
      </c>
      <c r="O4560" s="19"/>
      <c r="P4560" s="19"/>
      <c r="Q4560" s="19"/>
      <c r="R4560" s="19"/>
      <c r="S4560" s="18">
        <f>SUM(O4560:R4560)</f>
        <v>0</v>
      </c>
      <c r="T4560" s="20"/>
      <c r="U4560" s="17"/>
      <c r="V4560" s="17"/>
      <c r="W4560" s="17"/>
      <c r="X4560" s="17"/>
      <c r="Y4560" s="17"/>
      <c r="Z4560" s="18">
        <f>SUM(T4560:Y4560)</f>
        <v>0</v>
      </c>
      <c r="AA4560" s="17"/>
      <c r="AB4560" s="17"/>
      <c r="AC4560" s="41">
        <f>G4560+J4560+N4560+S4560+Z4560+AA4560-AB4560</f>
        <v>68.140672782874617</v>
      </c>
    </row>
    <row r="4561" spans="1:29" x14ac:dyDescent="0.25">
      <c r="A4561" s="224">
        <v>4557</v>
      </c>
      <c r="B4561" s="111" t="s">
        <v>4116</v>
      </c>
      <c r="C4561" s="8" t="s">
        <v>4042</v>
      </c>
      <c r="D4561" s="18">
        <v>0.68125000000000002</v>
      </c>
      <c r="E4561" s="124"/>
      <c r="F4561" s="17"/>
      <c r="G4561" s="18">
        <f>SUM(D4561*100,E4561:F4561)</f>
        <v>68.125</v>
      </c>
      <c r="H4561" s="17"/>
      <c r="I4561" s="19"/>
      <c r="J4561" s="18">
        <f>SUM(H4561:I4561)</f>
        <v>0</v>
      </c>
      <c r="K4561" s="17"/>
      <c r="L4561" s="19"/>
      <c r="M4561" s="19"/>
      <c r="N4561" s="18">
        <f>SUM(K4561:M4561)</f>
        <v>0</v>
      </c>
      <c r="O4561" s="19"/>
      <c r="P4561" s="19"/>
      <c r="Q4561" s="19"/>
      <c r="R4561" s="19"/>
      <c r="S4561" s="18">
        <f>SUM(O4561:R4561)</f>
        <v>0</v>
      </c>
      <c r="T4561" s="20"/>
      <c r="U4561" s="17"/>
      <c r="V4561" s="17"/>
      <c r="W4561" s="17"/>
      <c r="X4561" s="17"/>
      <c r="Y4561" s="17"/>
      <c r="Z4561" s="18">
        <f>SUM(T4561:Y4561)</f>
        <v>0</v>
      </c>
      <c r="AA4561" s="17"/>
      <c r="AB4561" s="17"/>
      <c r="AC4561" s="41">
        <f>G4561+J4561+N4561+S4561+Z4561+AA4561-AB4561</f>
        <v>68.125</v>
      </c>
    </row>
    <row r="4562" spans="1:29" x14ac:dyDescent="0.25">
      <c r="A4562" s="224">
        <v>4558</v>
      </c>
      <c r="B4562" s="62" t="s">
        <v>4951</v>
      </c>
      <c r="C4562" s="8" t="s">
        <v>4042</v>
      </c>
      <c r="D4562" s="18">
        <v>0.68121710526315793</v>
      </c>
      <c r="E4562" s="124"/>
      <c r="F4562" s="17"/>
      <c r="G4562" s="18">
        <f>SUM(D4562*100,E4562:F4562)</f>
        <v>68.121710526315795</v>
      </c>
      <c r="H4562" s="17"/>
      <c r="I4562" s="19"/>
      <c r="J4562" s="18">
        <f>SUM(H4562:I4562)</f>
        <v>0</v>
      </c>
      <c r="K4562" s="17"/>
      <c r="L4562" s="19"/>
      <c r="M4562" s="19"/>
      <c r="N4562" s="18">
        <f>SUM(K4562:M4562)</f>
        <v>0</v>
      </c>
      <c r="O4562" s="19"/>
      <c r="P4562" s="19"/>
      <c r="Q4562" s="19"/>
      <c r="R4562" s="19"/>
      <c r="S4562" s="18">
        <f>SUM(O4562:R4562)</f>
        <v>0</v>
      </c>
      <c r="T4562" s="20"/>
      <c r="U4562" s="17"/>
      <c r="V4562" s="17"/>
      <c r="W4562" s="17"/>
      <c r="X4562" s="17"/>
      <c r="Y4562" s="17"/>
      <c r="Z4562" s="18">
        <f>SUM(T4562:Y4562)</f>
        <v>0</v>
      </c>
      <c r="AA4562" s="17"/>
      <c r="AB4562" s="17"/>
      <c r="AC4562" s="41">
        <f>G4562+J4562+N4562+S4562+Z4562+AA4562-AB4562</f>
        <v>68.121710526315795</v>
      </c>
    </row>
    <row r="4563" spans="1:29" x14ac:dyDescent="0.25">
      <c r="A4563" s="225">
        <v>4559</v>
      </c>
      <c r="B4563" s="62" t="s">
        <v>3837</v>
      </c>
      <c r="C4563" s="13" t="s">
        <v>3340</v>
      </c>
      <c r="D4563" s="18">
        <v>0.67121212121212126</v>
      </c>
      <c r="E4563" s="122">
        <v>1</v>
      </c>
      <c r="F4563" s="17"/>
      <c r="G4563" s="18">
        <v>68.121212121212125</v>
      </c>
      <c r="H4563" s="17"/>
      <c r="I4563" s="19"/>
      <c r="J4563" s="18">
        <v>0</v>
      </c>
      <c r="K4563" s="17"/>
      <c r="L4563" s="19"/>
      <c r="M4563" s="19"/>
      <c r="N4563" s="18">
        <v>0</v>
      </c>
      <c r="O4563" s="19"/>
      <c r="P4563" s="19"/>
      <c r="Q4563" s="19"/>
      <c r="R4563" s="19"/>
      <c r="S4563" s="18">
        <v>0</v>
      </c>
      <c r="T4563" s="20"/>
      <c r="U4563" s="17"/>
      <c r="V4563" s="17"/>
      <c r="W4563" s="17"/>
      <c r="X4563" s="17"/>
      <c r="Y4563" s="17"/>
      <c r="Z4563" s="18">
        <v>0</v>
      </c>
      <c r="AA4563" s="17"/>
      <c r="AB4563" s="17"/>
      <c r="AC4563" s="41">
        <v>68.121212121212125</v>
      </c>
    </row>
    <row r="4564" spans="1:29" x14ac:dyDescent="0.25">
      <c r="A4564" s="224">
        <v>4560</v>
      </c>
      <c r="B4564" s="62" t="s">
        <v>3838</v>
      </c>
      <c r="C4564" s="13" t="s">
        <v>3340</v>
      </c>
      <c r="D4564" s="18">
        <v>0.66121212121212125</v>
      </c>
      <c r="E4564" s="122">
        <v>1</v>
      </c>
      <c r="F4564" s="17"/>
      <c r="G4564" s="18">
        <v>67.121212121212125</v>
      </c>
      <c r="H4564" s="17"/>
      <c r="I4564" s="19"/>
      <c r="J4564" s="18">
        <v>0</v>
      </c>
      <c r="K4564" s="17"/>
      <c r="L4564" s="19"/>
      <c r="M4564" s="19"/>
      <c r="N4564" s="18">
        <v>0</v>
      </c>
      <c r="O4564" s="19"/>
      <c r="P4564" s="19"/>
      <c r="Q4564" s="19"/>
      <c r="R4564" s="19"/>
      <c r="S4564" s="18">
        <v>0</v>
      </c>
      <c r="T4564" s="20"/>
      <c r="U4564" s="17">
        <v>1</v>
      </c>
      <c r="V4564" s="17"/>
      <c r="W4564" s="17"/>
      <c r="X4564" s="17"/>
      <c r="Y4564" s="17"/>
      <c r="Z4564" s="18">
        <v>1</v>
      </c>
      <c r="AA4564" s="17"/>
      <c r="AB4564" s="17"/>
      <c r="AC4564" s="41">
        <v>68.121212121212125</v>
      </c>
    </row>
    <row r="4565" spans="1:29" x14ac:dyDescent="0.25">
      <c r="A4565" s="224">
        <v>4561</v>
      </c>
      <c r="B4565" s="80" t="s">
        <v>1944</v>
      </c>
      <c r="C4565" s="22" t="s">
        <v>1369</v>
      </c>
      <c r="D4565" s="18">
        <v>0.68100000000000005</v>
      </c>
      <c r="E4565" s="122"/>
      <c r="F4565" s="17"/>
      <c r="G4565" s="18">
        <f>SUM(D4565*100,E4565:F4565)</f>
        <v>68.100000000000009</v>
      </c>
      <c r="H4565" s="17"/>
      <c r="I4565" s="19"/>
      <c r="J4565" s="18">
        <f>SUM(H4565:I4565)</f>
        <v>0</v>
      </c>
      <c r="K4565" s="17"/>
      <c r="L4565" s="19"/>
      <c r="M4565" s="19"/>
      <c r="N4565" s="18">
        <f>SUM(K4565:M4565)</f>
        <v>0</v>
      </c>
      <c r="O4565" s="19"/>
      <c r="P4565" s="19"/>
      <c r="Q4565" s="19"/>
      <c r="R4565" s="19"/>
      <c r="S4565" s="18">
        <f>SUM(O4565:R4565)</f>
        <v>0</v>
      </c>
      <c r="T4565" s="20"/>
      <c r="U4565" s="17"/>
      <c r="V4565" s="17"/>
      <c r="W4565" s="17"/>
      <c r="X4565" s="17"/>
      <c r="Y4565" s="17"/>
      <c r="Z4565" s="18">
        <f>SUM(T4565:Y4565)</f>
        <v>0</v>
      </c>
      <c r="AA4565" s="17"/>
      <c r="AB4565" s="17"/>
      <c r="AC4565" s="41">
        <f>G4565+J4565+N4565+S4565+Z4565+AA4565-AB4565</f>
        <v>68.100000000000009</v>
      </c>
    </row>
    <row r="4566" spans="1:29" x14ac:dyDescent="0.25">
      <c r="A4566" s="224">
        <v>4562</v>
      </c>
      <c r="B4566" s="29" t="s">
        <v>1945</v>
      </c>
      <c r="C4566" s="28" t="s">
        <v>1369</v>
      </c>
      <c r="D4566" s="18">
        <v>0.68066666666666664</v>
      </c>
      <c r="E4566" s="122"/>
      <c r="F4566" s="17"/>
      <c r="G4566" s="18">
        <f>SUM(D4566*100,E4566:F4566)</f>
        <v>68.066666666666663</v>
      </c>
      <c r="H4566" s="17"/>
      <c r="I4566" s="19"/>
      <c r="J4566" s="18">
        <f>SUM(H4566:I4566)</f>
        <v>0</v>
      </c>
      <c r="K4566" s="17"/>
      <c r="L4566" s="19"/>
      <c r="M4566" s="19"/>
      <c r="N4566" s="18">
        <f>SUM(K4566:M4566)</f>
        <v>0</v>
      </c>
      <c r="O4566" s="19"/>
      <c r="P4566" s="19"/>
      <c r="Q4566" s="19"/>
      <c r="R4566" s="19"/>
      <c r="S4566" s="18">
        <f>SUM(O4566:R4566)</f>
        <v>0</v>
      </c>
      <c r="T4566" s="20"/>
      <c r="U4566" s="17"/>
      <c r="V4566" s="17"/>
      <c r="W4566" s="17"/>
      <c r="X4566" s="17"/>
      <c r="Y4566" s="17"/>
      <c r="Z4566" s="18">
        <f>SUM(T4566:Y4566)</f>
        <v>0</v>
      </c>
      <c r="AA4566" s="17"/>
      <c r="AB4566" s="17"/>
      <c r="AC4566" s="41">
        <f>G4566+J4566+N4566+S4566+Z4566+AA4566-AB4566</f>
        <v>68.066666666666663</v>
      </c>
    </row>
    <row r="4567" spans="1:29" x14ac:dyDescent="0.25">
      <c r="A4567" s="225">
        <v>4563</v>
      </c>
      <c r="B4567" s="62" t="s">
        <v>4671</v>
      </c>
      <c r="C4567" s="8" t="s">
        <v>4042</v>
      </c>
      <c r="D4567" s="18">
        <v>0.68066666666666664</v>
      </c>
      <c r="E4567" s="124"/>
      <c r="F4567" s="17"/>
      <c r="G4567" s="18">
        <f>SUM(D4567*100,E4567:F4567)</f>
        <v>68.066666666666663</v>
      </c>
      <c r="H4567" s="17"/>
      <c r="I4567" s="19"/>
      <c r="J4567" s="18">
        <f>SUM(H4567:I4567)</f>
        <v>0</v>
      </c>
      <c r="K4567" s="17"/>
      <c r="L4567" s="19"/>
      <c r="M4567" s="19"/>
      <c r="N4567" s="18">
        <f>SUM(K4567:M4567)</f>
        <v>0</v>
      </c>
      <c r="O4567" s="19"/>
      <c r="P4567" s="19"/>
      <c r="Q4567" s="19"/>
      <c r="R4567" s="19"/>
      <c r="S4567" s="18">
        <f>SUM(O4567:R4567)</f>
        <v>0</v>
      </c>
      <c r="T4567" s="20"/>
      <c r="U4567" s="17"/>
      <c r="V4567" s="17"/>
      <c r="W4567" s="17"/>
      <c r="X4567" s="17"/>
      <c r="Y4567" s="17"/>
      <c r="Z4567" s="18">
        <f>SUM(T4567:Y4567)</f>
        <v>0</v>
      </c>
      <c r="AA4567" s="17"/>
      <c r="AB4567" s="17"/>
      <c r="AC4567" s="41">
        <f>G4567+J4567+N4567+S4567+Z4567+AA4567-AB4567</f>
        <v>68.066666666666663</v>
      </c>
    </row>
    <row r="4568" spans="1:29" x14ac:dyDescent="0.25">
      <c r="A4568" s="224">
        <v>4564</v>
      </c>
      <c r="B4568" s="62" t="s">
        <v>3839</v>
      </c>
      <c r="C4568" s="13" t="s">
        <v>3340</v>
      </c>
      <c r="D4568" s="18">
        <v>0.66562500000000002</v>
      </c>
      <c r="E4568" s="122">
        <v>1</v>
      </c>
      <c r="F4568" s="17"/>
      <c r="G4568" s="18">
        <v>67.5625</v>
      </c>
      <c r="H4568" s="17"/>
      <c r="I4568" s="19"/>
      <c r="J4568" s="18">
        <v>0</v>
      </c>
      <c r="K4568" s="17"/>
      <c r="L4568" s="19"/>
      <c r="M4568" s="19"/>
      <c r="N4568" s="18">
        <v>0</v>
      </c>
      <c r="O4568" s="19"/>
      <c r="P4568" s="19"/>
      <c r="Q4568" s="19"/>
      <c r="R4568" s="19"/>
      <c r="S4568" s="18">
        <v>0</v>
      </c>
      <c r="T4568" s="20"/>
      <c r="U4568" s="17">
        <v>0.5</v>
      </c>
      <c r="V4568" s="17"/>
      <c r="W4568" s="17"/>
      <c r="X4568" s="17"/>
      <c r="Y4568" s="17"/>
      <c r="Z4568" s="18">
        <v>0.5</v>
      </c>
      <c r="AA4568" s="17"/>
      <c r="AB4568" s="17"/>
      <c r="AC4568" s="41">
        <v>68.0625</v>
      </c>
    </row>
    <row r="4569" spans="1:29" x14ac:dyDescent="0.25">
      <c r="A4569" s="224">
        <v>4565</v>
      </c>
      <c r="B4569" s="84" t="s">
        <v>1946</v>
      </c>
      <c r="C4569" s="8" t="s">
        <v>1369</v>
      </c>
      <c r="D4569" s="18">
        <v>0.68052434456928834</v>
      </c>
      <c r="E4569" s="122"/>
      <c r="F4569" s="17"/>
      <c r="G4569" s="18">
        <f>SUM(D4569*100,E4569:F4569)</f>
        <v>68.052434456928836</v>
      </c>
      <c r="H4569" s="17"/>
      <c r="I4569" s="19"/>
      <c r="J4569" s="18">
        <f>SUM(H4569:I4569)</f>
        <v>0</v>
      </c>
      <c r="K4569" s="17"/>
      <c r="L4569" s="19"/>
      <c r="M4569" s="19"/>
      <c r="N4569" s="18">
        <f>SUM(K4569:M4569)</f>
        <v>0</v>
      </c>
      <c r="O4569" s="19"/>
      <c r="P4569" s="19"/>
      <c r="Q4569" s="19"/>
      <c r="R4569" s="19"/>
      <c r="S4569" s="18">
        <f>SUM(O4569:R4569)</f>
        <v>0</v>
      </c>
      <c r="T4569" s="20"/>
      <c r="U4569" s="17"/>
      <c r="V4569" s="17"/>
      <c r="W4569" s="17"/>
      <c r="X4569" s="17"/>
      <c r="Y4569" s="17"/>
      <c r="Z4569" s="18">
        <f>SUM(T4569:Y4569)</f>
        <v>0</v>
      </c>
      <c r="AA4569" s="17"/>
      <c r="AB4569" s="17"/>
      <c r="AC4569" s="41">
        <f>G4569+J4569+N4569+S4569+Z4569+AA4569-AB4569</f>
        <v>68.052434456928836</v>
      </c>
    </row>
    <row r="4570" spans="1:29" x14ac:dyDescent="0.25">
      <c r="A4570" s="224">
        <v>4566</v>
      </c>
      <c r="B4570" s="85" t="s">
        <v>1947</v>
      </c>
      <c r="C4570" s="8" t="s">
        <v>1369</v>
      </c>
      <c r="D4570" s="18">
        <v>0.68019333333333332</v>
      </c>
      <c r="E4570" s="122"/>
      <c r="F4570" s="17"/>
      <c r="G4570" s="18">
        <f>SUM(D4570*100,E4570:F4570)</f>
        <v>68.019333333333336</v>
      </c>
      <c r="H4570" s="17"/>
      <c r="I4570" s="19"/>
      <c r="J4570" s="18">
        <f>SUM(H4570:I4570)</f>
        <v>0</v>
      </c>
      <c r="K4570" s="17"/>
      <c r="L4570" s="19"/>
      <c r="M4570" s="19"/>
      <c r="N4570" s="18">
        <f>SUM(K4570:M4570)</f>
        <v>0</v>
      </c>
      <c r="O4570" s="19"/>
      <c r="P4570" s="19"/>
      <c r="Q4570" s="19"/>
      <c r="R4570" s="19"/>
      <c r="S4570" s="18">
        <f>SUM(O4570:R4570)</f>
        <v>0</v>
      </c>
      <c r="T4570" s="20"/>
      <c r="U4570" s="17"/>
      <c r="V4570" s="17"/>
      <c r="W4570" s="17"/>
      <c r="X4570" s="17"/>
      <c r="Y4570" s="17"/>
      <c r="Z4570" s="18">
        <f>SUM(T4570:Y4570)</f>
        <v>0</v>
      </c>
      <c r="AA4570" s="17"/>
      <c r="AB4570" s="17"/>
      <c r="AC4570" s="41">
        <f>G4570+J4570+N4570+S4570+Z4570+AA4570-AB4570</f>
        <v>68.019333333333336</v>
      </c>
    </row>
    <row r="4571" spans="1:29" x14ac:dyDescent="0.25">
      <c r="A4571" s="225">
        <v>4567</v>
      </c>
      <c r="B4571" s="106" t="s">
        <v>1948</v>
      </c>
      <c r="C4571" s="31" t="s">
        <v>1369</v>
      </c>
      <c r="D4571" s="18">
        <v>0.68</v>
      </c>
      <c r="E4571" s="122"/>
      <c r="F4571" s="17"/>
      <c r="G4571" s="18">
        <f>SUM(D4571*100,E4571:F4571)</f>
        <v>68</v>
      </c>
      <c r="H4571" s="17"/>
      <c r="I4571" s="19"/>
      <c r="J4571" s="18">
        <f>SUM(H4571:I4571)</f>
        <v>0</v>
      </c>
      <c r="K4571" s="17"/>
      <c r="L4571" s="19"/>
      <c r="M4571" s="19"/>
      <c r="N4571" s="18">
        <f>SUM(K4571:M4571)</f>
        <v>0</v>
      </c>
      <c r="O4571" s="19"/>
      <c r="P4571" s="19"/>
      <c r="Q4571" s="19"/>
      <c r="R4571" s="19"/>
      <c r="S4571" s="18">
        <f>SUM(O4571:R4571)</f>
        <v>0</v>
      </c>
      <c r="T4571" s="20"/>
      <c r="U4571" s="17"/>
      <c r="V4571" s="17"/>
      <c r="W4571" s="17"/>
      <c r="X4571" s="17"/>
      <c r="Y4571" s="17"/>
      <c r="Z4571" s="18">
        <f>SUM(T4571:Y4571)</f>
        <v>0</v>
      </c>
      <c r="AA4571" s="17"/>
      <c r="AB4571" s="17"/>
      <c r="AC4571" s="41">
        <f>G4571+J4571+N4571+S4571+Z4571+AA4571-AB4571</f>
        <v>68</v>
      </c>
    </row>
    <row r="4572" spans="1:29" x14ac:dyDescent="0.25">
      <c r="A4572" s="224">
        <v>4568</v>
      </c>
      <c r="B4572" s="62" t="s">
        <v>3840</v>
      </c>
      <c r="C4572" s="13" t="s">
        <v>3340</v>
      </c>
      <c r="D4572" s="18">
        <v>0.66500000000000004</v>
      </c>
      <c r="E4572" s="122">
        <v>1</v>
      </c>
      <c r="F4572" s="17"/>
      <c r="G4572" s="18">
        <v>67.5</v>
      </c>
      <c r="H4572" s="17"/>
      <c r="I4572" s="19"/>
      <c r="J4572" s="18">
        <v>0</v>
      </c>
      <c r="K4572" s="17"/>
      <c r="L4572" s="19"/>
      <c r="M4572" s="19"/>
      <c r="N4572" s="18">
        <v>0</v>
      </c>
      <c r="O4572" s="19"/>
      <c r="P4572" s="19"/>
      <c r="Q4572" s="19"/>
      <c r="R4572" s="19"/>
      <c r="S4572" s="18">
        <v>0</v>
      </c>
      <c r="T4572" s="20"/>
      <c r="U4572" s="17">
        <v>0.5</v>
      </c>
      <c r="V4572" s="17"/>
      <c r="W4572" s="17"/>
      <c r="X4572" s="17"/>
      <c r="Y4572" s="17"/>
      <c r="Z4572" s="18">
        <v>0.5</v>
      </c>
      <c r="AA4572" s="17"/>
      <c r="AB4572" s="17"/>
      <c r="AC4572" s="41">
        <v>68</v>
      </c>
    </row>
    <row r="4573" spans="1:29" x14ac:dyDescent="0.25">
      <c r="A4573" s="224">
        <v>4569</v>
      </c>
      <c r="B4573" s="62" t="s">
        <v>5225</v>
      </c>
      <c r="C4573" s="9" t="s">
        <v>4042</v>
      </c>
      <c r="D4573" s="18">
        <v>0.66188484848484852</v>
      </c>
      <c r="E4573" s="124"/>
      <c r="F4573" s="17"/>
      <c r="G4573" s="18">
        <f>SUM(D4573*100,E4573:F4573)</f>
        <v>66.188484848484848</v>
      </c>
      <c r="H4573" s="17"/>
      <c r="I4573" s="19"/>
      <c r="J4573" s="18">
        <f>SUM(H4573:I4573)</f>
        <v>0</v>
      </c>
      <c r="K4573" s="17"/>
      <c r="L4573" s="19"/>
      <c r="M4573" s="19"/>
      <c r="N4573" s="18">
        <f>SUM(K4573:M4573)</f>
        <v>0</v>
      </c>
      <c r="O4573" s="19"/>
      <c r="P4573" s="19"/>
      <c r="Q4573" s="19"/>
      <c r="R4573" s="19"/>
      <c r="S4573" s="18">
        <f>SUM(O4573:R4573)</f>
        <v>0</v>
      </c>
      <c r="T4573" s="20">
        <v>1</v>
      </c>
      <c r="U4573" s="17">
        <v>0.8</v>
      </c>
      <c r="V4573" s="17"/>
      <c r="W4573" s="17"/>
      <c r="X4573" s="17"/>
      <c r="Y4573" s="17"/>
      <c r="Z4573" s="18">
        <f>SUM(T4573:Y4573)</f>
        <v>1.8</v>
      </c>
      <c r="AA4573" s="17"/>
      <c r="AB4573" s="17"/>
      <c r="AC4573" s="41">
        <f>G4573+J4573+N4573+S4573+Z4573+AA4573-AB4573</f>
        <v>67.988484848484845</v>
      </c>
    </row>
    <row r="4574" spans="1:29" x14ac:dyDescent="0.25">
      <c r="A4574" s="224">
        <v>4570</v>
      </c>
      <c r="B4574" s="111" t="s">
        <v>4122</v>
      </c>
      <c r="C4574" s="8" t="s">
        <v>4042</v>
      </c>
      <c r="D4574" s="18">
        <v>0.671875</v>
      </c>
      <c r="E4574" s="124"/>
      <c r="F4574" s="17"/>
      <c r="G4574" s="18">
        <f>SUM(D4574*100,E4574:F4574)</f>
        <v>67.1875</v>
      </c>
      <c r="H4574" s="17"/>
      <c r="I4574" s="19"/>
      <c r="J4574" s="18">
        <f>SUM(H4574:I4574)</f>
        <v>0</v>
      </c>
      <c r="K4574" s="17"/>
      <c r="L4574" s="19"/>
      <c r="M4574" s="19"/>
      <c r="N4574" s="18">
        <f>SUM(K4574:M4574)</f>
        <v>0</v>
      </c>
      <c r="O4574" s="19"/>
      <c r="P4574" s="19"/>
      <c r="Q4574" s="19"/>
      <c r="R4574" s="19"/>
      <c r="S4574" s="18">
        <f>SUM(O4574:R4574)</f>
        <v>0</v>
      </c>
      <c r="T4574" s="20"/>
      <c r="U4574" s="17">
        <v>0.8</v>
      </c>
      <c r="V4574" s="17"/>
      <c r="W4574" s="17"/>
      <c r="X4574" s="17"/>
      <c r="Y4574" s="17"/>
      <c r="Z4574" s="18">
        <f>SUM(T4574:Y4574)</f>
        <v>0.8</v>
      </c>
      <c r="AA4574" s="17"/>
      <c r="AB4574" s="17"/>
      <c r="AC4574" s="41">
        <f>G4574+J4574+N4574+S4574+Z4574+AA4574-AB4574</f>
        <v>67.987499999999997</v>
      </c>
    </row>
    <row r="4575" spans="1:29" x14ac:dyDescent="0.25">
      <c r="A4575" s="225">
        <v>4571</v>
      </c>
      <c r="B4575" s="109">
        <v>214094</v>
      </c>
      <c r="C4575" s="36" t="s">
        <v>5457</v>
      </c>
      <c r="D4575" s="39">
        <v>0.67974074074074076</v>
      </c>
      <c r="E4575" s="123"/>
      <c r="F4575" s="33"/>
      <c r="G4575" s="34">
        <v>67.974074074074082</v>
      </c>
      <c r="H4575" s="33"/>
      <c r="I4575" s="32"/>
      <c r="J4575" s="34">
        <v>0</v>
      </c>
      <c r="K4575" s="33"/>
      <c r="L4575" s="32"/>
      <c r="M4575" s="32"/>
      <c r="N4575" s="34">
        <v>0</v>
      </c>
      <c r="O4575" s="32"/>
      <c r="P4575" s="32"/>
      <c r="Q4575" s="32"/>
      <c r="R4575" s="32"/>
      <c r="S4575" s="34">
        <v>0</v>
      </c>
      <c r="T4575" s="35"/>
      <c r="U4575" s="33"/>
      <c r="V4575" s="33"/>
      <c r="W4575" s="33"/>
      <c r="X4575" s="33"/>
      <c r="Y4575" s="33"/>
      <c r="Z4575" s="34">
        <v>0</v>
      </c>
      <c r="AA4575" s="33"/>
      <c r="AB4575" s="33"/>
      <c r="AC4575" s="42">
        <v>67.974074074074082</v>
      </c>
    </row>
    <row r="4576" spans="1:29" x14ac:dyDescent="0.25">
      <c r="A4576" s="224">
        <v>4572</v>
      </c>
      <c r="B4576" s="58" t="s">
        <v>1126</v>
      </c>
      <c r="C4576" s="8" t="s">
        <v>5456</v>
      </c>
      <c r="D4576" s="6">
        <v>0.67967741935483872</v>
      </c>
      <c r="E4576" s="121"/>
      <c r="F4576" s="5"/>
      <c r="G4576" s="6">
        <f>SUM(D4576*100,E4576:F4576)</f>
        <v>67.967741935483872</v>
      </c>
      <c r="H4576" s="5"/>
      <c r="I4576" s="4"/>
      <c r="J4576" s="6">
        <f>SUM(H4576:I4576)</f>
        <v>0</v>
      </c>
      <c r="K4576" s="5"/>
      <c r="L4576" s="4"/>
      <c r="M4576" s="4"/>
      <c r="N4576" s="6">
        <f>SUM(K4576:M4576)</f>
        <v>0</v>
      </c>
      <c r="O4576" s="4"/>
      <c r="P4576" s="4"/>
      <c r="Q4576" s="4"/>
      <c r="R4576" s="4"/>
      <c r="S4576" s="6">
        <f>SUM(O4576:R4576)</f>
        <v>0</v>
      </c>
      <c r="T4576" s="7"/>
      <c r="U4576" s="5"/>
      <c r="V4576" s="5"/>
      <c r="W4576" s="5"/>
      <c r="X4576" s="5"/>
      <c r="Y4576" s="5"/>
      <c r="Z4576" s="6">
        <f>SUM(T4576:Y4576)</f>
        <v>0</v>
      </c>
      <c r="AA4576" s="5"/>
      <c r="AB4576" s="5"/>
      <c r="AC4576" s="40">
        <f>G4576+J4576+N4576+S4576+Z4576+AA4576-AB4576</f>
        <v>67.967741935483872</v>
      </c>
    </row>
    <row r="4577" spans="1:29" x14ac:dyDescent="0.25">
      <c r="A4577" s="224">
        <v>4573</v>
      </c>
      <c r="B4577" s="60" t="s">
        <v>4799</v>
      </c>
      <c r="C4577" s="8" t="s">
        <v>4042</v>
      </c>
      <c r="D4577" s="18">
        <v>0.67766666666666664</v>
      </c>
      <c r="E4577" s="124"/>
      <c r="F4577" s="17"/>
      <c r="G4577" s="18">
        <f>SUM(D4577*100,E4577:F4577)</f>
        <v>67.766666666666666</v>
      </c>
      <c r="H4577" s="17"/>
      <c r="I4577" s="19"/>
      <c r="J4577" s="18">
        <f>SUM(H4577:I4577)</f>
        <v>0</v>
      </c>
      <c r="K4577" s="17"/>
      <c r="L4577" s="19"/>
      <c r="M4577" s="19"/>
      <c r="N4577" s="18">
        <f>SUM(K4577:M4577)</f>
        <v>0</v>
      </c>
      <c r="O4577" s="19"/>
      <c r="P4577" s="19"/>
      <c r="Q4577" s="19"/>
      <c r="R4577" s="19"/>
      <c r="S4577" s="18">
        <f>SUM(O4577:R4577)</f>
        <v>0</v>
      </c>
      <c r="T4577" s="20"/>
      <c r="U4577" s="17">
        <v>0.2</v>
      </c>
      <c r="V4577" s="17"/>
      <c r="W4577" s="17"/>
      <c r="X4577" s="17"/>
      <c r="Y4577" s="17"/>
      <c r="Z4577" s="18">
        <f>SUM(T4577:Y4577)</f>
        <v>0.2</v>
      </c>
      <c r="AA4577" s="17"/>
      <c r="AB4577" s="17"/>
      <c r="AC4577" s="41">
        <f>G4577+J4577+N4577+S4577+Z4577+AA4577-AB4577</f>
        <v>67.966666666666669</v>
      </c>
    </row>
    <row r="4578" spans="1:29" x14ac:dyDescent="0.25">
      <c r="A4578" s="224">
        <v>4574</v>
      </c>
      <c r="B4578" s="62" t="s">
        <v>1127</v>
      </c>
      <c r="C4578" s="8" t="s">
        <v>5456</v>
      </c>
      <c r="D4578" s="6">
        <v>0.67965517241379314</v>
      </c>
      <c r="E4578" s="121"/>
      <c r="F4578" s="5"/>
      <c r="G4578" s="6">
        <f>SUM(D4578*100,E4578:F4578)</f>
        <v>67.965517241379317</v>
      </c>
      <c r="H4578" s="5"/>
      <c r="I4578" s="4"/>
      <c r="J4578" s="6">
        <f>SUM(H4578:I4578)</f>
        <v>0</v>
      </c>
      <c r="K4578" s="5"/>
      <c r="L4578" s="4"/>
      <c r="M4578" s="4"/>
      <c r="N4578" s="6">
        <f>SUM(K4578:M4578)</f>
        <v>0</v>
      </c>
      <c r="O4578" s="4"/>
      <c r="P4578" s="4"/>
      <c r="Q4578" s="4"/>
      <c r="R4578" s="4"/>
      <c r="S4578" s="6">
        <f>SUM(O4578:R4578)</f>
        <v>0</v>
      </c>
      <c r="T4578" s="7"/>
      <c r="U4578" s="5"/>
      <c r="V4578" s="5"/>
      <c r="W4578" s="5"/>
      <c r="X4578" s="5"/>
      <c r="Y4578" s="5"/>
      <c r="Z4578" s="6">
        <f>SUM(T4578:Y4578)</f>
        <v>0</v>
      </c>
      <c r="AA4578" s="5"/>
      <c r="AB4578" s="5"/>
      <c r="AC4578" s="40">
        <f>G4578+J4578+N4578+S4578+Z4578+AA4578-AB4578</f>
        <v>67.965517241379317</v>
      </c>
    </row>
    <row r="4579" spans="1:29" x14ac:dyDescent="0.25">
      <c r="A4579" s="225">
        <v>4575</v>
      </c>
      <c r="B4579" s="74" t="s">
        <v>1949</v>
      </c>
      <c r="C4579" s="21" t="s">
        <v>1369</v>
      </c>
      <c r="D4579" s="18">
        <v>0.67923547400611617</v>
      </c>
      <c r="E4579" s="122"/>
      <c r="F4579" s="17"/>
      <c r="G4579" s="18">
        <f>SUM(D4579*100,E4579:F4579)</f>
        <v>67.923547400611611</v>
      </c>
      <c r="H4579" s="17"/>
      <c r="I4579" s="19"/>
      <c r="J4579" s="18">
        <f>SUM(H4579:I4579)</f>
        <v>0</v>
      </c>
      <c r="K4579" s="17"/>
      <c r="L4579" s="19"/>
      <c r="M4579" s="19"/>
      <c r="N4579" s="18">
        <f>SUM(K4579:M4579)</f>
        <v>0</v>
      </c>
      <c r="O4579" s="19"/>
      <c r="P4579" s="19"/>
      <c r="Q4579" s="19"/>
      <c r="R4579" s="19"/>
      <c r="S4579" s="18">
        <f>SUM(O4579:R4579)</f>
        <v>0</v>
      </c>
      <c r="T4579" s="20"/>
      <c r="U4579" s="17"/>
      <c r="V4579" s="17"/>
      <c r="W4579" s="17"/>
      <c r="X4579" s="17"/>
      <c r="Y4579" s="17"/>
      <c r="Z4579" s="18">
        <f>SUM(T4579:Y4579)</f>
        <v>0</v>
      </c>
      <c r="AA4579" s="17"/>
      <c r="AB4579" s="17"/>
      <c r="AC4579" s="41">
        <f>G4579+J4579+N4579+S4579+Z4579+AA4579-AB4579</f>
        <v>67.923547400611611</v>
      </c>
    </row>
    <row r="4580" spans="1:29" x14ac:dyDescent="0.25">
      <c r="A4580" s="224">
        <v>4576</v>
      </c>
      <c r="B4580" s="109">
        <v>184028</v>
      </c>
      <c r="C4580" s="36" t="s">
        <v>5457</v>
      </c>
      <c r="D4580" s="39">
        <v>0.6791666666666667</v>
      </c>
      <c r="E4580" s="123"/>
      <c r="F4580" s="33"/>
      <c r="G4580" s="34">
        <v>67.916666666666671</v>
      </c>
      <c r="H4580" s="33"/>
      <c r="I4580" s="32"/>
      <c r="J4580" s="34">
        <v>0</v>
      </c>
      <c r="K4580" s="33"/>
      <c r="L4580" s="32"/>
      <c r="M4580" s="32"/>
      <c r="N4580" s="34">
        <v>0</v>
      </c>
      <c r="O4580" s="32"/>
      <c r="P4580" s="32"/>
      <c r="Q4580" s="32"/>
      <c r="R4580" s="32"/>
      <c r="S4580" s="34">
        <v>0</v>
      </c>
      <c r="T4580" s="35"/>
      <c r="U4580" s="33"/>
      <c r="V4580" s="33"/>
      <c r="W4580" s="33"/>
      <c r="X4580" s="33"/>
      <c r="Y4580" s="33"/>
      <c r="Z4580" s="34">
        <v>0</v>
      </c>
      <c r="AA4580" s="33"/>
      <c r="AB4580" s="33"/>
      <c r="AC4580" s="42">
        <v>67.916666666666671</v>
      </c>
    </row>
    <row r="4581" spans="1:29" x14ac:dyDescent="0.25">
      <c r="A4581" s="224">
        <v>4577</v>
      </c>
      <c r="B4581" s="109">
        <v>184051</v>
      </c>
      <c r="C4581" s="36" t="s">
        <v>5457</v>
      </c>
      <c r="D4581" s="39">
        <v>0.6791666666666667</v>
      </c>
      <c r="E4581" s="123"/>
      <c r="F4581" s="33"/>
      <c r="G4581" s="34">
        <v>67.916666666666671</v>
      </c>
      <c r="H4581" s="33"/>
      <c r="I4581" s="32"/>
      <c r="J4581" s="34">
        <v>0</v>
      </c>
      <c r="K4581" s="33"/>
      <c r="L4581" s="32"/>
      <c r="M4581" s="32"/>
      <c r="N4581" s="34">
        <v>0</v>
      </c>
      <c r="O4581" s="32"/>
      <c r="P4581" s="32"/>
      <c r="Q4581" s="32"/>
      <c r="R4581" s="32"/>
      <c r="S4581" s="34">
        <v>0</v>
      </c>
      <c r="T4581" s="35"/>
      <c r="U4581" s="33"/>
      <c r="V4581" s="33"/>
      <c r="W4581" s="33"/>
      <c r="X4581" s="33"/>
      <c r="Y4581" s="33"/>
      <c r="Z4581" s="34">
        <v>0</v>
      </c>
      <c r="AA4581" s="33"/>
      <c r="AB4581" s="33"/>
      <c r="AC4581" s="42">
        <v>67.916666666666671</v>
      </c>
    </row>
    <row r="4582" spans="1:29" x14ac:dyDescent="0.25">
      <c r="A4582" s="224">
        <v>4578</v>
      </c>
      <c r="B4582" s="62" t="s">
        <v>1128</v>
      </c>
      <c r="C4582" s="8" t="s">
        <v>5456</v>
      </c>
      <c r="D4582" s="6">
        <v>0.67900000000000005</v>
      </c>
      <c r="E4582" s="121"/>
      <c r="F4582" s="5"/>
      <c r="G4582" s="6">
        <f>SUM(D4582*100,E4582:F4582)</f>
        <v>67.900000000000006</v>
      </c>
      <c r="H4582" s="5"/>
      <c r="I4582" s="4"/>
      <c r="J4582" s="6">
        <f>SUM(H4582:I4582)</f>
        <v>0</v>
      </c>
      <c r="K4582" s="5"/>
      <c r="L4582" s="4"/>
      <c r="M4582" s="4"/>
      <c r="N4582" s="6">
        <f>SUM(K4582:M4582)</f>
        <v>0</v>
      </c>
      <c r="O4582" s="4"/>
      <c r="P4582" s="4"/>
      <c r="Q4582" s="4"/>
      <c r="R4582" s="4"/>
      <c r="S4582" s="6">
        <f>SUM(O4582:R4582)</f>
        <v>0</v>
      </c>
      <c r="T4582" s="7"/>
      <c r="U4582" s="5"/>
      <c r="V4582" s="5"/>
      <c r="W4582" s="5"/>
      <c r="X4582" s="5"/>
      <c r="Y4582" s="5"/>
      <c r="Z4582" s="6">
        <f>SUM(T4582:Y4582)</f>
        <v>0</v>
      </c>
      <c r="AA4582" s="5"/>
      <c r="AB4582" s="5"/>
      <c r="AC4582" s="40">
        <f>G4582+J4582+N4582+S4582+Z4582+AA4582-AB4582</f>
        <v>67.900000000000006</v>
      </c>
    </row>
    <row r="4583" spans="1:29" x14ac:dyDescent="0.25">
      <c r="A4583" s="225">
        <v>4579</v>
      </c>
      <c r="B4583" s="109">
        <v>214157</v>
      </c>
      <c r="C4583" s="36" t="s">
        <v>5457</v>
      </c>
      <c r="D4583" s="39">
        <v>0.65874074074074074</v>
      </c>
      <c r="E4583" s="123"/>
      <c r="F4583" s="33"/>
      <c r="G4583" s="34">
        <v>65.874074074074073</v>
      </c>
      <c r="H4583" s="33">
        <v>2</v>
      </c>
      <c r="I4583" s="32"/>
      <c r="J4583" s="34">
        <v>2</v>
      </c>
      <c r="K4583" s="33"/>
      <c r="L4583" s="32"/>
      <c r="M4583" s="32"/>
      <c r="N4583" s="34">
        <v>0</v>
      </c>
      <c r="O4583" s="32"/>
      <c r="P4583" s="32"/>
      <c r="Q4583" s="32"/>
      <c r="R4583" s="32"/>
      <c r="S4583" s="34">
        <v>0</v>
      </c>
      <c r="T4583" s="35"/>
      <c r="U4583" s="33"/>
      <c r="V4583" s="33"/>
      <c r="W4583" s="33"/>
      <c r="X4583" s="33"/>
      <c r="Y4583" s="33"/>
      <c r="Z4583" s="34">
        <v>0</v>
      </c>
      <c r="AA4583" s="33"/>
      <c r="AB4583" s="33"/>
      <c r="AC4583" s="42">
        <v>67.874074074074073</v>
      </c>
    </row>
    <row r="4584" spans="1:29" x14ac:dyDescent="0.25">
      <c r="A4584" s="224">
        <v>4580</v>
      </c>
      <c r="B4584" s="58" t="s">
        <v>1129</v>
      </c>
      <c r="C4584" s="8" t="s">
        <v>5456</v>
      </c>
      <c r="D4584" s="43">
        <v>0.67864666666666673</v>
      </c>
      <c r="E4584" s="121"/>
      <c r="F4584" s="5"/>
      <c r="G4584" s="6">
        <f>SUM(D4584*100,E4584:F4584)</f>
        <v>67.864666666666679</v>
      </c>
      <c r="H4584" s="5"/>
      <c r="I4584" s="4"/>
      <c r="J4584" s="6">
        <f>SUM(H4584:I4584)</f>
        <v>0</v>
      </c>
      <c r="K4584" s="5"/>
      <c r="L4584" s="4"/>
      <c r="M4584" s="4"/>
      <c r="N4584" s="6">
        <f>SUM(K4584:M4584)</f>
        <v>0</v>
      </c>
      <c r="O4584" s="4"/>
      <c r="P4584" s="4"/>
      <c r="Q4584" s="4"/>
      <c r="R4584" s="4"/>
      <c r="S4584" s="6">
        <f>SUM(O4584:R4584)</f>
        <v>0</v>
      </c>
      <c r="T4584" s="7"/>
      <c r="U4584" s="5"/>
      <c r="V4584" s="5"/>
      <c r="W4584" s="5"/>
      <c r="X4584" s="5"/>
      <c r="Y4584" s="5"/>
      <c r="Z4584" s="6">
        <f>SUM(T4584:Y4584)</f>
        <v>0</v>
      </c>
      <c r="AA4584" s="5"/>
      <c r="AB4584" s="5"/>
      <c r="AC4584" s="40">
        <f>G4584+J4584+N4584+S4584+Z4584+AA4584-AB4584</f>
        <v>67.864666666666679</v>
      </c>
    </row>
    <row r="4585" spans="1:29" x14ac:dyDescent="0.25">
      <c r="A4585" s="224">
        <v>4581</v>
      </c>
      <c r="B4585" s="92" t="s">
        <v>1950</v>
      </c>
      <c r="C4585" s="8" t="s">
        <v>1369</v>
      </c>
      <c r="D4585" s="18">
        <v>0.67864406779661013</v>
      </c>
      <c r="E4585" s="122"/>
      <c r="F4585" s="17"/>
      <c r="G4585" s="18">
        <f>SUM(D4585*100,E4585:F4585)</f>
        <v>67.86440677966101</v>
      </c>
      <c r="H4585" s="17"/>
      <c r="I4585" s="19"/>
      <c r="J4585" s="18">
        <f>SUM(H4585:I4585)</f>
        <v>0</v>
      </c>
      <c r="K4585" s="17"/>
      <c r="L4585" s="19"/>
      <c r="M4585" s="19"/>
      <c r="N4585" s="18">
        <f>SUM(K4585:M4585)</f>
        <v>0</v>
      </c>
      <c r="O4585" s="19"/>
      <c r="P4585" s="19"/>
      <c r="Q4585" s="19"/>
      <c r="R4585" s="19"/>
      <c r="S4585" s="18">
        <f>SUM(O4585:R4585)</f>
        <v>0</v>
      </c>
      <c r="T4585" s="20"/>
      <c r="U4585" s="17"/>
      <c r="V4585" s="17"/>
      <c r="W4585" s="17"/>
      <c r="X4585" s="17"/>
      <c r="Y4585" s="17"/>
      <c r="Z4585" s="18">
        <f>SUM(T4585:Y4585)</f>
        <v>0</v>
      </c>
      <c r="AA4585" s="17"/>
      <c r="AB4585" s="17"/>
      <c r="AC4585" s="41">
        <f>G4585+J4585+N4585+S4585+Z4585+AA4585-AB4585</f>
        <v>67.86440677966101</v>
      </c>
    </row>
    <row r="4586" spans="1:29" x14ac:dyDescent="0.25">
      <c r="A4586" s="224">
        <v>4582</v>
      </c>
      <c r="B4586" s="74" t="s">
        <v>1368</v>
      </c>
      <c r="C4586" s="21" t="s">
        <v>1369</v>
      </c>
      <c r="D4586" s="18">
        <v>0.67862385321100915</v>
      </c>
      <c r="E4586" s="122"/>
      <c r="F4586" s="17"/>
      <c r="G4586" s="18">
        <f>SUM(D4586*100,E4586:F4586)</f>
        <v>67.862385321100916</v>
      </c>
      <c r="H4586" s="17"/>
      <c r="I4586" s="19"/>
      <c r="J4586" s="18">
        <f>SUM(H4586:I4586)</f>
        <v>0</v>
      </c>
      <c r="K4586" s="17"/>
      <c r="L4586" s="19"/>
      <c r="M4586" s="19"/>
      <c r="N4586" s="18">
        <f>SUM(K4586:M4586)</f>
        <v>0</v>
      </c>
      <c r="O4586" s="19"/>
      <c r="P4586" s="19"/>
      <c r="Q4586" s="19"/>
      <c r="R4586" s="19"/>
      <c r="S4586" s="18">
        <f>SUM(O4586:R4586)</f>
        <v>0</v>
      </c>
      <c r="T4586" s="20"/>
      <c r="U4586" s="17"/>
      <c r="V4586" s="17"/>
      <c r="W4586" s="17"/>
      <c r="X4586" s="17"/>
      <c r="Y4586" s="17"/>
      <c r="Z4586" s="18">
        <f>SUM(T4586:Y4586)</f>
        <v>0</v>
      </c>
      <c r="AA4586" s="17"/>
      <c r="AB4586" s="17"/>
      <c r="AC4586" s="41">
        <f>G4586+J4586+N4586+S4586+Z4586+AA4586-AB4586</f>
        <v>67.862385321100916</v>
      </c>
    </row>
    <row r="4587" spans="1:29" ht="25.5" x14ac:dyDescent="0.25">
      <c r="A4587" s="225">
        <v>4583</v>
      </c>
      <c r="B4587" s="81" t="s">
        <v>1951</v>
      </c>
      <c r="C4587" s="13" t="s">
        <v>1369</v>
      </c>
      <c r="D4587" s="18">
        <v>0.6786214285714286</v>
      </c>
      <c r="E4587" s="122"/>
      <c r="F4587" s="17"/>
      <c r="G4587" s="18">
        <f>SUM(D4587*100,E4587:F4587)</f>
        <v>67.862142857142857</v>
      </c>
      <c r="H4587" s="17"/>
      <c r="I4587" s="19"/>
      <c r="J4587" s="18">
        <f>SUM(H4587:I4587)</f>
        <v>0</v>
      </c>
      <c r="K4587" s="17"/>
      <c r="L4587" s="19"/>
      <c r="M4587" s="19"/>
      <c r="N4587" s="18">
        <f>SUM(K4587:M4587)</f>
        <v>0</v>
      </c>
      <c r="O4587" s="19"/>
      <c r="P4587" s="19"/>
      <c r="Q4587" s="19"/>
      <c r="R4587" s="19"/>
      <c r="S4587" s="18">
        <f>SUM(O4587:R4587)</f>
        <v>0</v>
      </c>
      <c r="T4587" s="20"/>
      <c r="U4587" s="17"/>
      <c r="V4587" s="17"/>
      <c r="W4587" s="17"/>
      <c r="X4587" s="17"/>
      <c r="Y4587" s="17"/>
      <c r="Z4587" s="18">
        <f>SUM(T4587:Y4587)</f>
        <v>0</v>
      </c>
      <c r="AA4587" s="17"/>
      <c r="AB4587" s="17"/>
      <c r="AC4587" s="41">
        <f>G4587+J4587+N4587+S4587+Z4587+AA4587-AB4587</f>
        <v>67.862142857142857</v>
      </c>
    </row>
    <row r="4588" spans="1:29" x14ac:dyDescent="0.25">
      <c r="A4588" s="224">
        <v>4584</v>
      </c>
      <c r="B4588" s="109">
        <v>204184</v>
      </c>
      <c r="C4588" s="36" t="s">
        <v>5457</v>
      </c>
      <c r="D4588" s="38">
        <v>0.67843750000000003</v>
      </c>
      <c r="E4588" s="123"/>
      <c r="F4588" s="33"/>
      <c r="G4588" s="34">
        <v>67.84375</v>
      </c>
      <c r="H4588" s="33"/>
      <c r="I4588" s="32"/>
      <c r="J4588" s="34">
        <v>0</v>
      </c>
      <c r="K4588" s="33"/>
      <c r="L4588" s="32"/>
      <c r="M4588" s="32"/>
      <c r="N4588" s="34">
        <v>0</v>
      </c>
      <c r="O4588" s="32"/>
      <c r="P4588" s="32"/>
      <c r="Q4588" s="32"/>
      <c r="R4588" s="32"/>
      <c r="S4588" s="34">
        <v>0</v>
      </c>
      <c r="T4588" s="35"/>
      <c r="U4588" s="33"/>
      <c r="V4588" s="33"/>
      <c r="W4588" s="33"/>
      <c r="X4588" s="33"/>
      <c r="Y4588" s="33"/>
      <c r="Z4588" s="34">
        <v>0</v>
      </c>
      <c r="AA4588" s="33"/>
      <c r="AB4588" s="33"/>
      <c r="AC4588" s="42">
        <v>67.84375</v>
      </c>
    </row>
    <row r="4589" spans="1:29" x14ac:dyDescent="0.25">
      <c r="A4589" s="224">
        <v>4585</v>
      </c>
      <c r="B4589" s="62" t="s">
        <v>4972</v>
      </c>
      <c r="C4589" s="8" t="s">
        <v>4042</v>
      </c>
      <c r="D4589" s="18">
        <v>0.67842105263157892</v>
      </c>
      <c r="E4589" s="124"/>
      <c r="F4589" s="17"/>
      <c r="G4589" s="18">
        <f>SUM(D4589*100,E4589:F4589)</f>
        <v>67.84210526315789</v>
      </c>
      <c r="H4589" s="17"/>
      <c r="I4589" s="19"/>
      <c r="J4589" s="18">
        <f>SUM(H4589:I4589)</f>
        <v>0</v>
      </c>
      <c r="K4589" s="17"/>
      <c r="L4589" s="19"/>
      <c r="M4589" s="19"/>
      <c r="N4589" s="18">
        <f>SUM(K4589:M4589)</f>
        <v>0</v>
      </c>
      <c r="O4589" s="19"/>
      <c r="P4589" s="19"/>
      <c r="Q4589" s="19"/>
      <c r="R4589" s="19"/>
      <c r="S4589" s="18">
        <f>SUM(O4589:R4589)</f>
        <v>0</v>
      </c>
      <c r="T4589" s="20"/>
      <c r="U4589" s="17"/>
      <c r="V4589" s="17"/>
      <c r="W4589" s="17"/>
      <c r="X4589" s="17"/>
      <c r="Y4589" s="17"/>
      <c r="Z4589" s="18">
        <f>SUM(T4589:Y4589)</f>
        <v>0</v>
      </c>
      <c r="AA4589" s="17"/>
      <c r="AB4589" s="17"/>
      <c r="AC4589" s="41">
        <f>G4589+J4589+N4589+S4589+Z4589+AA4589-AB4589</f>
        <v>67.84210526315789</v>
      </c>
    </row>
    <row r="4590" spans="1:29" x14ac:dyDescent="0.25">
      <c r="A4590" s="224">
        <v>4586</v>
      </c>
      <c r="B4590" s="109">
        <v>194141</v>
      </c>
      <c r="C4590" s="36" t="s">
        <v>5457</v>
      </c>
      <c r="D4590" s="39">
        <v>0.66333333333333333</v>
      </c>
      <c r="E4590" s="123"/>
      <c r="F4590" s="33"/>
      <c r="G4590" s="34">
        <v>66.333333333333329</v>
      </c>
      <c r="H4590" s="33"/>
      <c r="I4590" s="32"/>
      <c r="J4590" s="34">
        <v>0</v>
      </c>
      <c r="K4590" s="33"/>
      <c r="L4590" s="32"/>
      <c r="M4590" s="32"/>
      <c r="N4590" s="34">
        <v>0</v>
      </c>
      <c r="O4590" s="32"/>
      <c r="P4590" s="32"/>
      <c r="Q4590" s="32"/>
      <c r="R4590" s="32"/>
      <c r="S4590" s="34">
        <v>0</v>
      </c>
      <c r="T4590" s="35">
        <v>1.5</v>
      </c>
      <c r="U4590" s="33"/>
      <c r="V4590" s="33"/>
      <c r="W4590" s="33"/>
      <c r="X4590" s="33"/>
      <c r="Y4590" s="33"/>
      <c r="Z4590" s="34">
        <v>1.5</v>
      </c>
      <c r="AA4590" s="33"/>
      <c r="AB4590" s="33"/>
      <c r="AC4590" s="42">
        <v>67.833333333333329</v>
      </c>
    </row>
    <row r="4591" spans="1:29" x14ac:dyDescent="0.25">
      <c r="A4591" s="225">
        <v>4587</v>
      </c>
      <c r="B4591" s="109">
        <v>214005</v>
      </c>
      <c r="C4591" s="36" t="s">
        <v>5457</v>
      </c>
      <c r="D4591" s="39">
        <v>0.67811111111111111</v>
      </c>
      <c r="E4591" s="123"/>
      <c r="F4591" s="33"/>
      <c r="G4591" s="34">
        <v>67.811111111111117</v>
      </c>
      <c r="H4591" s="33"/>
      <c r="I4591" s="32"/>
      <c r="J4591" s="34">
        <v>0</v>
      </c>
      <c r="K4591" s="33"/>
      <c r="L4591" s="32"/>
      <c r="M4591" s="32"/>
      <c r="N4591" s="34">
        <v>0</v>
      </c>
      <c r="O4591" s="32"/>
      <c r="P4591" s="32"/>
      <c r="Q4591" s="32"/>
      <c r="R4591" s="32"/>
      <c r="S4591" s="34">
        <v>0</v>
      </c>
      <c r="T4591" s="35"/>
      <c r="U4591" s="33"/>
      <c r="V4591" s="33"/>
      <c r="W4591" s="33"/>
      <c r="X4591" s="33"/>
      <c r="Y4591" s="33"/>
      <c r="Z4591" s="34">
        <v>0</v>
      </c>
      <c r="AA4591" s="33"/>
      <c r="AB4591" s="33"/>
      <c r="AC4591" s="42">
        <v>67.811111111111117</v>
      </c>
    </row>
    <row r="4592" spans="1:29" x14ac:dyDescent="0.25">
      <c r="A4592" s="224">
        <v>4588</v>
      </c>
      <c r="B4592" s="94" t="s">
        <v>1952</v>
      </c>
      <c r="C4592" s="8" t="s">
        <v>1369</v>
      </c>
      <c r="D4592" s="18">
        <v>0.67794007490636699</v>
      </c>
      <c r="E4592" s="122"/>
      <c r="F4592" s="17"/>
      <c r="G4592" s="18">
        <f>SUM(D4592*100,E4592:F4592)</f>
        <v>67.794007490636702</v>
      </c>
      <c r="H4592" s="17"/>
      <c r="I4592" s="19"/>
      <c r="J4592" s="18">
        <f>SUM(H4592:I4592)</f>
        <v>0</v>
      </c>
      <c r="K4592" s="17"/>
      <c r="L4592" s="19"/>
      <c r="M4592" s="19"/>
      <c r="N4592" s="18">
        <f>SUM(K4592:M4592)</f>
        <v>0</v>
      </c>
      <c r="O4592" s="19"/>
      <c r="P4592" s="19"/>
      <c r="Q4592" s="19"/>
      <c r="R4592" s="19"/>
      <c r="S4592" s="18">
        <f>SUM(O4592:R4592)</f>
        <v>0</v>
      </c>
      <c r="T4592" s="20"/>
      <c r="U4592" s="17"/>
      <c r="V4592" s="17"/>
      <c r="W4592" s="17"/>
      <c r="X4592" s="17"/>
      <c r="Y4592" s="17"/>
      <c r="Z4592" s="18">
        <f>SUM(T4592:Y4592)</f>
        <v>0</v>
      </c>
      <c r="AA4592" s="17"/>
      <c r="AB4592" s="17"/>
      <c r="AC4592" s="41">
        <f>G4592+J4592+N4592+S4592+Z4592+AA4592-AB4592</f>
        <v>67.794007490636702</v>
      </c>
    </row>
    <row r="4593" spans="1:29" x14ac:dyDescent="0.25">
      <c r="A4593" s="224">
        <v>4589</v>
      </c>
      <c r="B4593" s="58" t="s">
        <v>1130</v>
      </c>
      <c r="C4593" s="8" t="s">
        <v>5456</v>
      </c>
      <c r="D4593" s="6">
        <v>0.6779310344827586</v>
      </c>
      <c r="E4593" s="121"/>
      <c r="F4593" s="5"/>
      <c r="G4593" s="6">
        <f>SUM(D4593*100,E4593:F4593)</f>
        <v>67.793103448275858</v>
      </c>
      <c r="H4593" s="5"/>
      <c r="I4593" s="4"/>
      <c r="J4593" s="6">
        <f>SUM(H4593:I4593)</f>
        <v>0</v>
      </c>
      <c r="K4593" s="5"/>
      <c r="L4593" s="4"/>
      <c r="M4593" s="4"/>
      <c r="N4593" s="6">
        <f>SUM(K4593:M4593)</f>
        <v>0</v>
      </c>
      <c r="O4593" s="4"/>
      <c r="P4593" s="4"/>
      <c r="Q4593" s="4"/>
      <c r="R4593" s="4"/>
      <c r="S4593" s="6">
        <f>SUM(O4593:R4593)</f>
        <v>0</v>
      </c>
      <c r="T4593" s="7"/>
      <c r="U4593" s="5"/>
      <c r="V4593" s="5"/>
      <c r="W4593" s="5"/>
      <c r="X4593" s="5"/>
      <c r="Y4593" s="5"/>
      <c r="Z4593" s="6">
        <f>SUM(T4593:Y4593)</f>
        <v>0</v>
      </c>
      <c r="AA4593" s="5"/>
      <c r="AB4593" s="5"/>
      <c r="AC4593" s="40">
        <f>G4593+J4593+N4593+S4593+Z4593+AA4593-AB4593</f>
        <v>67.793103448275858</v>
      </c>
    </row>
    <row r="4594" spans="1:29" x14ac:dyDescent="0.25">
      <c r="A4594" s="224">
        <v>4590</v>
      </c>
      <c r="B4594" s="62" t="s">
        <v>5093</v>
      </c>
      <c r="C4594" s="24" t="s">
        <v>4042</v>
      </c>
      <c r="D4594" s="18">
        <v>0.67790322580645157</v>
      </c>
      <c r="E4594" s="124"/>
      <c r="F4594" s="17"/>
      <c r="G4594" s="18">
        <f>SUM(D4594*100,E4594:F4594)</f>
        <v>67.790322580645153</v>
      </c>
      <c r="H4594" s="17"/>
      <c r="I4594" s="19"/>
      <c r="J4594" s="18">
        <f>SUM(H4594:I4594)</f>
        <v>0</v>
      </c>
      <c r="K4594" s="17"/>
      <c r="L4594" s="19"/>
      <c r="M4594" s="19"/>
      <c r="N4594" s="18">
        <f>SUM(K4594:M4594)</f>
        <v>0</v>
      </c>
      <c r="O4594" s="19"/>
      <c r="P4594" s="19"/>
      <c r="Q4594" s="19"/>
      <c r="R4594" s="19"/>
      <c r="S4594" s="18">
        <f>SUM(O4594:R4594)</f>
        <v>0</v>
      </c>
      <c r="T4594" s="20"/>
      <c r="U4594" s="17"/>
      <c r="V4594" s="17"/>
      <c r="W4594" s="17"/>
      <c r="X4594" s="17"/>
      <c r="Y4594" s="17"/>
      <c r="Z4594" s="18">
        <f>SUM(T4594:Y4594)</f>
        <v>0</v>
      </c>
      <c r="AA4594" s="17"/>
      <c r="AB4594" s="17"/>
      <c r="AC4594" s="41">
        <f>G4594+J4594+N4594+S4594+Z4594+AA4594-AB4594</f>
        <v>67.790322580645153</v>
      </c>
    </row>
    <row r="4595" spans="1:29" x14ac:dyDescent="0.25">
      <c r="A4595" s="225">
        <v>4591</v>
      </c>
      <c r="B4595" s="99" t="s">
        <v>1953</v>
      </c>
      <c r="C4595" s="8" t="s">
        <v>1369</v>
      </c>
      <c r="D4595" s="18">
        <v>0.67773000000000005</v>
      </c>
      <c r="E4595" s="122"/>
      <c r="F4595" s="17"/>
      <c r="G4595" s="18">
        <f>SUM(D4595*100,E4595:F4595)</f>
        <v>67.77300000000001</v>
      </c>
      <c r="H4595" s="17"/>
      <c r="I4595" s="19"/>
      <c r="J4595" s="18">
        <f>SUM(H4595:I4595)</f>
        <v>0</v>
      </c>
      <c r="K4595" s="17"/>
      <c r="L4595" s="19"/>
      <c r="M4595" s="19"/>
      <c r="N4595" s="18">
        <f>SUM(K4595:M4595)</f>
        <v>0</v>
      </c>
      <c r="O4595" s="19"/>
      <c r="P4595" s="19"/>
      <c r="Q4595" s="19"/>
      <c r="R4595" s="19"/>
      <c r="S4595" s="18">
        <f>SUM(O4595:R4595)</f>
        <v>0</v>
      </c>
      <c r="T4595" s="20"/>
      <c r="U4595" s="17"/>
      <c r="V4595" s="17"/>
      <c r="W4595" s="17"/>
      <c r="X4595" s="17"/>
      <c r="Y4595" s="17"/>
      <c r="Z4595" s="18">
        <f>SUM(T4595:Y4595)</f>
        <v>0</v>
      </c>
      <c r="AA4595" s="17"/>
      <c r="AB4595" s="17"/>
      <c r="AC4595" s="41">
        <f>G4595+J4595+N4595+S4595+Z4595+AA4595-AB4595</f>
        <v>67.77300000000001</v>
      </c>
    </row>
    <row r="4596" spans="1:29" x14ac:dyDescent="0.25">
      <c r="A4596" s="224">
        <v>4592</v>
      </c>
      <c r="B4596" s="81" t="s">
        <v>1954</v>
      </c>
      <c r="C4596" s="21" t="s">
        <v>1369</v>
      </c>
      <c r="D4596" s="18">
        <v>0.67771043771043771</v>
      </c>
      <c r="E4596" s="122"/>
      <c r="F4596" s="17"/>
      <c r="G4596" s="18">
        <f>SUM(D4596*100,E4596:F4596)</f>
        <v>67.771043771043765</v>
      </c>
      <c r="H4596" s="17"/>
      <c r="I4596" s="19"/>
      <c r="J4596" s="18">
        <f>SUM(H4596:I4596)</f>
        <v>0</v>
      </c>
      <c r="K4596" s="17"/>
      <c r="L4596" s="19"/>
      <c r="M4596" s="19"/>
      <c r="N4596" s="18">
        <f>SUM(K4596:M4596)</f>
        <v>0</v>
      </c>
      <c r="O4596" s="19"/>
      <c r="P4596" s="19"/>
      <c r="Q4596" s="19"/>
      <c r="R4596" s="19"/>
      <c r="S4596" s="18">
        <f>SUM(O4596:R4596)</f>
        <v>0</v>
      </c>
      <c r="T4596" s="20"/>
      <c r="U4596" s="17"/>
      <c r="V4596" s="17"/>
      <c r="W4596" s="17"/>
      <c r="X4596" s="17"/>
      <c r="Y4596" s="17"/>
      <c r="Z4596" s="18">
        <f>SUM(T4596:Y4596)</f>
        <v>0</v>
      </c>
      <c r="AA4596" s="17"/>
      <c r="AB4596" s="17"/>
      <c r="AC4596" s="41">
        <f>G4596+J4596+N4596+S4596+Z4596+AA4596-AB4596</f>
        <v>67.771043771043765</v>
      </c>
    </row>
    <row r="4597" spans="1:29" x14ac:dyDescent="0.25">
      <c r="A4597" s="224">
        <v>4593</v>
      </c>
      <c r="B4597" s="62" t="s">
        <v>3841</v>
      </c>
      <c r="C4597" s="13" t="s">
        <v>3340</v>
      </c>
      <c r="D4597" s="18">
        <v>0.6776923076923077</v>
      </c>
      <c r="E4597" s="122"/>
      <c r="F4597" s="17"/>
      <c r="G4597" s="18">
        <v>67.769230769230774</v>
      </c>
      <c r="H4597" s="17"/>
      <c r="I4597" s="19"/>
      <c r="J4597" s="18">
        <v>0</v>
      </c>
      <c r="K4597" s="17"/>
      <c r="L4597" s="19"/>
      <c r="M4597" s="19"/>
      <c r="N4597" s="18">
        <v>0</v>
      </c>
      <c r="O4597" s="19"/>
      <c r="P4597" s="19"/>
      <c r="Q4597" s="19"/>
      <c r="R4597" s="19"/>
      <c r="S4597" s="18">
        <v>0</v>
      </c>
      <c r="T4597" s="20"/>
      <c r="U4597" s="17"/>
      <c r="V4597" s="17"/>
      <c r="W4597" s="17"/>
      <c r="X4597" s="17"/>
      <c r="Y4597" s="17"/>
      <c r="Z4597" s="18">
        <v>0</v>
      </c>
      <c r="AA4597" s="17"/>
      <c r="AB4597" s="17"/>
      <c r="AC4597" s="41">
        <v>67.769230769230774</v>
      </c>
    </row>
    <row r="4598" spans="1:29" x14ac:dyDescent="0.25">
      <c r="A4598" s="224">
        <v>4594</v>
      </c>
      <c r="B4598" s="62" t="s">
        <v>3159</v>
      </c>
      <c r="C4598" s="13" t="s">
        <v>2360</v>
      </c>
      <c r="D4598" s="18">
        <v>0.67749999999999999</v>
      </c>
      <c r="E4598" s="122"/>
      <c r="F4598" s="17"/>
      <c r="G4598" s="18">
        <v>67.75</v>
      </c>
      <c r="H4598" s="17"/>
      <c r="I4598" s="19"/>
      <c r="J4598" s="18">
        <v>0</v>
      </c>
      <c r="K4598" s="17"/>
      <c r="L4598" s="19"/>
      <c r="M4598" s="19"/>
      <c r="N4598" s="18">
        <v>0</v>
      </c>
      <c r="O4598" s="19"/>
      <c r="P4598" s="19"/>
      <c r="Q4598" s="19"/>
      <c r="R4598" s="19"/>
      <c r="S4598" s="18">
        <v>0</v>
      </c>
      <c r="T4598" s="20"/>
      <c r="U4598" s="17"/>
      <c r="V4598" s="17"/>
      <c r="W4598" s="17"/>
      <c r="X4598" s="17"/>
      <c r="Y4598" s="17"/>
      <c r="Z4598" s="18">
        <v>0</v>
      </c>
      <c r="AA4598" s="17"/>
      <c r="AB4598" s="17"/>
      <c r="AC4598" s="41">
        <v>67.75</v>
      </c>
    </row>
    <row r="4599" spans="1:29" x14ac:dyDescent="0.25">
      <c r="A4599" s="225">
        <v>4595</v>
      </c>
      <c r="B4599" s="62" t="s">
        <v>3160</v>
      </c>
      <c r="C4599" s="13" t="s">
        <v>2360</v>
      </c>
      <c r="D4599" s="18">
        <v>0.67749999999999999</v>
      </c>
      <c r="E4599" s="122"/>
      <c r="F4599" s="17"/>
      <c r="G4599" s="18">
        <v>67.75</v>
      </c>
      <c r="H4599" s="17"/>
      <c r="I4599" s="19"/>
      <c r="J4599" s="18">
        <v>0</v>
      </c>
      <c r="K4599" s="17"/>
      <c r="L4599" s="19"/>
      <c r="M4599" s="19"/>
      <c r="N4599" s="18">
        <v>0</v>
      </c>
      <c r="O4599" s="19"/>
      <c r="P4599" s="19"/>
      <c r="Q4599" s="19"/>
      <c r="R4599" s="19"/>
      <c r="S4599" s="18">
        <v>0</v>
      </c>
      <c r="T4599" s="20"/>
      <c r="U4599" s="17"/>
      <c r="V4599" s="17"/>
      <c r="W4599" s="17"/>
      <c r="X4599" s="17"/>
      <c r="Y4599" s="17"/>
      <c r="Z4599" s="18">
        <v>0</v>
      </c>
      <c r="AA4599" s="17"/>
      <c r="AB4599" s="17"/>
      <c r="AC4599" s="41">
        <v>67.75</v>
      </c>
    </row>
    <row r="4600" spans="1:29" x14ac:dyDescent="0.25">
      <c r="A4600" s="224">
        <v>4596</v>
      </c>
      <c r="B4600" s="111" t="s">
        <v>4085</v>
      </c>
      <c r="C4600" s="8" t="s">
        <v>4042</v>
      </c>
      <c r="D4600" s="18">
        <v>0.66937500000000005</v>
      </c>
      <c r="E4600" s="124"/>
      <c r="F4600" s="17"/>
      <c r="G4600" s="18">
        <f>SUM(D4600*100,E4600:F4600)</f>
        <v>66.9375</v>
      </c>
      <c r="H4600" s="17"/>
      <c r="I4600" s="19"/>
      <c r="J4600" s="18">
        <f>SUM(H4600:I4600)</f>
        <v>0</v>
      </c>
      <c r="K4600" s="17"/>
      <c r="L4600" s="19"/>
      <c r="M4600" s="19"/>
      <c r="N4600" s="18">
        <f>SUM(K4600:M4600)</f>
        <v>0</v>
      </c>
      <c r="O4600" s="19"/>
      <c r="P4600" s="19"/>
      <c r="Q4600" s="19"/>
      <c r="R4600" s="19"/>
      <c r="S4600" s="18">
        <f>SUM(O4600:R4600)</f>
        <v>0</v>
      </c>
      <c r="T4600" s="20"/>
      <c r="U4600" s="17">
        <v>0.8</v>
      </c>
      <c r="V4600" s="17"/>
      <c r="W4600" s="17"/>
      <c r="X4600" s="17"/>
      <c r="Y4600" s="17"/>
      <c r="Z4600" s="18">
        <f>SUM(T4600:Y4600)</f>
        <v>0.8</v>
      </c>
      <c r="AA4600" s="17"/>
      <c r="AB4600" s="17"/>
      <c r="AC4600" s="41">
        <f>G4600+J4600+N4600+S4600+Z4600+AA4600-AB4600</f>
        <v>67.737499999999997</v>
      </c>
    </row>
    <row r="4601" spans="1:29" x14ac:dyDescent="0.25">
      <c r="A4601" s="224">
        <v>4597</v>
      </c>
      <c r="B4601" s="62" t="s">
        <v>3842</v>
      </c>
      <c r="C4601" s="13" t="s">
        <v>3340</v>
      </c>
      <c r="D4601" s="18">
        <v>0.67709677419354841</v>
      </c>
      <c r="E4601" s="122"/>
      <c r="F4601" s="17"/>
      <c r="G4601" s="18">
        <v>67.709677419354847</v>
      </c>
      <c r="H4601" s="17"/>
      <c r="I4601" s="19"/>
      <c r="J4601" s="18">
        <v>0</v>
      </c>
      <c r="K4601" s="17"/>
      <c r="L4601" s="19"/>
      <c r="M4601" s="19"/>
      <c r="N4601" s="18">
        <v>0</v>
      </c>
      <c r="O4601" s="19"/>
      <c r="P4601" s="19"/>
      <c r="Q4601" s="19"/>
      <c r="R4601" s="19"/>
      <c r="S4601" s="18">
        <v>0</v>
      </c>
      <c r="T4601" s="20"/>
      <c r="U4601" s="17"/>
      <c r="V4601" s="17"/>
      <c r="W4601" s="17"/>
      <c r="X4601" s="17"/>
      <c r="Y4601" s="17"/>
      <c r="Z4601" s="18">
        <v>0</v>
      </c>
      <c r="AA4601" s="17"/>
      <c r="AB4601" s="17"/>
      <c r="AC4601" s="41">
        <v>67.709677419354847</v>
      </c>
    </row>
    <row r="4602" spans="1:29" x14ac:dyDescent="0.25">
      <c r="A4602" s="224">
        <v>4598</v>
      </c>
      <c r="B4602" s="97" t="s">
        <v>1955</v>
      </c>
      <c r="C4602" s="8" t="s">
        <v>1369</v>
      </c>
      <c r="D4602" s="18">
        <v>0.64902666666666664</v>
      </c>
      <c r="E4602" s="122"/>
      <c r="F4602" s="17"/>
      <c r="G4602" s="18">
        <f>SUM(D4602*100,E4602:F4602)</f>
        <v>64.902666666666661</v>
      </c>
      <c r="H4602" s="17"/>
      <c r="I4602" s="19"/>
      <c r="J4602" s="18">
        <f>SUM(H4602:I4602)</f>
        <v>0</v>
      </c>
      <c r="K4602" s="17"/>
      <c r="L4602" s="19"/>
      <c r="M4602" s="19"/>
      <c r="N4602" s="18">
        <f>SUM(K4602:M4602)</f>
        <v>0</v>
      </c>
      <c r="O4602" s="19"/>
      <c r="P4602" s="19"/>
      <c r="Q4602" s="19"/>
      <c r="R4602" s="19"/>
      <c r="S4602" s="18">
        <f>SUM(O4602:R4602)</f>
        <v>0</v>
      </c>
      <c r="T4602" s="20"/>
      <c r="U4602" s="17">
        <v>1</v>
      </c>
      <c r="V4602" s="17">
        <v>0.8</v>
      </c>
      <c r="W4602" s="17">
        <v>0.2</v>
      </c>
      <c r="X4602" s="17">
        <v>0.8</v>
      </c>
      <c r="Y4602" s="17"/>
      <c r="Z4602" s="18">
        <f>SUM(T4602:Y4602)</f>
        <v>2.8</v>
      </c>
      <c r="AA4602" s="17"/>
      <c r="AB4602" s="17"/>
      <c r="AC4602" s="41">
        <f>G4602+J4602+N4602+S4602+Z4602+AA4602-AB4602</f>
        <v>67.702666666666659</v>
      </c>
    </row>
    <row r="4603" spans="1:29" x14ac:dyDescent="0.25">
      <c r="A4603" s="225">
        <v>4599</v>
      </c>
      <c r="B4603" s="95" t="s">
        <v>1956</v>
      </c>
      <c r="C4603" s="8" t="s">
        <v>1369</v>
      </c>
      <c r="D4603" s="18">
        <v>0.67701290322580643</v>
      </c>
      <c r="E4603" s="122"/>
      <c r="F4603" s="17"/>
      <c r="G4603" s="18">
        <f>SUM(D4603*100,E4603:F4603)</f>
        <v>67.701290322580647</v>
      </c>
      <c r="H4603" s="17"/>
      <c r="I4603" s="19"/>
      <c r="J4603" s="18">
        <f>SUM(H4603:I4603)</f>
        <v>0</v>
      </c>
      <c r="K4603" s="17"/>
      <c r="L4603" s="19"/>
      <c r="M4603" s="19"/>
      <c r="N4603" s="18">
        <f>SUM(K4603:M4603)</f>
        <v>0</v>
      </c>
      <c r="O4603" s="19"/>
      <c r="P4603" s="19"/>
      <c r="Q4603" s="19"/>
      <c r="R4603" s="19"/>
      <c r="S4603" s="18">
        <f>SUM(O4603:R4603)</f>
        <v>0</v>
      </c>
      <c r="T4603" s="20"/>
      <c r="U4603" s="17"/>
      <c r="V4603" s="17"/>
      <c r="W4603" s="17"/>
      <c r="X4603" s="17"/>
      <c r="Y4603" s="17"/>
      <c r="Z4603" s="18">
        <f>SUM(T4603:Y4603)</f>
        <v>0</v>
      </c>
      <c r="AA4603" s="17"/>
      <c r="AB4603" s="17"/>
      <c r="AC4603" s="41">
        <f>G4603+J4603+N4603+S4603+Z4603+AA4603-AB4603</f>
        <v>67.701290322580647</v>
      </c>
    </row>
    <row r="4604" spans="1:29" x14ac:dyDescent="0.25">
      <c r="A4604" s="224">
        <v>4600</v>
      </c>
      <c r="B4604" s="62" t="s">
        <v>4770</v>
      </c>
      <c r="C4604" s="8" t="s">
        <v>4042</v>
      </c>
      <c r="D4604" s="18">
        <v>0.55600000000000005</v>
      </c>
      <c r="E4604" s="124"/>
      <c r="F4604" s="17"/>
      <c r="G4604" s="18">
        <f>SUM(D4604*100,E4604:F4604)</f>
        <v>55.600000000000009</v>
      </c>
      <c r="H4604" s="17"/>
      <c r="I4604" s="19"/>
      <c r="J4604" s="18">
        <f>SUM(H4604:I4604)</f>
        <v>0</v>
      </c>
      <c r="K4604" s="17"/>
      <c r="L4604" s="19"/>
      <c r="M4604" s="19"/>
      <c r="N4604" s="18">
        <f>SUM(K4604:M4604)</f>
        <v>0</v>
      </c>
      <c r="O4604" s="19">
        <v>2.5</v>
      </c>
      <c r="P4604" s="19"/>
      <c r="Q4604" s="19">
        <v>9.6</v>
      </c>
      <c r="R4604" s="19"/>
      <c r="S4604" s="18">
        <f>SUM(O4604:R4604)</f>
        <v>12.1</v>
      </c>
      <c r="T4604" s="20"/>
      <c r="U4604" s="17"/>
      <c r="V4604" s="17"/>
      <c r="W4604" s="17"/>
      <c r="X4604" s="17"/>
      <c r="Y4604" s="17"/>
      <c r="Z4604" s="18">
        <f>SUM(T4604:Y4604)</f>
        <v>0</v>
      </c>
      <c r="AA4604" s="17"/>
      <c r="AB4604" s="17"/>
      <c r="AC4604" s="41">
        <f>G4604+J4604+N4604+S4604+Z4604+AA4604-AB4604</f>
        <v>67.7</v>
      </c>
    </row>
    <row r="4605" spans="1:29" ht="25.5" x14ac:dyDescent="0.25">
      <c r="A4605" s="224">
        <v>4601</v>
      </c>
      <c r="B4605" s="81" t="s">
        <v>1957</v>
      </c>
      <c r="C4605" s="13" t="s">
        <v>1369</v>
      </c>
      <c r="D4605" s="18">
        <v>0.62471428571428578</v>
      </c>
      <c r="E4605" s="122"/>
      <c r="F4605" s="17"/>
      <c r="G4605" s="18">
        <f>SUM(D4605*100,E4605:F4605)</f>
        <v>62.471428571428575</v>
      </c>
      <c r="H4605" s="17"/>
      <c r="I4605" s="19"/>
      <c r="J4605" s="18">
        <f>SUM(H4605:I4605)</f>
        <v>0</v>
      </c>
      <c r="K4605" s="17"/>
      <c r="L4605" s="19"/>
      <c r="M4605" s="19"/>
      <c r="N4605" s="18">
        <f>SUM(K4605:M4605)</f>
        <v>0</v>
      </c>
      <c r="O4605" s="19"/>
      <c r="P4605" s="19">
        <v>4.5</v>
      </c>
      <c r="Q4605" s="19"/>
      <c r="R4605" s="19"/>
      <c r="S4605" s="18">
        <f>SUM(O4605:R4605)</f>
        <v>4.5</v>
      </c>
      <c r="T4605" s="20"/>
      <c r="U4605" s="17">
        <v>0.5</v>
      </c>
      <c r="V4605" s="17"/>
      <c r="W4605" s="17">
        <v>0.2</v>
      </c>
      <c r="X4605" s="17"/>
      <c r="Y4605" s="17"/>
      <c r="Z4605" s="18">
        <f>SUM(T4605:Y4605)</f>
        <v>0.7</v>
      </c>
      <c r="AA4605" s="17"/>
      <c r="AB4605" s="17"/>
      <c r="AC4605" s="41">
        <f>G4605+J4605+N4605+S4605+Z4605+AA4605-AB4605</f>
        <v>67.671428571428578</v>
      </c>
    </row>
    <row r="4606" spans="1:29" x14ac:dyDescent="0.25">
      <c r="A4606" s="224">
        <v>4602</v>
      </c>
      <c r="B4606" s="62" t="s">
        <v>3161</v>
      </c>
      <c r="C4606" s="13" t="s">
        <v>2360</v>
      </c>
      <c r="D4606" s="18">
        <v>0.67666666666666675</v>
      </c>
      <c r="E4606" s="122"/>
      <c r="F4606" s="17"/>
      <c r="G4606" s="18">
        <v>67.666666666666671</v>
      </c>
      <c r="H4606" s="17"/>
      <c r="I4606" s="19"/>
      <c r="J4606" s="18">
        <v>0</v>
      </c>
      <c r="K4606" s="17"/>
      <c r="L4606" s="19"/>
      <c r="M4606" s="19"/>
      <c r="N4606" s="18">
        <v>0</v>
      </c>
      <c r="O4606" s="19"/>
      <c r="P4606" s="19"/>
      <c r="Q4606" s="19"/>
      <c r="R4606" s="19"/>
      <c r="S4606" s="18">
        <v>0</v>
      </c>
      <c r="T4606" s="20"/>
      <c r="U4606" s="17"/>
      <c r="V4606" s="17"/>
      <c r="W4606" s="17"/>
      <c r="X4606" s="17"/>
      <c r="Y4606" s="17"/>
      <c r="Z4606" s="18">
        <v>0</v>
      </c>
      <c r="AA4606" s="17"/>
      <c r="AB4606" s="17"/>
      <c r="AC4606" s="41">
        <v>67.666666666666671</v>
      </c>
    </row>
    <row r="4607" spans="1:29" x14ac:dyDescent="0.25">
      <c r="A4607" s="225">
        <v>4603</v>
      </c>
      <c r="B4607" s="62" t="s">
        <v>3843</v>
      </c>
      <c r="C4607" s="13" t="s">
        <v>3340</v>
      </c>
      <c r="D4607" s="18">
        <v>0.58366666666666667</v>
      </c>
      <c r="E4607" s="122"/>
      <c r="F4607" s="17"/>
      <c r="G4607" s="18">
        <v>58.366666666666667</v>
      </c>
      <c r="H4607" s="17"/>
      <c r="I4607" s="19"/>
      <c r="J4607" s="18">
        <v>0</v>
      </c>
      <c r="K4607" s="17"/>
      <c r="L4607" s="19">
        <v>2</v>
      </c>
      <c r="M4607" s="19">
        <v>4</v>
      </c>
      <c r="N4607" s="18">
        <v>6</v>
      </c>
      <c r="O4607" s="19">
        <v>2.5</v>
      </c>
      <c r="P4607" s="19"/>
      <c r="Q4607" s="19"/>
      <c r="R4607" s="19"/>
      <c r="S4607" s="18">
        <v>2.5</v>
      </c>
      <c r="T4607" s="20"/>
      <c r="U4607" s="17"/>
      <c r="V4607" s="17"/>
      <c r="W4607" s="17"/>
      <c r="X4607" s="17">
        <v>0.8</v>
      </c>
      <c r="Y4607" s="17"/>
      <c r="Z4607" s="18">
        <v>0.8</v>
      </c>
      <c r="AA4607" s="17"/>
      <c r="AB4607" s="17"/>
      <c r="AC4607" s="41">
        <v>67.666666666666671</v>
      </c>
    </row>
    <row r="4608" spans="1:29" x14ac:dyDescent="0.25">
      <c r="A4608" s="224">
        <v>4604</v>
      </c>
      <c r="B4608" s="109">
        <v>214040</v>
      </c>
      <c r="C4608" s="36" t="s">
        <v>5457</v>
      </c>
      <c r="D4608" s="39">
        <v>0.67660740740740744</v>
      </c>
      <c r="E4608" s="123"/>
      <c r="F4608" s="33"/>
      <c r="G4608" s="34">
        <v>67.660740740740749</v>
      </c>
      <c r="H4608" s="33"/>
      <c r="I4608" s="32"/>
      <c r="J4608" s="34">
        <v>0</v>
      </c>
      <c r="K4608" s="33"/>
      <c r="L4608" s="32"/>
      <c r="M4608" s="32"/>
      <c r="N4608" s="34">
        <v>0</v>
      </c>
      <c r="O4608" s="32"/>
      <c r="P4608" s="32"/>
      <c r="Q4608" s="32"/>
      <c r="R4608" s="32"/>
      <c r="S4608" s="34">
        <v>0</v>
      </c>
      <c r="T4608" s="35"/>
      <c r="U4608" s="33"/>
      <c r="V4608" s="33"/>
      <c r="W4608" s="33"/>
      <c r="X4608" s="33"/>
      <c r="Y4608" s="33"/>
      <c r="Z4608" s="34">
        <v>0</v>
      </c>
      <c r="AA4608" s="33"/>
      <c r="AB4608" s="33"/>
      <c r="AC4608" s="42">
        <v>67.660740740740749</v>
      </c>
    </row>
    <row r="4609" spans="1:29" x14ac:dyDescent="0.25">
      <c r="A4609" s="224">
        <v>4605</v>
      </c>
      <c r="B4609" s="62" t="s">
        <v>1131</v>
      </c>
      <c r="C4609" s="8" t="s">
        <v>5456</v>
      </c>
      <c r="D4609" s="6">
        <v>0.6444827586206896</v>
      </c>
      <c r="E4609" s="121"/>
      <c r="F4609" s="5"/>
      <c r="G4609" s="6">
        <f>SUM(D4609*100,E4609:F4609)</f>
        <v>64.448275862068954</v>
      </c>
      <c r="H4609" s="5"/>
      <c r="I4609" s="4"/>
      <c r="J4609" s="6">
        <f>SUM(H4609:I4609)</f>
        <v>0</v>
      </c>
      <c r="K4609" s="5"/>
      <c r="L4609" s="4"/>
      <c r="M4609" s="4"/>
      <c r="N4609" s="6">
        <f>SUM(K4609:M4609)</f>
        <v>0</v>
      </c>
      <c r="O4609" s="4"/>
      <c r="P4609" s="4"/>
      <c r="Q4609" s="4"/>
      <c r="R4609" s="4"/>
      <c r="S4609" s="6">
        <f>SUM(O4609:R4609)</f>
        <v>0</v>
      </c>
      <c r="T4609" s="7">
        <f>1+2</f>
        <v>3</v>
      </c>
      <c r="U4609" s="5"/>
      <c r="V4609" s="5"/>
      <c r="W4609" s="5">
        <v>0.2</v>
      </c>
      <c r="X4609" s="5"/>
      <c r="Y4609" s="5"/>
      <c r="Z4609" s="6">
        <f>SUM(T4609:Y4609)</f>
        <v>3.2</v>
      </c>
      <c r="AA4609" s="5"/>
      <c r="AB4609" s="5"/>
      <c r="AC4609" s="40">
        <f>G4609+J4609+N4609+S4609+Z4609+AA4609-AB4609</f>
        <v>67.648275862068957</v>
      </c>
    </row>
    <row r="4610" spans="1:29" x14ac:dyDescent="0.25">
      <c r="A4610" s="224">
        <v>4606</v>
      </c>
      <c r="B4610" s="83" t="s">
        <v>1958</v>
      </c>
      <c r="C4610" s="8" t="s">
        <v>1369</v>
      </c>
      <c r="D4610" s="18">
        <v>0.67647999999999997</v>
      </c>
      <c r="E4610" s="122"/>
      <c r="F4610" s="17"/>
      <c r="G4610" s="18">
        <f>SUM(D4610*100,E4610:F4610)</f>
        <v>67.647999999999996</v>
      </c>
      <c r="H4610" s="17"/>
      <c r="I4610" s="19"/>
      <c r="J4610" s="18">
        <f>SUM(H4610:I4610)</f>
        <v>0</v>
      </c>
      <c r="K4610" s="17"/>
      <c r="L4610" s="19"/>
      <c r="M4610" s="19"/>
      <c r="N4610" s="18">
        <f>SUM(K4610:M4610)</f>
        <v>0</v>
      </c>
      <c r="O4610" s="19"/>
      <c r="P4610" s="19"/>
      <c r="Q4610" s="19"/>
      <c r="R4610" s="19"/>
      <c r="S4610" s="18">
        <f>SUM(O4610:R4610)</f>
        <v>0</v>
      </c>
      <c r="T4610" s="20"/>
      <c r="U4610" s="17"/>
      <c r="V4610" s="17"/>
      <c r="W4610" s="17"/>
      <c r="X4610" s="17"/>
      <c r="Y4610" s="17"/>
      <c r="Z4610" s="18">
        <f>SUM(T4610:Y4610)</f>
        <v>0</v>
      </c>
      <c r="AA4610" s="17"/>
      <c r="AB4610" s="17"/>
      <c r="AC4610" s="41">
        <f>G4610+J4610+N4610+S4610+Z4610+AA4610-AB4610</f>
        <v>67.647999999999996</v>
      </c>
    </row>
    <row r="4611" spans="1:29" x14ac:dyDescent="0.25">
      <c r="A4611" s="225">
        <v>4607</v>
      </c>
      <c r="B4611" s="83" t="s">
        <v>1959</v>
      </c>
      <c r="C4611" s="8" t="s">
        <v>1369</v>
      </c>
      <c r="D4611" s="18">
        <v>0.67634666666666665</v>
      </c>
      <c r="E4611" s="122"/>
      <c r="F4611" s="17"/>
      <c r="G4611" s="18">
        <f>SUM(D4611*100,E4611:F4611)</f>
        <v>67.634666666666661</v>
      </c>
      <c r="H4611" s="17"/>
      <c r="I4611" s="19"/>
      <c r="J4611" s="18">
        <f>SUM(H4611:I4611)</f>
        <v>0</v>
      </c>
      <c r="K4611" s="17"/>
      <c r="L4611" s="19"/>
      <c r="M4611" s="19"/>
      <c r="N4611" s="18">
        <f>SUM(K4611:M4611)</f>
        <v>0</v>
      </c>
      <c r="O4611" s="19"/>
      <c r="P4611" s="19"/>
      <c r="Q4611" s="19"/>
      <c r="R4611" s="19"/>
      <c r="S4611" s="18">
        <f>SUM(O4611:R4611)</f>
        <v>0</v>
      </c>
      <c r="T4611" s="20"/>
      <c r="U4611" s="17"/>
      <c r="V4611" s="17"/>
      <c r="W4611" s="17"/>
      <c r="X4611" s="17"/>
      <c r="Y4611" s="17"/>
      <c r="Z4611" s="18">
        <f>SUM(T4611:Y4611)</f>
        <v>0</v>
      </c>
      <c r="AA4611" s="17"/>
      <c r="AB4611" s="17"/>
      <c r="AC4611" s="41">
        <f>G4611+J4611+N4611+S4611+Z4611+AA4611-AB4611</f>
        <v>67.634666666666661</v>
      </c>
    </row>
    <row r="4612" spans="1:29" x14ac:dyDescent="0.25">
      <c r="A4612" s="224">
        <v>4608</v>
      </c>
      <c r="B4612" s="62" t="s">
        <v>3844</v>
      </c>
      <c r="C4612" s="13" t="s">
        <v>3340</v>
      </c>
      <c r="D4612" s="18">
        <v>0.67633333333333334</v>
      </c>
      <c r="E4612" s="122"/>
      <c r="F4612" s="17"/>
      <c r="G4612" s="18">
        <v>67.63333333333334</v>
      </c>
      <c r="H4612" s="17"/>
      <c r="I4612" s="19"/>
      <c r="J4612" s="18">
        <v>0</v>
      </c>
      <c r="K4612" s="17"/>
      <c r="L4612" s="19"/>
      <c r="M4612" s="19"/>
      <c r="N4612" s="18">
        <v>0</v>
      </c>
      <c r="O4612" s="19"/>
      <c r="P4612" s="19"/>
      <c r="Q4612" s="19"/>
      <c r="R4612" s="19"/>
      <c r="S4612" s="18">
        <v>0</v>
      </c>
      <c r="T4612" s="20"/>
      <c r="U4612" s="17"/>
      <c r="V4612" s="17"/>
      <c r="W4612" s="17"/>
      <c r="X4612" s="17"/>
      <c r="Y4612" s="17"/>
      <c r="Z4612" s="18">
        <v>0</v>
      </c>
      <c r="AA4612" s="17"/>
      <c r="AB4612" s="17"/>
      <c r="AC4612" s="41">
        <v>67.63333333333334</v>
      </c>
    </row>
    <row r="4613" spans="1:29" x14ac:dyDescent="0.25">
      <c r="A4613" s="224">
        <v>4609</v>
      </c>
      <c r="B4613" s="62" t="s">
        <v>4747</v>
      </c>
      <c r="C4613" s="8" t="s">
        <v>4042</v>
      </c>
      <c r="D4613" s="18">
        <v>0.67633333333333334</v>
      </c>
      <c r="E4613" s="124"/>
      <c r="F4613" s="17"/>
      <c r="G4613" s="18">
        <f>SUM(D4613*100,E4613:F4613)</f>
        <v>67.63333333333334</v>
      </c>
      <c r="H4613" s="17"/>
      <c r="I4613" s="19"/>
      <c r="J4613" s="18">
        <f>SUM(H4613:I4613)</f>
        <v>0</v>
      </c>
      <c r="K4613" s="17"/>
      <c r="L4613" s="19"/>
      <c r="M4613" s="19"/>
      <c r="N4613" s="18">
        <f>SUM(K4613:M4613)</f>
        <v>0</v>
      </c>
      <c r="O4613" s="19"/>
      <c r="P4613" s="19"/>
      <c r="Q4613" s="19"/>
      <c r="R4613" s="19"/>
      <c r="S4613" s="18">
        <f>SUM(O4613:R4613)</f>
        <v>0</v>
      </c>
      <c r="T4613" s="20"/>
      <c r="U4613" s="17"/>
      <c r="V4613" s="17"/>
      <c r="W4613" s="17"/>
      <c r="X4613" s="17"/>
      <c r="Y4613" s="17"/>
      <c r="Z4613" s="18">
        <f>SUM(T4613:Y4613)</f>
        <v>0</v>
      </c>
      <c r="AA4613" s="17"/>
      <c r="AB4613" s="17"/>
      <c r="AC4613" s="41">
        <f>G4613+J4613+N4613+S4613+Z4613+AA4613-AB4613</f>
        <v>67.63333333333334</v>
      </c>
    </row>
    <row r="4614" spans="1:29" x14ac:dyDescent="0.25">
      <c r="A4614" s="224">
        <v>4610</v>
      </c>
      <c r="B4614" s="62" t="s">
        <v>1132</v>
      </c>
      <c r="C4614" s="8" t="s">
        <v>5456</v>
      </c>
      <c r="D4614" s="6">
        <v>0.67620689655172417</v>
      </c>
      <c r="E4614" s="121"/>
      <c r="F4614" s="5"/>
      <c r="G4614" s="6">
        <f>SUM(D4614*100,E4614:F4614)</f>
        <v>67.620689655172413</v>
      </c>
      <c r="H4614" s="5"/>
      <c r="I4614" s="4"/>
      <c r="J4614" s="6">
        <f>SUM(H4614:I4614)</f>
        <v>0</v>
      </c>
      <c r="K4614" s="5"/>
      <c r="L4614" s="4"/>
      <c r="M4614" s="4"/>
      <c r="N4614" s="6">
        <f>SUM(K4614:M4614)</f>
        <v>0</v>
      </c>
      <c r="O4614" s="4"/>
      <c r="P4614" s="4"/>
      <c r="Q4614" s="4"/>
      <c r="R4614" s="4"/>
      <c r="S4614" s="6">
        <f>SUM(O4614:R4614)</f>
        <v>0</v>
      </c>
      <c r="T4614" s="7"/>
      <c r="U4614" s="5"/>
      <c r="V4614" s="5"/>
      <c r="W4614" s="5"/>
      <c r="X4614" s="5"/>
      <c r="Y4614" s="5"/>
      <c r="Z4614" s="6">
        <f>SUM(T4614:Y4614)</f>
        <v>0</v>
      </c>
      <c r="AA4614" s="5"/>
      <c r="AB4614" s="5"/>
      <c r="AC4614" s="40">
        <f>G4614+J4614+N4614+S4614+Z4614+AA4614-AB4614</f>
        <v>67.620689655172413</v>
      </c>
    </row>
    <row r="4615" spans="1:29" x14ac:dyDescent="0.25">
      <c r="A4615" s="225">
        <v>4611</v>
      </c>
      <c r="B4615" s="62" t="s">
        <v>4986</v>
      </c>
      <c r="C4615" s="8" t="s">
        <v>4042</v>
      </c>
      <c r="D4615" s="18">
        <v>0.67618881118881113</v>
      </c>
      <c r="E4615" s="124"/>
      <c r="F4615" s="17"/>
      <c r="G4615" s="18">
        <f>SUM(D4615*100,E4615:F4615)</f>
        <v>67.61888111888112</v>
      </c>
      <c r="H4615" s="17"/>
      <c r="I4615" s="19"/>
      <c r="J4615" s="18">
        <f>SUM(H4615:I4615)</f>
        <v>0</v>
      </c>
      <c r="K4615" s="17"/>
      <c r="L4615" s="19"/>
      <c r="M4615" s="19"/>
      <c r="N4615" s="18">
        <f>SUM(K4615:M4615)</f>
        <v>0</v>
      </c>
      <c r="O4615" s="19"/>
      <c r="P4615" s="19"/>
      <c r="Q4615" s="19"/>
      <c r="R4615" s="19"/>
      <c r="S4615" s="18">
        <f>SUM(O4615:R4615)</f>
        <v>0</v>
      </c>
      <c r="T4615" s="20"/>
      <c r="U4615" s="17"/>
      <c r="V4615" s="17"/>
      <c r="W4615" s="17"/>
      <c r="X4615" s="17"/>
      <c r="Y4615" s="17"/>
      <c r="Z4615" s="18">
        <f>SUM(T4615:Y4615)</f>
        <v>0</v>
      </c>
      <c r="AA4615" s="17"/>
      <c r="AB4615" s="17"/>
      <c r="AC4615" s="41">
        <f>G4615+J4615+N4615+S4615+Z4615+AA4615-AB4615</f>
        <v>67.61888111888112</v>
      </c>
    </row>
    <row r="4616" spans="1:29" x14ac:dyDescent="0.25">
      <c r="A4616" s="224">
        <v>4612</v>
      </c>
      <c r="B4616" s="105" t="s">
        <v>1960</v>
      </c>
      <c r="C4616" s="8" t="s">
        <v>1369</v>
      </c>
      <c r="D4616" s="18">
        <v>0.66917419354838714</v>
      </c>
      <c r="E4616" s="122"/>
      <c r="F4616" s="17"/>
      <c r="G4616" s="18">
        <f>SUM(D4616*100,E4616:F4616)</f>
        <v>66.917419354838714</v>
      </c>
      <c r="H4616" s="17"/>
      <c r="I4616" s="19"/>
      <c r="J4616" s="18">
        <f>SUM(H4616:I4616)</f>
        <v>0</v>
      </c>
      <c r="K4616" s="17"/>
      <c r="L4616" s="19"/>
      <c r="M4616" s="19"/>
      <c r="N4616" s="18">
        <f>SUM(K4616:M4616)</f>
        <v>0</v>
      </c>
      <c r="O4616" s="19"/>
      <c r="P4616" s="19"/>
      <c r="Q4616" s="19"/>
      <c r="R4616" s="19"/>
      <c r="S4616" s="18">
        <f>SUM(O4616:R4616)</f>
        <v>0</v>
      </c>
      <c r="T4616" s="20"/>
      <c r="U4616" s="17">
        <v>0.5</v>
      </c>
      <c r="V4616" s="17"/>
      <c r="W4616" s="17">
        <v>0.2</v>
      </c>
      <c r="X4616" s="17"/>
      <c r="Y4616" s="17"/>
      <c r="Z4616" s="18">
        <f>SUM(T4616:Y4616)</f>
        <v>0.7</v>
      </c>
      <c r="AA4616" s="17"/>
      <c r="AB4616" s="17"/>
      <c r="AC4616" s="41">
        <f>G4616+J4616+N4616+S4616+Z4616+AA4616-AB4616</f>
        <v>67.617419354838717</v>
      </c>
    </row>
    <row r="4617" spans="1:29" x14ac:dyDescent="0.25">
      <c r="A4617" s="224">
        <v>4613</v>
      </c>
      <c r="B4617" s="62" t="s">
        <v>3162</v>
      </c>
      <c r="C4617" s="13" t="s">
        <v>2360</v>
      </c>
      <c r="D4617" s="18">
        <v>0.67599999999999993</v>
      </c>
      <c r="E4617" s="122"/>
      <c r="F4617" s="17"/>
      <c r="G4617" s="18">
        <v>67.599999999999994</v>
      </c>
      <c r="H4617" s="17"/>
      <c r="I4617" s="19"/>
      <c r="J4617" s="18">
        <v>0</v>
      </c>
      <c r="K4617" s="17"/>
      <c r="L4617" s="19"/>
      <c r="M4617" s="19"/>
      <c r="N4617" s="18">
        <v>0</v>
      </c>
      <c r="O4617" s="19"/>
      <c r="P4617" s="19"/>
      <c r="Q4617" s="19"/>
      <c r="R4617" s="19"/>
      <c r="S4617" s="18">
        <v>0</v>
      </c>
      <c r="T4617" s="20"/>
      <c r="U4617" s="17"/>
      <c r="V4617" s="17"/>
      <c r="W4617" s="17"/>
      <c r="X4617" s="17"/>
      <c r="Y4617" s="17"/>
      <c r="Z4617" s="18">
        <v>0</v>
      </c>
      <c r="AA4617" s="17"/>
      <c r="AB4617" s="17"/>
      <c r="AC4617" s="41">
        <v>67.599999999999994</v>
      </c>
    </row>
    <row r="4618" spans="1:29" x14ac:dyDescent="0.25">
      <c r="A4618" s="224">
        <v>4614</v>
      </c>
      <c r="B4618" s="62" t="s">
        <v>3845</v>
      </c>
      <c r="C4618" s="13" t="s">
        <v>3340</v>
      </c>
      <c r="D4618" s="18">
        <v>0.66090909090909089</v>
      </c>
      <c r="E4618" s="122">
        <v>1</v>
      </c>
      <c r="F4618" s="17"/>
      <c r="G4618" s="18">
        <v>67.090909090909093</v>
      </c>
      <c r="H4618" s="17"/>
      <c r="I4618" s="19"/>
      <c r="J4618" s="18">
        <v>0</v>
      </c>
      <c r="K4618" s="17"/>
      <c r="L4618" s="19"/>
      <c r="M4618" s="19"/>
      <c r="N4618" s="18">
        <v>0</v>
      </c>
      <c r="O4618" s="19"/>
      <c r="P4618" s="19"/>
      <c r="Q4618" s="19"/>
      <c r="R4618" s="19"/>
      <c r="S4618" s="18">
        <v>0</v>
      </c>
      <c r="T4618" s="20"/>
      <c r="U4618" s="17">
        <v>0.5</v>
      </c>
      <c r="V4618" s="17"/>
      <c r="W4618" s="17"/>
      <c r="X4618" s="17"/>
      <c r="Y4618" s="17"/>
      <c r="Z4618" s="18">
        <v>0.5</v>
      </c>
      <c r="AA4618" s="17"/>
      <c r="AB4618" s="17"/>
      <c r="AC4618" s="41">
        <v>67.590909090909093</v>
      </c>
    </row>
    <row r="4619" spans="1:29" x14ac:dyDescent="0.25">
      <c r="A4619" s="225">
        <v>4615</v>
      </c>
      <c r="B4619" s="100" t="s">
        <v>1961</v>
      </c>
      <c r="C4619" s="26" t="s">
        <v>1369</v>
      </c>
      <c r="D4619" s="18">
        <v>0.63881935483870966</v>
      </c>
      <c r="E4619" s="122"/>
      <c r="F4619" s="17"/>
      <c r="G4619" s="18">
        <f>SUM(D4619*100,E4619:F4619)</f>
        <v>63.881935483870969</v>
      </c>
      <c r="H4619" s="17"/>
      <c r="I4619" s="19"/>
      <c r="J4619" s="18">
        <f>SUM(H4619:I4619)</f>
        <v>0</v>
      </c>
      <c r="K4619" s="17"/>
      <c r="L4619" s="19"/>
      <c r="M4619" s="19"/>
      <c r="N4619" s="18">
        <f>SUM(K4619:M4619)</f>
        <v>0</v>
      </c>
      <c r="O4619" s="19"/>
      <c r="P4619" s="19"/>
      <c r="Q4619" s="19"/>
      <c r="R4619" s="19"/>
      <c r="S4619" s="18">
        <f>SUM(O4619:R4619)</f>
        <v>0</v>
      </c>
      <c r="T4619" s="20"/>
      <c r="U4619" s="17">
        <v>1</v>
      </c>
      <c r="V4619" s="17"/>
      <c r="W4619" s="17">
        <v>0.2</v>
      </c>
      <c r="X4619" s="17"/>
      <c r="Y4619" s="17">
        <f>0.5+2</f>
        <v>2.5</v>
      </c>
      <c r="Z4619" s="18">
        <f>SUM(T4619:Y4619)</f>
        <v>3.7</v>
      </c>
      <c r="AA4619" s="17"/>
      <c r="AB4619" s="17"/>
      <c r="AC4619" s="41">
        <f>G4619+J4619+N4619+S4619+Z4619+AA4619-AB4619</f>
        <v>67.581935483870964</v>
      </c>
    </row>
    <row r="4620" spans="1:29" x14ac:dyDescent="0.25">
      <c r="A4620" s="224">
        <v>4616</v>
      </c>
      <c r="B4620" s="58" t="s">
        <v>1133</v>
      </c>
      <c r="C4620" s="8" t="s">
        <v>5456</v>
      </c>
      <c r="D4620" s="6">
        <v>0.67551724137931035</v>
      </c>
      <c r="E4620" s="121"/>
      <c r="F4620" s="5"/>
      <c r="G4620" s="6">
        <f>SUM(D4620*100,E4620:F4620)</f>
        <v>67.551724137931032</v>
      </c>
      <c r="H4620" s="5"/>
      <c r="I4620" s="4"/>
      <c r="J4620" s="6">
        <f>SUM(H4620:I4620)</f>
        <v>0</v>
      </c>
      <c r="K4620" s="5"/>
      <c r="L4620" s="4"/>
      <c r="M4620" s="4"/>
      <c r="N4620" s="6">
        <f>SUM(K4620:M4620)</f>
        <v>0</v>
      </c>
      <c r="O4620" s="4"/>
      <c r="P4620" s="4"/>
      <c r="Q4620" s="4"/>
      <c r="R4620" s="4"/>
      <c r="S4620" s="6">
        <f>SUM(O4620:R4620)</f>
        <v>0</v>
      </c>
      <c r="T4620" s="7"/>
      <c r="U4620" s="5"/>
      <c r="V4620" s="5"/>
      <c r="W4620" s="5"/>
      <c r="X4620" s="5"/>
      <c r="Y4620" s="5"/>
      <c r="Z4620" s="6">
        <f>SUM(T4620:Y4620)</f>
        <v>0</v>
      </c>
      <c r="AA4620" s="5"/>
      <c r="AB4620" s="5"/>
      <c r="AC4620" s="40">
        <f>G4620+J4620+N4620+S4620+Z4620+AA4620-AB4620</f>
        <v>67.551724137931032</v>
      </c>
    </row>
    <row r="4621" spans="1:29" x14ac:dyDescent="0.25">
      <c r="A4621" s="224">
        <v>4617</v>
      </c>
      <c r="B4621" s="62" t="s">
        <v>4971</v>
      </c>
      <c r="C4621" s="8" t="s">
        <v>4042</v>
      </c>
      <c r="D4621" s="18">
        <v>0.67549342105263155</v>
      </c>
      <c r="E4621" s="124"/>
      <c r="F4621" s="17"/>
      <c r="G4621" s="18">
        <f>SUM(D4621*100,E4621:F4621)</f>
        <v>67.54934210526315</v>
      </c>
      <c r="H4621" s="17"/>
      <c r="I4621" s="19"/>
      <c r="J4621" s="18">
        <f>SUM(H4621:I4621)</f>
        <v>0</v>
      </c>
      <c r="K4621" s="17"/>
      <c r="L4621" s="19"/>
      <c r="M4621" s="19"/>
      <c r="N4621" s="18">
        <f>SUM(K4621:M4621)</f>
        <v>0</v>
      </c>
      <c r="O4621" s="19"/>
      <c r="P4621" s="19"/>
      <c r="Q4621" s="19"/>
      <c r="R4621" s="19"/>
      <c r="S4621" s="18">
        <f>SUM(O4621:R4621)</f>
        <v>0</v>
      </c>
      <c r="T4621" s="20"/>
      <c r="U4621" s="17"/>
      <c r="V4621" s="17"/>
      <c r="W4621" s="17"/>
      <c r="X4621" s="17"/>
      <c r="Y4621" s="17"/>
      <c r="Z4621" s="18">
        <f>SUM(T4621:Y4621)</f>
        <v>0</v>
      </c>
      <c r="AA4621" s="17"/>
      <c r="AB4621" s="17"/>
      <c r="AC4621" s="41">
        <f>G4621+J4621+N4621+S4621+Z4621+AA4621-AB4621</f>
        <v>67.54934210526315</v>
      </c>
    </row>
    <row r="4622" spans="1:29" x14ac:dyDescent="0.25">
      <c r="A4622" s="224">
        <v>4618</v>
      </c>
      <c r="B4622" s="62" t="s">
        <v>3163</v>
      </c>
      <c r="C4622" s="13" t="s">
        <v>2360</v>
      </c>
      <c r="D4622" s="18">
        <v>0.67545454545454542</v>
      </c>
      <c r="E4622" s="122"/>
      <c r="F4622" s="17"/>
      <c r="G4622" s="18">
        <v>67.545454545454547</v>
      </c>
      <c r="H4622" s="17"/>
      <c r="I4622" s="19"/>
      <c r="J4622" s="18">
        <v>0</v>
      </c>
      <c r="K4622" s="17"/>
      <c r="L4622" s="19"/>
      <c r="M4622" s="19"/>
      <c r="N4622" s="18">
        <v>0</v>
      </c>
      <c r="O4622" s="19"/>
      <c r="P4622" s="19"/>
      <c r="Q4622" s="19"/>
      <c r="R4622" s="19"/>
      <c r="S4622" s="18">
        <v>0</v>
      </c>
      <c r="T4622" s="20"/>
      <c r="U4622" s="17"/>
      <c r="V4622" s="17"/>
      <c r="W4622" s="17"/>
      <c r="X4622" s="17"/>
      <c r="Y4622" s="17"/>
      <c r="Z4622" s="18">
        <v>0</v>
      </c>
      <c r="AA4622" s="17"/>
      <c r="AB4622" s="17"/>
      <c r="AC4622" s="41">
        <v>67.545454545454547</v>
      </c>
    </row>
    <row r="4623" spans="1:29" x14ac:dyDescent="0.25">
      <c r="A4623" s="225">
        <v>4619</v>
      </c>
      <c r="B4623" s="62" t="s">
        <v>4694</v>
      </c>
      <c r="C4623" s="8" t="s">
        <v>4042</v>
      </c>
      <c r="D4623" s="18">
        <v>0.67333333333333334</v>
      </c>
      <c r="E4623" s="124"/>
      <c r="F4623" s="17"/>
      <c r="G4623" s="18">
        <f>SUM(D4623*100,E4623:F4623)</f>
        <v>67.333333333333329</v>
      </c>
      <c r="H4623" s="17"/>
      <c r="I4623" s="19"/>
      <c r="J4623" s="18">
        <f>SUM(H4623:I4623)</f>
        <v>0</v>
      </c>
      <c r="K4623" s="17"/>
      <c r="L4623" s="19"/>
      <c r="M4623" s="19"/>
      <c r="N4623" s="18">
        <f>SUM(K4623:M4623)</f>
        <v>0</v>
      </c>
      <c r="O4623" s="19"/>
      <c r="P4623" s="19"/>
      <c r="Q4623" s="19"/>
      <c r="R4623" s="19"/>
      <c r="S4623" s="18">
        <f>SUM(O4623:R4623)</f>
        <v>0</v>
      </c>
      <c r="T4623" s="20"/>
      <c r="U4623" s="17"/>
      <c r="V4623" s="17"/>
      <c r="W4623" s="17"/>
      <c r="X4623" s="17">
        <v>0.2</v>
      </c>
      <c r="Y4623" s="17"/>
      <c r="Z4623" s="18">
        <f>SUM(T4623:Y4623)</f>
        <v>0.2</v>
      </c>
      <c r="AA4623" s="17"/>
      <c r="AB4623" s="17"/>
      <c r="AC4623" s="41">
        <f>G4623+J4623+N4623+S4623+Z4623+AA4623-AB4623</f>
        <v>67.533333333333331</v>
      </c>
    </row>
    <row r="4624" spans="1:29" x14ac:dyDescent="0.25">
      <c r="A4624" s="224">
        <v>4620</v>
      </c>
      <c r="B4624" s="80" t="s">
        <v>1962</v>
      </c>
      <c r="C4624" s="22" t="s">
        <v>1369</v>
      </c>
      <c r="D4624" s="18">
        <v>0.67526666666666668</v>
      </c>
      <c r="E4624" s="122"/>
      <c r="F4624" s="17"/>
      <c r="G4624" s="18">
        <f>SUM(D4624*100,E4624:F4624)</f>
        <v>67.526666666666671</v>
      </c>
      <c r="H4624" s="17"/>
      <c r="I4624" s="19"/>
      <c r="J4624" s="18">
        <f>SUM(H4624:I4624)</f>
        <v>0</v>
      </c>
      <c r="K4624" s="17"/>
      <c r="L4624" s="19"/>
      <c r="M4624" s="19"/>
      <c r="N4624" s="18">
        <f>SUM(K4624:M4624)</f>
        <v>0</v>
      </c>
      <c r="O4624" s="19"/>
      <c r="P4624" s="19"/>
      <c r="Q4624" s="19"/>
      <c r="R4624" s="19"/>
      <c r="S4624" s="18">
        <f>SUM(O4624:R4624)</f>
        <v>0</v>
      </c>
      <c r="T4624" s="20"/>
      <c r="U4624" s="17"/>
      <c r="V4624" s="17"/>
      <c r="W4624" s="17"/>
      <c r="X4624" s="17"/>
      <c r="Y4624" s="17"/>
      <c r="Z4624" s="18">
        <f>SUM(T4624:Y4624)</f>
        <v>0</v>
      </c>
      <c r="AA4624" s="17"/>
      <c r="AB4624" s="17"/>
      <c r="AC4624" s="41">
        <f>G4624+J4624+N4624+S4624+Z4624+AA4624-AB4624</f>
        <v>67.526666666666671</v>
      </c>
    </row>
    <row r="4625" spans="1:29" ht="25.5" x14ac:dyDescent="0.25">
      <c r="A4625" s="224">
        <v>4621</v>
      </c>
      <c r="B4625" s="81" t="s">
        <v>1963</v>
      </c>
      <c r="C4625" s="13" t="s">
        <v>1369</v>
      </c>
      <c r="D4625" s="18">
        <v>0.67500000000000004</v>
      </c>
      <c r="E4625" s="122"/>
      <c r="F4625" s="17"/>
      <c r="G4625" s="18">
        <f>SUM(D4625*100,E4625:F4625)</f>
        <v>67.5</v>
      </c>
      <c r="H4625" s="17"/>
      <c r="I4625" s="19"/>
      <c r="J4625" s="18">
        <f>SUM(H4625:I4625)</f>
        <v>0</v>
      </c>
      <c r="K4625" s="17"/>
      <c r="L4625" s="19"/>
      <c r="M4625" s="19"/>
      <c r="N4625" s="18">
        <f>SUM(K4625:M4625)</f>
        <v>0</v>
      </c>
      <c r="O4625" s="19"/>
      <c r="P4625" s="19"/>
      <c r="Q4625" s="19"/>
      <c r="R4625" s="19"/>
      <c r="S4625" s="18">
        <f>SUM(O4625:R4625)</f>
        <v>0</v>
      </c>
      <c r="T4625" s="20"/>
      <c r="U4625" s="17"/>
      <c r="V4625" s="17"/>
      <c r="W4625" s="17"/>
      <c r="X4625" s="17"/>
      <c r="Y4625" s="17"/>
      <c r="Z4625" s="18">
        <f>SUM(T4625:Y4625)</f>
        <v>0</v>
      </c>
      <c r="AA4625" s="17"/>
      <c r="AB4625" s="17"/>
      <c r="AC4625" s="41">
        <f>G4625+J4625+N4625+S4625+Z4625+AA4625-AB4625</f>
        <v>67.5</v>
      </c>
    </row>
    <row r="4626" spans="1:29" x14ac:dyDescent="0.25">
      <c r="A4626" s="224">
        <v>4622</v>
      </c>
      <c r="B4626" s="109">
        <v>214166</v>
      </c>
      <c r="C4626" s="36" t="s">
        <v>5457</v>
      </c>
      <c r="D4626" s="39">
        <v>0.6747481481481481</v>
      </c>
      <c r="E4626" s="123"/>
      <c r="F4626" s="33"/>
      <c r="G4626" s="34">
        <v>67.474814814814806</v>
      </c>
      <c r="H4626" s="33"/>
      <c r="I4626" s="32"/>
      <c r="J4626" s="34">
        <v>0</v>
      </c>
      <c r="K4626" s="33"/>
      <c r="L4626" s="32"/>
      <c r="M4626" s="32"/>
      <c r="N4626" s="34">
        <v>0</v>
      </c>
      <c r="O4626" s="32"/>
      <c r="P4626" s="32"/>
      <c r="Q4626" s="32"/>
      <c r="R4626" s="32"/>
      <c r="S4626" s="34">
        <v>0</v>
      </c>
      <c r="T4626" s="35"/>
      <c r="U4626" s="33"/>
      <c r="V4626" s="33"/>
      <c r="W4626" s="33"/>
      <c r="X4626" s="33"/>
      <c r="Y4626" s="33"/>
      <c r="Z4626" s="34">
        <v>0</v>
      </c>
      <c r="AA4626" s="33"/>
      <c r="AB4626" s="33"/>
      <c r="AC4626" s="42">
        <v>67.474814814814806</v>
      </c>
    </row>
    <row r="4627" spans="1:29" x14ac:dyDescent="0.25">
      <c r="A4627" s="225">
        <v>4623</v>
      </c>
      <c r="B4627" s="61" t="s">
        <v>1134</v>
      </c>
      <c r="C4627" s="8" t="s">
        <v>5456</v>
      </c>
      <c r="D4627" s="6">
        <v>0.67466666666666664</v>
      </c>
      <c r="E4627" s="121"/>
      <c r="F4627" s="5"/>
      <c r="G4627" s="6">
        <f>SUM(D4627*100,E4627:F4627)</f>
        <v>67.466666666666669</v>
      </c>
      <c r="H4627" s="5"/>
      <c r="I4627" s="4"/>
      <c r="J4627" s="6">
        <f>SUM(H4627:I4627)</f>
        <v>0</v>
      </c>
      <c r="K4627" s="5"/>
      <c r="L4627" s="4"/>
      <c r="M4627" s="4"/>
      <c r="N4627" s="6">
        <f>SUM(K4627:M4627)</f>
        <v>0</v>
      </c>
      <c r="O4627" s="4"/>
      <c r="P4627" s="4"/>
      <c r="Q4627" s="4"/>
      <c r="R4627" s="4"/>
      <c r="S4627" s="6">
        <f>SUM(O4627:R4627)</f>
        <v>0</v>
      </c>
      <c r="T4627" s="7"/>
      <c r="U4627" s="5"/>
      <c r="V4627" s="5"/>
      <c r="W4627" s="5"/>
      <c r="X4627" s="5"/>
      <c r="Y4627" s="5"/>
      <c r="Z4627" s="6">
        <f>SUM(T4627:Y4627)</f>
        <v>0</v>
      </c>
      <c r="AA4627" s="5"/>
      <c r="AB4627" s="5"/>
      <c r="AC4627" s="40">
        <f>G4627+J4627+N4627+S4627+Z4627+AA4627-AB4627</f>
        <v>67.466666666666669</v>
      </c>
    </row>
    <row r="4628" spans="1:29" x14ac:dyDescent="0.25">
      <c r="A4628" s="224">
        <v>4624</v>
      </c>
      <c r="B4628" s="81" t="s">
        <v>1964</v>
      </c>
      <c r="C4628" s="8" t="s">
        <v>1369</v>
      </c>
      <c r="D4628" s="18">
        <v>0.67453183520599247</v>
      </c>
      <c r="E4628" s="122"/>
      <c r="F4628" s="17"/>
      <c r="G4628" s="18">
        <f>SUM(D4628*100,E4628:F4628)</f>
        <v>67.453183520599254</v>
      </c>
      <c r="H4628" s="17"/>
      <c r="I4628" s="19"/>
      <c r="J4628" s="18">
        <f>SUM(H4628:I4628)</f>
        <v>0</v>
      </c>
      <c r="K4628" s="17"/>
      <c r="L4628" s="19"/>
      <c r="M4628" s="19"/>
      <c r="N4628" s="18">
        <f>SUM(K4628:M4628)</f>
        <v>0</v>
      </c>
      <c r="O4628" s="19"/>
      <c r="P4628" s="19"/>
      <c r="Q4628" s="19"/>
      <c r="R4628" s="19"/>
      <c r="S4628" s="18">
        <f>SUM(O4628:R4628)</f>
        <v>0</v>
      </c>
      <c r="T4628" s="20"/>
      <c r="U4628" s="17"/>
      <c r="V4628" s="17"/>
      <c r="W4628" s="17"/>
      <c r="X4628" s="17"/>
      <c r="Y4628" s="17"/>
      <c r="Z4628" s="18">
        <f>SUM(T4628:Y4628)</f>
        <v>0</v>
      </c>
      <c r="AA4628" s="17"/>
      <c r="AB4628" s="17"/>
      <c r="AC4628" s="41">
        <f>G4628+J4628+N4628+S4628+Z4628+AA4628-AB4628</f>
        <v>67.453183520599254</v>
      </c>
    </row>
    <row r="4629" spans="1:29" x14ac:dyDescent="0.25">
      <c r="A4629" s="224">
        <v>4625</v>
      </c>
      <c r="B4629" s="81" t="s">
        <v>4393</v>
      </c>
      <c r="C4629" s="8" t="s">
        <v>4042</v>
      </c>
      <c r="D4629" s="18">
        <v>0.6444827586206896</v>
      </c>
      <c r="E4629" s="124"/>
      <c r="F4629" s="17"/>
      <c r="G4629" s="18">
        <f>SUM(D4629*100,E4629:F4629)</f>
        <v>64.448275862068954</v>
      </c>
      <c r="H4629" s="17"/>
      <c r="I4629" s="19"/>
      <c r="J4629" s="18">
        <f>SUM(H4629:I4629)</f>
        <v>0</v>
      </c>
      <c r="K4629" s="17"/>
      <c r="L4629" s="19"/>
      <c r="M4629" s="19"/>
      <c r="N4629" s="18">
        <f>SUM(K4629:M4629)</f>
        <v>0</v>
      </c>
      <c r="O4629" s="19"/>
      <c r="P4629" s="19"/>
      <c r="Q4629" s="19"/>
      <c r="R4629" s="19"/>
      <c r="S4629" s="18">
        <f>SUM(O4629:R4629)</f>
        <v>0</v>
      </c>
      <c r="T4629" s="20">
        <v>3</v>
      </c>
      <c r="U4629" s="17"/>
      <c r="V4629" s="17"/>
      <c r="W4629" s="17"/>
      <c r="X4629" s="17"/>
      <c r="Y4629" s="17"/>
      <c r="Z4629" s="18">
        <f>SUM(T4629:Y4629)</f>
        <v>3</v>
      </c>
      <c r="AA4629" s="17"/>
      <c r="AB4629" s="17"/>
      <c r="AC4629" s="41">
        <f>G4629+J4629+N4629+S4629+Z4629+AA4629-AB4629</f>
        <v>67.448275862068954</v>
      </c>
    </row>
    <row r="4630" spans="1:29" x14ac:dyDescent="0.25">
      <c r="A4630" s="224">
        <v>4626</v>
      </c>
      <c r="B4630" s="62" t="s">
        <v>3846</v>
      </c>
      <c r="C4630" s="13" t="s">
        <v>3340</v>
      </c>
      <c r="D4630" s="18">
        <v>0.67419354838709677</v>
      </c>
      <c r="E4630" s="122"/>
      <c r="F4630" s="17"/>
      <c r="G4630" s="18">
        <v>67.41935483870968</v>
      </c>
      <c r="H4630" s="17"/>
      <c r="I4630" s="19"/>
      <c r="J4630" s="18">
        <v>0</v>
      </c>
      <c r="K4630" s="17"/>
      <c r="L4630" s="19"/>
      <c r="M4630" s="19"/>
      <c r="N4630" s="18">
        <v>0</v>
      </c>
      <c r="O4630" s="19"/>
      <c r="P4630" s="19"/>
      <c r="Q4630" s="19"/>
      <c r="R4630" s="19"/>
      <c r="S4630" s="18">
        <v>0</v>
      </c>
      <c r="T4630" s="20"/>
      <c r="U4630" s="17"/>
      <c r="V4630" s="17"/>
      <c r="W4630" s="17"/>
      <c r="X4630" s="17"/>
      <c r="Y4630" s="17"/>
      <c r="Z4630" s="18">
        <v>0</v>
      </c>
      <c r="AA4630" s="17"/>
      <c r="AB4630" s="17"/>
      <c r="AC4630" s="41">
        <v>67.41935483870968</v>
      </c>
    </row>
    <row r="4631" spans="1:29" x14ac:dyDescent="0.25">
      <c r="A4631" s="225">
        <v>4627</v>
      </c>
      <c r="B4631" s="62" t="s">
        <v>3164</v>
      </c>
      <c r="C4631" s="13" t="s">
        <v>2360</v>
      </c>
      <c r="D4631" s="18">
        <v>0.66916666666666669</v>
      </c>
      <c r="E4631" s="122"/>
      <c r="F4631" s="17"/>
      <c r="G4631" s="18">
        <v>66.916666666666671</v>
      </c>
      <c r="H4631" s="17"/>
      <c r="I4631" s="19"/>
      <c r="J4631" s="18">
        <v>0</v>
      </c>
      <c r="K4631" s="17"/>
      <c r="L4631" s="19"/>
      <c r="M4631" s="19"/>
      <c r="N4631" s="18">
        <v>0</v>
      </c>
      <c r="O4631" s="19"/>
      <c r="P4631" s="19"/>
      <c r="Q4631" s="19"/>
      <c r="R4631" s="19"/>
      <c r="S4631" s="18">
        <v>0</v>
      </c>
      <c r="T4631" s="20"/>
      <c r="U4631" s="17"/>
      <c r="V4631" s="17"/>
      <c r="W4631" s="17"/>
      <c r="X4631" s="17">
        <v>0.5</v>
      </c>
      <c r="Y4631" s="17"/>
      <c r="Z4631" s="18">
        <v>0.5</v>
      </c>
      <c r="AA4631" s="17"/>
      <c r="AB4631" s="17"/>
      <c r="AC4631" s="41">
        <v>67.416666666666671</v>
      </c>
    </row>
    <row r="4632" spans="1:29" x14ac:dyDescent="0.25">
      <c r="A4632" s="224">
        <v>4628</v>
      </c>
      <c r="B4632" s="62" t="s">
        <v>5312</v>
      </c>
      <c r="C4632" s="9" t="s">
        <v>4042</v>
      </c>
      <c r="D4632" s="18">
        <v>0.67212121212121212</v>
      </c>
      <c r="E4632" s="124"/>
      <c r="F4632" s="17"/>
      <c r="G4632" s="18">
        <f>SUM(D4632*100,E4632:F4632)</f>
        <v>67.212121212121218</v>
      </c>
      <c r="H4632" s="17"/>
      <c r="I4632" s="19"/>
      <c r="J4632" s="18">
        <f>SUM(H4632:I4632)</f>
        <v>0</v>
      </c>
      <c r="K4632" s="17"/>
      <c r="L4632" s="19"/>
      <c r="M4632" s="19"/>
      <c r="N4632" s="18">
        <f>SUM(K4632:M4632)</f>
        <v>0</v>
      </c>
      <c r="O4632" s="19"/>
      <c r="P4632" s="19"/>
      <c r="Q4632" s="19"/>
      <c r="R4632" s="19"/>
      <c r="S4632" s="18">
        <f>SUM(O4632:R4632)</f>
        <v>0</v>
      </c>
      <c r="T4632" s="20"/>
      <c r="U4632" s="17">
        <v>0.2</v>
      </c>
      <c r="V4632" s="17"/>
      <c r="W4632" s="17"/>
      <c r="X4632" s="17"/>
      <c r="Y4632" s="17"/>
      <c r="Z4632" s="18">
        <f>SUM(T4632:Y4632)</f>
        <v>0.2</v>
      </c>
      <c r="AA4632" s="17"/>
      <c r="AB4632" s="17"/>
      <c r="AC4632" s="41">
        <f>G4632+J4632+N4632+S4632+Z4632+AA4632-AB4632</f>
        <v>67.412121212121221</v>
      </c>
    </row>
    <row r="4633" spans="1:29" x14ac:dyDescent="0.25">
      <c r="A4633" s="224">
        <v>4629</v>
      </c>
      <c r="B4633" s="75" t="s">
        <v>1965</v>
      </c>
      <c r="C4633" s="8" t="s">
        <v>1369</v>
      </c>
      <c r="D4633" s="18">
        <v>0.67391666666666672</v>
      </c>
      <c r="E4633" s="122"/>
      <c r="F4633" s="17"/>
      <c r="G4633" s="18">
        <f>SUM(D4633*100,E4633:F4633)</f>
        <v>67.391666666666666</v>
      </c>
      <c r="H4633" s="17"/>
      <c r="I4633" s="19"/>
      <c r="J4633" s="18">
        <f>SUM(H4633:I4633)</f>
        <v>0</v>
      </c>
      <c r="K4633" s="17"/>
      <c r="L4633" s="19"/>
      <c r="M4633" s="19"/>
      <c r="N4633" s="18">
        <f>SUM(K4633:M4633)</f>
        <v>0</v>
      </c>
      <c r="O4633" s="19"/>
      <c r="P4633" s="19"/>
      <c r="Q4633" s="19"/>
      <c r="R4633" s="19"/>
      <c r="S4633" s="18">
        <f>SUM(O4633:R4633)</f>
        <v>0</v>
      </c>
      <c r="T4633" s="20"/>
      <c r="U4633" s="17"/>
      <c r="V4633" s="17"/>
      <c r="W4633" s="17"/>
      <c r="X4633" s="17"/>
      <c r="Y4633" s="17"/>
      <c r="Z4633" s="18">
        <f>SUM(T4633:Y4633)</f>
        <v>0</v>
      </c>
      <c r="AA4633" s="17"/>
      <c r="AB4633" s="17"/>
      <c r="AC4633" s="41">
        <f>G4633+J4633+N4633+S4633+Z4633+AA4633-AB4633</f>
        <v>67.391666666666666</v>
      </c>
    </row>
    <row r="4634" spans="1:29" x14ac:dyDescent="0.25">
      <c r="A4634" s="224">
        <v>4630</v>
      </c>
      <c r="B4634" s="62" t="s">
        <v>3847</v>
      </c>
      <c r="C4634" s="13" t="s">
        <v>3340</v>
      </c>
      <c r="D4634" s="18">
        <v>0.67384615384615387</v>
      </c>
      <c r="E4634" s="122"/>
      <c r="F4634" s="17"/>
      <c r="G4634" s="18">
        <v>67.384615384615387</v>
      </c>
      <c r="H4634" s="17"/>
      <c r="I4634" s="19"/>
      <c r="J4634" s="18">
        <v>0</v>
      </c>
      <c r="K4634" s="17"/>
      <c r="L4634" s="19"/>
      <c r="M4634" s="19"/>
      <c r="N4634" s="18">
        <v>0</v>
      </c>
      <c r="O4634" s="19"/>
      <c r="P4634" s="19"/>
      <c r="Q4634" s="19"/>
      <c r="R4634" s="19"/>
      <c r="S4634" s="18">
        <v>0</v>
      </c>
      <c r="T4634" s="20"/>
      <c r="U4634" s="17"/>
      <c r="V4634" s="17"/>
      <c r="W4634" s="17"/>
      <c r="X4634" s="17"/>
      <c r="Y4634" s="17"/>
      <c r="Z4634" s="18">
        <v>0</v>
      </c>
      <c r="AA4634" s="17"/>
      <c r="AB4634" s="17"/>
      <c r="AC4634" s="41">
        <v>67.384615384615387</v>
      </c>
    </row>
    <row r="4635" spans="1:29" x14ac:dyDescent="0.25">
      <c r="A4635" s="225">
        <v>4631</v>
      </c>
      <c r="B4635" s="76" t="s">
        <v>1966</v>
      </c>
      <c r="C4635" s="8" t="s">
        <v>1369</v>
      </c>
      <c r="D4635" s="18">
        <v>0.64383333333333337</v>
      </c>
      <c r="E4635" s="122"/>
      <c r="F4635" s="17"/>
      <c r="G4635" s="18">
        <f>SUM(D4635*100,E4635:F4635)</f>
        <v>64.38333333333334</v>
      </c>
      <c r="H4635" s="17"/>
      <c r="I4635" s="19"/>
      <c r="J4635" s="18">
        <f>SUM(H4635:I4635)</f>
        <v>0</v>
      </c>
      <c r="K4635" s="17"/>
      <c r="L4635" s="19"/>
      <c r="M4635" s="19"/>
      <c r="N4635" s="18">
        <f>SUM(K4635:M4635)</f>
        <v>0</v>
      </c>
      <c r="O4635" s="19"/>
      <c r="P4635" s="19">
        <v>3</v>
      </c>
      <c r="Q4635" s="19"/>
      <c r="R4635" s="19"/>
      <c r="S4635" s="18">
        <f>SUM(O4635:R4635)</f>
        <v>3</v>
      </c>
      <c r="T4635" s="20"/>
      <c r="U4635" s="17"/>
      <c r="V4635" s="17"/>
      <c r="W4635" s="17"/>
      <c r="X4635" s="17"/>
      <c r="Y4635" s="17"/>
      <c r="Z4635" s="18">
        <f>SUM(T4635:Y4635)</f>
        <v>0</v>
      </c>
      <c r="AA4635" s="17"/>
      <c r="AB4635" s="17"/>
      <c r="AC4635" s="41">
        <f>G4635+J4635+N4635+S4635+Z4635+AA4635-AB4635</f>
        <v>67.38333333333334</v>
      </c>
    </row>
    <row r="4636" spans="1:29" x14ac:dyDescent="0.25">
      <c r="A4636" s="224">
        <v>4632</v>
      </c>
      <c r="B4636" s="62" t="s">
        <v>3848</v>
      </c>
      <c r="C4636" s="13" t="s">
        <v>3340</v>
      </c>
      <c r="D4636" s="18">
        <v>0.65878787878787881</v>
      </c>
      <c r="E4636" s="122">
        <v>1</v>
      </c>
      <c r="F4636" s="17"/>
      <c r="G4636" s="18">
        <v>66.878787878787875</v>
      </c>
      <c r="H4636" s="17"/>
      <c r="I4636" s="19"/>
      <c r="J4636" s="18">
        <v>0</v>
      </c>
      <c r="K4636" s="17"/>
      <c r="L4636" s="19"/>
      <c r="M4636" s="19"/>
      <c r="N4636" s="18">
        <v>0</v>
      </c>
      <c r="O4636" s="19"/>
      <c r="P4636" s="19"/>
      <c r="Q4636" s="19"/>
      <c r="R4636" s="19"/>
      <c r="S4636" s="18">
        <v>0</v>
      </c>
      <c r="T4636" s="20"/>
      <c r="U4636" s="17">
        <v>0.5</v>
      </c>
      <c r="V4636" s="17"/>
      <c r="W4636" s="17"/>
      <c r="X4636" s="17"/>
      <c r="Y4636" s="17"/>
      <c r="Z4636" s="18">
        <v>0.5</v>
      </c>
      <c r="AA4636" s="17"/>
      <c r="AB4636" s="17"/>
      <c r="AC4636" s="41">
        <v>67.378787878787875</v>
      </c>
    </row>
    <row r="4637" spans="1:29" x14ac:dyDescent="0.25">
      <c r="A4637" s="224">
        <v>4633</v>
      </c>
      <c r="B4637" s="58" t="s">
        <v>1135</v>
      </c>
      <c r="C4637" s="8" t="s">
        <v>5456</v>
      </c>
      <c r="D4637" s="43">
        <v>0.67371333333333328</v>
      </c>
      <c r="E4637" s="121"/>
      <c r="F4637" s="5"/>
      <c r="G4637" s="6">
        <f>SUM(D4637*100,E4637:F4637)</f>
        <v>67.371333333333325</v>
      </c>
      <c r="H4637" s="5"/>
      <c r="I4637" s="4"/>
      <c r="J4637" s="6">
        <f>SUM(H4637:I4637)</f>
        <v>0</v>
      </c>
      <c r="K4637" s="5"/>
      <c r="L4637" s="4"/>
      <c r="M4637" s="4"/>
      <c r="N4637" s="6">
        <f>SUM(K4637:M4637)</f>
        <v>0</v>
      </c>
      <c r="O4637" s="4"/>
      <c r="P4637" s="4"/>
      <c r="Q4637" s="4"/>
      <c r="R4637" s="4"/>
      <c r="S4637" s="6">
        <f>SUM(O4637:R4637)</f>
        <v>0</v>
      </c>
      <c r="T4637" s="7"/>
      <c r="U4637" s="5"/>
      <c r="V4637" s="5"/>
      <c r="W4637" s="5"/>
      <c r="X4637" s="5"/>
      <c r="Y4637" s="5"/>
      <c r="Z4637" s="6">
        <f>SUM(T4637:Y4637)</f>
        <v>0</v>
      </c>
      <c r="AA4637" s="5"/>
      <c r="AB4637" s="5"/>
      <c r="AC4637" s="40">
        <f>G4637+J4637+N4637+S4637+Z4637+AA4637-AB4637</f>
        <v>67.371333333333325</v>
      </c>
    </row>
    <row r="4638" spans="1:29" x14ac:dyDescent="0.25">
      <c r="A4638" s="224">
        <v>4634</v>
      </c>
      <c r="B4638" s="62" t="s">
        <v>3849</v>
      </c>
      <c r="C4638" s="13" t="s">
        <v>3340</v>
      </c>
      <c r="D4638" s="18">
        <v>0.67368421052631577</v>
      </c>
      <c r="E4638" s="122"/>
      <c r="F4638" s="17"/>
      <c r="G4638" s="18">
        <v>67.368421052631575</v>
      </c>
      <c r="H4638" s="17"/>
      <c r="I4638" s="19"/>
      <c r="J4638" s="18">
        <v>0</v>
      </c>
      <c r="K4638" s="17"/>
      <c r="L4638" s="19"/>
      <c r="M4638" s="19"/>
      <c r="N4638" s="18">
        <v>0</v>
      </c>
      <c r="O4638" s="19"/>
      <c r="P4638" s="19"/>
      <c r="Q4638" s="19"/>
      <c r="R4638" s="19"/>
      <c r="S4638" s="18">
        <v>0</v>
      </c>
      <c r="T4638" s="20"/>
      <c r="U4638" s="17"/>
      <c r="V4638" s="17"/>
      <c r="W4638" s="17"/>
      <c r="X4638" s="17"/>
      <c r="Y4638" s="17"/>
      <c r="Z4638" s="18">
        <v>0</v>
      </c>
      <c r="AA4638" s="17"/>
      <c r="AB4638" s="17"/>
      <c r="AC4638" s="41">
        <v>67.368421052631575</v>
      </c>
    </row>
    <row r="4639" spans="1:29" x14ac:dyDescent="0.25">
      <c r="A4639" s="225">
        <v>4635</v>
      </c>
      <c r="B4639" s="68" t="s">
        <v>1136</v>
      </c>
      <c r="C4639" s="8" t="s">
        <v>5456</v>
      </c>
      <c r="D4639" s="6">
        <v>0.67368335067637874</v>
      </c>
      <c r="E4639" s="121"/>
      <c r="F4639" s="5"/>
      <c r="G4639" s="6">
        <f>SUM(D4639*100,E4639:F4639)</f>
        <v>67.368335067637872</v>
      </c>
      <c r="H4639" s="5"/>
      <c r="I4639" s="4"/>
      <c r="J4639" s="6">
        <f>SUM(H4639:I4639)</f>
        <v>0</v>
      </c>
      <c r="K4639" s="5"/>
      <c r="L4639" s="4"/>
      <c r="M4639" s="4"/>
      <c r="N4639" s="6">
        <f>SUM(K4639:M4639)</f>
        <v>0</v>
      </c>
      <c r="O4639" s="4"/>
      <c r="P4639" s="4"/>
      <c r="Q4639" s="4"/>
      <c r="R4639" s="4"/>
      <c r="S4639" s="6">
        <f>SUM(O4639:R4639)</f>
        <v>0</v>
      </c>
      <c r="T4639" s="7"/>
      <c r="U4639" s="5"/>
      <c r="V4639" s="5"/>
      <c r="W4639" s="5"/>
      <c r="X4639" s="5"/>
      <c r="Y4639" s="5"/>
      <c r="Z4639" s="6">
        <f>SUM(T4639:Y4639)</f>
        <v>0</v>
      </c>
      <c r="AA4639" s="5"/>
      <c r="AB4639" s="5"/>
      <c r="AC4639" s="40">
        <f>G4639+J4639+N4639+S4639+Z4639+AA4639-AB4639</f>
        <v>67.368335067637872</v>
      </c>
    </row>
    <row r="4640" spans="1:29" x14ac:dyDescent="0.25">
      <c r="A4640" s="224">
        <v>4636</v>
      </c>
      <c r="B4640" s="80" t="s">
        <v>1967</v>
      </c>
      <c r="C4640" s="22" t="s">
        <v>1369</v>
      </c>
      <c r="D4640" s="18">
        <v>0.64366666666666672</v>
      </c>
      <c r="E4640" s="122"/>
      <c r="F4640" s="17"/>
      <c r="G4640" s="18">
        <f>SUM(D4640*100,E4640:F4640)</f>
        <v>64.366666666666674</v>
      </c>
      <c r="H4640" s="17"/>
      <c r="I4640" s="19"/>
      <c r="J4640" s="18">
        <f>SUM(H4640:I4640)</f>
        <v>0</v>
      </c>
      <c r="K4640" s="17"/>
      <c r="L4640" s="19"/>
      <c r="M4640" s="19"/>
      <c r="N4640" s="18">
        <f>SUM(K4640:M4640)</f>
        <v>0</v>
      </c>
      <c r="O4640" s="19">
        <v>2.5</v>
      </c>
      <c r="P4640" s="19"/>
      <c r="Q4640" s="19">
        <v>0.5</v>
      </c>
      <c r="R4640" s="19"/>
      <c r="S4640" s="18">
        <f>SUM(O4640:R4640)</f>
        <v>3</v>
      </c>
      <c r="T4640" s="20"/>
      <c r="U4640" s="17"/>
      <c r="V4640" s="17"/>
      <c r="W4640" s="17"/>
      <c r="X4640" s="17"/>
      <c r="Y4640" s="17"/>
      <c r="Z4640" s="18">
        <f>SUM(T4640:Y4640)</f>
        <v>0</v>
      </c>
      <c r="AA4640" s="17"/>
      <c r="AB4640" s="17"/>
      <c r="AC4640" s="41">
        <f>G4640+J4640+N4640+S4640+Z4640+AA4640-AB4640</f>
        <v>67.366666666666674</v>
      </c>
    </row>
    <row r="4641" spans="1:29" x14ac:dyDescent="0.25">
      <c r="A4641" s="224">
        <v>4637</v>
      </c>
      <c r="B4641" s="88" t="s">
        <v>1968</v>
      </c>
      <c r="C4641" s="8" t="s">
        <v>1369</v>
      </c>
      <c r="D4641" s="18">
        <v>0.64866666666666661</v>
      </c>
      <c r="E4641" s="122"/>
      <c r="F4641" s="17"/>
      <c r="G4641" s="18">
        <f>SUM(D4641*100,E4641:F4641)</f>
        <v>64.86666666666666</v>
      </c>
      <c r="H4641" s="17"/>
      <c r="I4641" s="19"/>
      <c r="J4641" s="18">
        <f>SUM(H4641:I4641)</f>
        <v>0</v>
      </c>
      <c r="K4641" s="17"/>
      <c r="L4641" s="19"/>
      <c r="M4641" s="19"/>
      <c r="N4641" s="18">
        <f>SUM(K4641:M4641)</f>
        <v>0</v>
      </c>
      <c r="O4641" s="19">
        <v>2.5</v>
      </c>
      <c r="P4641" s="19"/>
      <c r="Q4641" s="19"/>
      <c r="R4641" s="19"/>
      <c r="S4641" s="18">
        <f>SUM(O4641:R4641)</f>
        <v>2.5</v>
      </c>
      <c r="T4641" s="20"/>
      <c r="U4641" s="17"/>
      <c r="V4641" s="17"/>
      <c r="W4641" s="17"/>
      <c r="X4641" s="17"/>
      <c r="Y4641" s="17"/>
      <c r="Z4641" s="18">
        <f>SUM(T4641:Y4641)</f>
        <v>0</v>
      </c>
      <c r="AA4641" s="17"/>
      <c r="AB4641" s="17"/>
      <c r="AC4641" s="41">
        <f>G4641+J4641+N4641+S4641+Z4641+AA4641-AB4641</f>
        <v>67.36666666666666</v>
      </c>
    </row>
    <row r="4642" spans="1:29" x14ac:dyDescent="0.25">
      <c r="A4642" s="224">
        <v>4638</v>
      </c>
      <c r="B4642" s="109">
        <v>194382</v>
      </c>
      <c r="C4642" s="36" t="s">
        <v>5457</v>
      </c>
      <c r="D4642" s="39">
        <v>0.67366666666666664</v>
      </c>
      <c r="E4642" s="123"/>
      <c r="F4642" s="33"/>
      <c r="G4642" s="34">
        <v>67.36666666666666</v>
      </c>
      <c r="H4642" s="33"/>
      <c r="I4642" s="32"/>
      <c r="J4642" s="34">
        <v>0</v>
      </c>
      <c r="K4642" s="33"/>
      <c r="L4642" s="32"/>
      <c r="M4642" s="32"/>
      <c r="N4642" s="34">
        <v>0</v>
      </c>
      <c r="O4642" s="32"/>
      <c r="P4642" s="32"/>
      <c r="Q4642" s="32"/>
      <c r="R4642" s="32"/>
      <c r="S4642" s="34">
        <v>0</v>
      </c>
      <c r="T4642" s="35"/>
      <c r="U4642" s="33"/>
      <c r="V4642" s="33"/>
      <c r="W4642" s="33"/>
      <c r="X4642" s="33"/>
      <c r="Y4642" s="33"/>
      <c r="Z4642" s="34">
        <v>0</v>
      </c>
      <c r="AA4642" s="33"/>
      <c r="AB4642" s="33"/>
      <c r="AC4642" s="42">
        <v>67.36666666666666</v>
      </c>
    </row>
    <row r="4643" spans="1:29" x14ac:dyDescent="0.25">
      <c r="A4643" s="225">
        <v>4639</v>
      </c>
      <c r="B4643" s="59" t="s">
        <v>1137</v>
      </c>
      <c r="C4643" s="8" t="s">
        <v>5456</v>
      </c>
      <c r="D4643" s="6">
        <v>0.67354838709677423</v>
      </c>
      <c r="E4643" s="121"/>
      <c r="F4643" s="5"/>
      <c r="G4643" s="6">
        <f>SUM(D4643*100,E4643:F4643)</f>
        <v>67.354838709677423</v>
      </c>
      <c r="H4643" s="5"/>
      <c r="I4643" s="4"/>
      <c r="J4643" s="6">
        <f>SUM(H4643:I4643)</f>
        <v>0</v>
      </c>
      <c r="K4643" s="5"/>
      <c r="L4643" s="4"/>
      <c r="M4643" s="4"/>
      <c r="N4643" s="6">
        <f>SUM(K4643:M4643)</f>
        <v>0</v>
      </c>
      <c r="O4643" s="4"/>
      <c r="P4643" s="4"/>
      <c r="Q4643" s="4"/>
      <c r="R4643" s="4"/>
      <c r="S4643" s="6">
        <f>SUM(O4643:R4643)</f>
        <v>0</v>
      </c>
      <c r="T4643" s="7"/>
      <c r="U4643" s="5"/>
      <c r="V4643" s="5"/>
      <c r="W4643" s="5"/>
      <c r="X4643" s="5"/>
      <c r="Y4643" s="5"/>
      <c r="Z4643" s="6">
        <f>SUM(T4643:Y4643)</f>
        <v>0</v>
      </c>
      <c r="AA4643" s="5"/>
      <c r="AB4643" s="5"/>
      <c r="AC4643" s="40">
        <f>G4643+J4643+N4643+S4643+Z4643+AA4643-AB4643</f>
        <v>67.354838709677423</v>
      </c>
    </row>
    <row r="4644" spans="1:29" x14ac:dyDescent="0.25">
      <c r="A4644" s="224">
        <v>4640</v>
      </c>
      <c r="B4644" s="102" t="s">
        <v>1969</v>
      </c>
      <c r="C4644" s="8" t="s">
        <v>1369</v>
      </c>
      <c r="D4644" s="18">
        <v>0.67340823970037456</v>
      </c>
      <c r="E4644" s="122"/>
      <c r="F4644" s="17"/>
      <c r="G4644" s="18">
        <f>SUM(D4644*100,E4644:F4644)</f>
        <v>67.340823970037462</v>
      </c>
      <c r="H4644" s="17"/>
      <c r="I4644" s="19"/>
      <c r="J4644" s="18">
        <f>SUM(H4644:I4644)</f>
        <v>0</v>
      </c>
      <c r="K4644" s="17"/>
      <c r="L4644" s="19"/>
      <c r="M4644" s="19"/>
      <c r="N4644" s="18">
        <f>SUM(K4644:M4644)</f>
        <v>0</v>
      </c>
      <c r="O4644" s="19"/>
      <c r="P4644" s="19"/>
      <c r="Q4644" s="19"/>
      <c r="R4644" s="19"/>
      <c r="S4644" s="18">
        <f>SUM(O4644:R4644)</f>
        <v>0</v>
      </c>
      <c r="T4644" s="20"/>
      <c r="U4644" s="17"/>
      <c r="V4644" s="17"/>
      <c r="W4644" s="17"/>
      <c r="X4644" s="17"/>
      <c r="Y4644" s="17"/>
      <c r="Z4644" s="18">
        <f>SUM(T4644:Y4644)</f>
        <v>0</v>
      </c>
      <c r="AA4644" s="17"/>
      <c r="AB4644" s="17"/>
      <c r="AC4644" s="41">
        <f>G4644+J4644+N4644+S4644+Z4644+AA4644-AB4644</f>
        <v>67.340823970037462</v>
      </c>
    </row>
    <row r="4645" spans="1:29" x14ac:dyDescent="0.25">
      <c r="A4645" s="224">
        <v>4641</v>
      </c>
      <c r="B4645" s="58" t="s">
        <v>1138</v>
      </c>
      <c r="C4645" s="8" t="s">
        <v>5456</v>
      </c>
      <c r="D4645" s="43">
        <v>0.67335999999999996</v>
      </c>
      <c r="E4645" s="121"/>
      <c r="F4645" s="5"/>
      <c r="G4645" s="6">
        <f>SUM(D4645*100,E4645:F4645)</f>
        <v>67.335999999999999</v>
      </c>
      <c r="H4645" s="5"/>
      <c r="I4645" s="4"/>
      <c r="J4645" s="6">
        <f>SUM(H4645:I4645)</f>
        <v>0</v>
      </c>
      <c r="K4645" s="5"/>
      <c r="L4645" s="4"/>
      <c r="M4645" s="4"/>
      <c r="N4645" s="6">
        <f>SUM(K4645:M4645)</f>
        <v>0</v>
      </c>
      <c r="O4645" s="4"/>
      <c r="P4645" s="4"/>
      <c r="Q4645" s="4"/>
      <c r="R4645" s="4"/>
      <c r="S4645" s="6">
        <f>SUM(O4645:R4645)</f>
        <v>0</v>
      </c>
      <c r="T4645" s="7"/>
      <c r="U4645" s="5"/>
      <c r="V4645" s="5"/>
      <c r="W4645" s="5"/>
      <c r="X4645" s="5"/>
      <c r="Y4645" s="5"/>
      <c r="Z4645" s="6">
        <f>SUM(T4645:Y4645)</f>
        <v>0</v>
      </c>
      <c r="AA4645" s="5"/>
      <c r="AB4645" s="5"/>
      <c r="AC4645" s="40">
        <f>G4645+J4645+N4645+S4645+Z4645+AA4645-AB4645</f>
        <v>67.335999999999999</v>
      </c>
    </row>
    <row r="4646" spans="1:29" x14ac:dyDescent="0.25">
      <c r="A4646" s="224">
        <v>4642</v>
      </c>
      <c r="B4646" s="59" t="s">
        <v>1139</v>
      </c>
      <c r="C4646" s="8" t="s">
        <v>5456</v>
      </c>
      <c r="D4646" s="6">
        <v>0.67333333333333334</v>
      </c>
      <c r="E4646" s="121"/>
      <c r="F4646" s="5"/>
      <c r="G4646" s="6">
        <f>SUM(D4646*100,E4646:F4646)</f>
        <v>67.333333333333329</v>
      </c>
      <c r="H4646" s="5"/>
      <c r="I4646" s="4"/>
      <c r="J4646" s="6">
        <f>SUM(H4646:I4646)</f>
        <v>0</v>
      </c>
      <c r="K4646" s="5"/>
      <c r="L4646" s="4"/>
      <c r="M4646" s="4"/>
      <c r="N4646" s="6">
        <f>SUM(K4646:M4646)</f>
        <v>0</v>
      </c>
      <c r="O4646" s="4"/>
      <c r="P4646" s="4"/>
      <c r="Q4646" s="4"/>
      <c r="R4646" s="4"/>
      <c r="S4646" s="6">
        <f>SUM(O4646:R4646)</f>
        <v>0</v>
      </c>
      <c r="T4646" s="7"/>
      <c r="U4646" s="5"/>
      <c r="V4646" s="5"/>
      <c r="W4646" s="5"/>
      <c r="X4646" s="5"/>
      <c r="Y4646" s="5"/>
      <c r="Z4646" s="6">
        <f>SUM(T4646:Y4646)</f>
        <v>0</v>
      </c>
      <c r="AA4646" s="5"/>
      <c r="AB4646" s="5"/>
      <c r="AC4646" s="40">
        <f>G4646+J4646+N4646+S4646+Z4646+AA4646-AB4646</f>
        <v>67.333333333333329</v>
      </c>
    </row>
    <row r="4647" spans="1:29" ht="25.5" x14ac:dyDescent="0.25">
      <c r="A4647" s="225">
        <v>4643</v>
      </c>
      <c r="B4647" s="81" t="s">
        <v>1970</v>
      </c>
      <c r="C4647" s="13" t="s">
        <v>1369</v>
      </c>
      <c r="D4647" s="18">
        <v>0.67313571428571428</v>
      </c>
      <c r="E4647" s="122"/>
      <c r="F4647" s="17"/>
      <c r="G4647" s="18">
        <f>SUM(D4647*100,E4647:F4647)</f>
        <v>67.313571428571422</v>
      </c>
      <c r="H4647" s="17"/>
      <c r="I4647" s="19"/>
      <c r="J4647" s="18">
        <f>SUM(H4647:I4647)</f>
        <v>0</v>
      </c>
      <c r="K4647" s="17"/>
      <c r="L4647" s="19"/>
      <c r="M4647" s="19"/>
      <c r="N4647" s="18">
        <f>SUM(K4647:M4647)</f>
        <v>0</v>
      </c>
      <c r="O4647" s="19"/>
      <c r="P4647" s="19"/>
      <c r="Q4647" s="19"/>
      <c r="R4647" s="19"/>
      <c r="S4647" s="18">
        <f>SUM(O4647:R4647)</f>
        <v>0</v>
      </c>
      <c r="T4647" s="20"/>
      <c r="U4647" s="17"/>
      <c r="V4647" s="17"/>
      <c r="W4647" s="17"/>
      <c r="X4647" s="17"/>
      <c r="Y4647" s="17"/>
      <c r="Z4647" s="18">
        <f>SUM(T4647:Y4647)</f>
        <v>0</v>
      </c>
      <c r="AA4647" s="17"/>
      <c r="AB4647" s="17"/>
      <c r="AC4647" s="41">
        <f>G4647+J4647+N4647+S4647+Z4647+AA4647-AB4647</f>
        <v>67.313571428571422</v>
      </c>
    </row>
    <row r="4648" spans="1:29" x14ac:dyDescent="0.25">
      <c r="A4648" s="224">
        <v>4644</v>
      </c>
      <c r="B4648" s="111" t="s">
        <v>4111</v>
      </c>
      <c r="C4648" s="8" t="s">
        <v>4042</v>
      </c>
      <c r="D4648" s="18">
        <v>0.67312499999999997</v>
      </c>
      <c r="E4648" s="124"/>
      <c r="F4648" s="17"/>
      <c r="G4648" s="18">
        <f>SUM(D4648*100,E4648:F4648)</f>
        <v>67.3125</v>
      </c>
      <c r="H4648" s="17"/>
      <c r="I4648" s="19"/>
      <c r="J4648" s="18">
        <f>SUM(H4648:I4648)</f>
        <v>0</v>
      </c>
      <c r="K4648" s="17"/>
      <c r="L4648" s="19"/>
      <c r="M4648" s="19"/>
      <c r="N4648" s="18">
        <f>SUM(K4648:M4648)</f>
        <v>0</v>
      </c>
      <c r="O4648" s="19"/>
      <c r="P4648" s="19"/>
      <c r="Q4648" s="19"/>
      <c r="R4648" s="19"/>
      <c r="S4648" s="18">
        <f>SUM(O4648:R4648)</f>
        <v>0</v>
      </c>
      <c r="T4648" s="20"/>
      <c r="U4648" s="17"/>
      <c r="V4648" s="17"/>
      <c r="W4648" s="17"/>
      <c r="X4648" s="17"/>
      <c r="Y4648" s="17"/>
      <c r="Z4648" s="18">
        <f>SUM(T4648:Y4648)</f>
        <v>0</v>
      </c>
      <c r="AA4648" s="17"/>
      <c r="AB4648" s="17"/>
      <c r="AC4648" s="41">
        <f>G4648+J4648+N4648+S4648+Z4648+AA4648-AB4648</f>
        <v>67.3125</v>
      </c>
    </row>
    <row r="4649" spans="1:29" x14ac:dyDescent="0.25">
      <c r="A4649" s="224">
        <v>4645</v>
      </c>
      <c r="B4649" s="62" t="s">
        <v>3850</v>
      </c>
      <c r="C4649" s="13" t="s">
        <v>3340</v>
      </c>
      <c r="D4649" s="18">
        <v>0.65303030303030307</v>
      </c>
      <c r="E4649" s="122">
        <v>1</v>
      </c>
      <c r="F4649" s="17"/>
      <c r="G4649" s="18">
        <v>66.303030303030312</v>
      </c>
      <c r="H4649" s="17"/>
      <c r="I4649" s="19"/>
      <c r="J4649" s="18">
        <v>0</v>
      </c>
      <c r="K4649" s="17"/>
      <c r="L4649" s="19"/>
      <c r="M4649" s="19"/>
      <c r="N4649" s="18">
        <v>0</v>
      </c>
      <c r="O4649" s="19"/>
      <c r="P4649" s="19"/>
      <c r="Q4649" s="19"/>
      <c r="R4649" s="19"/>
      <c r="S4649" s="18">
        <v>0</v>
      </c>
      <c r="T4649" s="20"/>
      <c r="U4649" s="17">
        <v>0.5</v>
      </c>
      <c r="V4649" s="17">
        <v>0.5</v>
      </c>
      <c r="W4649" s="17"/>
      <c r="X4649" s="17"/>
      <c r="Y4649" s="17"/>
      <c r="Z4649" s="18">
        <v>1</v>
      </c>
      <c r="AA4649" s="17"/>
      <c r="AB4649" s="17"/>
      <c r="AC4649" s="41">
        <v>67.303030303030312</v>
      </c>
    </row>
    <row r="4650" spans="1:29" x14ac:dyDescent="0.25">
      <c r="A4650" s="224">
        <v>4646</v>
      </c>
      <c r="B4650" s="62" t="s">
        <v>4637</v>
      </c>
      <c r="C4650" s="50" t="s">
        <v>4042</v>
      </c>
      <c r="D4650" s="18">
        <v>0.67290322580645157</v>
      </c>
      <c r="E4650" s="124"/>
      <c r="F4650" s="17"/>
      <c r="G4650" s="18">
        <f>SUM(D4650*100,E4650:F4650)</f>
        <v>67.290322580645153</v>
      </c>
      <c r="H4650" s="17"/>
      <c r="I4650" s="19"/>
      <c r="J4650" s="18">
        <f>SUM(H4650:I4650)</f>
        <v>0</v>
      </c>
      <c r="K4650" s="17"/>
      <c r="L4650" s="19"/>
      <c r="M4650" s="19"/>
      <c r="N4650" s="18">
        <f>SUM(K4650:M4650)</f>
        <v>0</v>
      </c>
      <c r="O4650" s="19"/>
      <c r="P4650" s="19"/>
      <c r="Q4650" s="19"/>
      <c r="R4650" s="19"/>
      <c r="S4650" s="18">
        <f>SUM(O4650:R4650)</f>
        <v>0</v>
      </c>
      <c r="T4650" s="20"/>
      <c r="U4650" s="17"/>
      <c r="V4650" s="17"/>
      <c r="W4650" s="17"/>
      <c r="X4650" s="17"/>
      <c r="Y4650" s="17"/>
      <c r="Z4650" s="18">
        <f>SUM(T4650:Y4650)</f>
        <v>0</v>
      </c>
      <c r="AA4650" s="17"/>
      <c r="AB4650" s="17"/>
      <c r="AC4650" s="41">
        <f>G4650+J4650+N4650+S4650+Z4650+AA4650-AB4650</f>
        <v>67.290322580645153</v>
      </c>
    </row>
    <row r="4651" spans="1:29" x14ac:dyDescent="0.25">
      <c r="A4651" s="225">
        <v>4647</v>
      </c>
      <c r="B4651" s="62" t="s">
        <v>1140</v>
      </c>
      <c r="C4651" s="8" t="s">
        <v>5456</v>
      </c>
      <c r="D4651" s="6">
        <v>0.66965517241379313</v>
      </c>
      <c r="E4651" s="121"/>
      <c r="F4651" s="5"/>
      <c r="G4651" s="6">
        <f>SUM(D4651*100,E4651:F4651)</f>
        <v>66.965517241379317</v>
      </c>
      <c r="H4651" s="5"/>
      <c r="I4651" s="4"/>
      <c r="J4651" s="6">
        <f>SUM(H4651:I4651)</f>
        <v>0</v>
      </c>
      <c r="K4651" s="5"/>
      <c r="L4651" s="4"/>
      <c r="M4651" s="4"/>
      <c r="N4651" s="6">
        <f>SUM(K4651:M4651)</f>
        <v>0</v>
      </c>
      <c r="O4651" s="4"/>
      <c r="P4651" s="4"/>
      <c r="Q4651" s="4"/>
      <c r="R4651" s="4"/>
      <c r="S4651" s="6">
        <f>SUM(O4651:R4651)</f>
        <v>0</v>
      </c>
      <c r="T4651" s="7"/>
      <c r="U4651" s="5">
        <v>0.3</v>
      </c>
      <c r="V4651" s="5"/>
      <c r="W4651" s="5"/>
      <c r="X4651" s="5"/>
      <c r="Y4651" s="5"/>
      <c r="Z4651" s="6">
        <f>SUM(T4651:Y4651)</f>
        <v>0.3</v>
      </c>
      <c r="AA4651" s="5"/>
      <c r="AB4651" s="5"/>
      <c r="AC4651" s="40">
        <f>G4651+J4651+N4651+S4651+Z4651+AA4651-AB4651</f>
        <v>67.265517241379314</v>
      </c>
    </row>
    <row r="4652" spans="1:29" x14ac:dyDescent="0.25">
      <c r="A4652" s="224">
        <v>4648</v>
      </c>
      <c r="B4652" s="62" t="s">
        <v>3165</v>
      </c>
      <c r="C4652" s="13" t="s">
        <v>2360</v>
      </c>
      <c r="D4652" s="18">
        <v>0.67249999999999999</v>
      </c>
      <c r="E4652" s="122"/>
      <c r="F4652" s="17"/>
      <c r="G4652" s="18">
        <v>67.25</v>
      </c>
      <c r="H4652" s="17"/>
      <c r="I4652" s="19"/>
      <c r="J4652" s="18">
        <v>0</v>
      </c>
      <c r="K4652" s="17"/>
      <c r="L4652" s="19"/>
      <c r="M4652" s="19"/>
      <c r="N4652" s="18">
        <v>0</v>
      </c>
      <c r="O4652" s="19"/>
      <c r="P4652" s="19"/>
      <c r="Q4652" s="19"/>
      <c r="R4652" s="19"/>
      <c r="S4652" s="18">
        <v>0</v>
      </c>
      <c r="T4652" s="20"/>
      <c r="U4652" s="17"/>
      <c r="V4652" s="17"/>
      <c r="W4652" s="17"/>
      <c r="X4652" s="17"/>
      <c r="Y4652" s="17"/>
      <c r="Z4652" s="18">
        <v>0</v>
      </c>
      <c r="AA4652" s="17"/>
      <c r="AB4652" s="17"/>
      <c r="AC4652" s="41">
        <v>67.25</v>
      </c>
    </row>
    <row r="4653" spans="1:29" x14ac:dyDescent="0.25">
      <c r="A4653" s="224">
        <v>4649</v>
      </c>
      <c r="B4653" s="62" t="s">
        <v>3166</v>
      </c>
      <c r="C4653" s="13" t="s">
        <v>2360</v>
      </c>
      <c r="D4653" s="18">
        <v>0.67249999999999999</v>
      </c>
      <c r="E4653" s="122"/>
      <c r="F4653" s="17"/>
      <c r="G4653" s="18">
        <v>67.25</v>
      </c>
      <c r="H4653" s="17"/>
      <c r="I4653" s="19"/>
      <c r="J4653" s="18">
        <v>0</v>
      </c>
      <c r="K4653" s="17"/>
      <c r="L4653" s="19"/>
      <c r="M4653" s="19"/>
      <c r="N4653" s="18">
        <v>0</v>
      </c>
      <c r="O4653" s="19"/>
      <c r="P4653" s="19"/>
      <c r="Q4653" s="19"/>
      <c r="R4653" s="19"/>
      <c r="S4653" s="18">
        <v>0</v>
      </c>
      <c r="T4653" s="20"/>
      <c r="U4653" s="17"/>
      <c r="V4653" s="17"/>
      <c r="W4653" s="17"/>
      <c r="X4653" s="17"/>
      <c r="Y4653" s="17"/>
      <c r="Z4653" s="18">
        <v>0</v>
      </c>
      <c r="AA4653" s="17"/>
      <c r="AB4653" s="17"/>
      <c r="AC4653" s="41">
        <v>67.25</v>
      </c>
    </row>
    <row r="4654" spans="1:29" x14ac:dyDescent="0.25">
      <c r="A4654" s="224">
        <v>4650</v>
      </c>
      <c r="B4654" s="62" t="s">
        <v>3167</v>
      </c>
      <c r="C4654" s="13" t="s">
        <v>2360</v>
      </c>
      <c r="D4654" s="18">
        <v>0.67249999999999999</v>
      </c>
      <c r="E4654" s="122"/>
      <c r="F4654" s="17"/>
      <c r="G4654" s="18">
        <v>67.25</v>
      </c>
      <c r="H4654" s="17"/>
      <c r="I4654" s="19"/>
      <c r="J4654" s="18">
        <v>0</v>
      </c>
      <c r="K4654" s="17"/>
      <c r="L4654" s="19"/>
      <c r="M4654" s="19"/>
      <c r="N4654" s="18">
        <v>0</v>
      </c>
      <c r="O4654" s="19"/>
      <c r="P4654" s="19"/>
      <c r="Q4654" s="19"/>
      <c r="R4654" s="19"/>
      <c r="S4654" s="18">
        <v>0</v>
      </c>
      <c r="T4654" s="20"/>
      <c r="U4654" s="17"/>
      <c r="V4654" s="17"/>
      <c r="W4654" s="17"/>
      <c r="X4654" s="17"/>
      <c r="Y4654" s="17"/>
      <c r="Z4654" s="18">
        <v>0</v>
      </c>
      <c r="AA4654" s="17"/>
      <c r="AB4654" s="17"/>
      <c r="AC4654" s="41">
        <v>67.25</v>
      </c>
    </row>
    <row r="4655" spans="1:29" x14ac:dyDescent="0.25">
      <c r="A4655" s="225">
        <v>4651</v>
      </c>
      <c r="B4655" s="62" t="s">
        <v>4758</v>
      </c>
      <c r="C4655" s="8" t="s">
        <v>4042</v>
      </c>
      <c r="D4655" s="18">
        <v>0.65433333333333332</v>
      </c>
      <c r="E4655" s="124"/>
      <c r="F4655" s="17"/>
      <c r="G4655" s="18">
        <f>SUM(D4655*100,E4655:F4655)</f>
        <v>65.433333333333337</v>
      </c>
      <c r="H4655" s="17"/>
      <c r="I4655" s="19"/>
      <c r="J4655" s="18">
        <f>SUM(H4655:I4655)</f>
        <v>0</v>
      </c>
      <c r="K4655" s="17"/>
      <c r="L4655" s="19"/>
      <c r="M4655" s="19"/>
      <c r="N4655" s="18">
        <f>SUM(K4655:M4655)</f>
        <v>0</v>
      </c>
      <c r="O4655" s="19"/>
      <c r="P4655" s="19"/>
      <c r="Q4655" s="19"/>
      <c r="R4655" s="19"/>
      <c r="S4655" s="18">
        <f>SUM(O4655:R4655)</f>
        <v>0</v>
      </c>
      <c r="T4655" s="20"/>
      <c r="U4655" s="17">
        <v>1.6</v>
      </c>
      <c r="V4655" s="17"/>
      <c r="W4655" s="17"/>
      <c r="X4655" s="17">
        <v>0.2</v>
      </c>
      <c r="Y4655" s="17"/>
      <c r="Z4655" s="18">
        <f>SUM(T4655:Y4655)</f>
        <v>1.8</v>
      </c>
      <c r="AA4655" s="17"/>
      <c r="AB4655" s="17"/>
      <c r="AC4655" s="41">
        <f>G4655+J4655+N4655+S4655+Z4655+AA4655-AB4655</f>
        <v>67.233333333333334</v>
      </c>
    </row>
    <row r="4656" spans="1:29" x14ac:dyDescent="0.25">
      <c r="A4656" s="224">
        <v>4652</v>
      </c>
      <c r="B4656" s="62" t="s">
        <v>3851</v>
      </c>
      <c r="C4656" s="13" t="s">
        <v>3340</v>
      </c>
      <c r="D4656" s="18">
        <v>0.66212121212121211</v>
      </c>
      <c r="E4656" s="122">
        <v>1</v>
      </c>
      <c r="F4656" s="17"/>
      <c r="G4656" s="18">
        <v>67.212121212121218</v>
      </c>
      <c r="H4656" s="17"/>
      <c r="I4656" s="19"/>
      <c r="J4656" s="18">
        <v>0</v>
      </c>
      <c r="K4656" s="17"/>
      <c r="L4656" s="19"/>
      <c r="M4656" s="19"/>
      <c r="N4656" s="18">
        <v>0</v>
      </c>
      <c r="O4656" s="19"/>
      <c r="P4656" s="19"/>
      <c r="Q4656" s="19"/>
      <c r="R4656" s="19"/>
      <c r="S4656" s="18">
        <v>0</v>
      </c>
      <c r="T4656" s="20"/>
      <c r="U4656" s="17"/>
      <c r="V4656" s="17"/>
      <c r="W4656" s="17"/>
      <c r="X4656" s="17"/>
      <c r="Y4656" s="17"/>
      <c r="Z4656" s="18">
        <v>0</v>
      </c>
      <c r="AA4656" s="17"/>
      <c r="AB4656" s="17"/>
      <c r="AC4656" s="41">
        <v>67.212121212121218</v>
      </c>
    </row>
    <row r="4657" spans="1:29" x14ac:dyDescent="0.25">
      <c r="A4657" s="224">
        <v>4653</v>
      </c>
      <c r="B4657" s="62" t="s">
        <v>5209</v>
      </c>
      <c r="C4657" s="9" t="s">
        <v>4042</v>
      </c>
      <c r="D4657" s="18">
        <v>0.67212121212121212</v>
      </c>
      <c r="E4657" s="124"/>
      <c r="F4657" s="17"/>
      <c r="G4657" s="18">
        <f>SUM(D4657*100,E4657:F4657)</f>
        <v>67.212121212121218</v>
      </c>
      <c r="H4657" s="17"/>
      <c r="I4657" s="19"/>
      <c r="J4657" s="18">
        <f>SUM(H4657:I4657)</f>
        <v>0</v>
      </c>
      <c r="K4657" s="17"/>
      <c r="L4657" s="19"/>
      <c r="M4657" s="19"/>
      <c r="N4657" s="18">
        <f>SUM(K4657:M4657)</f>
        <v>0</v>
      </c>
      <c r="O4657" s="19"/>
      <c r="P4657" s="19"/>
      <c r="Q4657" s="19"/>
      <c r="R4657" s="19"/>
      <c r="S4657" s="18">
        <f>SUM(O4657:R4657)</f>
        <v>0</v>
      </c>
      <c r="T4657" s="20"/>
      <c r="U4657" s="17"/>
      <c r="V4657" s="17"/>
      <c r="W4657" s="17"/>
      <c r="X4657" s="17"/>
      <c r="Y4657" s="17"/>
      <c r="Z4657" s="18">
        <f>SUM(T4657:Y4657)</f>
        <v>0</v>
      </c>
      <c r="AA4657" s="17"/>
      <c r="AB4657" s="17"/>
      <c r="AC4657" s="41">
        <f>G4657+J4657+N4657+S4657+Z4657+AA4657-AB4657</f>
        <v>67.212121212121218</v>
      </c>
    </row>
    <row r="4658" spans="1:29" x14ac:dyDescent="0.25">
      <c r="A4658" s="224">
        <v>4654</v>
      </c>
      <c r="B4658" s="62" t="s">
        <v>4970</v>
      </c>
      <c r="C4658" s="8" t="s">
        <v>4042</v>
      </c>
      <c r="D4658" s="18">
        <v>0.67200657894736837</v>
      </c>
      <c r="E4658" s="124"/>
      <c r="F4658" s="17"/>
      <c r="G4658" s="18">
        <f>SUM(D4658*100,E4658:F4658)</f>
        <v>67.200657894736835</v>
      </c>
      <c r="H4658" s="17"/>
      <c r="I4658" s="19"/>
      <c r="J4658" s="18">
        <f>SUM(H4658:I4658)</f>
        <v>0</v>
      </c>
      <c r="K4658" s="17"/>
      <c r="L4658" s="19"/>
      <c r="M4658" s="19"/>
      <c r="N4658" s="18">
        <f>SUM(K4658:M4658)</f>
        <v>0</v>
      </c>
      <c r="O4658" s="19"/>
      <c r="P4658" s="19"/>
      <c r="Q4658" s="19"/>
      <c r="R4658" s="19"/>
      <c r="S4658" s="18">
        <f>SUM(O4658:R4658)</f>
        <v>0</v>
      </c>
      <c r="T4658" s="20"/>
      <c r="U4658" s="17"/>
      <c r="V4658" s="17"/>
      <c r="W4658" s="17"/>
      <c r="X4658" s="17"/>
      <c r="Y4658" s="17"/>
      <c r="Z4658" s="18">
        <f>SUM(T4658:Y4658)</f>
        <v>0</v>
      </c>
      <c r="AA4658" s="17"/>
      <c r="AB4658" s="17"/>
      <c r="AC4658" s="41">
        <f>G4658+J4658+N4658+S4658+Z4658+AA4658-AB4658</f>
        <v>67.200657894736835</v>
      </c>
    </row>
    <row r="4659" spans="1:29" x14ac:dyDescent="0.25">
      <c r="A4659" s="225">
        <v>4655</v>
      </c>
      <c r="B4659" s="62" t="s">
        <v>3852</v>
      </c>
      <c r="C4659" s="13" t="s">
        <v>3340</v>
      </c>
      <c r="D4659" s="18">
        <v>0.67200000000000004</v>
      </c>
      <c r="E4659" s="122"/>
      <c r="F4659" s="17"/>
      <c r="G4659" s="18">
        <v>67.2</v>
      </c>
      <c r="H4659" s="17"/>
      <c r="I4659" s="19"/>
      <c r="J4659" s="18">
        <v>0</v>
      </c>
      <c r="K4659" s="17"/>
      <c r="L4659" s="19"/>
      <c r="M4659" s="19"/>
      <c r="N4659" s="18">
        <v>0</v>
      </c>
      <c r="O4659" s="19"/>
      <c r="P4659" s="19"/>
      <c r="Q4659" s="19"/>
      <c r="R4659" s="19"/>
      <c r="S4659" s="18">
        <v>0</v>
      </c>
      <c r="T4659" s="20"/>
      <c r="U4659" s="17"/>
      <c r="V4659" s="17"/>
      <c r="W4659" s="17"/>
      <c r="X4659" s="17"/>
      <c r="Y4659" s="17"/>
      <c r="Z4659" s="18">
        <v>0</v>
      </c>
      <c r="AA4659" s="17"/>
      <c r="AB4659" s="17"/>
      <c r="AC4659" s="41">
        <v>67.2</v>
      </c>
    </row>
    <row r="4660" spans="1:29" x14ac:dyDescent="0.25">
      <c r="A4660" s="224">
        <v>4656</v>
      </c>
      <c r="B4660" s="62" t="s">
        <v>4704</v>
      </c>
      <c r="C4660" s="8" t="s">
        <v>4042</v>
      </c>
      <c r="D4660" s="18">
        <v>0.67200000000000004</v>
      </c>
      <c r="E4660" s="124"/>
      <c r="F4660" s="17"/>
      <c r="G4660" s="18">
        <f>SUM(D4660*100,E4660:F4660)</f>
        <v>67.2</v>
      </c>
      <c r="H4660" s="17"/>
      <c r="I4660" s="19"/>
      <c r="J4660" s="18">
        <f>SUM(H4660:I4660)</f>
        <v>0</v>
      </c>
      <c r="K4660" s="17"/>
      <c r="L4660" s="19"/>
      <c r="M4660" s="19"/>
      <c r="N4660" s="18">
        <f>SUM(K4660:M4660)</f>
        <v>0</v>
      </c>
      <c r="O4660" s="19"/>
      <c r="P4660" s="19"/>
      <c r="Q4660" s="19"/>
      <c r="R4660" s="19"/>
      <c r="S4660" s="18">
        <f>SUM(O4660:R4660)</f>
        <v>0</v>
      </c>
      <c r="T4660" s="20"/>
      <c r="U4660" s="17"/>
      <c r="V4660" s="17"/>
      <c r="W4660" s="17"/>
      <c r="X4660" s="17"/>
      <c r="Y4660" s="17"/>
      <c r="Z4660" s="18">
        <f>SUM(T4660:Y4660)</f>
        <v>0</v>
      </c>
      <c r="AA4660" s="17"/>
      <c r="AB4660" s="17"/>
      <c r="AC4660" s="41">
        <f>G4660+J4660+N4660+S4660+Z4660+AA4660-AB4660</f>
        <v>67.2</v>
      </c>
    </row>
    <row r="4661" spans="1:29" x14ac:dyDescent="0.25">
      <c r="A4661" s="224">
        <v>4657</v>
      </c>
      <c r="B4661" s="109">
        <v>214009</v>
      </c>
      <c r="C4661" s="36" t="s">
        <v>5457</v>
      </c>
      <c r="D4661" s="39">
        <v>0.63394814814814815</v>
      </c>
      <c r="E4661" s="123"/>
      <c r="F4661" s="33"/>
      <c r="G4661" s="34">
        <v>63.394814814814815</v>
      </c>
      <c r="H4661" s="33"/>
      <c r="I4661" s="32"/>
      <c r="J4661" s="34">
        <v>0</v>
      </c>
      <c r="K4661" s="33"/>
      <c r="L4661" s="32"/>
      <c r="M4661" s="32"/>
      <c r="N4661" s="34">
        <v>0</v>
      </c>
      <c r="O4661" s="32"/>
      <c r="P4661" s="32"/>
      <c r="Q4661" s="32"/>
      <c r="R4661" s="32"/>
      <c r="S4661" s="34">
        <v>0</v>
      </c>
      <c r="T4661" s="35"/>
      <c r="U4661" s="33">
        <v>3.8</v>
      </c>
      <c r="V4661" s="33"/>
      <c r="W4661" s="33"/>
      <c r="X4661" s="33"/>
      <c r="Y4661" s="33"/>
      <c r="Z4661" s="34">
        <v>3.8</v>
      </c>
      <c r="AA4661" s="33"/>
      <c r="AB4661" s="33"/>
      <c r="AC4661" s="42">
        <v>67.194814814814819</v>
      </c>
    </row>
    <row r="4662" spans="1:29" x14ac:dyDescent="0.25">
      <c r="A4662" s="224">
        <v>4658</v>
      </c>
      <c r="B4662" s="77" t="s">
        <v>1971</v>
      </c>
      <c r="C4662" s="21" t="s">
        <v>1369</v>
      </c>
      <c r="D4662" s="18">
        <v>0.67192660550458705</v>
      </c>
      <c r="E4662" s="122"/>
      <c r="F4662" s="17"/>
      <c r="G4662" s="18">
        <f>SUM(D4662*100,E4662:F4662)</f>
        <v>67.192660550458712</v>
      </c>
      <c r="H4662" s="17"/>
      <c r="I4662" s="19"/>
      <c r="J4662" s="18">
        <f>SUM(H4662:I4662)</f>
        <v>0</v>
      </c>
      <c r="K4662" s="17"/>
      <c r="L4662" s="19"/>
      <c r="M4662" s="19"/>
      <c r="N4662" s="18">
        <f>SUM(K4662:M4662)</f>
        <v>0</v>
      </c>
      <c r="O4662" s="19"/>
      <c r="P4662" s="19"/>
      <c r="Q4662" s="19"/>
      <c r="R4662" s="19"/>
      <c r="S4662" s="18">
        <f>SUM(O4662:R4662)</f>
        <v>0</v>
      </c>
      <c r="T4662" s="20"/>
      <c r="U4662" s="17"/>
      <c r="V4662" s="17"/>
      <c r="W4662" s="17"/>
      <c r="X4662" s="17"/>
      <c r="Y4662" s="17"/>
      <c r="Z4662" s="18">
        <f>SUM(T4662:Y4662)</f>
        <v>0</v>
      </c>
      <c r="AA4662" s="17"/>
      <c r="AB4662" s="17"/>
      <c r="AC4662" s="41">
        <f>G4662+J4662+N4662+S4662+Z4662+AA4662-AB4662</f>
        <v>67.192660550458712</v>
      </c>
    </row>
    <row r="4663" spans="1:29" x14ac:dyDescent="0.25">
      <c r="A4663" s="225">
        <v>4659</v>
      </c>
      <c r="B4663" s="62" t="s">
        <v>3853</v>
      </c>
      <c r="C4663" s="13" t="s">
        <v>3340</v>
      </c>
      <c r="D4663" s="18">
        <v>0.65680000000000005</v>
      </c>
      <c r="E4663" s="122"/>
      <c r="F4663" s="17"/>
      <c r="G4663" s="18">
        <v>65.680000000000007</v>
      </c>
      <c r="H4663" s="17"/>
      <c r="I4663" s="19"/>
      <c r="J4663" s="18">
        <v>0</v>
      </c>
      <c r="K4663" s="17"/>
      <c r="L4663" s="19"/>
      <c r="M4663" s="19"/>
      <c r="N4663" s="18">
        <v>0</v>
      </c>
      <c r="O4663" s="19"/>
      <c r="P4663" s="19"/>
      <c r="Q4663" s="19"/>
      <c r="R4663" s="19"/>
      <c r="S4663" s="18">
        <v>0</v>
      </c>
      <c r="T4663" s="20"/>
      <c r="U4663" s="17">
        <v>1.5</v>
      </c>
      <c r="V4663" s="17"/>
      <c r="W4663" s="17"/>
      <c r="X4663" s="17"/>
      <c r="Y4663" s="17"/>
      <c r="Z4663" s="18">
        <v>1.5</v>
      </c>
      <c r="AA4663" s="17"/>
      <c r="AB4663" s="17"/>
      <c r="AC4663" s="41">
        <v>67.180000000000007</v>
      </c>
    </row>
    <row r="4664" spans="1:29" ht="25.5" x14ac:dyDescent="0.25">
      <c r="A4664" s="224">
        <v>4660</v>
      </c>
      <c r="B4664" s="81" t="s">
        <v>1972</v>
      </c>
      <c r="C4664" s="13" t="s">
        <v>1369</v>
      </c>
      <c r="D4664" s="18">
        <v>0.67172857142857145</v>
      </c>
      <c r="E4664" s="122"/>
      <c r="F4664" s="17"/>
      <c r="G4664" s="18">
        <f>SUM(D4664*100,E4664:F4664)</f>
        <v>67.17285714285714</v>
      </c>
      <c r="H4664" s="17"/>
      <c r="I4664" s="19"/>
      <c r="J4664" s="18">
        <f>SUM(H4664:I4664)</f>
        <v>0</v>
      </c>
      <c r="K4664" s="17"/>
      <c r="L4664" s="19"/>
      <c r="M4664" s="19"/>
      <c r="N4664" s="18">
        <f>SUM(K4664:M4664)</f>
        <v>0</v>
      </c>
      <c r="O4664" s="19"/>
      <c r="P4664" s="19"/>
      <c r="Q4664" s="19"/>
      <c r="R4664" s="19"/>
      <c r="S4664" s="18">
        <f>SUM(O4664:R4664)</f>
        <v>0</v>
      </c>
      <c r="T4664" s="20"/>
      <c r="U4664" s="17"/>
      <c r="V4664" s="17"/>
      <c r="W4664" s="17"/>
      <c r="X4664" s="17"/>
      <c r="Y4664" s="17"/>
      <c r="Z4664" s="18">
        <f>SUM(T4664:Y4664)</f>
        <v>0</v>
      </c>
      <c r="AA4664" s="17"/>
      <c r="AB4664" s="17"/>
      <c r="AC4664" s="41">
        <f>G4664+J4664+N4664+S4664+Z4664+AA4664-AB4664</f>
        <v>67.17285714285714</v>
      </c>
    </row>
    <row r="4665" spans="1:29" x14ac:dyDescent="0.25">
      <c r="A4665" s="224">
        <v>4661</v>
      </c>
      <c r="B4665" s="109">
        <v>194042</v>
      </c>
      <c r="C4665" s="36" t="s">
        <v>5457</v>
      </c>
      <c r="D4665" s="39">
        <v>0.67166666666666663</v>
      </c>
      <c r="E4665" s="123"/>
      <c r="F4665" s="33"/>
      <c r="G4665" s="34">
        <v>67.166666666666657</v>
      </c>
      <c r="H4665" s="33"/>
      <c r="I4665" s="32"/>
      <c r="J4665" s="34">
        <v>0</v>
      </c>
      <c r="K4665" s="33"/>
      <c r="L4665" s="32"/>
      <c r="M4665" s="32"/>
      <c r="N4665" s="34">
        <v>0</v>
      </c>
      <c r="O4665" s="32"/>
      <c r="P4665" s="32"/>
      <c r="Q4665" s="32"/>
      <c r="R4665" s="32"/>
      <c r="S4665" s="34">
        <v>0</v>
      </c>
      <c r="T4665" s="35"/>
      <c r="U4665" s="33"/>
      <c r="V4665" s="33"/>
      <c r="W4665" s="33"/>
      <c r="X4665" s="33"/>
      <c r="Y4665" s="33"/>
      <c r="Z4665" s="34">
        <v>0</v>
      </c>
      <c r="AA4665" s="33"/>
      <c r="AB4665" s="33"/>
      <c r="AC4665" s="42">
        <v>67.166666666666657</v>
      </c>
    </row>
    <row r="4666" spans="1:29" x14ac:dyDescent="0.25">
      <c r="A4666" s="224">
        <v>4662</v>
      </c>
      <c r="B4666" s="111" t="s">
        <v>4145</v>
      </c>
      <c r="C4666" s="8" t="s">
        <v>4042</v>
      </c>
      <c r="D4666" s="18">
        <v>0.67156249999999995</v>
      </c>
      <c r="E4666" s="124"/>
      <c r="F4666" s="17"/>
      <c r="G4666" s="18">
        <f>SUM(D4666*100,E4666:F4666)</f>
        <v>67.15625</v>
      </c>
      <c r="H4666" s="17"/>
      <c r="I4666" s="19"/>
      <c r="J4666" s="18">
        <f>SUM(H4666:I4666)</f>
        <v>0</v>
      </c>
      <c r="K4666" s="17"/>
      <c r="L4666" s="19"/>
      <c r="M4666" s="19"/>
      <c r="N4666" s="18">
        <f>SUM(K4666:M4666)</f>
        <v>0</v>
      </c>
      <c r="O4666" s="19"/>
      <c r="P4666" s="19"/>
      <c r="Q4666" s="19"/>
      <c r="R4666" s="19"/>
      <c r="S4666" s="18">
        <f>SUM(O4666:R4666)</f>
        <v>0</v>
      </c>
      <c r="T4666" s="20"/>
      <c r="U4666" s="17"/>
      <c r="V4666" s="17"/>
      <c r="W4666" s="17"/>
      <c r="X4666" s="17"/>
      <c r="Y4666" s="17"/>
      <c r="Z4666" s="18">
        <f>SUM(T4666:Y4666)</f>
        <v>0</v>
      </c>
      <c r="AA4666" s="17"/>
      <c r="AB4666" s="17"/>
      <c r="AC4666" s="41">
        <f>G4666+J4666+N4666+S4666+Z4666+AA4666-AB4666</f>
        <v>67.15625</v>
      </c>
    </row>
    <row r="4667" spans="1:29" x14ac:dyDescent="0.25">
      <c r="A4667" s="225">
        <v>4663</v>
      </c>
      <c r="B4667" s="109">
        <v>214160</v>
      </c>
      <c r="C4667" s="36" t="s">
        <v>5457</v>
      </c>
      <c r="D4667" s="39">
        <v>0.67154074074074066</v>
      </c>
      <c r="E4667" s="123"/>
      <c r="F4667" s="33"/>
      <c r="G4667" s="34">
        <v>67.15407407407406</v>
      </c>
      <c r="H4667" s="33"/>
      <c r="I4667" s="32"/>
      <c r="J4667" s="34">
        <v>0</v>
      </c>
      <c r="K4667" s="33"/>
      <c r="L4667" s="32"/>
      <c r="M4667" s="32"/>
      <c r="N4667" s="34">
        <v>0</v>
      </c>
      <c r="O4667" s="32"/>
      <c r="P4667" s="32"/>
      <c r="Q4667" s="32"/>
      <c r="R4667" s="32"/>
      <c r="S4667" s="34">
        <v>0</v>
      </c>
      <c r="T4667" s="35"/>
      <c r="U4667" s="33"/>
      <c r="V4667" s="33"/>
      <c r="W4667" s="33"/>
      <c r="X4667" s="33"/>
      <c r="Y4667" s="33"/>
      <c r="Z4667" s="34">
        <v>0</v>
      </c>
      <c r="AA4667" s="33"/>
      <c r="AB4667" s="33"/>
      <c r="AC4667" s="42">
        <v>67.15407407407406</v>
      </c>
    </row>
    <row r="4668" spans="1:29" x14ac:dyDescent="0.25">
      <c r="A4668" s="224">
        <v>4664</v>
      </c>
      <c r="B4668" s="91" t="s">
        <v>1973</v>
      </c>
      <c r="C4668" s="8" t="s">
        <v>1369</v>
      </c>
      <c r="D4668" s="18">
        <v>0.67147999999999997</v>
      </c>
      <c r="E4668" s="122"/>
      <c r="F4668" s="17"/>
      <c r="G4668" s="18">
        <f>SUM(D4668*100,E4668:F4668)</f>
        <v>67.147999999999996</v>
      </c>
      <c r="H4668" s="17"/>
      <c r="I4668" s="19"/>
      <c r="J4668" s="18">
        <f>SUM(H4668:I4668)</f>
        <v>0</v>
      </c>
      <c r="K4668" s="17"/>
      <c r="L4668" s="19"/>
      <c r="M4668" s="19"/>
      <c r="N4668" s="18">
        <f>SUM(K4668:M4668)</f>
        <v>0</v>
      </c>
      <c r="O4668" s="19"/>
      <c r="P4668" s="19"/>
      <c r="Q4668" s="19"/>
      <c r="R4668" s="19"/>
      <c r="S4668" s="18">
        <f>SUM(O4668:R4668)</f>
        <v>0</v>
      </c>
      <c r="T4668" s="20"/>
      <c r="U4668" s="17"/>
      <c r="V4668" s="17"/>
      <c r="W4668" s="17"/>
      <c r="X4668" s="17"/>
      <c r="Y4668" s="17"/>
      <c r="Z4668" s="18">
        <f>SUM(T4668:Y4668)</f>
        <v>0</v>
      </c>
      <c r="AA4668" s="17"/>
      <c r="AB4668" s="17"/>
      <c r="AC4668" s="41">
        <f>G4668+J4668+N4668+S4668+Z4668+AA4668-AB4668</f>
        <v>67.147999999999996</v>
      </c>
    </row>
    <row r="4669" spans="1:29" x14ac:dyDescent="0.25">
      <c r="A4669" s="224">
        <v>4665</v>
      </c>
      <c r="B4669" s="93" t="s">
        <v>1974</v>
      </c>
      <c r="C4669" s="8" t="s">
        <v>1369</v>
      </c>
      <c r="D4669" s="18">
        <v>0.67146666666666666</v>
      </c>
      <c r="E4669" s="122"/>
      <c r="F4669" s="17"/>
      <c r="G4669" s="18">
        <f>SUM(D4669*100,E4669:F4669)</f>
        <v>67.146666666666661</v>
      </c>
      <c r="H4669" s="17"/>
      <c r="I4669" s="19"/>
      <c r="J4669" s="18">
        <f>SUM(H4669:I4669)</f>
        <v>0</v>
      </c>
      <c r="K4669" s="17"/>
      <c r="L4669" s="19"/>
      <c r="M4669" s="19"/>
      <c r="N4669" s="18">
        <f>SUM(K4669:M4669)</f>
        <v>0</v>
      </c>
      <c r="O4669" s="19"/>
      <c r="P4669" s="19"/>
      <c r="Q4669" s="19"/>
      <c r="R4669" s="19"/>
      <c r="S4669" s="18">
        <f>SUM(O4669:R4669)</f>
        <v>0</v>
      </c>
      <c r="T4669" s="20"/>
      <c r="U4669" s="17"/>
      <c r="V4669" s="17"/>
      <c r="W4669" s="17"/>
      <c r="X4669" s="17"/>
      <c r="Y4669" s="17"/>
      <c r="Z4669" s="18">
        <f>SUM(T4669:Y4669)</f>
        <v>0</v>
      </c>
      <c r="AA4669" s="17"/>
      <c r="AB4669" s="17"/>
      <c r="AC4669" s="41">
        <f>G4669+J4669+N4669+S4669+Z4669+AA4669-AB4669</f>
        <v>67.146666666666661</v>
      </c>
    </row>
    <row r="4670" spans="1:29" x14ac:dyDescent="0.25">
      <c r="A4670" s="224">
        <v>4666</v>
      </c>
      <c r="B4670" s="62" t="s">
        <v>4825</v>
      </c>
      <c r="C4670" s="8" t="s">
        <v>4042</v>
      </c>
      <c r="D4670" s="18">
        <v>0.67125000000000001</v>
      </c>
      <c r="E4670" s="124"/>
      <c r="F4670" s="17"/>
      <c r="G4670" s="18">
        <f>SUM(D4670*100,E4670:F4670)</f>
        <v>67.125</v>
      </c>
      <c r="H4670" s="17"/>
      <c r="I4670" s="19"/>
      <c r="J4670" s="18">
        <f>SUM(H4670:I4670)</f>
        <v>0</v>
      </c>
      <c r="K4670" s="17"/>
      <c r="L4670" s="19"/>
      <c r="M4670" s="19"/>
      <c r="N4670" s="18">
        <f>SUM(K4670:M4670)</f>
        <v>0</v>
      </c>
      <c r="O4670" s="19"/>
      <c r="P4670" s="19"/>
      <c r="Q4670" s="19"/>
      <c r="R4670" s="19"/>
      <c r="S4670" s="18">
        <f>SUM(O4670:R4670)</f>
        <v>0</v>
      </c>
      <c r="T4670" s="20"/>
      <c r="U4670" s="17"/>
      <c r="V4670" s="17"/>
      <c r="W4670" s="17"/>
      <c r="X4670" s="17"/>
      <c r="Y4670" s="17"/>
      <c r="Z4670" s="18">
        <f>SUM(T4670:Y4670)</f>
        <v>0</v>
      </c>
      <c r="AA4670" s="17"/>
      <c r="AB4670" s="17"/>
      <c r="AC4670" s="41">
        <f>G4670+J4670+N4670+S4670+Z4670+AA4670-AB4670</f>
        <v>67.125</v>
      </c>
    </row>
    <row r="4671" spans="1:29" x14ac:dyDescent="0.25">
      <c r="A4671" s="225">
        <v>4667</v>
      </c>
      <c r="B4671" s="109">
        <v>194096</v>
      </c>
      <c r="C4671" s="36" t="s">
        <v>5457</v>
      </c>
      <c r="D4671" s="39">
        <v>0.67100000000000004</v>
      </c>
      <c r="E4671" s="123"/>
      <c r="F4671" s="33"/>
      <c r="G4671" s="34">
        <v>67.100000000000009</v>
      </c>
      <c r="H4671" s="33"/>
      <c r="I4671" s="32"/>
      <c r="J4671" s="34">
        <v>0</v>
      </c>
      <c r="K4671" s="33"/>
      <c r="L4671" s="32"/>
      <c r="M4671" s="32"/>
      <c r="N4671" s="34">
        <v>0</v>
      </c>
      <c r="O4671" s="32"/>
      <c r="P4671" s="32"/>
      <c r="Q4671" s="32"/>
      <c r="R4671" s="32"/>
      <c r="S4671" s="34">
        <v>0</v>
      </c>
      <c r="T4671" s="35"/>
      <c r="U4671" s="33"/>
      <c r="V4671" s="33"/>
      <c r="W4671" s="33"/>
      <c r="X4671" s="33"/>
      <c r="Y4671" s="33"/>
      <c r="Z4671" s="34">
        <v>0</v>
      </c>
      <c r="AA4671" s="33"/>
      <c r="AB4671" s="33"/>
      <c r="AC4671" s="42">
        <v>67.100000000000009</v>
      </c>
    </row>
    <row r="4672" spans="1:29" x14ac:dyDescent="0.25">
      <c r="A4672" s="224">
        <v>4668</v>
      </c>
      <c r="B4672" s="62" t="s">
        <v>3168</v>
      </c>
      <c r="C4672" s="13" t="s">
        <v>2360</v>
      </c>
      <c r="D4672" s="18">
        <v>0.67099999999999993</v>
      </c>
      <c r="E4672" s="122"/>
      <c r="F4672" s="17"/>
      <c r="G4672" s="18">
        <v>67.099999999999994</v>
      </c>
      <c r="H4672" s="17"/>
      <c r="I4672" s="19"/>
      <c r="J4672" s="18">
        <v>0</v>
      </c>
      <c r="K4672" s="17"/>
      <c r="L4672" s="19"/>
      <c r="M4672" s="19"/>
      <c r="N4672" s="18">
        <v>0</v>
      </c>
      <c r="O4672" s="19"/>
      <c r="P4672" s="19"/>
      <c r="Q4672" s="19"/>
      <c r="R4672" s="19"/>
      <c r="S4672" s="18">
        <v>0</v>
      </c>
      <c r="T4672" s="20"/>
      <c r="U4672" s="17"/>
      <c r="V4672" s="17"/>
      <c r="W4672" s="17"/>
      <c r="X4672" s="17"/>
      <c r="Y4672" s="17"/>
      <c r="Z4672" s="18">
        <v>0</v>
      </c>
      <c r="AA4672" s="17"/>
      <c r="AB4672" s="17"/>
      <c r="AC4672" s="41">
        <v>67.099999999999994</v>
      </c>
    </row>
    <row r="4673" spans="1:29" x14ac:dyDescent="0.25">
      <c r="A4673" s="224">
        <v>4669</v>
      </c>
      <c r="B4673" s="58" t="s">
        <v>1141</v>
      </c>
      <c r="C4673" s="8" t="s">
        <v>5456</v>
      </c>
      <c r="D4673" s="6">
        <v>0.64090909090909087</v>
      </c>
      <c r="E4673" s="121"/>
      <c r="F4673" s="5"/>
      <c r="G4673" s="6">
        <f>SUM(D4673*100,E4673:F4673)</f>
        <v>64.090909090909093</v>
      </c>
      <c r="H4673" s="5"/>
      <c r="I4673" s="4"/>
      <c r="J4673" s="6">
        <f>SUM(H4673:I4673)</f>
        <v>0</v>
      </c>
      <c r="K4673" s="5"/>
      <c r="L4673" s="4"/>
      <c r="M4673" s="4"/>
      <c r="N4673" s="6">
        <f>SUM(K4673:M4673)</f>
        <v>0</v>
      </c>
      <c r="O4673" s="4"/>
      <c r="P4673" s="4"/>
      <c r="Q4673" s="4"/>
      <c r="R4673" s="4"/>
      <c r="S4673" s="6">
        <f>SUM(O4673:R4673)</f>
        <v>0</v>
      </c>
      <c r="T4673" s="7">
        <v>2</v>
      </c>
      <c r="U4673" s="5"/>
      <c r="V4673" s="5">
        <v>0.5</v>
      </c>
      <c r="W4673" s="5"/>
      <c r="X4673" s="5"/>
      <c r="Y4673" s="5">
        <v>0.5</v>
      </c>
      <c r="Z4673" s="6">
        <f>SUM(T4673:Y4673)</f>
        <v>3</v>
      </c>
      <c r="AA4673" s="5"/>
      <c r="AB4673" s="5"/>
      <c r="AC4673" s="40">
        <f>G4673+J4673+N4673+S4673+Z4673+AA4673-AB4673</f>
        <v>67.090909090909093</v>
      </c>
    </row>
    <row r="4674" spans="1:29" x14ac:dyDescent="0.25">
      <c r="A4674" s="224">
        <v>4670</v>
      </c>
      <c r="B4674" s="87" t="s">
        <v>1975</v>
      </c>
      <c r="C4674" s="26" t="s">
        <v>1369</v>
      </c>
      <c r="D4674" s="18">
        <v>0.67081333333333337</v>
      </c>
      <c r="E4674" s="122"/>
      <c r="F4674" s="17"/>
      <c r="G4674" s="18">
        <f>SUM(D4674*100,E4674:F4674)</f>
        <v>67.081333333333333</v>
      </c>
      <c r="H4674" s="17"/>
      <c r="I4674" s="19"/>
      <c r="J4674" s="18">
        <f>SUM(H4674:I4674)</f>
        <v>0</v>
      </c>
      <c r="K4674" s="17"/>
      <c r="L4674" s="19"/>
      <c r="M4674" s="19"/>
      <c r="N4674" s="18">
        <f>SUM(K4674:M4674)</f>
        <v>0</v>
      </c>
      <c r="O4674" s="19"/>
      <c r="P4674" s="19"/>
      <c r="Q4674" s="19"/>
      <c r="R4674" s="19"/>
      <c r="S4674" s="18">
        <f>SUM(O4674:R4674)</f>
        <v>0</v>
      </c>
      <c r="T4674" s="20"/>
      <c r="U4674" s="17"/>
      <c r="V4674" s="17"/>
      <c r="W4674" s="17"/>
      <c r="X4674" s="17"/>
      <c r="Y4674" s="17"/>
      <c r="Z4674" s="18">
        <f>SUM(T4674:Y4674)</f>
        <v>0</v>
      </c>
      <c r="AA4674" s="17"/>
      <c r="AB4674" s="17"/>
      <c r="AC4674" s="41">
        <f>G4674+J4674+N4674+S4674+Z4674+AA4674-AB4674</f>
        <v>67.081333333333333</v>
      </c>
    </row>
    <row r="4675" spans="1:29" x14ac:dyDescent="0.25">
      <c r="A4675" s="225">
        <v>4671</v>
      </c>
      <c r="B4675" s="59" t="s">
        <v>1142</v>
      </c>
      <c r="C4675" s="8" t="s">
        <v>5456</v>
      </c>
      <c r="D4675" s="6">
        <v>0.67068965517241375</v>
      </c>
      <c r="E4675" s="121"/>
      <c r="F4675" s="5"/>
      <c r="G4675" s="6">
        <f>SUM(D4675*100,E4675:F4675)</f>
        <v>67.068965517241381</v>
      </c>
      <c r="H4675" s="5"/>
      <c r="I4675" s="4"/>
      <c r="J4675" s="6">
        <f>SUM(H4675:I4675)</f>
        <v>0</v>
      </c>
      <c r="K4675" s="5"/>
      <c r="L4675" s="4"/>
      <c r="M4675" s="4"/>
      <c r="N4675" s="6">
        <f>SUM(K4675:M4675)</f>
        <v>0</v>
      </c>
      <c r="O4675" s="4"/>
      <c r="P4675" s="4"/>
      <c r="Q4675" s="4"/>
      <c r="R4675" s="4"/>
      <c r="S4675" s="6">
        <f>SUM(O4675:R4675)</f>
        <v>0</v>
      </c>
      <c r="T4675" s="7"/>
      <c r="U4675" s="5"/>
      <c r="V4675" s="5"/>
      <c r="W4675" s="5"/>
      <c r="X4675" s="5"/>
      <c r="Y4675" s="5"/>
      <c r="Z4675" s="6">
        <f>SUM(T4675:Y4675)</f>
        <v>0</v>
      </c>
      <c r="AA4675" s="5"/>
      <c r="AB4675" s="5"/>
      <c r="AC4675" s="40">
        <f>G4675+J4675+N4675+S4675+Z4675+AA4675-AB4675</f>
        <v>67.068965517241381</v>
      </c>
    </row>
    <row r="4676" spans="1:29" x14ac:dyDescent="0.25">
      <c r="A4676" s="224">
        <v>4672</v>
      </c>
      <c r="B4676" s="23" t="s">
        <v>1540</v>
      </c>
      <c r="C4676" s="8" t="s">
        <v>1369</v>
      </c>
      <c r="D4676" s="18">
        <v>0.67066666666666663</v>
      </c>
      <c r="E4676" s="122"/>
      <c r="F4676" s="17"/>
      <c r="G4676" s="18">
        <f>SUM(D4676*100,E4676:F4676)</f>
        <v>67.066666666666663</v>
      </c>
      <c r="H4676" s="17"/>
      <c r="I4676" s="19"/>
      <c r="J4676" s="18">
        <f>SUM(H4676:I4676)</f>
        <v>0</v>
      </c>
      <c r="K4676" s="17"/>
      <c r="L4676" s="19"/>
      <c r="M4676" s="19"/>
      <c r="N4676" s="18">
        <f>SUM(K4676:M4676)</f>
        <v>0</v>
      </c>
      <c r="O4676" s="19"/>
      <c r="P4676" s="19"/>
      <c r="Q4676" s="19"/>
      <c r="R4676" s="19"/>
      <c r="S4676" s="18">
        <f>SUM(O4676:R4676)</f>
        <v>0</v>
      </c>
      <c r="T4676" s="20"/>
      <c r="U4676" s="17"/>
      <c r="V4676" s="17"/>
      <c r="W4676" s="17"/>
      <c r="X4676" s="17"/>
      <c r="Y4676" s="17"/>
      <c r="Z4676" s="18">
        <f>SUM(T4676:Y4676)</f>
        <v>0</v>
      </c>
      <c r="AA4676" s="17"/>
      <c r="AB4676" s="17"/>
      <c r="AC4676" s="41">
        <f>G4676+J4676+N4676+S4676+Z4676+AA4676-AB4676</f>
        <v>67.066666666666663</v>
      </c>
    </row>
    <row r="4677" spans="1:29" x14ac:dyDescent="0.25">
      <c r="A4677" s="224">
        <v>4673</v>
      </c>
      <c r="B4677" s="109">
        <v>214190</v>
      </c>
      <c r="C4677" s="36" t="s">
        <v>5457</v>
      </c>
      <c r="D4677" s="39">
        <v>0.67047407407407411</v>
      </c>
      <c r="E4677" s="123"/>
      <c r="F4677" s="33"/>
      <c r="G4677" s="34">
        <v>67.047407407407405</v>
      </c>
      <c r="H4677" s="33"/>
      <c r="I4677" s="32"/>
      <c r="J4677" s="34">
        <v>0</v>
      </c>
      <c r="K4677" s="33"/>
      <c r="L4677" s="32"/>
      <c r="M4677" s="32"/>
      <c r="N4677" s="34">
        <v>0</v>
      </c>
      <c r="O4677" s="32"/>
      <c r="P4677" s="32"/>
      <c r="Q4677" s="32"/>
      <c r="R4677" s="32"/>
      <c r="S4677" s="34">
        <v>0</v>
      </c>
      <c r="T4677" s="35"/>
      <c r="U4677" s="33"/>
      <c r="V4677" s="33"/>
      <c r="W4677" s="33"/>
      <c r="X4677" s="33"/>
      <c r="Y4677" s="33"/>
      <c r="Z4677" s="34">
        <v>0</v>
      </c>
      <c r="AA4677" s="33"/>
      <c r="AB4677" s="33"/>
      <c r="AC4677" s="42">
        <v>67.047407407407405</v>
      </c>
    </row>
    <row r="4678" spans="1:29" x14ac:dyDescent="0.25">
      <c r="A4678" s="224">
        <v>4674</v>
      </c>
      <c r="B4678" s="66" t="s">
        <v>1143</v>
      </c>
      <c r="C4678" s="8" t="s">
        <v>5456</v>
      </c>
      <c r="D4678" s="6">
        <v>0.53</v>
      </c>
      <c r="E4678" s="121"/>
      <c r="F4678" s="5"/>
      <c r="G4678" s="6">
        <v>53.03</v>
      </c>
      <c r="H4678" s="5"/>
      <c r="I4678" s="4"/>
      <c r="J4678" s="6">
        <f>SUM(H4678:I4678)</f>
        <v>0</v>
      </c>
      <c r="K4678" s="5">
        <v>2</v>
      </c>
      <c r="L4678" s="4"/>
      <c r="M4678" s="4">
        <v>12</v>
      </c>
      <c r="N4678" s="6">
        <f>SUM(K4678:M4678)</f>
        <v>14</v>
      </c>
      <c r="O4678" s="4"/>
      <c r="P4678" s="4"/>
      <c r="Q4678" s="4"/>
      <c r="R4678" s="4"/>
      <c r="S4678" s="6">
        <f>SUM(O4678:R4678)</f>
        <v>0</v>
      </c>
      <c r="T4678" s="7"/>
      <c r="U4678" s="5"/>
      <c r="V4678" s="5"/>
      <c r="W4678" s="5"/>
      <c r="X4678" s="5"/>
      <c r="Y4678" s="5"/>
      <c r="Z4678" s="6">
        <f>SUM(T4678:Y4678)</f>
        <v>0</v>
      </c>
      <c r="AA4678" s="5"/>
      <c r="AB4678" s="5"/>
      <c r="AC4678" s="40">
        <f>G4678+J4678+N4678+S4678+Z4678+AA4678-AB4678</f>
        <v>67.03</v>
      </c>
    </row>
    <row r="4679" spans="1:29" x14ac:dyDescent="0.25">
      <c r="A4679" s="225">
        <v>4675</v>
      </c>
      <c r="B4679" s="62" t="s">
        <v>3854</v>
      </c>
      <c r="C4679" s="13" t="s">
        <v>3340</v>
      </c>
      <c r="D4679" s="18">
        <v>0.67</v>
      </c>
      <c r="E4679" s="122"/>
      <c r="F4679" s="17"/>
      <c r="G4679" s="18">
        <v>67</v>
      </c>
      <c r="H4679" s="17"/>
      <c r="I4679" s="19"/>
      <c r="J4679" s="18">
        <v>0</v>
      </c>
      <c r="K4679" s="17"/>
      <c r="L4679" s="19"/>
      <c r="M4679" s="19"/>
      <c r="N4679" s="18">
        <v>0</v>
      </c>
      <c r="O4679" s="19"/>
      <c r="P4679" s="19"/>
      <c r="Q4679" s="19"/>
      <c r="R4679" s="19"/>
      <c r="S4679" s="18">
        <v>0</v>
      </c>
      <c r="T4679" s="20"/>
      <c r="U4679" s="17"/>
      <c r="V4679" s="17"/>
      <c r="W4679" s="17"/>
      <c r="X4679" s="17"/>
      <c r="Y4679" s="17"/>
      <c r="Z4679" s="18">
        <v>0</v>
      </c>
      <c r="AA4679" s="17"/>
      <c r="AB4679" s="17"/>
      <c r="AC4679" s="41">
        <v>67</v>
      </c>
    </row>
    <row r="4680" spans="1:29" x14ac:dyDescent="0.25">
      <c r="A4680" s="224">
        <v>4676</v>
      </c>
      <c r="B4680" s="109">
        <v>204673</v>
      </c>
      <c r="C4680" s="36" t="s">
        <v>5457</v>
      </c>
      <c r="D4680" s="39">
        <v>0.67</v>
      </c>
      <c r="E4680" s="123"/>
      <c r="F4680" s="33"/>
      <c r="G4680" s="34">
        <v>67</v>
      </c>
      <c r="H4680" s="33"/>
      <c r="I4680" s="32"/>
      <c r="J4680" s="34">
        <v>0</v>
      </c>
      <c r="K4680" s="33"/>
      <c r="L4680" s="32"/>
      <c r="M4680" s="32"/>
      <c r="N4680" s="34">
        <v>0</v>
      </c>
      <c r="O4680" s="32"/>
      <c r="P4680" s="32"/>
      <c r="Q4680" s="32"/>
      <c r="R4680" s="32"/>
      <c r="S4680" s="34">
        <v>0</v>
      </c>
      <c r="T4680" s="35"/>
      <c r="U4680" s="33"/>
      <c r="V4680" s="33"/>
      <c r="W4680" s="33"/>
      <c r="X4680" s="33"/>
      <c r="Y4680" s="33"/>
      <c r="Z4680" s="34">
        <v>0</v>
      </c>
      <c r="AA4680" s="33"/>
      <c r="AB4680" s="33"/>
      <c r="AC4680" s="42">
        <v>67</v>
      </c>
    </row>
    <row r="4681" spans="1:29" x14ac:dyDescent="0.25">
      <c r="A4681" s="224">
        <v>4677</v>
      </c>
      <c r="B4681" s="93" t="s">
        <v>1976</v>
      </c>
      <c r="C4681" s="8" t="s">
        <v>1369</v>
      </c>
      <c r="D4681" s="18">
        <v>0.66993333333333327</v>
      </c>
      <c r="E4681" s="122"/>
      <c r="F4681" s="17"/>
      <c r="G4681" s="18">
        <f>SUM(D4681*100,E4681:F4681)</f>
        <v>66.993333333333325</v>
      </c>
      <c r="H4681" s="17"/>
      <c r="I4681" s="19"/>
      <c r="J4681" s="18">
        <f>SUM(H4681:I4681)</f>
        <v>0</v>
      </c>
      <c r="K4681" s="17"/>
      <c r="L4681" s="19"/>
      <c r="M4681" s="19"/>
      <c r="N4681" s="18">
        <f>SUM(K4681:M4681)</f>
        <v>0</v>
      </c>
      <c r="O4681" s="19"/>
      <c r="P4681" s="19"/>
      <c r="Q4681" s="19"/>
      <c r="R4681" s="19"/>
      <c r="S4681" s="18">
        <f>SUM(O4681:R4681)</f>
        <v>0</v>
      </c>
      <c r="T4681" s="20"/>
      <c r="U4681" s="17"/>
      <c r="V4681" s="17"/>
      <c r="W4681" s="17"/>
      <c r="X4681" s="17"/>
      <c r="Y4681" s="17"/>
      <c r="Z4681" s="18">
        <f>SUM(T4681:Y4681)</f>
        <v>0</v>
      </c>
      <c r="AA4681" s="17"/>
      <c r="AB4681" s="17"/>
      <c r="AC4681" s="41">
        <f>G4681+J4681+N4681+S4681+Z4681+AA4681-AB4681</f>
        <v>66.993333333333325</v>
      </c>
    </row>
    <row r="4682" spans="1:29" x14ac:dyDescent="0.25">
      <c r="A4682" s="224">
        <v>4678</v>
      </c>
      <c r="B4682" s="62" t="s">
        <v>5274</v>
      </c>
      <c r="C4682" s="9" t="s">
        <v>4042</v>
      </c>
      <c r="D4682" s="18">
        <v>0.66989696969696966</v>
      </c>
      <c r="E4682" s="124"/>
      <c r="F4682" s="17"/>
      <c r="G4682" s="18">
        <f>SUM(D4682*100,E4682:F4682)</f>
        <v>66.989696969696965</v>
      </c>
      <c r="H4682" s="17"/>
      <c r="I4682" s="19"/>
      <c r="J4682" s="18">
        <f>SUM(H4682:I4682)</f>
        <v>0</v>
      </c>
      <c r="K4682" s="17"/>
      <c r="L4682" s="19"/>
      <c r="M4682" s="19"/>
      <c r="N4682" s="18">
        <f>SUM(K4682:M4682)</f>
        <v>0</v>
      </c>
      <c r="O4682" s="19"/>
      <c r="P4682" s="19"/>
      <c r="Q4682" s="19"/>
      <c r="R4682" s="19"/>
      <c r="S4682" s="18">
        <f>SUM(O4682:R4682)</f>
        <v>0</v>
      </c>
      <c r="T4682" s="20"/>
      <c r="U4682" s="17"/>
      <c r="V4682" s="17"/>
      <c r="W4682" s="17"/>
      <c r="X4682" s="17"/>
      <c r="Y4682" s="17"/>
      <c r="Z4682" s="18">
        <f>SUM(T4682:Y4682)</f>
        <v>0</v>
      </c>
      <c r="AA4682" s="17"/>
      <c r="AB4682" s="17"/>
      <c r="AC4682" s="41">
        <f>G4682+J4682+N4682+S4682+Z4682+AA4682-AB4682</f>
        <v>66.989696969696965</v>
      </c>
    </row>
    <row r="4683" spans="1:29" x14ac:dyDescent="0.25">
      <c r="A4683" s="225">
        <v>4679</v>
      </c>
      <c r="B4683" s="60" t="s">
        <v>1144</v>
      </c>
      <c r="C4683" s="8" t="s">
        <v>5456</v>
      </c>
      <c r="D4683" s="6">
        <v>0.66969696969696968</v>
      </c>
      <c r="E4683" s="121"/>
      <c r="F4683" s="5"/>
      <c r="G4683" s="6">
        <f>SUM(D4683*100,E4683:F4683)</f>
        <v>66.969696969696969</v>
      </c>
      <c r="H4683" s="5"/>
      <c r="I4683" s="4"/>
      <c r="J4683" s="6">
        <f>SUM(H4683:I4683)</f>
        <v>0</v>
      </c>
      <c r="K4683" s="5"/>
      <c r="L4683" s="4"/>
      <c r="M4683" s="4"/>
      <c r="N4683" s="6">
        <f>SUM(K4683:M4683)</f>
        <v>0</v>
      </c>
      <c r="O4683" s="4"/>
      <c r="P4683" s="4"/>
      <c r="Q4683" s="4"/>
      <c r="R4683" s="4"/>
      <c r="S4683" s="6">
        <f>SUM(O4683:R4683)</f>
        <v>0</v>
      </c>
      <c r="T4683" s="7"/>
      <c r="U4683" s="5"/>
      <c r="V4683" s="5"/>
      <c r="W4683" s="5"/>
      <c r="X4683" s="5"/>
      <c r="Y4683" s="5"/>
      <c r="Z4683" s="6">
        <f>SUM(T4683:Y4683)</f>
        <v>0</v>
      </c>
      <c r="AA4683" s="5"/>
      <c r="AB4683" s="5"/>
      <c r="AC4683" s="40">
        <f>G4683+J4683+N4683+S4683+Z4683+AA4683-AB4683</f>
        <v>66.969696969696969</v>
      </c>
    </row>
    <row r="4684" spans="1:29" x14ac:dyDescent="0.25">
      <c r="A4684" s="224">
        <v>4680</v>
      </c>
      <c r="B4684" s="109">
        <v>204286</v>
      </c>
      <c r="C4684" s="36" t="s">
        <v>5457</v>
      </c>
      <c r="D4684" s="38">
        <v>0.66968749999999999</v>
      </c>
      <c r="E4684" s="123"/>
      <c r="F4684" s="33"/>
      <c r="G4684" s="34">
        <v>66.96875</v>
      </c>
      <c r="H4684" s="33"/>
      <c r="I4684" s="32"/>
      <c r="J4684" s="34">
        <v>0</v>
      </c>
      <c r="K4684" s="33"/>
      <c r="L4684" s="32"/>
      <c r="M4684" s="32"/>
      <c r="N4684" s="34">
        <v>0</v>
      </c>
      <c r="O4684" s="32"/>
      <c r="P4684" s="32"/>
      <c r="Q4684" s="32"/>
      <c r="R4684" s="32"/>
      <c r="S4684" s="34">
        <v>0</v>
      </c>
      <c r="T4684" s="35"/>
      <c r="U4684" s="33"/>
      <c r="V4684" s="33"/>
      <c r="W4684" s="33"/>
      <c r="X4684" s="33"/>
      <c r="Y4684" s="33"/>
      <c r="Z4684" s="34">
        <v>0</v>
      </c>
      <c r="AA4684" s="33"/>
      <c r="AB4684" s="33"/>
      <c r="AC4684" s="42">
        <v>66.96875</v>
      </c>
    </row>
    <row r="4685" spans="1:29" x14ac:dyDescent="0.25">
      <c r="A4685" s="224">
        <v>4681</v>
      </c>
      <c r="B4685" s="81" t="s">
        <v>1977</v>
      </c>
      <c r="C4685" s="8" t="s">
        <v>1369</v>
      </c>
      <c r="D4685" s="18">
        <v>0.66966292134831462</v>
      </c>
      <c r="E4685" s="122"/>
      <c r="F4685" s="17"/>
      <c r="G4685" s="18">
        <f>SUM(D4685*100,E4685:F4685)</f>
        <v>66.966292134831463</v>
      </c>
      <c r="H4685" s="17"/>
      <c r="I4685" s="19"/>
      <c r="J4685" s="18">
        <f>SUM(H4685:I4685)</f>
        <v>0</v>
      </c>
      <c r="K4685" s="17"/>
      <c r="L4685" s="19"/>
      <c r="M4685" s="19"/>
      <c r="N4685" s="18">
        <f>SUM(K4685:M4685)</f>
        <v>0</v>
      </c>
      <c r="O4685" s="19"/>
      <c r="P4685" s="19"/>
      <c r="Q4685" s="19"/>
      <c r="R4685" s="19"/>
      <c r="S4685" s="18">
        <f>SUM(O4685:R4685)</f>
        <v>0</v>
      </c>
      <c r="T4685" s="20"/>
      <c r="U4685" s="17"/>
      <c r="V4685" s="17"/>
      <c r="W4685" s="17"/>
      <c r="X4685" s="17"/>
      <c r="Y4685" s="17"/>
      <c r="Z4685" s="18">
        <f>SUM(T4685:Y4685)</f>
        <v>0</v>
      </c>
      <c r="AA4685" s="17"/>
      <c r="AB4685" s="17"/>
      <c r="AC4685" s="41">
        <f>G4685+J4685+N4685+S4685+Z4685+AA4685-AB4685</f>
        <v>66.966292134831463</v>
      </c>
    </row>
    <row r="4686" spans="1:29" x14ac:dyDescent="0.25">
      <c r="A4686" s="224">
        <v>4682</v>
      </c>
      <c r="B4686" s="81" t="s">
        <v>4434</v>
      </c>
      <c r="C4686" s="8" t="s">
        <v>4042</v>
      </c>
      <c r="D4686" s="18">
        <v>0.66935483870967738</v>
      </c>
      <c r="E4686" s="124"/>
      <c r="F4686" s="17"/>
      <c r="G4686" s="18">
        <f>SUM(D4686*100,E4686:F4686)</f>
        <v>66.935483870967744</v>
      </c>
      <c r="H4686" s="17"/>
      <c r="I4686" s="19"/>
      <c r="J4686" s="18">
        <f>SUM(H4686:I4686)</f>
        <v>0</v>
      </c>
      <c r="K4686" s="17"/>
      <c r="L4686" s="19"/>
      <c r="M4686" s="19"/>
      <c r="N4686" s="18">
        <f>SUM(K4686:M4686)</f>
        <v>0</v>
      </c>
      <c r="O4686" s="19"/>
      <c r="P4686" s="19"/>
      <c r="Q4686" s="19"/>
      <c r="R4686" s="19"/>
      <c r="S4686" s="18">
        <f>SUM(O4686:R4686)</f>
        <v>0</v>
      </c>
      <c r="T4686" s="20"/>
      <c r="U4686" s="17"/>
      <c r="V4686" s="17"/>
      <c r="W4686" s="17"/>
      <c r="X4686" s="17"/>
      <c r="Y4686" s="17"/>
      <c r="Z4686" s="18">
        <f>SUM(T4686:Y4686)</f>
        <v>0</v>
      </c>
      <c r="AA4686" s="17"/>
      <c r="AB4686" s="17"/>
      <c r="AC4686" s="41">
        <f>G4686+J4686+N4686+S4686+Z4686+AA4686-AB4686</f>
        <v>66.935483870967744</v>
      </c>
    </row>
    <row r="4687" spans="1:29" x14ac:dyDescent="0.25">
      <c r="A4687" s="225">
        <v>4683</v>
      </c>
      <c r="B4687" s="62" t="s">
        <v>3169</v>
      </c>
      <c r="C4687" s="13" t="s">
        <v>2360</v>
      </c>
      <c r="D4687" s="18">
        <v>0.66916666666666669</v>
      </c>
      <c r="E4687" s="122"/>
      <c r="F4687" s="17"/>
      <c r="G4687" s="18">
        <v>66.916666666666671</v>
      </c>
      <c r="H4687" s="17"/>
      <c r="I4687" s="19"/>
      <c r="J4687" s="18">
        <v>0</v>
      </c>
      <c r="K4687" s="17"/>
      <c r="L4687" s="19"/>
      <c r="M4687" s="19"/>
      <c r="N4687" s="18">
        <v>0</v>
      </c>
      <c r="O4687" s="19"/>
      <c r="P4687" s="19"/>
      <c r="Q4687" s="19"/>
      <c r="R4687" s="19"/>
      <c r="S4687" s="18">
        <v>0</v>
      </c>
      <c r="T4687" s="20"/>
      <c r="U4687" s="17"/>
      <c r="V4687" s="17"/>
      <c r="W4687" s="17"/>
      <c r="X4687" s="17"/>
      <c r="Y4687" s="17"/>
      <c r="Z4687" s="18">
        <v>0</v>
      </c>
      <c r="AA4687" s="17"/>
      <c r="AB4687" s="17"/>
      <c r="AC4687" s="41">
        <v>66.916666666666671</v>
      </c>
    </row>
    <row r="4688" spans="1:29" x14ac:dyDescent="0.25">
      <c r="A4688" s="224">
        <v>4684</v>
      </c>
      <c r="B4688" s="62" t="s">
        <v>3855</v>
      </c>
      <c r="C4688" s="13" t="s">
        <v>3340</v>
      </c>
      <c r="D4688" s="18">
        <v>0.65909090909090906</v>
      </c>
      <c r="E4688" s="122">
        <v>1</v>
      </c>
      <c r="F4688" s="17"/>
      <c r="G4688" s="18">
        <v>66.909090909090907</v>
      </c>
      <c r="H4688" s="17"/>
      <c r="I4688" s="19"/>
      <c r="J4688" s="18">
        <v>0</v>
      </c>
      <c r="K4688" s="17"/>
      <c r="L4688" s="19"/>
      <c r="M4688" s="19"/>
      <c r="N4688" s="18">
        <v>0</v>
      </c>
      <c r="O4688" s="19"/>
      <c r="P4688" s="19"/>
      <c r="Q4688" s="19"/>
      <c r="R4688" s="19"/>
      <c r="S4688" s="18">
        <v>0</v>
      </c>
      <c r="T4688" s="20"/>
      <c r="U4688" s="17"/>
      <c r="V4688" s="17"/>
      <c r="W4688" s="17"/>
      <c r="X4688" s="17"/>
      <c r="Y4688" s="17"/>
      <c r="Z4688" s="18">
        <v>0</v>
      </c>
      <c r="AA4688" s="17"/>
      <c r="AB4688" s="17"/>
      <c r="AC4688" s="41">
        <v>66.909090909090907</v>
      </c>
    </row>
    <row r="4689" spans="1:29" x14ac:dyDescent="0.25">
      <c r="A4689" s="224">
        <v>4685</v>
      </c>
      <c r="B4689" s="111" t="s">
        <v>4241</v>
      </c>
      <c r="C4689" s="8" t="s">
        <v>4042</v>
      </c>
      <c r="D4689" s="18">
        <v>0.6690625</v>
      </c>
      <c r="E4689" s="124"/>
      <c r="F4689" s="17"/>
      <c r="G4689" s="18">
        <f>SUM(D4689*100,E4689:F4689)</f>
        <v>66.90625</v>
      </c>
      <c r="H4689" s="17"/>
      <c r="I4689" s="19"/>
      <c r="J4689" s="18">
        <f>SUM(H4689:I4689)</f>
        <v>0</v>
      </c>
      <c r="K4689" s="17"/>
      <c r="L4689" s="19"/>
      <c r="M4689" s="19"/>
      <c r="N4689" s="18">
        <f>SUM(K4689:M4689)</f>
        <v>0</v>
      </c>
      <c r="O4689" s="19"/>
      <c r="P4689" s="19"/>
      <c r="Q4689" s="19"/>
      <c r="R4689" s="19"/>
      <c r="S4689" s="18">
        <f>SUM(O4689:R4689)</f>
        <v>0</v>
      </c>
      <c r="T4689" s="20"/>
      <c r="U4689" s="17"/>
      <c r="V4689" s="17"/>
      <c r="W4689" s="17"/>
      <c r="X4689" s="17"/>
      <c r="Y4689" s="17"/>
      <c r="Z4689" s="18">
        <f>SUM(T4689:Y4689)</f>
        <v>0</v>
      </c>
      <c r="AA4689" s="17"/>
      <c r="AB4689" s="17"/>
      <c r="AC4689" s="41">
        <f>G4689+J4689+N4689+S4689+Z4689+AA4689-AB4689</f>
        <v>66.90625</v>
      </c>
    </row>
    <row r="4690" spans="1:29" x14ac:dyDescent="0.25">
      <c r="A4690" s="224">
        <v>4686</v>
      </c>
      <c r="B4690" s="62" t="s">
        <v>3856</v>
      </c>
      <c r="C4690" s="13" t="s">
        <v>3340</v>
      </c>
      <c r="D4690" s="18">
        <v>0.58499999999999996</v>
      </c>
      <c r="E4690" s="122">
        <v>1</v>
      </c>
      <c r="F4690" s="17"/>
      <c r="G4690" s="18">
        <v>59.5</v>
      </c>
      <c r="H4690" s="17"/>
      <c r="I4690" s="19"/>
      <c r="J4690" s="18">
        <v>0</v>
      </c>
      <c r="K4690" s="17"/>
      <c r="L4690" s="19"/>
      <c r="M4690" s="19"/>
      <c r="N4690" s="18">
        <v>0</v>
      </c>
      <c r="O4690" s="19">
        <v>2.5</v>
      </c>
      <c r="P4690" s="19"/>
      <c r="Q4690" s="19"/>
      <c r="R4690" s="19"/>
      <c r="S4690" s="18">
        <v>2.5</v>
      </c>
      <c r="T4690" s="20">
        <v>1</v>
      </c>
      <c r="U4690" s="17">
        <v>2</v>
      </c>
      <c r="V4690" s="17"/>
      <c r="W4690" s="17">
        <v>1.9</v>
      </c>
      <c r="X4690" s="17"/>
      <c r="Y4690" s="17"/>
      <c r="Z4690" s="18">
        <v>4.9000000000000004</v>
      </c>
      <c r="AA4690" s="17"/>
      <c r="AB4690" s="17"/>
      <c r="AC4690" s="41">
        <v>66.900000000000006</v>
      </c>
    </row>
    <row r="4691" spans="1:29" x14ac:dyDescent="0.25">
      <c r="A4691" s="225">
        <v>4687</v>
      </c>
      <c r="B4691" s="109">
        <v>214221</v>
      </c>
      <c r="C4691" s="36" t="s">
        <v>5457</v>
      </c>
      <c r="D4691" s="39">
        <v>0.62982962962962963</v>
      </c>
      <c r="E4691" s="123"/>
      <c r="F4691" s="33"/>
      <c r="G4691" s="34">
        <v>62.982962962962965</v>
      </c>
      <c r="H4691" s="33"/>
      <c r="I4691" s="32"/>
      <c r="J4691" s="34">
        <v>0</v>
      </c>
      <c r="K4691" s="33"/>
      <c r="L4691" s="32"/>
      <c r="M4691" s="32"/>
      <c r="N4691" s="34">
        <v>0</v>
      </c>
      <c r="O4691" s="32"/>
      <c r="P4691" s="32"/>
      <c r="Q4691" s="32"/>
      <c r="R4691" s="32"/>
      <c r="S4691" s="34">
        <v>0</v>
      </c>
      <c r="T4691" s="35"/>
      <c r="U4691" s="33">
        <v>3.9</v>
      </c>
      <c r="V4691" s="33"/>
      <c r="W4691" s="33"/>
      <c r="X4691" s="33"/>
      <c r="Y4691" s="33"/>
      <c r="Z4691" s="34">
        <v>3.9</v>
      </c>
      <c r="AA4691" s="33"/>
      <c r="AB4691" s="33"/>
      <c r="AC4691" s="42">
        <v>66.882962962962964</v>
      </c>
    </row>
    <row r="4692" spans="1:29" x14ac:dyDescent="0.25">
      <c r="A4692" s="224">
        <v>4688</v>
      </c>
      <c r="B4692" s="62" t="s">
        <v>3857</v>
      </c>
      <c r="C4692" s="13" t="s">
        <v>3340</v>
      </c>
      <c r="D4692" s="18">
        <v>0.65874999999999995</v>
      </c>
      <c r="E4692" s="122">
        <v>1</v>
      </c>
      <c r="F4692" s="17"/>
      <c r="G4692" s="18">
        <v>66.875</v>
      </c>
      <c r="H4692" s="17"/>
      <c r="I4692" s="19"/>
      <c r="J4692" s="18">
        <v>0</v>
      </c>
      <c r="K4692" s="17"/>
      <c r="L4692" s="19"/>
      <c r="M4692" s="19"/>
      <c r="N4692" s="18">
        <v>0</v>
      </c>
      <c r="O4692" s="19"/>
      <c r="P4692" s="19"/>
      <c r="Q4692" s="19"/>
      <c r="R4692" s="19"/>
      <c r="S4692" s="18">
        <v>0</v>
      </c>
      <c r="T4692" s="20"/>
      <c r="U4692" s="17"/>
      <c r="V4692" s="17"/>
      <c r="W4692" s="17"/>
      <c r="X4692" s="17"/>
      <c r="Y4692" s="17"/>
      <c r="Z4692" s="18">
        <v>0</v>
      </c>
      <c r="AA4692" s="17"/>
      <c r="AB4692" s="17"/>
      <c r="AC4692" s="41">
        <v>66.875</v>
      </c>
    </row>
    <row r="4693" spans="1:29" x14ac:dyDescent="0.25">
      <c r="A4693" s="224">
        <v>4689</v>
      </c>
      <c r="B4693" s="62" t="s">
        <v>4852</v>
      </c>
      <c r="C4693" s="8" t="s">
        <v>4042</v>
      </c>
      <c r="D4693" s="18">
        <v>0.66874999999999996</v>
      </c>
      <c r="E4693" s="124"/>
      <c r="F4693" s="17"/>
      <c r="G4693" s="18">
        <f>SUM(D4693*100,E4693:F4693)</f>
        <v>66.875</v>
      </c>
      <c r="H4693" s="17"/>
      <c r="I4693" s="19"/>
      <c r="J4693" s="18">
        <f>SUM(H4693:I4693)</f>
        <v>0</v>
      </c>
      <c r="K4693" s="17"/>
      <c r="L4693" s="19"/>
      <c r="M4693" s="19"/>
      <c r="N4693" s="18">
        <f>SUM(K4693:M4693)</f>
        <v>0</v>
      </c>
      <c r="O4693" s="19"/>
      <c r="P4693" s="19"/>
      <c r="Q4693" s="19"/>
      <c r="R4693" s="19"/>
      <c r="S4693" s="18">
        <f>SUM(O4693:R4693)</f>
        <v>0</v>
      </c>
      <c r="T4693" s="20"/>
      <c r="U4693" s="17"/>
      <c r="V4693" s="17"/>
      <c r="W4693" s="17"/>
      <c r="X4693" s="17"/>
      <c r="Y4693" s="17"/>
      <c r="Z4693" s="18">
        <f>SUM(T4693:Y4693)</f>
        <v>0</v>
      </c>
      <c r="AA4693" s="17"/>
      <c r="AB4693" s="17"/>
      <c r="AC4693" s="41">
        <f>G4693+J4693+N4693+S4693+Z4693+AA4693-AB4693</f>
        <v>66.875</v>
      </c>
    </row>
    <row r="4694" spans="1:29" x14ac:dyDescent="0.25">
      <c r="A4694" s="224">
        <v>4690</v>
      </c>
      <c r="B4694" s="110" t="s">
        <v>4599</v>
      </c>
      <c r="C4694" s="50" t="s">
        <v>4042</v>
      </c>
      <c r="D4694" s="18">
        <v>0.66870967741935483</v>
      </c>
      <c r="E4694" s="124"/>
      <c r="F4694" s="17"/>
      <c r="G4694" s="18">
        <f>SUM(D4694*100,E4694:F4694)</f>
        <v>66.870967741935488</v>
      </c>
      <c r="H4694" s="17"/>
      <c r="I4694" s="19"/>
      <c r="J4694" s="18">
        <f>SUM(H4694:I4694)</f>
        <v>0</v>
      </c>
      <c r="K4694" s="17"/>
      <c r="L4694" s="19"/>
      <c r="M4694" s="19"/>
      <c r="N4694" s="18">
        <f>SUM(K4694:M4694)</f>
        <v>0</v>
      </c>
      <c r="O4694" s="19"/>
      <c r="P4694" s="19"/>
      <c r="Q4694" s="19"/>
      <c r="R4694" s="19"/>
      <c r="S4694" s="18">
        <f>SUM(O4694:R4694)</f>
        <v>0</v>
      </c>
      <c r="T4694" s="20"/>
      <c r="U4694" s="17"/>
      <c r="V4694" s="17"/>
      <c r="W4694" s="17"/>
      <c r="X4694" s="17"/>
      <c r="Y4694" s="17"/>
      <c r="Z4694" s="18">
        <f>SUM(T4694:Y4694)</f>
        <v>0</v>
      </c>
      <c r="AA4694" s="17"/>
      <c r="AB4694" s="17"/>
      <c r="AC4694" s="41">
        <f>G4694+J4694+N4694+S4694+Z4694+AA4694-AB4694</f>
        <v>66.870967741935488</v>
      </c>
    </row>
    <row r="4695" spans="1:29" x14ac:dyDescent="0.25">
      <c r="A4695" s="225">
        <v>4691</v>
      </c>
      <c r="B4695" s="97" t="s">
        <v>1978</v>
      </c>
      <c r="C4695" s="8" t="s">
        <v>1369</v>
      </c>
      <c r="D4695" s="18">
        <v>0.65666666666666662</v>
      </c>
      <c r="E4695" s="122"/>
      <c r="F4695" s="17"/>
      <c r="G4695" s="18">
        <f>SUM(D4695*100,E4695:F4695)</f>
        <v>65.666666666666657</v>
      </c>
      <c r="H4695" s="17"/>
      <c r="I4695" s="19"/>
      <c r="J4695" s="18">
        <f>SUM(H4695:I4695)</f>
        <v>0</v>
      </c>
      <c r="K4695" s="17"/>
      <c r="L4695" s="19"/>
      <c r="M4695" s="19"/>
      <c r="N4695" s="18">
        <f>SUM(K4695:M4695)</f>
        <v>0</v>
      </c>
      <c r="O4695" s="19"/>
      <c r="P4695" s="19"/>
      <c r="Q4695" s="19"/>
      <c r="R4695" s="19"/>
      <c r="S4695" s="18">
        <f>SUM(O4695:R4695)</f>
        <v>0</v>
      </c>
      <c r="T4695" s="20"/>
      <c r="U4695" s="17">
        <v>1</v>
      </c>
      <c r="V4695" s="17"/>
      <c r="W4695" s="17">
        <v>0.2</v>
      </c>
      <c r="X4695" s="17"/>
      <c r="Y4695" s="17"/>
      <c r="Z4695" s="18">
        <f>SUM(T4695:Y4695)</f>
        <v>1.2</v>
      </c>
      <c r="AA4695" s="17"/>
      <c r="AB4695" s="17"/>
      <c r="AC4695" s="41">
        <f>G4695+J4695+N4695+S4695+Z4695+AA4695-AB4695</f>
        <v>66.86666666666666</v>
      </c>
    </row>
    <row r="4696" spans="1:29" x14ac:dyDescent="0.25">
      <c r="A4696" s="224">
        <v>4692</v>
      </c>
      <c r="B4696" s="62" t="s">
        <v>4884</v>
      </c>
      <c r="C4696" s="8" t="s">
        <v>4042</v>
      </c>
      <c r="D4696" s="18">
        <v>0.6686486486486487</v>
      </c>
      <c r="E4696" s="124"/>
      <c r="F4696" s="17"/>
      <c r="G4696" s="18">
        <f>SUM(D4696*100,E4696:F4696)</f>
        <v>66.86486486486487</v>
      </c>
      <c r="H4696" s="17"/>
      <c r="I4696" s="19"/>
      <c r="J4696" s="18">
        <f>SUM(H4696:I4696)</f>
        <v>0</v>
      </c>
      <c r="K4696" s="17"/>
      <c r="L4696" s="19"/>
      <c r="M4696" s="19"/>
      <c r="N4696" s="18">
        <f>SUM(K4696:M4696)</f>
        <v>0</v>
      </c>
      <c r="O4696" s="19"/>
      <c r="P4696" s="19"/>
      <c r="Q4696" s="19"/>
      <c r="R4696" s="19"/>
      <c r="S4696" s="18">
        <f>SUM(O4696:R4696)</f>
        <v>0</v>
      </c>
      <c r="T4696" s="20"/>
      <c r="U4696" s="17"/>
      <c r="V4696" s="17"/>
      <c r="W4696" s="17"/>
      <c r="X4696" s="17"/>
      <c r="Y4696" s="17"/>
      <c r="Z4696" s="18">
        <f>SUM(T4696:Y4696)</f>
        <v>0</v>
      </c>
      <c r="AA4696" s="17"/>
      <c r="AB4696" s="17"/>
      <c r="AC4696" s="41">
        <f>G4696+J4696+N4696+S4696+Z4696+AA4696-AB4696</f>
        <v>66.86486486486487</v>
      </c>
    </row>
    <row r="4697" spans="1:29" x14ac:dyDescent="0.25">
      <c r="A4697" s="224">
        <v>4693</v>
      </c>
      <c r="B4697" s="109">
        <v>214092</v>
      </c>
      <c r="C4697" s="36" t="s">
        <v>5457</v>
      </c>
      <c r="D4697" s="39">
        <v>0.66831111111111108</v>
      </c>
      <c r="E4697" s="123"/>
      <c r="F4697" s="33"/>
      <c r="G4697" s="34">
        <v>66.831111111111113</v>
      </c>
      <c r="H4697" s="33"/>
      <c r="I4697" s="32"/>
      <c r="J4697" s="34">
        <v>0</v>
      </c>
      <c r="K4697" s="33"/>
      <c r="L4697" s="32"/>
      <c r="M4697" s="32"/>
      <c r="N4697" s="34">
        <v>0</v>
      </c>
      <c r="O4697" s="32"/>
      <c r="P4697" s="32"/>
      <c r="Q4697" s="32"/>
      <c r="R4697" s="32"/>
      <c r="S4697" s="34">
        <v>0</v>
      </c>
      <c r="T4697" s="35"/>
      <c r="U4697" s="33"/>
      <c r="V4697" s="33"/>
      <c r="W4697" s="33"/>
      <c r="X4697" s="33"/>
      <c r="Y4697" s="33"/>
      <c r="Z4697" s="34">
        <v>0</v>
      </c>
      <c r="AA4697" s="33"/>
      <c r="AB4697" s="33"/>
      <c r="AC4697" s="42">
        <v>66.831111111111113</v>
      </c>
    </row>
    <row r="4698" spans="1:29" x14ac:dyDescent="0.25">
      <c r="A4698" s="224">
        <v>4694</v>
      </c>
      <c r="B4698" s="62" t="s">
        <v>3170</v>
      </c>
      <c r="C4698" s="13" t="s">
        <v>2360</v>
      </c>
      <c r="D4698" s="18">
        <v>0.6681818181818181</v>
      </c>
      <c r="E4698" s="122"/>
      <c r="F4698" s="17"/>
      <c r="G4698" s="18">
        <v>66.818181818181813</v>
      </c>
      <c r="H4698" s="17"/>
      <c r="I4698" s="19"/>
      <c r="J4698" s="18">
        <v>0</v>
      </c>
      <c r="K4698" s="17"/>
      <c r="L4698" s="19"/>
      <c r="M4698" s="19"/>
      <c r="N4698" s="18">
        <v>0</v>
      </c>
      <c r="O4698" s="19"/>
      <c r="P4698" s="19"/>
      <c r="Q4698" s="19"/>
      <c r="R4698" s="19"/>
      <c r="S4698" s="18">
        <v>0</v>
      </c>
      <c r="T4698" s="20"/>
      <c r="U4698" s="17"/>
      <c r="V4698" s="17"/>
      <c r="W4698" s="17"/>
      <c r="X4698" s="17"/>
      <c r="Y4698" s="17"/>
      <c r="Z4698" s="18">
        <v>0</v>
      </c>
      <c r="AA4698" s="17"/>
      <c r="AB4698" s="17"/>
      <c r="AC4698" s="41">
        <v>66.818181818181813</v>
      </c>
    </row>
    <row r="4699" spans="1:29" x14ac:dyDescent="0.25">
      <c r="A4699" s="225">
        <v>4695</v>
      </c>
      <c r="B4699" s="62" t="s">
        <v>3858</v>
      </c>
      <c r="C4699" s="13" t="s">
        <v>3340</v>
      </c>
      <c r="D4699" s="18">
        <v>0.65781250000000002</v>
      </c>
      <c r="E4699" s="122">
        <v>1</v>
      </c>
      <c r="F4699" s="17"/>
      <c r="G4699" s="18">
        <v>66.78125</v>
      </c>
      <c r="H4699" s="17"/>
      <c r="I4699" s="19"/>
      <c r="J4699" s="18">
        <v>0</v>
      </c>
      <c r="K4699" s="17"/>
      <c r="L4699" s="19"/>
      <c r="M4699" s="19"/>
      <c r="N4699" s="18">
        <v>0</v>
      </c>
      <c r="O4699" s="19"/>
      <c r="P4699" s="19"/>
      <c r="Q4699" s="19"/>
      <c r="R4699" s="19"/>
      <c r="S4699" s="18">
        <v>0</v>
      </c>
      <c r="T4699" s="20"/>
      <c r="U4699" s="17"/>
      <c r="V4699" s="17"/>
      <c r="W4699" s="17"/>
      <c r="X4699" s="17"/>
      <c r="Y4699" s="17"/>
      <c r="Z4699" s="18">
        <v>0</v>
      </c>
      <c r="AA4699" s="17"/>
      <c r="AB4699" s="17"/>
      <c r="AC4699" s="41">
        <v>66.78125</v>
      </c>
    </row>
    <row r="4700" spans="1:29" x14ac:dyDescent="0.25">
      <c r="A4700" s="224">
        <v>4696</v>
      </c>
      <c r="B4700" s="93" t="s">
        <v>1979</v>
      </c>
      <c r="C4700" s="8" t="s">
        <v>1369</v>
      </c>
      <c r="D4700" s="18">
        <v>0.66759999999999997</v>
      </c>
      <c r="E4700" s="122"/>
      <c r="F4700" s="17"/>
      <c r="G4700" s="18">
        <f>SUM(D4700*100,E4700:F4700)</f>
        <v>66.759999999999991</v>
      </c>
      <c r="H4700" s="17"/>
      <c r="I4700" s="19"/>
      <c r="J4700" s="18">
        <f>SUM(H4700:I4700)</f>
        <v>0</v>
      </c>
      <c r="K4700" s="17"/>
      <c r="L4700" s="19"/>
      <c r="M4700" s="19"/>
      <c r="N4700" s="18">
        <f>SUM(K4700:M4700)</f>
        <v>0</v>
      </c>
      <c r="O4700" s="19"/>
      <c r="P4700" s="19"/>
      <c r="Q4700" s="19"/>
      <c r="R4700" s="19"/>
      <c r="S4700" s="18">
        <f>SUM(O4700:R4700)</f>
        <v>0</v>
      </c>
      <c r="T4700" s="20"/>
      <c r="U4700" s="17"/>
      <c r="V4700" s="17"/>
      <c r="W4700" s="17"/>
      <c r="X4700" s="17"/>
      <c r="Y4700" s="17"/>
      <c r="Z4700" s="18">
        <f>SUM(T4700:Y4700)</f>
        <v>0</v>
      </c>
      <c r="AA4700" s="17"/>
      <c r="AB4700" s="17"/>
      <c r="AC4700" s="41">
        <f>G4700+J4700+N4700+S4700+Z4700+AA4700-AB4700</f>
        <v>66.759999999999991</v>
      </c>
    </row>
    <row r="4701" spans="1:29" x14ac:dyDescent="0.25">
      <c r="A4701" s="224">
        <v>4697</v>
      </c>
      <c r="B4701" s="58" t="s">
        <v>1145</v>
      </c>
      <c r="C4701" s="8" t="s">
        <v>5456</v>
      </c>
      <c r="D4701" s="6">
        <v>0.66758620689655168</v>
      </c>
      <c r="E4701" s="121"/>
      <c r="F4701" s="5"/>
      <c r="G4701" s="6">
        <f>SUM(D4701*100,E4701:F4701)</f>
        <v>66.758620689655174</v>
      </c>
      <c r="H4701" s="5"/>
      <c r="I4701" s="4"/>
      <c r="J4701" s="6">
        <f>SUM(H4701:I4701)</f>
        <v>0</v>
      </c>
      <c r="K4701" s="5"/>
      <c r="L4701" s="4"/>
      <c r="M4701" s="4"/>
      <c r="N4701" s="6">
        <f>SUM(K4701:M4701)</f>
        <v>0</v>
      </c>
      <c r="O4701" s="4"/>
      <c r="P4701" s="4"/>
      <c r="Q4701" s="4"/>
      <c r="R4701" s="4"/>
      <c r="S4701" s="6">
        <f>SUM(O4701:R4701)</f>
        <v>0</v>
      </c>
      <c r="T4701" s="7"/>
      <c r="U4701" s="5"/>
      <c r="V4701" s="5"/>
      <c r="W4701" s="5"/>
      <c r="X4701" s="5"/>
      <c r="Y4701" s="5"/>
      <c r="Z4701" s="6">
        <f>SUM(T4701:Y4701)</f>
        <v>0</v>
      </c>
      <c r="AA4701" s="5"/>
      <c r="AB4701" s="5"/>
      <c r="AC4701" s="40">
        <f>G4701+J4701+N4701+S4701+Z4701+AA4701-AB4701</f>
        <v>66.758620689655174</v>
      </c>
    </row>
    <row r="4702" spans="1:29" x14ac:dyDescent="0.25">
      <c r="A4702" s="224">
        <v>4698</v>
      </c>
      <c r="B4702" s="58" t="s">
        <v>1146</v>
      </c>
      <c r="C4702" s="8" t="s">
        <v>5456</v>
      </c>
      <c r="D4702" s="6">
        <v>5.7333333333333333E-2</v>
      </c>
      <c r="E4702" s="121"/>
      <c r="F4702" s="5"/>
      <c r="G4702" s="6">
        <f>SUM(D4702*100,E4702:F4702)</f>
        <v>5.7333333333333334</v>
      </c>
      <c r="H4702" s="5"/>
      <c r="I4702" s="4"/>
      <c r="J4702" s="6">
        <f>SUM(H4702:I4702)</f>
        <v>0</v>
      </c>
      <c r="K4702" s="5"/>
      <c r="L4702" s="4">
        <v>0.5</v>
      </c>
      <c r="M4702" s="4"/>
      <c r="N4702" s="6">
        <f>SUM(K4702:M4702)</f>
        <v>0.5</v>
      </c>
      <c r="O4702" s="4"/>
      <c r="P4702" s="4"/>
      <c r="Q4702" s="4"/>
      <c r="R4702" s="4"/>
      <c r="S4702" s="6">
        <f>SUM(O4702:R4702)</f>
        <v>0</v>
      </c>
      <c r="T4702" s="7">
        <f>1.5+15+1+1</f>
        <v>18.5</v>
      </c>
      <c r="U4702" s="5">
        <f>19.1+0.9</f>
        <v>20</v>
      </c>
      <c r="V4702" s="5"/>
      <c r="W4702" s="5">
        <f>3.5+14.5</f>
        <v>18</v>
      </c>
      <c r="X4702" s="5">
        <v>2</v>
      </c>
      <c r="Y4702" s="5"/>
      <c r="Z4702" s="6">
        <f>SUM(T4702:Y4702)</f>
        <v>58.5</v>
      </c>
      <c r="AA4702" s="5">
        <v>2</v>
      </c>
      <c r="AB4702" s="5"/>
      <c r="AC4702" s="40">
        <f>G4702+J4702+N4702+S4702+Z4702+AA4702-AB4702</f>
        <v>66.733333333333334</v>
      </c>
    </row>
    <row r="4703" spans="1:29" x14ac:dyDescent="0.25">
      <c r="A4703" s="225">
        <v>4699</v>
      </c>
      <c r="B4703" s="81" t="s">
        <v>4255</v>
      </c>
      <c r="C4703" s="8" t="s">
        <v>4042</v>
      </c>
      <c r="D4703" s="18">
        <v>0.66733333333333333</v>
      </c>
      <c r="E4703" s="124"/>
      <c r="F4703" s="17"/>
      <c r="G4703" s="18">
        <f>SUM(D4703*100,E4703:F4703)</f>
        <v>66.733333333333334</v>
      </c>
      <c r="H4703" s="17"/>
      <c r="I4703" s="19"/>
      <c r="J4703" s="18">
        <f>SUM(H4703:I4703)</f>
        <v>0</v>
      </c>
      <c r="K4703" s="17"/>
      <c r="L4703" s="19"/>
      <c r="M4703" s="19"/>
      <c r="N4703" s="18">
        <f>SUM(K4703:M4703)</f>
        <v>0</v>
      </c>
      <c r="O4703" s="19"/>
      <c r="P4703" s="19"/>
      <c r="Q4703" s="19"/>
      <c r="R4703" s="19"/>
      <c r="S4703" s="18">
        <f>SUM(O4703:R4703)</f>
        <v>0</v>
      </c>
      <c r="T4703" s="20"/>
      <c r="U4703" s="17"/>
      <c r="V4703" s="17"/>
      <c r="W4703" s="17"/>
      <c r="X4703" s="17"/>
      <c r="Y4703" s="17"/>
      <c r="Z4703" s="18">
        <f>SUM(T4703:Y4703)</f>
        <v>0</v>
      </c>
      <c r="AA4703" s="17"/>
      <c r="AB4703" s="17"/>
      <c r="AC4703" s="41">
        <f>G4703+J4703+N4703+S4703+Z4703+AA4703-AB4703</f>
        <v>66.733333333333334</v>
      </c>
    </row>
    <row r="4704" spans="1:29" x14ac:dyDescent="0.25">
      <c r="A4704" s="224">
        <v>4700</v>
      </c>
      <c r="B4704" s="62" t="s">
        <v>3171</v>
      </c>
      <c r="C4704" s="13" t="s">
        <v>2360</v>
      </c>
      <c r="D4704" s="18">
        <v>0.66727272727272735</v>
      </c>
      <c r="E4704" s="122"/>
      <c r="F4704" s="17"/>
      <c r="G4704" s="18">
        <v>66.727272727272734</v>
      </c>
      <c r="H4704" s="17"/>
      <c r="I4704" s="19"/>
      <c r="J4704" s="18">
        <v>0</v>
      </c>
      <c r="K4704" s="17"/>
      <c r="L4704" s="19"/>
      <c r="M4704" s="19"/>
      <c r="N4704" s="18">
        <v>0</v>
      </c>
      <c r="O4704" s="19"/>
      <c r="P4704" s="19"/>
      <c r="Q4704" s="19"/>
      <c r="R4704" s="19"/>
      <c r="S4704" s="18">
        <v>0</v>
      </c>
      <c r="T4704" s="20"/>
      <c r="U4704" s="17"/>
      <c r="V4704" s="17"/>
      <c r="W4704" s="17"/>
      <c r="X4704" s="17"/>
      <c r="Y4704" s="17"/>
      <c r="Z4704" s="18">
        <v>0</v>
      </c>
      <c r="AA4704" s="17"/>
      <c r="AB4704" s="17"/>
      <c r="AC4704" s="41">
        <v>66.727272727272734</v>
      </c>
    </row>
    <row r="4705" spans="1:29" x14ac:dyDescent="0.25">
      <c r="A4705" s="224">
        <v>4701</v>
      </c>
      <c r="B4705" s="59" t="s">
        <v>1147</v>
      </c>
      <c r="C4705" s="8" t="s">
        <v>5456</v>
      </c>
      <c r="D4705" s="43">
        <v>0.66726666666666667</v>
      </c>
      <c r="E4705" s="121"/>
      <c r="F4705" s="5"/>
      <c r="G4705" s="6">
        <f>SUM(D4705*100,E4705:F4705)</f>
        <v>66.726666666666674</v>
      </c>
      <c r="H4705" s="5"/>
      <c r="I4705" s="4"/>
      <c r="J4705" s="6">
        <f>SUM(H4705:I4705)</f>
        <v>0</v>
      </c>
      <c r="K4705" s="5"/>
      <c r="L4705" s="4"/>
      <c r="M4705" s="4"/>
      <c r="N4705" s="6">
        <f>SUM(K4705:M4705)</f>
        <v>0</v>
      </c>
      <c r="O4705" s="4"/>
      <c r="P4705" s="4"/>
      <c r="Q4705" s="4"/>
      <c r="R4705" s="4"/>
      <c r="S4705" s="6">
        <f>SUM(O4705:R4705)</f>
        <v>0</v>
      </c>
      <c r="T4705" s="7"/>
      <c r="U4705" s="5"/>
      <c r="V4705" s="5"/>
      <c r="W4705" s="5"/>
      <c r="X4705" s="5"/>
      <c r="Y4705" s="5"/>
      <c r="Z4705" s="6">
        <f>SUM(T4705:Y4705)</f>
        <v>0</v>
      </c>
      <c r="AA4705" s="5"/>
      <c r="AB4705" s="5"/>
      <c r="AC4705" s="40">
        <f>G4705+J4705+N4705+S4705+Z4705+AA4705-AB4705</f>
        <v>66.726666666666674</v>
      </c>
    </row>
    <row r="4706" spans="1:29" x14ac:dyDescent="0.25">
      <c r="A4706" s="224">
        <v>4702</v>
      </c>
      <c r="B4706" s="61" t="s">
        <v>1148</v>
      </c>
      <c r="C4706" s="8" t="s">
        <v>5456</v>
      </c>
      <c r="D4706" s="6">
        <v>0.66721675338189379</v>
      </c>
      <c r="E4706" s="121"/>
      <c r="F4706" s="5"/>
      <c r="G4706" s="6">
        <f>SUM(D4706*100,E4706:F4706)</f>
        <v>66.721675338189385</v>
      </c>
      <c r="H4706" s="5"/>
      <c r="I4706" s="4"/>
      <c r="J4706" s="6">
        <f>SUM(H4706:I4706)</f>
        <v>0</v>
      </c>
      <c r="K4706" s="5"/>
      <c r="L4706" s="4"/>
      <c r="M4706" s="4"/>
      <c r="N4706" s="6">
        <f>SUM(K4706:M4706)</f>
        <v>0</v>
      </c>
      <c r="O4706" s="4"/>
      <c r="P4706" s="4"/>
      <c r="Q4706" s="4"/>
      <c r="R4706" s="4"/>
      <c r="S4706" s="6">
        <f>SUM(O4706:R4706)</f>
        <v>0</v>
      </c>
      <c r="T4706" s="7"/>
      <c r="U4706" s="5"/>
      <c r="V4706" s="5"/>
      <c r="W4706" s="5"/>
      <c r="X4706" s="5"/>
      <c r="Y4706" s="5"/>
      <c r="Z4706" s="6">
        <f>SUM(T4706:Y4706)</f>
        <v>0</v>
      </c>
      <c r="AA4706" s="5"/>
      <c r="AB4706" s="5"/>
      <c r="AC4706" s="40">
        <f>G4706+J4706+N4706+S4706+Z4706+AA4706-AB4706</f>
        <v>66.721675338189385</v>
      </c>
    </row>
    <row r="4707" spans="1:29" x14ac:dyDescent="0.25">
      <c r="A4707" s="225">
        <v>4703</v>
      </c>
      <c r="B4707" s="109">
        <v>204133</v>
      </c>
      <c r="C4707" s="36" t="s">
        <v>5457</v>
      </c>
      <c r="D4707" s="38">
        <v>0.66718750000000004</v>
      </c>
      <c r="E4707" s="123"/>
      <c r="F4707" s="33"/>
      <c r="G4707" s="34">
        <v>66.71875</v>
      </c>
      <c r="H4707" s="33"/>
      <c r="I4707" s="32"/>
      <c r="J4707" s="34">
        <v>0</v>
      </c>
      <c r="K4707" s="33"/>
      <c r="L4707" s="32"/>
      <c r="M4707" s="32"/>
      <c r="N4707" s="34">
        <v>0</v>
      </c>
      <c r="O4707" s="32"/>
      <c r="P4707" s="32"/>
      <c r="Q4707" s="32"/>
      <c r="R4707" s="32"/>
      <c r="S4707" s="34">
        <v>0</v>
      </c>
      <c r="T4707" s="35"/>
      <c r="U4707" s="33"/>
      <c r="V4707" s="33"/>
      <c r="W4707" s="33"/>
      <c r="X4707" s="33"/>
      <c r="Y4707" s="33"/>
      <c r="Z4707" s="34">
        <v>0</v>
      </c>
      <c r="AA4707" s="33"/>
      <c r="AB4707" s="33"/>
      <c r="AC4707" s="42">
        <v>66.71875</v>
      </c>
    </row>
    <row r="4708" spans="1:29" x14ac:dyDescent="0.25">
      <c r="A4708" s="224">
        <v>4704</v>
      </c>
      <c r="B4708" s="58" t="s">
        <v>5019</v>
      </c>
      <c r="C4708" s="8" t="s">
        <v>4042</v>
      </c>
      <c r="D4708" s="18">
        <v>0.66702797202797204</v>
      </c>
      <c r="E4708" s="124"/>
      <c r="F4708" s="17"/>
      <c r="G4708" s="18">
        <f>SUM(D4708*100,E4708:F4708)</f>
        <v>66.7027972027972</v>
      </c>
      <c r="H4708" s="17"/>
      <c r="I4708" s="19"/>
      <c r="J4708" s="18">
        <f>SUM(H4708:I4708)</f>
        <v>0</v>
      </c>
      <c r="K4708" s="17"/>
      <c r="L4708" s="19"/>
      <c r="M4708" s="19"/>
      <c r="N4708" s="18">
        <f>SUM(K4708:M4708)</f>
        <v>0</v>
      </c>
      <c r="O4708" s="19"/>
      <c r="P4708" s="19"/>
      <c r="Q4708" s="19"/>
      <c r="R4708" s="19"/>
      <c r="S4708" s="18">
        <f>SUM(O4708:R4708)</f>
        <v>0</v>
      </c>
      <c r="T4708" s="20"/>
      <c r="U4708" s="17"/>
      <c r="V4708" s="17"/>
      <c r="W4708" s="17"/>
      <c r="X4708" s="17"/>
      <c r="Y4708" s="17"/>
      <c r="Z4708" s="18">
        <f>SUM(T4708:Y4708)</f>
        <v>0</v>
      </c>
      <c r="AA4708" s="17"/>
      <c r="AB4708" s="17"/>
      <c r="AC4708" s="41">
        <f>G4708+J4708+N4708+S4708+Z4708+AA4708-AB4708</f>
        <v>66.7027972027972</v>
      </c>
    </row>
    <row r="4709" spans="1:29" x14ac:dyDescent="0.25">
      <c r="A4709" s="224">
        <v>4705</v>
      </c>
      <c r="B4709" s="89" t="s">
        <v>1980</v>
      </c>
      <c r="C4709" s="8" t="s">
        <v>1369</v>
      </c>
      <c r="D4709" s="18">
        <v>0.65</v>
      </c>
      <c r="E4709" s="122"/>
      <c r="F4709" s="17"/>
      <c r="G4709" s="18">
        <f>SUM(D4709*100,E4709:F4709)</f>
        <v>65</v>
      </c>
      <c r="H4709" s="17"/>
      <c r="I4709" s="19"/>
      <c r="J4709" s="18">
        <f>SUM(H4709:I4709)</f>
        <v>0</v>
      </c>
      <c r="K4709" s="17"/>
      <c r="L4709" s="19"/>
      <c r="M4709" s="19"/>
      <c r="N4709" s="18">
        <f>SUM(K4709:M4709)</f>
        <v>0</v>
      </c>
      <c r="O4709" s="19"/>
      <c r="P4709" s="19"/>
      <c r="Q4709" s="19"/>
      <c r="R4709" s="19"/>
      <c r="S4709" s="18">
        <f>SUM(O4709:R4709)</f>
        <v>0</v>
      </c>
      <c r="T4709" s="20"/>
      <c r="U4709" s="17">
        <v>0.5</v>
      </c>
      <c r="V4709" s="17"/>
      <c r="W4709" s="17">
        <v>0.2</v>
      </c>
      <c r="X4709" s="17"/>
      <c r="Y4709" s="17">
        <f>0.5+0.5</f>
        <v>1</v>
      </c>
      <c r="Z4709" s="18">
        <f>SUM(T4709:Y4709)</f>
        <v>1.7</v>
      </c>
      <c r="AA4709" s="17"/>
      <c r="AB4709" s="17"/>
      <c r="AC4709" s="41">
        <f>G4709+J4709+N4709+S4709+Z4709+AA4709-AB4709</f>
        <v>66.7</v>
      </c>
    </row>
    <row r="4710" spans="1:29" x14ac:dyDescent="0.25">
      <c r="A4710" s="224">
        <v>4706</v>
      </c>
      <c r="B4710" s="62" t="s">
        <v>3172</v>
      </c>
      <c r="C4710" s="13" t="s">
        <v>2360</v>
      </c>
      <c r="D4710" s="18">
        <v>0.66692307692307695</v>
      </c>
      <c r="E4710" s="122"/>
      <c r="F4710" s="17"/>
      <c r="G4710" s="18">
        <v>66.692307692307693</v>
      </c>
      <c r="H4710" s="17"/>
      <c r="I4710" s="19"/>
      <c r="J4710" s="18">
        <v>0</v>
      </c>
      <c r="K4710" s="17"/>
      <c r="L4710" s="19"/>
      <c r="M4710" s="19"/>
      <c r="N4710" s="18">
        <v>0</v>
      </c>
      <c r="O4710" s="19"/>
      <c r="P4710" s="19"/>
      <c r="Q4710" s="19"/>
      <c r="R4710" s="19"/>
      <c r="S4710" s="18">
        <v>0</v>
      </c>
      <c r="T4710" s="20"/>
      <c r="U4710" s="17"/>
      <c r="V4710" s="17"/>
      <c r="W4710" s="17"/>
      <c r="X4710" s="17"/>
      <c r="Y4710" s="17"/>
      <c r="Z4710" s="18">
        <v>0</v>
      </c>
      <c r="AA4710" s="17"/>
      <c r="AB4710" s="17"/>
      <c r="AC4710" s="41">
        <v>66.692307692307693</v>
      </c>
    </row>
    <row r="4711" spans="1:29" x14ac:dyDescent="0.25">
      <c r="A4711" s="225">
        <v>4707</v>
      </c>
      <c r="B4711" s="61" t="s">
        <v>1149</v>
      </c>
      <c r="C4711" s="8" t="s">
        <v>5456</v>
      </c>
      <c r="D4711" s="6">
        <v>0.66689979188345472</v>
      </c>
      <c r="E4711" s="121"/>
      <c r="F4711" s="5"/>
      <c r="G4711" s="6">
        <f>SUM(D4711*100,E4711:F4711)</f>
        <v>66.689979188345475</v>
      </c>
      <c r="H4711" s="5"/>
      <c r="I4711" s="4"/>
      <c r="J4711" s="6">
        <f>SUM(H4711:I4711)</f>
        <v>0</v>
      </c>
      <c r="K4711" s="5"/>
      <c r="L4711" s="4"/>
      <c r="M4711" s="4"/>
      <c r="N4711" s="6">
        <f>SUM(K4711:M4711)</f>
        <v>0</v>
      </c>
      <c r="O4711" s="4"/>
      <c r="P4711" s="4"/>
      <c r="Q4711" s="4"/>
      <c r="R4711" s="4"/>
      <c r="S4711" s="6">
        <f>SUM(O4711:R4711)</f>
        <v>0</v>
      </c>
      <c r="T4711" s="7"/>
      <c r="U4711" s="5"/>
      <c r="V4711" s="5"/>
      <c r="W4711" s="5"/>
      <c r="X4711" s="5"/>
      <c r="Y4711" s="5"/>
      <c r="Z4711" s="6">
        <f>SUM(T4711:Y4711)</f>
        <v>0</v>
      </c>
      <c r="AA4711" s="5"/>
      <c r="AB4711" s="5"/>
      <c r="AC4711" s="40">
        <f>G4711+J4711+N4711+S4711+Z4711+AA4711-AB4711</f>
        <v>66.689979188345475</v>
      </c>
    </row>
    <row r="4712" spans="1:29" x14ac:dyDescent="0.25">
      <c r="A4712" s="224">
        <v>4708</v>
      </c>
      <c r="B4712" s="62" t="s">
        <v>3859</v>
      </c>
      <c r="C4712" s="13" t="s">
        <v>3340</v>
      </c>
      <c r="D4712" s="18">
        <v>0.66677419354838707</v>
      </c>
      <c r="E4712" s="122"/>
      <c r="F4712" s="17"/>
      <c r="G4712" s="18">
        <v>66.677419354838705</v>
      </c>
      <c r="H4712" s="17"/>
      <c r="I4712" s="19"/>
      <c r="J4712" s="18">
        <v>0</v>
      </c>
      <c r="K4712" s="17"/>
      <c r="L4712" s="19"/>
      <c r="M4712" s="19"/>
      <c r="N4712" s="18">
        <v>0</v>
      </c>
      <c r="O4712" s="19"/>
      <c r="P4712" s="19"/>
      <c r="Q4712" s="19"/>
      <c r="R4712" s="19"/>
      <c r="S4712" s="18">
        <v>0</v>
      </c>
      <c r="T4712" s="20"/>
      <c r="U4712" s="17"/>
      <c r="V4712" s="17"/>
      <c r="W4712" s="17"/>
      <c r="X4712" s="17"/>
      <c r="Y4712" s="17"/>
      <c r="Z4712" s="18">
        <v>0</v>
      </c>
      <c r="AA4712" s="17"/>
      <c r="AB4712" s="17"/>
      <c r="AC4712" s="41">
        <v>66.677419354838705</v>
      </c>
    </row>
    <row r="4713" spans="1:29" x14ac:dyDescent="0.25">
      <c r="A4713" s="224">
        <v>4709</v>
      </c>
      <c r="B4713" s="81" t="s">
        <v>4373</v>
      </c>
      <c r="C4713" s="8" t="s">
        <v>4356</v>
      </c>
      <c r="D4713" s="18">
        <v>0.66677419354838707</v>
      </c>
      <c r="E4713" s="124"/>
      <c r="F4713" s="17"/>
      <c r="G4713" s="18">
        <f>SUM(D4713*100,E4713:F4713)</f>
        <v>66.677419354838705</v>
      </c>
      <c r="H4713" s="17"/>
      <c r="I4713" s="19"/>
      <c r="J4713" s="18">
        <f>SUM(H4713:I4713)</f>
        <v>0</v>
      </c>
      <c r="K4713" s="17"/>
      <c r="L4713" s="19"/>
      <c r="M4713" s="19"/>
      <c r="N4713" s="18">
        <f>SUM(K4713:M4713)</f>
        <v>0</v>
      </c>
      <c r="O4713" s="19"/>
      <c r="P4713" s="19"/>
      <c r="Q4713" s="19"/>
      <c r="R4713" s="19"/>
      <c r="S4713" s="18">
        <f>SUM(O4713:R4713)</f>
        <v>0</v>
      </c>
      <c r="T4713" s="20"/>
      <c r="U4713" s="17"/>
      <c r="V4713" s="17"/>
      <c r="W4713" s="17"/>
      <c r="X4713" s="17"/>
      <c r="Y4713" s="17"/>
      <c r="Z4713" s="18">
        <f>SUM(T4713:Y4713)</f>
        <v>0</v>
      </c>
      <c r="AA4713" s="17"/>
      <c r="AB4713" s="17"/>
      <c r="AC4713" s="41">
        <f>G4713+J4713+N4713+S4713+Z4713+AA4713-AB4713</f>
        <v>66.677419354838705</v>
      </c>
    </row>
    <row r="4714" spans="1:29" x14ac:dyDescent="0.25">
      <c r="A4714" s="224">
        <v>4710</v>
      </c>
      <c r="B4714" s="60" t="s">
        <v>1150</v>
      </c>
      <c r="C4714" s="8" t="s">
        <v>5456</v>
      </c>
      <c r="D4714" s="6">
        <v>0.66666666666666663</v>
      </c>
      <c r="E4714" s="121"/>
      <c r="F4714" s="5"/>
      <c r="G4714" s="6">
        <f>SUM(D4714*100,E4714:F4714)</f>
        <v>66.666666666666657</v>
      </c>
      <c r="H4714" s="5"/>
      <c r="I4714" s="4"/>
      <c r="J4714" s="6">
        <f>SUM(H4714:I4714)</f>
        <v>0</v>
      </c>
      <c r="K4714" s="5"/>
      <c r="L4714" s="4"/>
      <c r="M4714" s="4"/>
      <c r="N4714" s="6">
        <f>SUM(K4714:M4714)</f>
        <v>0</v>
      </c>
      <c r="O4714" s="4"/>
      <c r="P4714" s="4"/>
      <c r="Q4714" s="4"/>
      <c r="R4714" s="4"/>
      <c r="S4714" s="6">
        <f>SUM(O4714:R4714)</f>
        <v>0</v>
      </c>
      <c r="T4714" s="7"/>
      <c r="U4714" s="5"/>
      <c r="V4714" s="5"/>
      <c r="W4714" s="5"/>
      <c r="X4714" s="5"/>
      <c r="Y4714" s="5"/>
      <c r="Z4714" s="6">
        <f>SUM(T4714:Y4714)</f>
        <v>0</v>
      </c>
      <c r="AA4714" s="5"/>
      <c r="AB4714" s="5"/>
      <c r="AC4714" s="40">
        <f>G4714+J4714+N4714+S4714+Z4714+AA4714-AB4714</f>
        <v>66.666666666666657</v>
      </c>
    </row>
    <row r="4715" spans="1:29" x14ac:dyDescent="0.25">
      <c r="A4715" s="225">
        <v>4711</v>
      </c>
      <c r="B4715" s="62" t="s">
        <v>3860</v>
      </c>
      <c r="C4715" s="13" t="s">
        <v>3340</v>
      </c>
      <c r="D4715" s="18">
        <v>0.66666666666666663</v>
      </c>
      <c r="E4715" s="122"/>
      <c r="F4715" s="17"/>
      <c r="G4715" s="18">
        <v>66.666666666666657</v>
      </c>
      <c r="H4715" s="17"/>
      <c r="I4715" s="19"/>
      <c r="J4715" s="18">
        <v>0</v>
      </c>
      <c r="K4715" s="17"/>
      <c r="L4715" s="19"/>
      <c r="M4715" s="19"/>
      <c r="N4715" s="18">
        <v>0</v>
      </c>
      <c r="O4715" s="19"/>
      <c r="P4715" s="19"/>
      <c r="Q4715" s="19"/>
      <c r="R4715" s="19"/>
      <c r="S4715" s="18">
        <v>0</v>
      </c>
      <c r="T4715" s="20"/>
      <c r="U4715" s="17"/>
      <c r="V4715" s="17"/>
      <c r="W4715" s="17"/>
      <c r="X4715" s="17"/>
      <c r="Y4715" s="17"/>
      <c r="Z4715" s="18">
        <v>0</v>
      </c>
      <c r="AA4715" s="17"/>
      <c r="AB4715" s="17"/>
      <c r="AC4715" s="41">
        <v>66.666666666666657</v>
      </c>
    </row>
    <row r="4716" spans="1:29" x14ac:dyDescent="0.25">
      <c r="A4716" s="224">
        <v>4712</v>
      </c>
      <c r="B4716" s="58" t="s">
        <v>1151</v>
      </c>
      <c r="C4716" s="8" t="s">
        <v>5456</v>
      </c>
      <c r="D4716" s="6">
        <v>0.66161290322580646</v>
      </c>
      <c r="E4716" s="121"/>
      <c r="F4716" s="5"/>
      <c r="G4716" s="6">
        <f>SUM(D4716*100,E4716:F4716)</f>
        <v>66.161290322580641</v>
      </c>
      <c r="H4716" s="5"/>
      <c r="I4716" s="4"/>
      <c r="J4716" s="6">
        <f>SUM(H4716:I4716)</f>
        <v>0</v>
      </c>
      <c r="K4716" s="5"/>
      <c r="L4716" s="4"/>
      <c r="M4716" s="4"/>
      <c r="N4716" s="6">
        <f>SUM(K4716:M4716)</f>
        <v>0</v>
      </c>
      <c r="O4716" s="4"/>
      <c r="P4716" s="4"/>
      <c r="Q4716" s="4"/>
      <c r="R4716" s="4"/>
      <c r="S4716" s="6">
        <f>SUM(O4716:R4716)</f>
        <v>0</v>
      </c>
      <c r="T4716" s="7"/>
      <c r="U4716" s="5">
        <v>0.5</v>
      </c>
      <c r="V4716" s="5"/>
      <c r="W4716" s="5"/>
      <c r="X4716" s="5"/>
      <c r="Y4716" s="5"/>
      <c r="Z4716" s="6">
        <f>SUM(T4716:Y4716)</f>
        <v>0.5</v>
      </c>
      <c r="AA4716" s="5"/>
      <c r="AB4716" s="5"/>
      <c r="AC4716" s="40">
        <f>G4716+J4716+N4716+S4716+Z4716+AA4716-AB4716</f>
        <v>66.661290322580641</v>
      </c>
    </row>
    <row r="4717" spans="1:29" x14ac:dyDescent="0.25">
      <c r="A4717" s="224">
        <v>4713</v>
      </c>
      <c r="B4717" s="62" t="s">
        <v>4919</v>
      </c>
      <c r="C4717" s="8" t="s">
        <v>4042</v>
      </c>
      <c r="D4717" s="18">
        <v>0.66648648648648645</v>
      </c>
      <c r="E4717" s="124"/>
      <c r="F4717" s="17"/>
      <c r="G4717" s="18">
        <f>SUM(D4717*100,E4717:F4717)</f>
        <v>66.648648648648646</v>
      </c>
      <c r="H4717" s="17"/>
      <c r="I4717" s="19"/>
      <c r="J4717" s="18">
        <f>SUM(H4717:I4717)</f>
        <v>0</v>
      </c>
      <c r="K4717" s="17"/>
      <c r="L4717" s="19"/>
      <c r="M4717" s="19"/>
      <c r="N4717" s="18">
        <f>SUM(K4717:M4717)</f>
        <v>0</v>
      </c>
      <c r="O4717" s="19"/>
      <c r="P4717" s="19"/>
      <c r="Q4717" s="19"/>
      <c r="R4717" s="19"/>
      <c r="S4717" s="18">
        <f>SUM(O4717:R4717)</f>
        <v>0</v>
      </c>
      <c r="T4717" s="20"/>
      <c r="U4717" s="17"/>
      <c r="V4717" s="17"/>
      <c r="W4717" s="17"/>
      <c r="X4717" s="17"/>
      <c r="Y4717" s="17"/>
      <c r="Z4717" s="18">
        <f>SUM(T4717:Y4717)</f>
        <v>0</v>
      </c>
      <c r="AA4717" s="17"/>
      <c r="AB4717" s="17"/>
      <c r="AC4717" s="41">
        <f>G4717+J4717+N4717+S4717+Z4717+AA4717-AB4717</f>
        <v>66.648648648648646</v>
      </c>
    </row>
    <row r="4718" spans="1:29" x14ac:dyDescent="0.25">
      <c r="A4718" s="224">
        <v>4714</v>
      </c>
      <c r="B4718" s="101" t="s">
        <v>1981</v>
      </c>
      <c r="C4718" s="8" t="s">
        <v>1369</v>
      </c>
      <c r="D4718" s="18">
        <v>0.65644666666666662</v>
      </c>
      <c r="E4718" s="122"/>
      <c r="F4718" s="17"/>
      <c r="G4718" s="18">
        <f>SUM(D4718*100,E4718:F4718)</f>
        <v>65.644666666666666</v>
      </c>
      <c r="H4718" s="17"/>
      <c r="I4718" s="19"/>
      <c r="J4718" s="18">
        <f>SUM(H4718:I4718)</f>
        <v>0</v>
      </c>
      <c r="K4718" s="17"/>
      <c r="L4718" s="19"/>
      <c r="M4718" s="19"/>
      <c r="N4718" s="18">
        <f>SUM(K4718:M4718)</f>
        <v>0</v>
      </c>
      <c r="O4718" s="19"/>
      <c r="P4718" s="19"/>
      <c r="Q4718" s="19"/>
      <c r="R4718" s="19"/>
      <c r="S4718" s="18">
        <f>SUM(O4718:R4718)</f>
        <v>0</v>
      </c>
      <c r="T4718" s="20"/>
      <c r="U4718" s="17">
        <v>1</v>
      </c>
      <c r="V4718" s="17"/>
      <c r="W4718" s="17"/>
      <c r="X4718" s="17"/>
      <c r="Y4718" s="17"/>
      <c r="Z4718" s="18">
        <f>SUM(T4718:Y4718)</f>
        <v>1</v>
      </c>
      <c r="AA4718" s="17"/>
      <c r="AB4718" s="17"/>
      <c r="AC4718" s="41">
        <f>G4718+J4718+N4718+S4718+Z4718+AA4718-AB4718</f>
        <v>66.644666666666666</v>
      </c>
    </row>
    <row r="4719" spans="1:29" x14ac:dyDescent="0.25">
      <c r="A4719" s="225">
        <v>4715</v>
      </c>
      <c r="B4719" s="88" t="s">
        <v>1982</v>
      </c>
      <c r="C4719" s="8" t="s">
        <v>1369</v>
      </c>
      <c r="D4719" s="18">
        <v>0.65944666666666663</v>
      </c>
      <c r="E4719" s="122"/>
      <c r="F4719" s="17"/>
      <c r="G4719" s="18">
        <f>SUM(D4719*100,E4719:F4719)</f>
        <v>65.944666666666663</v>
      </c>
      <c r="H4719" s="17"/>
      <c r="I4719" s="19"/>
      <c r="J4719" s="18">
        <f>SUM(H4719:I4719)</f>
        <v>0</v>
      </c>
      <c r="K4719" s="17"/>
      <c r="L4719" s="19"/>
      <c r="M4719" s="19"/>
      <c r="N4719" s="18">
        <f>SUM(K4719:M4719)</f>
        <v>0</v>
      </c>
      <c r="O4719" s="19"/>
      <c r="P4719" s="19"/>
      <c r="Q4719" s="19"/>
      <c r="R4719" s="19"/>
      <c r="S4719" s="18">
        <f>SUM(O4719:R4719)</f>
        <v>0</v>
      </c>
      <c r="T4719" s="20"/>
      <c r="U4719" s="17">
        <v>0.5</v>
      </c>
      <c r="V4719" s="17"/>
      <c r="W4719" s="17">
        <v>0.2</v>
      </c>
      <c r="X4719" s="17"/>
      <c r="Y4719" s="17"/>
      <c r="Z4719" s="18">
        <f>SUM(T4719:Y4719)</f>
        <v>0.7</v>
      </c>
      <c r="AA4719" s="17"/>
      <c r="AB4719" s="17"/>
      <c r="AC4719" s="41">
        <f>G4719+J4719+N4719+S4719+Z4719+AA4719-AB4719</f>
        <v>66.644666666666666</v>
      </c>
    </row>
    <row r="4720" spans="1:29" x14ac:dyDescent="0.25">
      <c r="A4720" s="224">
        <v>4716</v>
      </c>
      <c r="B4720" s="59" t="s">
        <v>1152</v>
      </c>
      <c r="C4720" s="8" t="s">
        <v>5456</v>
      </c>
      <c r="D4720" s="43">
        <v>0.66627999999999998</v>
      </c>
      <c r="E4720" s="121"/>
      <c r="F4720" s="5"/>
      <c r="G4720" s="6">
        <f>SUM(D4720*100,E4720:F4720)</f>
        <v>66.628</v>
      </c>
      <c r="H4720" s="5"/>
      <c r="I4720" s="4"/>
      <c r="J4720" s="6">
        <f>SUM(H4720:I4720)</f>
        <v>0</v>
      </c>
      <c r="K4720" s="5"/>
      <c r="L4720" s="4"/>
      <c r="M4720" s="4"/>
      <c r="N4720" s="6">
        <f>SUM(K4720:M4720)</f>
        <v>0</v>
      </c>
      <c r="O4720" s="4"/>
      <c r="P4720" s="4"/>
      <c r="Q4720" s="4"/>
      <c r="R4720" s="4"/>
      <c r="S4720" s="6">
        <f>SUM(O4720:R4720)</f>
        <v>0</v>
      </c>
      <c r="T4720" s="7"/>
      <c r="U4720" s="5"/>
      <c r="V4720" s="5"/>
      <c r="W4720" s="5"/>
      <c r="X4720" s="5"/>
      <c r="Y4720" s="5"/>
      <c r="Z4720" s="6">
        <f>SUM(T4720:Y4720)</f>
        <v>0</v>
      </c>
      <c r="AA4720" s="5"/>
      <c r="AB4720" s="5"/>
      <c r="AC4720" s="40">
        <f>G4720+J4720+N4720+S4720+Z4720+AA4720-AB4720</f>
        <v>66.628</v>
      </c>
    </row>
    <row r="4721" spans="1:29" x14ac:dyDescent="0.25">
      <c r="A4721" s="224">
        <v>4717</v>
      </c>
      <c r="B4721" s="81" t="s">
        <v>4520</v>
      </c>
      <c r="C4721" s="8" t="s">
        <v>4042</v>
      </c>
      <c r="D4721" s="18">
        <v>0.66612903225806452</v>
      </c>
      <c r="E4721" s="124"/>
      <c r="F4721" s="17"/>
      <c r="G4721" s="18">
        <f>SUM(D4721*100,E4721:F4721)</f>
        <v>66.612903225806448</v>
      </c>
      <c r="H4721" s="17"/>
      <c r="I4721" s="19"/>
      <c r="J4721" s="18">
        <f>SUM(H4721:I4721)</f>
        <v>0</v>
      </c>
      <c r="K4721" s="17"/>
      <c r="L4721" s="19"/>
      <c r="M4721" s="19"/>
      <c r="N4721" s="18">
        <f>SUM(K4721:M4721)</f>
        <v>0</v>
      </c>
      <c r="O4721" s="19"/>
      <c r="P4721" s="19"/>
      <c r="Q4721" s="19"/>
      <c r="R4721" s="19"/>
      <c r="S4721" s="18">
        <f>SUM(O4721:R4721)</f>
        <v>0</v>
      </c>
      <c r="T4721" s="20"/>
      <c r="U4721" s="17"/>
      <c r="V4721" s="17"/>
      <c r="W4721" s="17"/>
      <c r="X4721" s="17"/>
      <c r="Y4721" s="17"/>
      <c r="Z4721" s="18">
        <f>SUM(T4721:Y4721)</f>
        <v>0</v>
      </c>
      <c r="AA4721" s="17"/>
      <c r="AB4721" s="17"/>
      <c r="AC4721" s="41">
        <f>G4721+J4721+N4721+S4721+Z4721+AA4721-AB4721</f>
        <v>66.612903225806448</v>
      </c>
    </row>
    <row r="4722" spans="1:29" x14ac:dyDescent="0.25">
      <c r="A4722" s="224">
        <v>4718</v>
      </c>
      <c r="B4722" s="78" t="s">
        <v>1983</v>
      </c>
      <c r="C4722" s="8" t="s">
        <v>1369</v>
      </c>
      <c r="D4722" s="18">
        <v>0.66600336700336704</v>
      </c>
      <c r="E4722" s="122"/>
      <c r="F4722" s="17"/>
      <c r="G4722" s="18">
        <f>SUM(D4722*100,E4722:F4722)</f>
        <v>66.600336700336698</v>
      </c>
      <c r="H4722" s="17"/>
      <c r="I4722" s="19"/>
      <c r="J4722" s="18">
        <f>SUM(H4722:I4722)</f>
        <v>0</v>
      </c>
      <c r="K4722" s="17"/>
      <c r="L4722" s="19"/>
      <c r="M4722" s="19"/>
      <c r="N4722" s="18">
        <f>SUM(K4722:M4722)</f>
        <v>0</v>
      </c>
      <c r="O4722" s="19"/>
      <c r="P4722" s="19"/>
      <c r="Q4722" s="19"/>
      <c r="R4722" s="19"/>
      <c r="S4722" s="18">
        <f>SUM(O4722:R4722)</f>
        <v>0</v>
      </c>
      <c r="T4722" s="20"/>
      <c r="U4722" s="17"/>
      <c r="V4722" s="17"/>
      <c r="W4722" s="17"/>
      <c r="X4722" s="17"/>
      <c r="Y4722" s="17"/>
      <c r="Z4722" s="18">
        <f>SUM(T4722:Y4722)</f>
        <v>0</v>
      </c>
      <c r="AA4722" s="17"/>
      <c r="AB4722" s="17"/>
      <c r="AC4722" s="41">
        <f>G4722+J4722+N4722+S4722+Z4722+AA4722-AB4722</f>
        <v>66.600336700336698</v>
      </c>
    </row>
    <row r="4723" spans="1:29" x14ac:dyDescent="0.25">
      <c r="A4723" s="225">
        <v>4719</v>
      </c>
      <c r="B4723" s="101" t="s">
        <v>1984</v>
      </c>
      <c r="C4723" s="8" t="s">
        <v>1369</v>
      </c>
      <c r="D4723" s="18">
        <v>0.65898000000000001</v>
      </c>
      <c r="E4723" s="122"/>
      <c r="F4723" s="17"/>
      <c r="G4723" s="18">
        <f>SUM(D4723*100,E4723:F4723)</f>
        <v>65.897999999999996</v>
      </c>
      <c r="H4723" s="17"/>
      <c r="I4723" s="19"/>
      <c r="J4723" s="18">
        <f>SUM(H4723:I4723)</f>
        <v>0</v>
      </c>
      <c r="K4723" s="17"/>
      <c r="L4723" s="19"/>
      <c r="M4723" s="19"/>
      <c r="N4723" s="18">
        <f>SUM(K4723:M4723)</f>
        <v>0</v>
      </c>
      <c r="O4723" s="19"/>
      <c r="P4723" s="19"/>
      <c r="Q4723" s="19"/>
      <c r="R4723" s="19"/>
      <c r="S4723" s="18">
        <f>SUM(O4723:R4723)</f>
        <v>0</v>
      </c>
      <c r="T4723" s="20"/>
      <c r="U4723" s="17">
        <v>0.5</v>
      </c>
      <c r="V4723" s="17"/>
      <c r="W4723" s="17">
        <v>0.2</v>
      </c>
      <c r="X4723" s="17"/>
      <c r="Y4723" s="17"/>
      <c r="Z4723" s="18">
        <f>SUM(T4723:Y4723)</f>
        <v>0.7</v>
      </c>
      <c r="AA4723" s="17"/>
      <c r="AB4723" s="17"/>
      <c r="AC4723" s="41">
        <f>G4723+J4723+N4723+S4723+Z4723+AA4723-AB4723</f>
        <v>66.597999999999999</v>
      </c>
    </row>
    <row r="4724" spans="1:29" x14ac:dyDescent="0.25">
      <c r="A4724" s="224">
        <v>4720</v>
      </c>
      <c r="B4724" s="23" t="s">
        <v>1985</v>
      </c>
      <c r="C4724" s="8" t="s">
        <v>1369</v>
      </c>
      <c r="D4724" s="18">
        <v>0.66596666666666671</v>
      </c>
      <c r="E4724" s="122"/>
      <c r="F4724" s="17"/>
      <c r="G4724" s="18">
        <f>SUM(D4724*100,E4724:F4724)</f>
        <v>66.596666666666664</v>
      </c>
      <c r="H4724" s="17"/>
      <c r="I4724" s="19"/>
      <c r="J4724" s="18">
        <f>SUM(H4724:I4724)</f>
        <v>0</v>
      </c>
      <c r="K4724" s="17"/>
      <c r="L4724" s="19"/>
      <c r="M4724" s="19"/>
      <c r="N4724" s="18">
        <f>SUM(K4724:M4724)</f>
        <v>0</v>
      </c>
      <c r="O4724" s="19"/>
      <c r="P4724" s="19"/>
      <c r="Q4724" s="19"/>
      <c r="R4724" s="19"/>
      <c r="S4724" s="18">
        <f>SUM(O4724:R4724)</f>
        <v>0</v>
      </c>
      <c r="T4724" s="20"/>
      <c r="U4724" s="17"/>
      <c r="V4724" s="17"/>
      <c r="W4724" s="17"/>
      <c r="X4724" s="17"/>
      <c r="Y4724" s="17"/>
      <c r="Z4724" s="18">
        <f>SUM(T4724:Y4724)</f>
        <v>0</v>
      </c>
      <c r="AA4724" s="17"/>
      <c r="AB4724" s="17"/>
      <c r="AC4724" s="41">
        <f>G4724+J4724+N4724+S4724+Z4724+AA4724-AB4724</f>
        <v>66.596666666666664</v>
      </c>
    </row>
    <row r="4725" spans="1:29" x14ac:dyDescent="0.25">
      <c r="A4725" s="224">
        <v>4721</v>
      </c>
      <c r="B4725" s="61" t="s">
        <v>1153</v>
      </c>
      <c r="C4725" s="8" t="s">
        <v>5456</v>
      </c>
      <c r="D4725" s="6">
        <v>0.66596607700312171</v>
      </c>
      <c r="E4725" s="121"/>
      <c r="F4725" s="5"/>
      <c r="G4725" s="6">
        <f>SUM(D4725*100,E4725:F4725)</f>
        <v>66.596607700312177</v>
      </c>
      <c r="H4725" s="5"/>
      <c r="I4725" s="4"/>
      <c r="J4725" s="6">
        <f>SUM(H4725:I4725)</f>
        <v>0</v>
      </c>
      <c r="K4725" s="5"/>
      <c r="L4725" s="4"/>
      <c r="M4725" s="4"/>
      <c r="N4725" s="6">
        <f>SUM(K4725:M4725)</f>
        <v>0</v>
      </c>
      <c r="O4725" s="4"/>
      <c r="P4725" s="4"/>
      <c r="Q4725" s="4"/>
      <c r="R4725" s="4"/>
      <c r="S4725" s="6">
        <f>SUM(O4725:R4725)</f>
        <v>0</v>
      </c>
      <c r="T4725" s="7"/>
      <c r="U4725" s="5"/>
      <c r="V4725" s="5"/>
      <c r="W4725" s="5"/>
      <c r="X4725" s="5"/>
      <c r="Y4725" s="5"/>
      <c r="Z4725" s="6">
        <f>SUM(T4725:Y4725)</f>
        <v>0</v>
      </c>
      <c r="AA4725" s="5"/>
      <c r="AB4725" s="5"/>
      <c r="AC4725" s="40">
        <f>G4725+J4725+N4725+S4725+Z4725+AA4725-AB4725</f>
        <v>66.596607700312177</v>
      </c>
    </row>
    <row r="4726" spans="1:29" x14ac:dyDescent="0.25">
      <c r="A4726" s="224">
        <v>4722</v>
      </c>
      <c r="B4726" s="90" t="s">
        <v>1986</v>
      </c>
      <c r="C4726" s="21" t="s">
        <v>1369</v>
      </c>
      <c r="D4726" s="18">
        <v>0.66596330275229354</v>
      </c>
      <c r="E4726" s="122"/>
      <c r="F4726" s="17"/>
      <c r="G4726" s="18">
        <f>SUM(D4726*100,E4726:F4726)</f>
        <v>66.596330275229349</v>
      </c>
      <c r="H4726" s="17"/>
      <c r="I4726" s="19"/>
      <c r="J4726" s="18">
        <f>SUM(H4726:I4726)</f>
        <v>0</v>
      </c>
      <c r="K4726" s="17"/>
      <c r="L4726" s="19"/>
      <c r="M4726" s="19"/>
      <c r="N4726" s="18">
        <f>SUM(K4726:M4726)</f>
        <v>0</v>
      </c>
      <c r="O4726" s="19"/>
      <c r="P4726" s="19"/>
      <c r="Q4726" s="19"/>
      <c r="R4726" s="19"/>
      <c r="S4726" s="18">
        <f>SUM(O4726:R4726)</f>
        <v>0</v>
      </c>
      <c r="T4726" s="20"/>
      <c r="U4726" s="17"/>
      <c r="V4726" s="17"/>
      <c r="W4726" s="17"/>
      <c r="X4726" s="17"/>
      <c r="Y4726" s="17"/>
      <c r="Z4726" s="18">
        <f>SUM(T4726:Y4726)</f>
        <v>0</v>
      </c>
      <c r="AA4726" s="17"/>
      <c r="AB4726" s="17"/>
      <c r="AC4726" s="41">
        <f>G4726+J4726+N4726+S4726+Z4726+AA4726-AB4726</f>
        <v>66.596330275229349</v>
      </c>
    </row>
    <row r="4727" spans="1:29" x14ac:dyDescent="0.25">
      <c r="A4727" s="225">
        <v>4723</v>
      </c>
      <c r="B4727" s="62" t="s">
        <v>4977</v>
      </c>
      <c r="C4727" s="8" t="s">
        <v>4042</v>
      </c>
      <c r="D4727" s="18">
        <v>0.66391608391608392</v>
      </c>
      <c r="E4727" s="124"/>
      <c r="F4727" s="17"/>
      <c r="G4727" s="18">
        <f>SUM(D4727*100,E4727:F4727)</f>
        <v>66.391608391608386</v>
      </c>
      <c r="H4727" s="17"/>
      <c r="I4727" s="19"/>
      <c r="J4727" s="18">
        <f>SUM(H4727:I4727)</f>
        <v>0</v>
      </c>
      <c r="K4727" s="17"/>
      <c r="L4727" s="19"/>
      <c r="M4727" s="19"/>
      <c r="N4727" s="18">
        <f>SUM(K4727:M4727)</f>
        <v>0</v>
      </c>
      <c r="O4727" s="19"/>
      <c r="P4727" s="19"/>
      <c r="Q4727" s="19"/>
      <c r="R4727" s="19"/>
      <c r="S4727" s="18">
        <f>SUM(O4727:R4727)</f>
        <v>0</v>
      </c>
      <c r="T4727" s="20"/>
      <c r="U4727" s="17">
        <v>0.2</v>
      </c>
      <c r="V4727" s="17"/>
      <c r="W4727" s="17"/>
      <c r="X4727" s="17"/>
      <c r="Y4727" s="17"/>
      <c r="Z4727" s="18">
        <f>SUM(T4727:Y4727)</f>
        <v>0.2</v>
      </c>
      <c r="AA4727" s="17"/>
      <c r="AB4727" s="17"/>
      <c r="AC4727" s="41">
        <f>G4727+J4727+N4727+S4727+Z4727+AA4727-AB4727</f>
        <v>66.591608391608389</v>
      </c>
    </row>
    <row r="4728" spans="1:29" x14ac:dyDescent="0.25">
      <c r="A4728" s="224">
        <v>4724</v>
      </c>
      <c r="B4728" s="89" t="s">
        <v>1987</v>
      </c>
      <c r="C4728" s="8" t="s">
        <v>1369</v>
      </c>
      <c r="D4728" s="18">
        <v>0.66567741935483871</v>
      </c>
      <c r="E4728" s="122"/>
      <c r="F4728" s="17"/>
      <c r="G4728" s="18">
        <f>SUM(D4728*100,E4728:F4728)</f>
        <v>66.567741935483866</v>
      </c>
      <c r="H4728" s="17"/>
      <c r="I4728" s="19"/>
      <c r="J4728" s="18">
        <f>SUM(H4728:I4728)</f>
        <v>0</v>
      </c>
      <c r="K4728" s="17"/>
      <c r="L4728" s="19"/>
      <c r="M4728" s="19"/>
      <c r="N4728" s="18">
        <f>SUM(K4728:M4728)</f>
        <v>0</v>
      </c>
      <c r="O4728" s="19"/>
      <c r="P4728" s="19"/>
      <c r="Q4728" s="19"/>
      <c r="R4728" s="19"/>
      <c r="S4728" s="18">
        <f>SUM(O4728:R4728)</f>
        <v>0</v>
      </c>
      <c r="T4728" s="20"/>
      <c r="U4728" s="17"/>
      <c r="V4728" s="17"/>
      <c r="W4728" s="17"/>
      <c r="X4728" s="17"/>
      <c r="Y4728" s="17"/>
      <c r="Z4728" s="18">
        <f>SUM(T4728:Y4728)</f>
        <v>0</v>
      </c>
      <c r="AA4728" s="17"/>
      <c r="AB4728" s="17"/>
      <c r="AC4728" s="41">
        <f>G4728+J4728+N4728+S4728+Z4728+AA4728-AB4728</f>
        <v>66.567741935483866</v>
      </c>
    </row>
    <row r="4729" spans="1:29" x14ac:dyDescent="0.25">
      <c r="A4729" s="224">
        <v>4725</v>
      </c>
      <c r="B4729" s="62" t="s">
        <v>3861</v>
      </c>
      <c r="C4729" s="13" t="s">
        <v>3340</v>
      </c>
      <c r="D4729" s="18">
        <v>0.66564102564102567</v>
      </c>
      <c r="E4729" s="122"/>
      <c r="F4729" s="17"/>
      <c r="G4729" s="18">
        <v>66.564102564102569</v>
      </c>
      <c r="H4729" s="17"/>
      <c r="I4729" s="19"/>
      <c r="J4729" s="18">
        <v>0</v>
      </c>
      <c r="K4729" s="17"/>
      <c r="L4729" s="19"/>
      <c r="M4729" s="19"/>
      <c r="N4729" s="18">
        <v>0</v>
      </c>
      <c r="O4729" s="19"/>
      <c r="P4729" s="19"/>
      <c r="Q4729" s="19"/>
      <c r="R4729" s="19"/>
      <c r="S4729" s="18">
        <v>0</v>
      </c>
      <c r="T4729" s="20"/>
      <c r="U4729" s="17"/>
      <c r="V4729" s="17"/>
      <c r="W4729" s="17"/>
      <c r="X4729" s="17"/>
      <c r="Y4729" s="17"/>
      <c r="Z4729" s="18">
        <v>0</v>
      </c>
      <c r="AA4729" s="17"/>
      <c r="AB4729" s="17"/>
      <c r="AC4729" s="41">
        <v>66.564102564102569</v>
      </c>
    </row>
    <row r="4730" spans="1:29" x14ac:dyDescent="0.25">
      <c r="A4730" s="224">
        <v>4726</v>
      </c>
      <c r="B4730" s="109">
        <v>204232</v>
      </c>
      <c r="C4730" s="36" t="s">
        <v>5457</v>
      </c>
      <c r="D4730" s="38">
        <v>0.66562500000000002</v>
      </c>
      <c r="E4730" s="123"/>
      <c r="F4730" s="33"/>
      <c r="G4730" s="34">
        <v>66.5625</v>
      </c>
      <c r="H4730" s="33"/>
      <c r="I4730" s="32"/>
      <c r="J4730" s="34">
        <v>0</v>
      </c>
      <c r="K4730" s="33"/>
      <c r="L4730" s="32"/>
      <c r="M4730" s="32"/>
      <c r="N4730" s="34">
        <v>0</v>
      </c>
      <c r="O4730" s="32"/>
      <c r="P4730" s="32"/>
      <c r="Q4730" s="32"/>
      <c r="R4730" s="32"/>
      <c r="S4730" s="34">
        <v>0</v>
      </c>
      <c r="T4730" s="35"/>
      <c r="U4730" s="33"/>
      <c r="V4730" s="33"/>
      <c r="W4730" s="33"/>
      <c r="X4730" s="33"/>
      <c r="Y4730" s="33"/>
      <c r="Z4730" s="34">
        <v>0</v>
      </c>
      <c r="AA4730" s="33"/>
      <c r="AB4730" s="33"/>
      <c r="AC4730" s="42">
        <v>66.5625</v>
      </c>
    </row>
    <row r="4731" spans="1:29" x14ac:dyDescent="0.25">
      <c r="A4731" s="225">
        <v>4727</v>
      </c>
      <c r="B4731" s="111" t="s">
        <v>4069</v>
      </c>
      <c r="C4731" s="8" t="s">
        <v>4042</v>
      </c>
      <c r="D4731" s="18">
        <v>0.66562500000000002</v>
      </c>
      <c r="E4731" s="124"/>
      <c r="F4731" s="17"/>
      <c r="G4731" s="18">
        <f>SUM(D4731*100,E4731:F4731)</f>
        <v>66.5625</v>
      </c>
      <c r="H4731" s="17"/>
      <c r="I4731" s="19"/>
      <c r="J4731" s="18">
        <f>SUM(H4731:I4731)</f>
        <v>0</v>
      </c>
      <c r="K4731" s="17"/>
      <c r="L4731" s="19"/>
      <c r="M4731" s="19"/>
      <c r="N4731" s="18">
        <f>SUM(K4731:M4731)</f>
        <v>0</v>
      </c>
      <c r="O4731" s="19"/>
      <c r="P4731" s="19"/>
      <c r="Q4731" s="19"/>
      <c r="R4731" s="19"/>
      <c r="S4731" s="18">
        <f>SUM(O4731:R4731)</f>
        <v>0</v>
      </c>
      <c r="T4731" s="20"/>
      <c r="U4731" s="17"/>
      <c r="V4731" s="17"/>
      <c r="W4731" s="17"/>
      <c r="X4731" s="17"/>
      <c r="Y4731" s="17"/>
      <c r="Z4731" s="18">
        <f>SUM(T4731:Y4731)</f>
        <v>0</v>
      </c>
      <c r="AA4731" s="17"/>
      <c r="AB4731" s="17"/>
      <c r="AC4731" s="41">
        <f>G4731+J4731+N4731+S4731+Z4731+AA4731-AB4731</f>
        <v>66.5625</v>
      </c>
    </row>
    <row r="4732" spans="1:29" x14ac:dyDescent="0.25">
      <c r="A4732" s="224">
        <v>4728</v>
      </c>
      <c r="B4732" s="111" t="s">
        <v>4143</v>
      </c>
      <c r="C4732" s="8" t="s">
        <v>4042</v>
      </c>
      <c r="D4732" s="18">
        <v>0.66562500000000002</v>
      </c>
      <c r="E4732" s="124"/>
      <c r="F4732" s="17"/>
      <c r="G4732" s="18">
        <f>SUM(D4732*100,E4732:F4732)</f>
        <v>66.5625</v>
      </c>
      <c r="H4732" s="17"/>
      <c r="I4732" s="19"/>
      <c r="J4732" s="18">
        <f>SUM(H4732:I4732)</f>
        <v>0</v>
      </c>
      <c r="K4732" s="17"/>
      <c r="L4732" s="19"/>
      <c r="M4732" s="19"/>
      <c r="N4732" s="18">
        <f>SUM(K4732:M4732)</f>
        <v>0</v>
      </c>
      <c r="O4732" s="19"/>
      <c r="P4732" s="19"/>
      <c r="Q4732" s="19"/>
      <c r="R4732" s="19"/>
      <c r="S4732" s="18">
        <f>SUM(O4732:R4732)</f>
        <v>0</v>
      </c>
      <c r="T4732" s="20"/>
      <c r="U4732" s="17"/>
      <c r="V4732" s="17"/>
      <c r="W4732" s="17"/>
      <c r="X4732" s="17"/>
      <c r="Y4732" s="17"/>
      <c r="Z4732" s="18">
        <f>SUM(T4732:Y4732)</f>
        <v>0</v>
      </c>
      <c r="AA4732" s="17"/>
      <c r="AB4732" s="17"/>
      <c r="AC4732" s="41">
        <f>G4732+J4732+N4732+S4732+Z4732+AA4732-AB4732</f>
        <v>66.5625</v>
      </c>
    </row>
    <row r="4733" spans="1:29" x14ac:dyDescent="0.25">
      <c r="A4733" s="224">
        <v>4729</v>
      </c>
      <c r="B4733" s="93" t="s">
        <v>1988</v>
      </c>
      <c r="C4733" s="8" t="s">
        <v>1369</v>
      </c>
      <c r="D4733" s="18">
        <v>0.66547000000000001</v>
      </c>
      <c r="E4733" s="122"/>
      <c r="F4733" s="17"/>
      <c r="G4733" s="18">
        <f>SUM(D4733*100,E4733:F4733)</f>
        <v>66.546999999999997</v>
      </c>
      <c r="H4733" s="17"/>
      <c r="I4733" s="19"/>
      <c r="J4733" s="18">
        <f>SUM(H4733:I4733)</f>
        <v>0</v>
      </c>
      <c r="K4733" s="17"/>
      <c r="L4733" s="19"/>
      <c r="M4733" s="19"/>
      <c r="N4733" s="18">
        <f>SUM(K4733:M4733)</f>
        <v>0</v>
      </c>
      <c r="O4733" s="19"/>
      <c r="P4733" s="19"/>
      <c r="Q4733" s="19"/>
      <c r="R4733" s="19"/>
      <c r="S4733" s="18">
        <f>SUM(O4733:R4733)</f>
        <v>0</v>
      </c>
      <c r="T4733" s="20"/>
      <c r="U4733" s="17"/>
      <c r="V4733" s="17"/>
      <c r="W4733" s="17"/>
      <c r="X4733" s="17"/>
      <c r="Y4733" s="17"/>
      <c r="Z4733" s="18">
        <f>SUM(T4733:Y4733)</f>
        <v>0</v>
      </c>
      <c r="AA4733" s="17"/>
      <c r="AB4733" s="17"/>
      <c r="AC4733" s="41">
        <f>G4733+J4733+N4733+S4733+Z4733+AA4733-AB4733</f>
        <v>66.546999999999997</v>
      </c>
    </row>
    <row r="4734" spans="1:29" x14ac:dyDescent="0.25">
      <c r="A4734" s="224">
        <v>4730</v>
      </c>
      <c r="B4734" s="62" t="s">
        <v>3173</v>
      </c>
      <c r="C4734" s="13" t="s">
        <v>2360</v>
      </c>
      <c r="D4734" s="18">
        <v>0.66545454545454552</v>
      </c>
      <c r="E4734" s="122"/>
      <c r="F4734" s="17"/>
      <c r="G4734" s="18">
        <v>66.545454545454547</v>
      </c>
      <c r="H4734" s="17"/>
      <c r="I4734" s="19"/>
      <c r="J4734" s="18">
        <v>0</v>
      </c>
      <c r="K4734" s="17"/>
      <c r="L4734" s="19"/>
      <c r="M4734" s="19"/>
      <c r="N4734" s="18">
        <v>0</v>
      </c>
      <c r="O4734" s="19"/>
      <c r="P4734" s="19"/>
      <c r="Q4734" s="19"/>
      <c r="R4734" s="19"/>
      <c r="S4734" s="18">
        <v>0</v>
      </c>
      <c r="T4734" s="20"/>
      <c r="U4734" s="17"/>
      <c r="V4734" s="17"/>
      <c r="W4734" s="17"/>
      <c r="X4734" s="17"/>
      <c r="Y4734" s="17"/>
      <c r="Z4734" s="18">
        <v>0</v>
      </c>
      <c r="AA4734" s="17"/>
      <c r="AB4734" s="17"/>
      <c r="AC4734" s="41">
        <v>66.545454545454547</v>
      </c>
    </row>
    <row r="4735" spans="1:29" x14ac:dyDescent="0.25">
      <c r="A4735" s="225">
        <v>4731</v>
      </c>
      <c r="B4735" s="97" t="s">
        <v>1989</v>
      </c>
      <c r="C4735" s="8" t="s">
        <v>1369</v>
      </c>
      <c r="D4735" s="18">
        <v>0.64344666666666661</v>
      </c>
      <c r="E4735" s="122"/>
      <c r="F4735" s="17"/>
      <c r="G4735" s="18">
        <f>SUM(D4735*100,E4735:F4735)</f>
        <v>64.344666666666654</v>
      </c>
      <c r="H4735" s="17"/>
      <c r="I4735" s="19"/>
      <c r="J4735" s="18">
        <f>SUM(H4735:I4735)</f>
        <v>0</v>
      </c>
      <c r="K4735" s="17"/>
      <c r="L4735" s="19"/>
      <c r="M4735" s="19"/>
      <c r="N4735" s="18">
        <f>SUM(K4735:M4735)</f>
        <v>0</v>
      </c>
      <c r="O4735" s="19"/>
      <c r="P4735" s="19"/>
      <c r="Q4735" s="19"/>
      <c r="R4735" s="19"/>
      <c r="S4735" s="18">
        <f>SUM(O4735:R4735)</f>
        <v>0</v>
      </c>
      <c r="T4735" s="20"/>
      <c r="U4735" s="17">
        <v>0.5</v>
      </c>
      <c r="V4735" s="17"/>
      <c r="W4735" s="17">
        <f>1.5+0.2</f>
        <v>1.7</v>
      </c>
      <c r="X4735" s="17"/>
      <c r="Y4735" s="17"/>
      <c r="Z4735" s="18">
        <f>SUM(T4735:Y4735)</f>
        <v>2.2000000000000002</v>
      </c>
      <c r="AA4735" s="17"/>
      <c r="AB4735" s="17"/>
      <c r="AC4735" s="41">
        <f>G4735+J4735+N4735+S4735+Z4735+AA4735-AB4735</f>
        <v>66.544666666666657</v>
      </c>
    </row>
    <row r="4736" spans="1:29" x14ac:dyDescent="0.25">
      <c r="A4736" s="224">
        <v>4732</v>
      </c>
      <c r="B4736" s="74" t="s">
        <v>1949</v>
      </c>
      <c r="C4736" s="8" t="s">
        <v>1369</v>
      </c>
      <c r="D4736" s="18">
        <v>0.6523232323232323</v>
      </c>
      <c r="E4736" s="122"/>
      <c r="F4736" s="17"/>
      <c r="G4736" s="18">
        <f>SUM(D4736*100,E4736:F4736)</f>
        <v>65.232323232323225</v>
      </c>
      <c r="H4736" s="17"/>
      <c r="I4736" s="19"/>
      <c r="J4736" s="18">
        <f>SUM(H4736:I4736)</f>
        <v>0</v>
      </c>
      <c r="K4736" s="17"/>
      <c r="L4736" s="19"/>
      <c r="M4736" s="19"/>
      <c r="N4736" s="18">
        <f>SUM(K4736:M4736)</f>
        <v>0</v>
      </c>
      <c r="O4736" s="19"/>
      <c r="P4736" s="19"/>
      <c r="Q4736" s="19"/>
      <c r="R4736" s="19"/>
      <c r="S4736" s="18">
        <f>SUM(O4736:R4736)</f>
        <v>0</v>
      </c>
      <c r="T4736" s="20"/>
      <c r="U4736" s="17">
        <v>1.3</v>
      </c>
      <c r="V4736" s="17"/>
      <c r="W4736" s="17"/>
      <c r="X4736" s="17"/>
      <c r="Y4736" s="17"/>
      <c r="Z4736" s="18">
        <f>SUM(T4736:Y4736)</f>
        <v>1.3</v>
      </c>
      <c r="AA4736" s="17"/>
      <c r="AB4736" s="17"/>
      <c r="AC4736" s="41">
        <f>G4736+J4736+N4736+S4736+Z4736+AA4736-AB4736</f>
        <v>66.532323232323222</v>
      </c>
    </row>
    <row r="4737" spans="1:29" x14ac:dyDescent="0.25">
      <c r="A4737" s="224">
        <v>4733</v>
      </c>
      <c r="B4737" s="62" t="s">
        <v>1154</v>
      </c>
      <c r="C4737" s="8" t="s">
        <v>5456</v>
      </c>
      <c r="D4737" s="6">
        <v>0.66500000000000004</v>
      </c>
      <c r="E4737" s="121"/>
      <c r="F4737" s="5"/>
      <c r="G4737" s="6">
        <f>SUM(D4737*100,E4737:F4737)</f>
        <v>66.5</v>
      </c>
      <c r="H4737" s="5"/>
      <c r="I4737" s="4"/>
      <c r="J4737" s="6">
        <f>SUM(H4737:I4737)</f>
        <v>0</v>
      </c>
      <c r="K4737" s="5"/>
      <c r="L4737" s="4"/>
      <c r="M4737" s="4"/>
      <c r="N4737" s="6">
        <f>SUM(K4737:M4737)</f>
        <v>0</v>
      </c>
      <c r="O4737" s="4"/>
      <c r="P4737" s="4"/>
      <c r="Q4737" s="4"/>
      <c r="R4737" s="4"/>
      <c r="S4737" s="6">
        <f>SUM(O4737:R4737)</f>
        <v>0</v>
      </c>
      <c r="T4737" s="7"/>
      <c r="U4737" s="5"/>
      <c r="V4737" s="5"/>
      <c r="W4737" s="5"/>
      <c r="X4737" s="5"/>
      <c r="Y4737" s="5"/>
      <c r="Z4737" s="6">
        <f>SUM(T4737:Y4737)</f>
        <v>0</v>
      </c>
      <c r="AA4737" s="5"/>
      <c r="AB4737" s="5"/>
      <c r="AC4737" s="40">
        <f>G4737+J4737+N4737+S4737+Z4737+AA4737-AB4737</f>
        <v>66.5</v>
      </c>
    </row>
    <row r="4738" spans="1:29" x14ac:dyDescent="0.25">
      <c r="A4738" s="224">
        <v>4734</v>
      </c>
      <c r="B4738" s="62" t="s">
        <v>3174</v>
      </c>
      <c r="C4738" s="13" t="s">
        <v>2360</v>
      </c>
      <c r="D4738" s="18">
        <v>0.64500000000000002</v>
      </c>
      <c r="E4738" s="122"/>
      <c r="F4738" s="17"/>
      <c r="G4738" s="18">
        <v>64.5</v>
      </c>
      <c r="H4738" s="17"/>
      <c r="I4738" s="19"/>
      <c r="J4738" s="18">
        <v>0</v>
      </c>
      <c r="K4738" s="17">
        <v>2</v>
      </c>
      <c r="L4738" s="19"/>
      <c r="M4738" s="19"/>
      <c r="N4738" s="18">
        <v>2</v>
      </c>
      <c r="O4738" s="19"/>
      <c r="P4738" s="19"/>
      <c r="Q4738" s="19"/>
      <c r="R4738" s="19"/>
      <c r="S4738" s="18">
        <v>0</v>
      </c>
      <c r="T4738" s="20"/>
      <c r="U4738" s="17"/>
      <c r="V4738" s="17"/>
      <c r="W4738" s="17"/>
      <c r="X4738" s="17"/>
      <c r="Y4738" s="17"/>
      <c r="Z4738" s="18">
        <v>0</v>
      </c>
      <c r="AA4738" s="17"/>
      <c r="AB4738" s="17"/>
      <c r="AC4738" s="41">
        <v>66.5</v>
      </c>
    </row>
    <row r="4739" spans="1:29" x14ac:dyDescent="0.25">
      <c r="A4739" s="225">
        <v>4735</v>
      </c>
      <c r="B4739" s="77" t="s">
        <v>1990</v>
      </c>
      <c r="C4739" s="21" t="s">
        <v>1369</v>
      </c>
      <c r="D4739" s="18">
        <v>0.66495412844036705</v>
      </c>
      <c r="E4739" s="122"/>
      <c r="F4739" s="17"/>
      <c r="G4739" s="18">
        <f>SUM(D4739*100,E4739:F4739)</f>
        <v>66.495412844036707</v>
      </c>
      <c r="H4739" s="17"/>
      <c r="I4739" s="19"/>
      <c r="J4739" s="18">
        <f>SUM(H4739:I4739)</f>
        <v>0</v>
      </c>
      <c r="K4739" s="17"/>
      <c r="L4739" s="19"/>
      <c r="M4739" s="19"/>
      <c r="N4739" s="18">
        <f>SUM(K4739:M4739)</f>
        <v>0</v>
      </c>
      <c r="O4739" s="19"/>
      <c r="P4739" s="19"/>
      <c r="Q4739" s="19"/>
      <c r="R4739" s="19"/>
      <c r="S4739" s="18">
        <f>SUM(O4739:R4739)</f>
        <v>0</v>
      </c>
      <c r="T4739" s="20"/>
      <c r="U4739" s="17"/>
      <c r="V4739" s="17"/>
      <c r="W4739" s="17"/>
      <c r="X4739" s="17"/>
      <c r="Y4739" s="17"/>
      <c r="Z4739" s="18">
        <f>SUM(T4739:Y4739)</f>
        <v>0</v>
      </c>
      <c r="AA4739" s="17"/>
      <c r="AB4739" s="17"/>
      <c r="AC4739" s="41">
        <f>G4739+J4739+N4739+S4739+Z4739+AA4739-AB4739</f>
        <v>66.495412844036707</v>
      </c>
    </row>
    <row r="4740" spans="1:29" x14ac:dyDescent="0.25">
      <c r="A4740" s="224">
        <v>4736</v>
      </c>
      <c r="B4740" s="62" t="s">
        <v>5252</v>
      </c>
      <c r="C4740" s="9" t="s">
        <v>4042</v>
      </c>
      <c r="D4740" s="18">
        <v>0.66482424242424243</v>
      </c>
      <c r="E4740" s="124"/>
      <c r="F4740" s="17"/>
      <c r="G4740" s="18">
        <f>SUM(D4740*100,E4740:F4740)</f>
        <v>66.482424242424244</v>
      </c>
      <c r="H4740" s="17"/>
      <c r="I4740" s="19"/>
      <c r="J4740" s="18">
        <f>SUM(H4740:I4740)</f>
        <v>0</v>
      </c>
      <c r="K4740" s="17"/>
      <c r="L4740" s="19"/>
      <c r="M4740" s="19"/>
      <c r="N4740" s="18">
        <f>SUM(K4740:M4740)</f>
        <v>0</v>
      </c>
      <c r="O4740" s="19"/>
      <c r="P4740" s="19"/>
      <c r="Q4740" s="19"/>
      <c r="R4740" s="19"/>
      <c r="S4740" s="18">
        <f>SUM(O4740:R4740)</f>
        <v>0</v>
      </c>
      <c r="T4740" s="20"/>
      <c r="U4740" s="17"/>
      <c r="V4740" s="17"/>
      <c r="W4740" s="17"/>
      <c r="X4740" s="17"/>
      <c r="Y4740" s="17"/>
      <c r="Z4740" s="18">
        <f>SUM(T4740:Y4740)</f>
        <v>0</v>
      </c>
      <c r="AA4740" s="17"/>
      <c r="AB4740" s="17"/>
      <c r="AC4740" s="41">
        <f>G4740+J4740+N4740+S4740+Z4740+AA4740-AB4740</f>
        <v>66.482424242424244</v>
      </c>
    </row>
    <row r="4741" spans="1:29" x14ac:dyDescent="0.25">
      <c r="A4741" s="224">
        <v>4737</v>
      </c>
      <c r="B4741" s="111" t="s">
        <v>4227</v>
      </c>
      <c r="C4741" s="8" t="s">
        <v>4042</v>
      </c>
      <c r="D4741" s="18">
        <v>0.66468749999999999</v>
      </c>
      <c r="E4741" s="124"/>
      <c r="F4741" s="17"/>
      <c r="G4741" s="18">
        <f>SUM(D4741*100,E4741:F4741)</f>
        <v>66.46875</v>
      </c>
      <c r="H4741" s="17"/>
      <c r="I4741" s="19"/>
      <c r="J4741" s="18">
        <f>SUM(H4741:I4741)</f>
        <v>0</v>
      </c>
      <c r="K4741" s="17"/>
      <c r="L4741" s="19"/>
      <c r="M4741" s="19"/>
      <c r="N4741" s="18">
        <f>SUM(K4741:M4741)</f>
        <v>0</v>
      </c>
      <c r="O4741" s="19"/>
      <c r="P4741" s="19"/>
      <c r="Q4741" s="19"/>
      <c r="R4741" s="19"/>
      <c r="S4741" s="18">
        <f>SUM(O4741:R4741)</f>
        <v>0</v>
      </c>
      <c r="T4741" s="20"/>
      <c r="U4741" s="17"/>
      <c r="V4741" s="17"/>
      <c r="W4741" s="17"/>
      <c r="X4741" s="17"/>
      <c r="Y4741" s="17"/>
      <c r="Z4741" s="18">
        <f>SUM(T4741:Y4741)</f>
        <v>0</v>
      </c>
      <c r="AA4741" s="17"/>
      <c r="AB4741" s="17"/>
      <c r="AC4741" s="41">
        <f>G4741+J4741+N4741+S4741+Z4741+AA4741-AB4741</f>
        <v>66.46875</v>
      </c>
    </row>
    <row r="4742" spans="1:29" x14ac:dyDescent="0.25">
      <c r="A4742" s="224">
        <v>4738</v>
      </c>
      <c r="B4742" s="62" t="s">
        <v>4882</v>
      </c>
      <c r="C4742" s="8" t="s">
        <v>4042</v>
      </c>
      <c r="D4742" s="18">
        <v>0.66459459459459458</v>
      </c>
      <c r="E4742" s="124"/>
      <c r="F4742" s="17"/>
      <c r="G4742" s="18">
        <f>SUM(D4742*100,E4742:F4742)</f>
        <v>66.459459459459453</v>
      </c>
      <c r="H4742" s="17"/>
      <c r="I4742" s="19"/>
      <c r="J4742" s="18">
        <f>SUM(H4742:I4742)</f>
        <v>0</v>
      </c>
      <c r="K4742" s="17"/>
      <c r="L4742" s="19"/>
      <c r="M4742" s="19"/>
      <c r="N4742" s="18">
        <f>SUM(K4742:M4742)</f>
        <v>0</v>
      </c>
      <c r="O4742" s="19"/>
      <c r="P4742" s="19"/>
      <c r="Q4742" s="19"/>
      <c r="R4742" s="19"/>
      <c r="S4742" s="18">
        <f>SUM(O4742:R4742)</f>
        <v>0</v>
      </c>
      <c r="T4742" s="20"/>
      <c r="U4742" s="17"/>
      <c r="V4742" s="17"/>
      <c r="W4742" s="17"/>
      <c r="X4742" s="17"/>
      <c r="Y4742" s="17"/>
      <c r="Z4742" s="18">
        <f>SUM(T4742:Y4742)</f>
        <v>0</v>
      </c>
      <c r="AA4742" s="17"/>
      <c r="AB4742" s="17"/>
      <c r="AC4742" s="41">
        <f>G4742+J4742+N4742+S4742+Z4742+AA4742-AB4742</f>
        <v>66.459459459459453</v>
      </c>
    </row>
    <row r="4743" spans="1:29" x14ac:dyDescent="0.25">
      <c r="A4743" s="225">
        <v>4739</v>
      </c>
      <c r="B4743" s="62" t="s">
        <v>5047</v>
      </c>
      <c r="C4743" s="24" t="s">
        <v>4042</v>
      </c>
      <c r="D4743" s="18">
        <v>0.6645161290322581</v>
      </c>
      <c r="E4743" s="124"/>
      <c r="F4743" s="17"/>
      <c r="G4743" s="18">
        <f>SUM(D4743*100,E4743:F4743)</f>
        <v>66.451612903225808</v>
      </c>
      <c r="H4743" s="17"/>
      <c r="I4743" s="19"/>
      <c r="J4743" s="18">
        <f>SUM(H4743:I4743)</f>
        <v>0</v>
      </c>
      <c r="K4743" s="17"/>
      <c r="L4743" s="19"/>
      <c r="M4743" s="19"/>
      <c r="N4743" s="18">
        <f>SUM(K4743:M4743)</f>
        <v>0</v>
      </c>
      <c r="O4743" s="19"/>
      <c r="P4743" s="19"/>
      <c r="Q4743" s="19"/>
      <c r="R4743" s="19"/>
      <c r="S4743" s="18">
        <f>SUM(O4743:R4743)</f>
        <v>0</v>
      </c>
      <c r="T4743" s="20"/>
      <c r="U4743" s="17"/>
      <c r="V4743" s="17"/>
      <c r="W4743" s="17"/>
      <c r="X4743" s="17"/>
      <c r="Y4743" s="17"/>
      <c r="Z4743" s="18">
        <f>SUM(T4743:Y4743)</f>
        <v>0</v>
      </c>
      <c r="AA4743" s="17"/>
      <c r="AB4743" s="17"/>
      <c r="AC4743" s="41">
        <f>G4743+J4743+N4743+S4743+Z4743+AA4743-AB4743</f>
        <v>66.451612903225808</v>
      </c>
    </row>
    <row r="4744" spans="1:29" x14ac:dyDescent="0.25">
      <c r="A4744" s="224">
        <v>4740</v>
      </c>
      <c r="B4744" s="87" t="s">
        <v>1991</v>
      </c>
      <c r="C4744" s="26" t="s">
        <v>1369</v>
      </c>
      <c r="D4744" s="18">
        <v>0.65737333333333325</v>
      </c>
      <c r="E4744" s="122"/>
      <c r="F4744" s="17"/>
      <c r="G4744" s="18">
        <f>SUM(D4744*100,E4744:F4744)</f>
        <v>65.737333333333325</v>
      </c>
      <c r="H4744" s="17"/>
      <c r="I4744" s="19"/>
      <c r="J4744" s="18">
        <f>SUM(H4744:I4744)</f>
        <v>0</v>
      </c>
      <c r="K4744" s="17"/>
      <c r="L4744" s="19"/>
      <c r="M4744" s="19"/>
      <c r="N4744" s="18">
        <f>SUM(K4744:M4744)</f>
        <v>0</v>
      </c>
      <c r="O4744" s="19"/>
      <c r="P4744" s="19"/>
      <c r="Q4744" s="19"/>
      <c r="R4744" s="19"/>
      <c r="S4744" s="18">
        <f>SUM(O4744:R4744)</f>
        <v>0</v>
      </c>
      <c r="T4744" s="20"/>
      <c r="U4744" s="17">
        <v>0.5</v>
      </c>
      <c r="V4744" s="17"/>
      <c r="W4744" s="17">
        <v>0.2</v>
      </c>
      <c r="X4744" s="17"/>
      <c r="Y4744" s="17"/>
      <c r="Z4744" s="18">
        <f>SUM(T4744:Y4744)</f>
        <v>0.7</v>
      </c>
      <c r="AA4744" s="17"/>
      <c r="AB4744" s="17"/>
      <c r="AC4744" s="41">
        <f>G4744+J4744+N4744+S4744+Z4744+AA4744-AB4744</f>
        <v>66.437333333333328</v>
      </c>
    </row>
    <row r="4745" spans="1:29" x14ac:dyDescent="0.25">
      <c r="A4745" s="224">
        <v>4741</v>
      </c>
      <c r="B4745" s="109">
        <v>184179</v>
      </c>
      <c r="C4745" s="36" t="s">
        <v>5457</v>
      </c>
      <c r="D4745" s="39">
        <v>0.66416666666666668</v>
      </c>
      <c r="E4745" s="123"/>
      <c r="F4745" s="33"/>
      <c r="G4745" s="34">
        <v>66.416666666666671</v>
      </c>
      <c r="H4745" s="33"/>
      <c r="I4745" s="32"/>
      <c r="J4745" s="34">
        <v>0</v>
      </c>
      <c r="K4745" s="33"/>
      <c r="L4745" s="32"/>
      <c r="M4745" s="32"/>
      <c r="N4745" s="34">
        <v>0</v>
      </c>
      <c r="O4745" s="32"/>
      <c r="P4745" s="32"/>
      <c r="Q4745" s="32"/>
      <c r="R4745" s="32"/>
      <c r="S4745" s="34">
        <v>0</v>
      </c>
      <c r="T4745" s="35"/>
      <c r="U4745" s="33"/>
      <c r="V4745" s="33"/>
      <c r="W4745" s="33"/>
      <c r="X4745" s="33"/>
      <c r="Y4745" s="33"/>
      <c r="Z4745" s="34">
        <v>0</v>
      </c>
      <c r="AA4745" s="33"/>
      <c r="AB4745" s="33"/>
      <c r="AC4745" s="42">
        <v>66.416666666666671</v>
      </c>
    </row>
    <row r="4746" spans="1:29" x14ac:dyDescent="0.25">
      <c r="A4746" s="224">
        <v>4742</v>
      </c>
      <c r="B4746" s="103" t="s">
        <v>1992</v>
      </c>
      <c r="C4746" s="8" t="s">
        <v>1369</v>
      </c>
      <c r="D4746" s="18">
        <v>0.66200000000000003</v>
      </c>
      <c r="E4746" s="122"/>
      <c r="F4746" s="17"/>
      <c r="G4746" s="18">
        <f>SUM(D4746*100,E4746:F4746)</f>
        <v>66.2</v>
      </c>
      <c r="H4746" s="17"/>
      <c r="I4746" s="19"/>
      <c r="J4746" s="18">
        <f>SUM(H4746:I4746)</f>
        <v>0</v>
      </c>
      <c r="K4746" s="17"/>
      <c r="L4746" s="19"/>
      <c r="M4746" s="19"/>
      <c r="N4746" s="18">
        <f>SUM(K4746:M4746)</f>
        <v>0</v>
      </c>
      <c r="O4746" s="19"/>
      <c r="P4746" s="19"/>
      <c r="Q4746" s="19"/>
      <c r="R4746" s="19"/>
      <c r="S4746" s="18">
        <f>SUM(O4746:R4746)</f>
        <v>0</v>
      </c>
      <c r="T4746" s="20"/>
      <c r="U4746" s="17"/>
      <c r="V4746" s="17"/>
      <c r="W4746" s="17">
        <v>0.2</v>
      </c>
      <c r="X4746" s="17"/>
      <c r="Y4746" s="17"/>
      <c r="Z4746" s="18">
        <f>SUM(T4746:Y4746)</f>
        <v>0.2</v>
      </c>
      <c r="AA4746" s="17"/>
      <c r="AB4746" s="17"/>
      <c r="AC4746" s="41">
        <f>G4746+J4746+N4746+S4746+Z4746+AA4746-AB4746</f>
        <v>66.400000000000006</v>
      </c>
    </row>
    <row r="4747" spans="1:29" x14ac:dyDescent="0.25">
      <c r="A4747" s="225">
        <v>4743</v>
      </c>
      <c r="B4747" s="90" t="s">
        <v>1400</v>
      </c>
      <c r="C4747" s="21" t="s">
        <v>1369</v>
      </c>
      <c r="D4747" s="18">
        <v>0.66363914373088684</v>
      </c>
      <c r="E4747" s="122"/>
      <c r="F4747" s="17"/>
      <c r="G4747" s="18">
        <f>SUM(D4747*100,E4747:F4747)</f>
        <v>66.36391437308869</v>
      </c>
      <c r="H4747" s="17"/>
      <c r="I4747" s="19"/>
      <c r="J4747" s="18">
        <f>SUM(H4747:I4747)</f>
        <v>0</v>
      </c>
      <c r="K4747" s="17"/>
      <c r="L4747" s="19"/>
      <c r="M4747" s="19"/>
      <c r="N4747" s="18">
        <f>SUM(K4747:M4747)</f>
        <v>0</v>
      </c>
      <c r="O4747" s="19"/>
      <c r="P4747" s="19"/>
      <c r="Q4747" s="19"/>
      <c r="R4747" s="19"/>
      <c r="S4747" s="18">
        <f>SUM(O4747:R4747)</f>
        <v>0</v>
      </c>
      <c r="T4747" s="20"/>
      <c r="U4747" s="17"/>
      <c r="V4747" s="17"/>
      <c r="W4747" s="17"/>
      <c r="X4747" s="17"/>
      <c r="Y4747" s="17"/>
      <c r="Z4747" s="18">
        <f>SUM(T4747:Y4747)</f>
        <v>0</v>
      </c>
      <c r="AA4747" s="17"/>
      <c r="AB4747" s="17"/>
      <c r="AC4747" s="41">
        <f>G4747+J4747+N4747+S4747+Z4747+AA4747-AB4747</f>
        <v>66.36391437308869</v>
      </c>
    </row>
    <row r="4748" spans="1:29" x14ac:dyDescent="0.25">
      <c r="A4748" s="224">
        <v>4744</v>
      </c>
      <c r="B4748" s="109">
        <v>214194</v>
      </c>
      <c r="C4748" s="36" t="s">
        <v>5457</v>
      </c>
      <c r="D4748" s="39">
        <v>0.66356296296296291</v>
      </c>
      <c r="E4748" s="123"/>
      <c r="F4748" s="33"/>
      <c r="G4748" s="34">
        <v>66.356296296296293</v>
      </c>
      <c r="H4748" s="33"/>
      <c r="I4748" s="32"/>
      <c r="J4748" s="34">
        <v>0</v>
      </c>
      <c r="K4748" s="33"/>
      <c r="L4748" s="32"/>
      <c r="M4748" s="32"/>
      <c r="N4748" s="34">
        <v>0</v>
      </c>
      <c r="O4748" s="32"/>
      <c r="P4748" s="32"/>
      <c r="Q4748" s="32"/>
      <c r="R4748" s="32"/>
      <c r="S4748" s="34">
        <v>0</v>
      </c>
      <c r="T4748" s="35"/>
      <c r="U4748" s="33"/>
      <c r="V4748" s="33"/>
      <c r="W4748" s="33"/>
      <c r="X4748" s="33"/>
      <c r="Y4748" s="33"/>
      <c r="Z4748" s="34">
        <v>0</v>
      </c>
      <c r="AA4748" s="33"/>
      <c r="AB4748" s="33"/>
      <c r="AC4748" s="42">
        <v>66.356296296296293</v>
      </c>
    </row>
    <row r="4749" spans="1:29" x14ac:dyDescent="0.25">
      <c r="A4749" s="224">
        <v>4745</v>
      </c>
      <c r="B4749" s="62" t="s">
        <v>3175</v>
      </c>
      <c r="C4749" s="13" t="s">
        <v>2360</v>
      </c>
      <c r="D4749" s="18">
        <v>0.65355000000000008</v>
      </c>
      <c r="E4749" s="122"/>
      <c r="F4749" s="17"/>
      <c r="G4749" s="18">
        <v>65.355000000000004</v>
      </c>
      <c r="H4749" s="17"/>
      <c r="I4749" s="19"/>
      <c r="J4749" s="18">
        <v>0</v>
      </c>
      <c r="K4749" s="17"/>
      <c r="L4749" s="19"/>
      <c r="M4749" s="19"/>
      <c r="N4749" s="18">
        <v>0</v>
      </c>
      <c r="O4749" s="19"/>
      <c r="P4749" s="19"/>
      <c r="Q4749" s="19"/>
      <c r="R4749" s="19"/>
      <c r="S4749" s="18">
        <v>0</v>
      </c>
      <c r="T4749" s="20">
        <v>1</v>
      </c>
      <c r="U4749" s="17"/>
      <c r="V4749" s="17"/>
      <c r="W4749" s="17"/>
      <c r="X4749" s="17"/>
      <c r="Y4749" s="17"/>
      <c r="Z4749" s="18">
        <v>1</v>
      </c>
      <c r="AA4749" s="17"/>
      <c r="AB4749" s="17"/>
      <c r="AC4749" s="41">
        <v>66.355000000000004</v>
      </c>
    </row>
    <row r="4750" spans="1:29" x14ac:dyDescent="0.25">
      <c r="A4750" s="224">
        <v>4746</v>
      </c>
      <c r="B4750" s="58" t="s">
        <v>1155</v>
      </c>
      <c r="C4750" s="8" t="s">
        <v>5456</v>
      </c>
      <c r="D4750" s="43">
        <v>0.66352</v>
      </c>
      <c r="E4750" s="121"/>
      <c r="F4750" s="5"/>
      <c r="G4750" s="6">
        <f>SUM(D4750*100,E4750:F4750)</f>
        <v>66.352000000000004</v>
      </c>
      <c r="H4750" s="5"/>
      <c r="I4750" s="4"/>
      <c r="J4750" s="6">
        <f>SUM(H4750:I4750)</f>
        <v>0</v>
      </c>
      <c r="K4750" s="5"/>
      <c r="L4750" s="4"/>
      <c r="M4750" s="4"/>
      <c r="N4750" s="6">
        <f>SUM(K4750:M4750)</f>
        <v>0</v>
      </c>
      <c r="O4750" s="4"/>
      <c r="P4750" s="4"/>
      <c r="Q4750" s="4"/>
      <c r="R4750" s="4"/>
      <c r="S4750" s="6">
        <f>SUM(O4750:R4750)</f>
        <v>0</v>
      </c>
      <c r="T4750" s="7"/>
      <c r="U4750" s="5"/>
      <c r="V4750" s="5"/>
      <c r="W4750" s="5"/>
      <c r="X4750" s="5"/>
      <c r="Y4750" s="5"/>
      <c r="Z4750" s="6">
        <f>SUM(T4750:Y4750)</f>
        <v>0</v>
      </c>
      <c r="AA4750" s="5"/>
      <c r="AB4750" s="5"/>
      <c r="AC4750" s="40">
        <f>G4750+J4750+N4750+S4750+Z4750+AA4750-AB4750</f>
        <v>66.352000000000004</v>
      </c>
    </row>
    <row r="4751" spans="1:29" x14ac:dyDescent="0.25">
      <c r="A4751" s="225">
        <v>4747</v>
      </c>
      <c r="B4751" s="58" t="s">
        <v>1156</v>
      </c>
      <c r="C4751" s="8" t="s">
        <v>5456</v>
      </c>
      <c r="D4751" s="6">
        <v>0.663448275862069</v>
      </c>
      <c r="E4751" s="121"/>
      <c r="F4751" s="5"/>
      <c r="G4751" s="6">
        <f>SUM(D4751*100,E4751:F4751)</f>
        <v>66.344827586206904</v>
      </c>
      <c r="H4751" s="5"/>
      <c r="I4751" s="4"/>
      <c r="J4751" s="6">
        <f>SUM(H4751:I4751)</f>
        <v>0</v>
      </c>
      <c r="K4751" s="5"/>
      <c r="L4751" s="4"/>
      <c r="M4751" s="4"/>
      <c r="N4751" s="6">
        <f>SUM(K4751:M4751)</f>
        <v>0</v>
      </c>
      <c r="O4751" s="4"/>
      <c r="P4751" s="4"/>
      <c r="Q4751" s="4"/>
      <c r="R4751" s="4"/>
      <c r="S4751" s="6">
        <f>SUM(O4751:R4751)</f>
        <v>0</v>
      </c>
      <c r="T4751" s="7"/>
      <c r="U4751" s="5"/>
      <c r="V4751" s="5"/>
      <c r="W4751" s="5"/>
      <c r="X4751" s="5"/>
      <c r="Y4751" s="5"/>
      <c r="Z4751" s="6">
        <f>SUM(T4751:Y4751)</f>
        <v>0</v>
      </c>
      <c r="AA4751" s="5"/>
      <c r="AB4751" s="5"/>
      <c r="AC4751" s="40">
        <f>G4751+J4751+N4751+S4751+Z4751+AA4751-AB4751</f>
        <v>66.344827586206904</v>
      </c>
    </row>
    <row r="4752" spans="1:29" x14ac:dyDescent="0.25">
      <c r="A4752" s="224">
        <v>4748</v>
      </c>
      <c r="B4752" s="93" t="s">
        <v>1993</v>
      </c>
      <c r="C4752" s="8" t="s">
        <v>1369</v>
      </c>
      <c r="D4752" s="18">
        <v>0.66333333333333333</v>
      </c>
      <c r="E4752" s="122"/>
      <c r="F4752" s="17"/>
      <c r="G4752" s="18">
        <f>SUM(D4752*100,E4752:F4752)</f>
        <v>66.333333333333329</v>
      </c>
      <c r="H4752" s="17"/>
      <c r="I4752" s="19"/>
      <c r="J4752" s="18">
        <f>SUM(H4752:I4752)</f>
        <v>0</v>
      </c>
      <c r="K4752" s="17"/>
      <c r="L4752" s="19"/>
      <c r="M4752" s="19"/>
      <c r="N4752" s="18">
        <f>SUM(K4752:M4752)</f>
        <v>0</v>
      </c>
      <c r="O4752" s="19"/>
      <c r="P4752" s="19"/>
      <c r="Q4752" s="19"/>
      <c r="R4752" s="19"/>
      <c r="S4752" s="18">
        <f>SUM(O4752:R4752)</f>
        <v>0</v>
      </c>
      <c r="T4752" s="20"/>
      <c r="U4752" s="17"/>
      <c r="V4752" s="17"/>
      <c r="W4752" s="17"/>
      <c r="X4752" s="17"/>
      <c r="Y4752" s="17"/>
      <c r="Z4752" s="18">
        <f>SUM(T4752:Y4752)</f>
        <v>0</v>
      </c>
      <c r="AA4752" s="17"/>
      <c r="AB4752" s="17"/>
      <c r="AC4752" s="41">
        <f>G4752+J4752+N4752+S4752+Z4752+AA4752-AB4752</f>
        <v>66.333333333333329</v>
      </c>
    </row>
    <row r="4753" spans="1:29" x14ac:dyDescent="0.25">
      <c r="A4753" s="224">
        <v>4749</v>
      </c>
      <c r="B4753" s="62" t="s">
        <v>3176</v>
      </c>
      <c r="C4753" s="13" t="s">
        <v>2360</v>
      </c>
      <c r="D4753" s="18">
        <v>0.66333333333333333</v>
      </c>
      <c r="E4753" s="122"/>
      <c r="F4753" s="17"/>
      <c r="G4753" s="18">
        <v>66.333333333333329</v>
      </c>
      <c r="H4753" s="17"/>
      <c r="I4753" s="19"/>
      <c r="J4753" s="18">
        <v>0</v>
      </c>
      <c r="K4753" s="17"/>
      <c r="L4753" s="19"/>
      <c r="M4753" s="19"/>
      <c r="N4753" s="18">
        <v>0</v>
      </c>
      <c r="O4753" s="19"/>
      <c r="P4753" s="19"/>
      <c r="Q4753" s="19"/>
      <c r="R4753" s="19"/>
      <c r="S4753" s="18">
        <v>0</v>
      </c>
      <c r="T4753" s="20"/>
      <c r="U4753" s="17"/>
      <c r="V4753" s="17"/>
      <c r="W4753" s="17"/>
      <c r="X4753" s="17"/>
      <c r="Y4753" s="17"/>
      <c r="Z4753" s="18">
        <v>0</v>
      </c>
      <c r="AA4753" s="17"/>
      <c r="AB4753" s="17"/>
      <c r="AC4753" s="41">
        <v>66.333333333333329</v>
      </c>
    </row>
    <row r="4754" spans="1:29" x14ac:dyDescent="0.25">
      <c r="A4754" s="224">
        <v>4750</v>
      </c>
      <c r="B4754" s="62" t="s">
        <v>3862</v>
      </c>
      <c r="C4754" s="13" t="s">
        <v>3340</v>
      </c>
      <c r="D4754" s="18">
        <v>0.66333333333333333</v>
      </c>
      <c r="E4754" s="122"/>
      <c r="F4754" s="17"/>
      <c r="G4754" s="18">
        <v>66.333333333333329</v>
      </c>
      <c r="H4754" s="17"/>
      <c r="I4754" s="19"/>
      <c r="J4754" s="18">
        <v>0</v>
      </c>
      <c r="K4754" s="17"/>
      <c r="L4754" s="19"/>
      <c r="M4754" s="19"/>
      <c r="N4754" s="18">
        <v>0</v>
      </c>
      <c r="O4754" s="19"/>
      <c r="P4754" s="19"/>
      <c r="Q4754" s="19"/>
      <c r="R4754" s="19"/>
      <c r="S4754" s="18">
        <v>0</v>
      </c>
      <c r="T4754" s="20"/>
      <c r="U4754" s="17"/>
      <c r="V4754" s="17"/>
      <c r="W4754" s="17"/>
      <c r="X4754" s="17"/>
      <c r="Y4754" s="17"/>
      <c r="Z4754" s="18">
        <v>0</v>
      </c>
      <c r="AA4754" s="17"/>
      <c r="AB4754" s="17"/>
      <c r="AC4754" s="41">
        <v>66.333333333333329</v>
      </c>
    </row>
    <row r="4755" spans="1:29" x14ac:dyDescent="0.25">
      <c r="A4755" s="225">
        <v>4751</v>
      </c>
      <c r="B4755" s="62" t="s">
        <v>1157</v>
      </c>
      <c r="C4755" s="8" t="s">
        <v>5456</v>
      </c>
      <c r="D4755" s="43">
        <v>0.66322580645161289</v>
      </c>
      <c r="E4755" s="121"/>
      <c r="F4755" s="5"/>
      <c r="G4755" s="6">
        <f>SUM(D4755*100,E4755:F4755)</f>
        <v>66.322580645161295</v>
      </c>
      <c r="H4755" s="5"/>
      <c r="I4755" s="4"/>
      <c r="J4755" s="6">
        <f>SUM(H4755:I4755)</f>
        <v>0</v>
      </c>
      <c r="K4755" s="5"/>
      <c r="L4755" s="4"/>
      <c r="M4755" s="4"/>
      <c r="N4755" s="6">
        <f>SUM(K4755:M4755)</f>
        <v>0</v>
      </c>
      <c r="O4755" s="4"/>
      <c r="P4755" s="4"/>
      <c r="Q4755" s="4"/>
      <c r="R4755" s="4"/>
      <c r="S4755" s="6">
        <f>SUM(O4755:R4755)</f>
        <v>0</v>
      </c>
      <c r="T4755" s="7"/>
      <c r="U4755" s="5"/>
      <c r="V4755" s="5"/>
      <c r="W4755" s="5"/>
      <c r="X4755" s="5"/>
      <c r="Y4755" s="5"/>
      <c r="Z4755" s="6">
        <f>SUM(T4755:Y4755)</f>
        <v>0</v>
      </c>
      <c r="AA4755" s="5"/>
      <c r="AB4755" s="5"/>
      <c r="AC4755" s="40">
        <f>G4755+J4755+N4755+S4755+Z4755+AA4755-AB4755</f>
        <v>66.322580645161295</v>
      </c>
    </row>
    <row r="4756" spans="1:29" x14ac:dyDescent="0.25">
      <c r="A4756" s="224">
        <v>4752</v>
      </c>
      <c r="B4756" s="62" t="s">
        <v>3863</v>
      </c>
      <c r="C4756" s="13" t="s">
        <v>3340</v>
      </c>
      <c r="D4756" s="18">
        <v>0.62909090909090915</v>
      </c>
      <c r="E4756" s="122">
        <v>1</v>
      </c>
      <c r="F4756" s="17"/>
      <c r="G4756" s="18">
        <v>63.909090909090914</v>
      </c>
      <c r="H4756" s="17"/>
      <c r="I4756" s="19"/>
      <c r="J4756" s="18">
        <v>0</v>
      </c>
      <c r="K4756" s="17"/>
      <c r="L4756" s="19"/>
      <c r="M4756" s="19"/>
      <c r="N4756" s="18">
        <v>0</v>
      </c>
      <c r="O4756" s="19"/>
      <c r="P4756" s="19"/>
      <c r="Q4756" s="19"/>
      <c r="R4756" s="19"/>
      <c r="S4756" s="18">
        <v>0</v>
      </c>
      <c r="T4756" s="20">
        <v>1</v>
      </c>
      <c r="U4756" s="17"/>
      <c r="V4756" s="17"/>
      <c r="W4756" s="17">
        <v>1.4</v>
      </c>
      <c r="X4756" s="17"/>
      <c r="Y4756" s="17"/>
      <c r="Z4756" s="18">
        <v>2.4</v>
      </c>
      <c r="AA4756" s="17"/>
      <c r="AB4756" s="17"/>
      <c r="AC4756" s="41">
        <v>66.309090909090912</v>
      </c>
    </row>
    <row r="4757" spans="1:29" x14ac:dyDescent="0.25">
      <c r="A4757" s="224">
        <v>4753</v>
      </c>
      <c r="B4757" s="60" t="s">
        <v>1158</v>
      </c>
      <c r="C4757" s="8" t="s">
        <v>5456</v>
      </c>
      <c r="D4757" s="6">
        <v>0.66303030303030308</v>
      </c>
      <c r="E4757" s="121"/>
      <c r="F4757" s="5"/>
      <c r="G4757" s="6">
        <f>SUM(D4757*100,E4757:F4757)</f>
        <v>66.303030303030312</v>
      </c>
      <c r="H4757" s="5"/>
      <c r="I4757" s="4"/>
      <c r="J4757" s="6">
        <f>SUM(H4757:I4757)</f>
        <v>0</v>
      </c>
      <c r="K4757" s="5"/>
      <c r="L4757" s="4"/>
      <c r="M4757" s="4"/>
      <c r="N4757" s="6">
        <f>SUM(K4757:M4757)</f>
        <v>0</v>
      </c>
      <c r="O4757" s="4"/>
      <c r="P4757" s="4"/>
      <c r="Q4757" s="4"/>
      <c r="R4757" s="4"/>
      <c r="S4757" s="6">
        <f>SUM(O4757:R4757)</f>
        <v>0</v>
      </c>
      <c r="T4757" s="7"/>
      <c r="U4757" s="5"/>
      <c r="V4757" s="5"/>
      <c r="W4757" s="5"/>
      <c r="X4757" s="5"/>
      <c r="Y4757" s="5"/>
      <c r="Z4757" s="6">
        <f>SUM(T4757:Y4757)</f>
        <v>0</v>
      </c>
      <c r="AA4757" s="5"/>
      <c r="AB4757" s="5"/>
      <c r="AC4757" s="40">
        <f>G4757+J4757+N4757+S4757+Z4757+AA4757-AB4757</f>
        <v>66.303030303030312</v>
      </c>
    </row>
    <row r="4758" spans="1:29" x14ac:dyDescent="0.25">
      <c r="A4758" s="224">
        <v>4754</v>
      </c>
      <c r="B4758" s="81" t="s">
        <v>4417</v>
      </c>
      <c r="C4758" s="8" t="s">
        <v>4042</v>
      </c>
      <c r="D4758" s="18">
        <v>0.66290322580645167</v>
      </c>
      <c r="E4758" s="124"/>
      <c r="F4758" s="17"/>
      <c r="G4758" s="18">
        <f>SUM(D4758*100,E4758:F4758)</f>
        <v>66.290322580645167</v>
      </c>
      <c r="H4758" s="17"/>
      <c r="I4758" s="19"/>
      <c r="J4758" s="18">
        <f>SUM(H4758:I4758)</f>
        <v>0</v>
      </c>
      <c r="K4758" s="17"/>
      <c r="L4758" s="19"/>
      <c r="M4758" s="19"/>
      <c r="N4758" s="18">
        <f>SUM(K4758:M4758)</f>
        <v>0</v>
      </c>
      <c r="O4758" s="19"/>
      <c r="P4758" s="19"/>
      <c r="Q4758" s="19"/>
      <c r="R4758" s="19"/>
      <c r="S4758" s="18">
        <f>SUM(O4758:R4758)</f>
        <v>0</v>
      </c>
      <c r="T4758" s="20"/>
      <c r="U4758" s="17"/>
      <c r="V4758" s="17"/>
      <c r="W4758" s="17"/>
      <c r="X4758" s="17"/>
      <c r="Y4758" s="17"/>
      <c r="Z4758" s="18">
        <f>SUM(T4758:Y4758)</f>
        <v>0</v>
      </c>
      <c r="AA4758" s="17"/>
      <c r="AB4758" s="17"/>
      <c r="AC4758" s="41">
        <f>G4758+J4758+N4758+S4758+Z4758+AA4758-AB4758</f>
        <v>66.290322580645167</v>
      </c>
    </row>
    <row r="4759" spans="1:29" x14ac:dyDescent="0.25">
      <c r="A4759" s="225">
        <v>4755</v>
      </c>
      <c r="B4759" s="62" t="s">
        <v>4623</v>
      </c>
      <c r="C4759" s="50" t="s">
        <v>4042</v>
      </c>
      <c r="D4759" s="18">
        <v>0.66290322580645167</v>
      </c>
      <c r="E4759" s="124"/>
      <c r="F4759" s="17"/>
      <c r="G4759" s="18">
        <f>SUM(D4759*100,E4759:F4759)</f>
        <v>66.290322580645167</v>
      </c>
      <c r="H4759" s="17"/>
      <c r="I4759" s="19"/>
      <c r="J4759" s="18">
        <f>SUM(H4759:I4759)</f>
        <v>0</v>
      </c>
      <c r="K4759" s="17"/>
      <c r="L4759" s="19"/>
      <c r="M4759" s="19"/>
      <c r="N4759" s="18">
        <f>SUM(K4759:M4759)</f>
        <v>0</v>
      </c>
      <c r="O4759" s="19"/>
      <c r="P4759" s="19"/>
      <c r="Q4759" s="19"/>
      <c r="R4759" s="19"/>
      <c r="S4759" s="18">
        <f>SUM(O4759:R4759)</f>
        <v>0</v>
      </c>
      <c r="T4759" s="20"/>
      <c r="U4759" s="17"/>
      <c r="V4759" s="17"/>
      <c r="W4759" s="17"/>
      <c r="X4759" s="17"/>
      <c r="Y4759" s="17"/>
      <c r="Z4759" s="18">
        <f>SUM(T4759:Y4759)</f>
        <v>0</v>
      </c>
      <c r="AA4759" s="17"/>
      <c r="AB4759" s="17"/>
      <c r="AC4759" s="41">
        <f>G4759+J4759+N4759+S4759+Z4759+AA4759-AB4759</f>
        <v>66.290322580645167</v>
      </c>
    </row>
    <row r="4760" spans="1:29" x14ac:dyDescent="0.25">
      <c r="A4760" s="224">
        <v>4756</v>
      </c>
      <c r="B4760" s="78" t="s">
        <v>1994</v>
      </c>
      <c r="C4760" s="8" t="s">
        <v>1369</v>
      </c>
      <c r="D4760" s="18">
        <v>0.66244444444444439</v>
      </c>
      <c r="E4760" s="122"/>
      <c r="F4760" s="17"/>
      <c r="G4760" s="18">
        <f>SUM(D4760*100,E4760:F4760)</f>
        <v>66.24444444444444</v>
      </c>
      <c r="H4760" s="17"/>
      <c r="I4760" s="19"/>
      <c r="J4760" s="18">
        <f>SUM(H4760:I4760)</f>
        <v>0</v>
      </c>
      <c r="K4760" s="17"/>
      <c r="L4760" s="19"/>
      <c r="M4760" s="19"/>
      <c r="N4760" s="18">
        <f>SUM(K4760:M4760)</f>
        <v>0</v>
      </c>
      <c r="O4760" s="19"/>
      <c r="P4760" s="19"/>
      <c r="Q4760" s="19"/>
      <c r="R4760" s="19"/>
      <c r="S4760" s="18">
        <f>SUM(O4760:R4760)</f>
        <v>0</v>
      </c>
      <c r="T4760" s="20"/>
      <c r="U4760" s="17"/>
      <c r="V4760" s="17"/>
      <c r="W4760" s="17"/>
      <c r="X4760" s="17"/>
      <c r="Y4760" s="17"/>
      <c r="Z4760" s="18">
        <f>SUM(T4760:Y4760)</f>
        <v>0</v>
      </c>
      <c r="AA4760" s="17"/>
      <c r="AB4760" s="17"/>
      <c r="AC4760" s="41">
        <f>G4760+J4760+N4760+S4760+Z4760+AA4760-AB4760</f>
        <v>66.24444444444444</v>
      </c>
    </row>
    <row r="4761" spans="1:29" x14ac:dyDescent="0.25">
      <c r="A4761" s="224">
        <v>4757</v>
      </c>
      <c r="B4761" s="62" t="s">
        <v>3864</v>
      </c>
      <c r="C4761" s="13" t="s">
        <v>3340</v>
      </c>
      <c r="D4761" s="18">
        <v>0.6523684210526316</v>
      </c>
      <c r="E4761" s="122"/>
      <c r="F4761" s="17"/>
      <c r="G4761" s="18">
        <v>65.236842105263165</v>
      </c>
      <c r="H4761" s="17"/>
      <c r="I4761" s="19"/>
      <c r="J4761" s="18">
        <v>0</v>
      </c>
      <c r="K4761" s="17"/>
      <c r="L4761" s="19"/>
      <c r="M4761" s="19"/>
      <c r="N4761" s="18">
        <v>0</v>
      </c>
      <c r="O4761" s="19"/>
      <c r="P4761" s="19"/>
      <c r="Q4761" s="19"/>
      <c r="R4761" s="19"/>
      <c r="S4761" s="18">
        <v>0</v>
      </c>
      <c r="T4761" s="20">
        <v>1</v>
      </c>
      <c r="U4761" s="17"/>
      <c r="V4761" s="17"/>
      <c r="W4761" s="17"/>
      <c r="X4761" s="17"/>
      <c r="Y4761" s="17"/>
      <c r="Z4761" s="18">
        <v>1</v>
      </c>
      <c r="AA4761" s="17"/>
      <c r="AB4761" s="17"/>
      <c r="AC4761" s="41">
        <v>66.236842105263165</v>
      </c>
    </row>
    <row r="4762" spans="1:29" x14ac:dyDescent="0.25">
      <c r="A4762" s="224">
        <v>4758</v>
      </c>
      <c r="B4762" s="62" t="s">
        <v>3865</v>
      </c>
      <c r="C4762" s="13" t="s">
        <v>3340</v>
      </c>
      <c r="D4762" s="18">
        <v>0.6521212121212121</v>
      </c>
      <c r="E4762" s="122">
        <v>1</v>
      </c>
      <c r="F4762" s="17"/>
      <c r="G4762" s="18">
        <v>66.212121212121204</v>
      </c>
      <c r="H4762" s="17"/>
      <c r="I4762" s="19"/>
      <c r="J4762" s="18">
        <v>0</v>
      </c>
      <c r="K4762" s="17"/>
      <c r="L4762" s="19"/>
      <c r="M4762" s="19"/>
      <c r="N4762" s="18">
        <v>0</v>
      </c>
      <c r="O4762" s="19"/>
      <c r="P4762" s="19"/>
      <c r="Q4762" s="19"/>
      <c r="R4762" s="19"/>
      <c r="S4762" s="18">
        <v>0</v>
      </c>
      <c r="T4762" s="20"/>
      <c r="U4762" s="17"/>
      <c r="V4762" s="17"/>
      <c r="W4762" s="17"/>
      <c r="X4762" s="17"/>
      <c r="Y4762" s="17"/>
      <c r="Z4762" s="18">
        <v>0</v>
      </c>
      <c r="AA4762" s="17"/>
      <c r="AB4762" s="17"/>
      <c r="AC4762" s="41">
        <v>66.212121212121204</v>
      </c>
    </row>
    <row r="4763" spans="1:29" x14ac:dyDescent="0.25">
      <c r="A4763" s="225">
        <v>4759</v>
      </c>
      <c r="B4763" s="62" t="s">
        <v>5416</v>
      </c>
      <c r="C4763" s="9" t="s">
        <v>4042</v>
      </c>
      <c r="D4763" s="18">
        <v>0.66188484848484852</v>
      </c>
      <c r="E4763" s="124"/>
      <c r="F4763" s="17"/>
      <c r="G4763" s="18">
        <f>SUM(D4763*100,E4763:F4763)</f>
        <v>66.188484848484848</v>
      </c>
      <c r="H4763" s="17"/>
      <c r="I4763" s="19"/>
      <c r="J4763" s="18">
        <f>SUM(H4763:I4763)</f>
        <v>0</v>
      </c>
      <c r="K4763" s="17"/>
      <c r="L4763" s="19"/>
      <c r="M4763" s="19"/>
      <c r="N4763" s="18">
        <f>SUM(K4763:M4763)</f>
        <v>0</v>
      </c>
      <c r="O4763" s="19"/>
      <c r="P4763" s="19"/>
      <c r="Q4763" s="19"/>
      <c r="R4763" s="19"/>
      <c r="S4763" s="18">
        <f>SUM(O4763:R4763)</f>
        <v>0</v>
      </c>
      <c r="T4763" s="20"/>
      <c r="U4763" s="17"/>
      <c r="V4763" s="17"/>
      <c r="W4763" s="17"/>
      <c r="X4763" s="17"/>
      <c r="Y4763" s="17"/>
      <c r="Z4763" s="18">
        <f>SUM(T4763:Y4763)</f>
        <v>0</v>
      </c>
      <c r="AA4763" s="17"/>
      <c r="AB4763" s="17"/>
      <c r="AC4763" s="41">
        <f>G4763+J4763+N4763+S4763+Z4763+AA4763-AB4763</f>
        <v>66.188484848484848</v>
      </c>
    </row>
    <row r="4764" spans="1:29" x14ac:dyDescent="0.25">
      <c r="A4764" s="224">
        <v>4760</v>
      </c>
      <c r="B4764" s="109">
        <v>204196</v>
      </c>
      <c r="C4764" s="36" t="s">
        <v>5457</v>
      </c>
      <c r="D4764" s="38">
        <v>0.66187499999999999</v>
      </c>
      <c r="E4764" s="123"/>
      <c r="F4764" s="33"/>
      <c r="G4764" s="34">
        <v>66.1875</v>
      </c>
      <c r="H4764" s="33"/>
      <c r="I4764" s="32"/>
      <c r="J4764" s="34">
        <v>0</v>
      </c>
      <c r="K4764" s="33"/>
      <c r="L4764" s="32"/>
      <c r="M4764" s="32"/>
      <c r="N4764" s="34">
        <v>0</v>
      </c>
      <c r="O4764" s="32"/>
      <c r="P4764" s="32"/>
      <c r="Q4764" s="32"/>
      <c r="R4764" s="32"/>
      <c r="S4764" s="34">
        <v>0</v>
      </c>
      <c r="T4764" s="35"/>
      <c r="U4764" s="33"/>
      <c r="V4764" s="33"/>
      <c r="W4764" s="33"/>
      <c r="X4764" s="33"/>
      <c r="Y4764" s="33"/>
      <c r="Z4764" s="34">
        <v>0</v>
      </c>
      <c r="AA4764" s="33"/>
      <c r="AB4764" s="33"/>
      <c r="AC4764" s="42">
        <v>66.1875</v>
      </c>
    </row>
    <row r="4765" spans="1:29" x14ac:dyDescent="0.25">
      <c r="A4765" s="224">
        <v>4761</v>
      </c>
      <c r="B4765" s="81" t="s">
        <v>1995</v>
      </c>
      <c r="C4765" s="8" t="s">
        <v>1369</v>
      </c>
      <c r="D4765" s="18">
        <v>0.66179775280898878</v>
      </c>
      <c r="E4765" s="122"/>
      <c r="F4765" s="17"/>
      <c r="G4765" s="18">
        <f>SUM(D4765*100,E4765:F4765)</f>
        <v>66.17977528089888</v>
      </c>
      <c r="H4765" s="17"/>
      <c r="I4765" s="19"/>
      <c r="J4765" s="18">
        <f>SUM(H4765:I4765)</f>
        <v>0</v>
      </c>
      <c r="K4765" s="17"/>
      <c r="L4765" s="19"/>
      <c r="M4765" s="19"/>
      <c r="N4765" s="18">
        <f>SUM(K4765:M4765)</f>
        <v>0</v>
      </c>
      <c r="O4765" s="19"/>
      <c r="P4765" s="19"/>
      <c r="Q4765" s="19"/>
      <c r="R4765" s="19"/>
      <c r="S4765" s="18">
        <f>SUM(O4765:R4765)</f>
        <v>0</v>
      </c>
      <c r="T4765" s="20"/>
      <c r="U4765" s="17"/>
      <c r="V4765" s="17"/>
      <c r="W4765" s="17"/>
      <c r="X4765" s="17"/>
      <c r="Y4765" s="17"/>
      <c r="Z4765" s="18">
        <f>SUM(T4765:Y4765)</f>
        <v>0</v>
      </c>
      <c r="AA4765" s="17"/>
      <c r="AB4765" s="17"/>
      <c r="AC4765" s="41">
        <f>G4765+J4765+N4765+S4765+Z4765+AA4765-AB4765</f>
        <v>66.17977528089888</v>
      </c>
    </row>
    <row r="4766" spans="1:29" x14ac:dyDescent="0.25">
      <c r="A4766" s="224">
        <v>4762</v>
      </c>
      <c r="B4766" s="62" t="s">
        <v>1159</v>
      </c>
      <c r="C4766" s="8" t="s">
        <v>5456</v>
      </c>
      <c r="D4766" s="6">
        <v>0.66172413793103446</v>
      </c>
      <c r="E4766" s="121"/>
      <c r="F4766" s="5"/>
      <c r="G4766" s="6">
        <f>SUM(D4766*100,E4766:F4766)</f>
        <v>66.172413793103445</v>
      </c>
      <c r="H4766" s="5"/>
      <c r="I4766" s="4"/>
      <c r="J4766" s="6">
        <f>SUM(H4766:I4766)</f>
        <v>0</v>
      </c>
      <c r="K4766" s="5"/>
      <c r="L4766" s="4"/>
      <c r="M4766" s="4"/>
      <c r="N4766" s="6">
        <f>SUM(K4766:M4766)</f>
        <v>0</v>
      </c>
      <c r="O4766" s="4"/>
      <c r="P4766" s="4"/>
      <c r="Q4766" s="4"/>
      <c r="R4766" s="4"/>
      <c r="S4766" s="6">
        <f>SUM(O4766:R4766)</f>
        <v>0</v>
      </c>
      <c r="T4766" s="7"/>
      <c r="U4766" s="5"/>
      <c r="V4766" s="5"/>
      <c r="W4766" s="5"/>
      <c r="X4766" s="5"/>
      <c r="Y4766" s="5"/>
      <c r="Z4766" s="6">
        <f>SUM(T4766:Y4766)</f>
        <v>0</v>
      </c>
      <c r="AA4766" s="5"/>
      <c r="AB4766" s="5"/>
      <c r="AC4766" s="40">
        <f>G4766+J4766+N4766+S4766+Z4766+AA4766-AB4766</f>
        <v>66.172413793103445</v>
      </c>
    </row>
    <row r="4767" spans="1:29" x14ac:dyDescent="0.25">
      <c r="A4767" s="225">
        <v>4763</v>
      </c>
      <c r="B4767" s="109">
        <v>204207</v>
      </c>
      <c r="C4767" s="36" t="s">
        <v>5457</v>
      </c>
      <c r="D4767" s="38">
        <v>0.66156250000000005</v>
      </c>
      <c r="E4767" s="123"/>
      <c r="F4767" s="33"/>
      <c r="G4767" s="34">
        <v>66.15625</v>
      </c>
      <c r="H4767" s="33"/>
      <c r="I4767" s="32"/>
      <c r="J4767" s="34">
        <v>0</v>
      </c>
      <c r="K4767" s="33"/>
      <c r="L4767" s="32"/>
      <c r="M4767" s="32"/>
      <c r="N4767" s="34">
        <v>0</v>
      </c>
      <c r="O4767" s="32"/>
      <c r="P4767" s="32"/>
      <c r="Q4767" s="32"/>
      <c r="R4767" s="32"/>
      <c r="S4767" s="34">
        <v>0</v>
      </c>
      <c r="T4767" s="35"/>
      <c r="U4767" s="33"/>
      <c r="V4767" s="33"/>
      <c r="W4767" s="33"/>
      <c r="X4767" s="33"/>
      <c r="Y4767" s="33"/>
      <c r="Z4767" s="34">
        <v>0</v>
      </c>
      <c r="AA4767" s="33"/>
      <c r="AB4767" s="33"/>
      <c r="AC4767" s="42">
        <v>66.15625</v>
      </c>
    </row>
    <row r="4768" spans="1:29" x14ac:dyDescent="0.25">
      <c r="A4768" s="224">
        <v>4764</v>
      </c>
      <c r="B4768" s="109">
        <v>184099</v>
      </c>
      <c r="C4768" s="36" t="s">
        <v>5457</v>
      </c>
      <c r="D4768" s="39">
        <v>0.66138888888888892</v>
      </c>
      <c r="E4768" s="123"/>
      <c r="F4768" s="33"/>
      <c r="G4768" s="34">
        <v>66.138888888888886</v>
      </c>
      <c r="H4768" s="33"/>
      <c r="I4768" s="32"/>
      <c r="J4768" s="34">
        <v>0</v>
      </c>
      <c r="K4768" s="33"/>
      <c r="L4768" s="32"/>
      <c r="M4768" s="32"/>
      <c r="N4768" s="34">
        <v>0</v>
      </c>
      <c r="O4768" s="32"/>
      <c r="P4768" s="32"/>
      <c r="Q4768" s="32"/>
      <c r="R4768" s="32"/>
      <c r="S4768" s="34">
        <v>0</v>
      </c>
      <c r="T4768" s="35"/>
      <c r="U4768" s="33"/>
      <c r="V4768" s="33"/>
      <c r="W4768" s="33"/>
      <c r="X4768" s="33"/>
      <c r="Y4768" s="33"/>
      <c r="Z4768" s="34">
        <v>0</v>
      </c>
      <c r="AA4768" s="33"/>
      <c r="AB4768" s="33"/>
      <c r="AC4768" s="42">
        <v>66.138888888888886</v>
      </c>
    </row>
    <row r="4769" spans="1:29" x14ac:dyDescent="0.25">
      <c r="A4769" s="224">
        <v>4765</v>
      </c>
      <c r="B4769" s="87" t="s">
        <v>1996</v>
      </c>
      <c r="C4769" s="26" t="s">
        <v>1369</v>
      </c>
      <c r="D4769" s="18">
        <v>0.66114666666666666</v>
      </c>
      <c r="E4769" s="122"/>
      <c r="F4769" s="17"/>
      <c r="G4769" s="18">
        <f>SUM(D4769*100,E4769:F4769)</f>
        <v>66.114666666666665</v>
      </c>
      <c r="H4769" s="17"/>
      <c r="I4769" s="19"/>
      <c r="J4769" s="18">
        <f>SUM(H4769:I4769)</f>
        <v>0</v>
      </c>
      <c r="K4769" s="17"/>
      <c r="L4769" s="19"/>
      <c r="M4769" s="19"/>
      <c r="N4769" s="18">
        <f>SUM(K4769:M4769)</f>
        <v>0</v>
      </c>
      <c r="O4769" s="19"/>
      <c r="P4769" s="19"/>
      <c r="Q4769" s="19"/>
      <c r="R4769" s="19"/>
      <c r="S4769" s="18">
        <f>SUM(O4769:R4769)</f>
        <v>0</v>
      </c>
      <c r="T4769" s="20"/>
      <c r="U4769" s="17"/>
      <c r="V4769" s="17"/>
      <c r="W4769" s="17"/>
      <c r="X4769" s="17"/>
      <c r="Y4769" s="17"/>
      <c r="Z4769" s="18">
        <f>SUM(T4769:Y4769)</f>
        <v>0</v>
      </c>
      <c r="AA4769" s="17"/>
      <c r="AB4769" s="17"/>
      <c r="AC4769" s="41">
        <f>G4769+J4769+N4769+S4769+Z4769+AA4769-AB4769</f>
        <v>66.114666666666665</v>
      </c>
    </row>
    <row r="4770" spans="1:29" x14ac:dyDescent="0.25">
      <c r="A4770" s="224">
        <v>4766</v>
      </c>
      <c r="B4770" s="109">
        <v>214047</v>
      </c>
      <c r="C4770" s="36" t="s">
        <v>5457</v>
      </c>
      <c r="D4770" s="39">
        <v>0.66105925925925935</v>
      </c>
      <c r="E4770" s="123"/>
      <c r="F4770" s="33"/>
      <c r="G4770" s="34">
        <v>66.105925925925931</v>
      </c>
      <c r="H4770" s="33"/>
      <c r="I4770" s="32"/>
      <c r="J4770" s="34">
        <v>0</v>
      </c>
      <c r="K4770" s="33"/>
      <c r="L4770" s="32"/>
      <c r="M4770" s="32"/>
      <c r="N4770" s="34">
        <v>0</v>
      </c>
      <c r="O4770" s="32"/>
      <c r="P4770" s="32"/>
      <c r="Q4770" s="32"/>
      <c r="R4770" s="32"/>
      <c r="S4770" s="34">
        <v>0</v>
      </c>
      <c r="T4770" s="35"/>
      <c r="U4770" s="33"/>
      <c r="V4770" s="33"/>
      <c r="W4770" s="33"/>
      <c r="X4770" s="33"/>
      <c r="Y4770" s="33"/>
      <c r="Z4770" s="34">
        <v>0</v>
      </c>
      <c r="AA4770" s="33"/>
      <c r="AB4770" s="33"/>
      <c r="AC4770" s="42">
        <v>66.105925925925931</v>
      </c>
    </row>
    <row r="4771" spans="1:29" x14ac:dyDescent="0.25">
      <c r="A4771" s="225">
        <v>4767</v>
      </c>
      <c r="B4771" s="62" t="s">
        <v>3177</v>
      </c>
      <c r="C4771" s="13" t="s">
        <v>2360</v>
      </c>
      <c r="D4771" s="18">
        <v>0.66083333333333327</v>
      </c>
      <c r="E4771" s="122"/>
      <c r="F4771" s="17"/>
      <c r="G4771" s="18">
        <v>66.083333333333329</v>
      </c>
      <c r="H4771" s="17"/>
      <c r="I4771" s="19"/>
      <c r="J4771" s="18">
        <v>0</v>
      </c>
      <c r="K4771" s="17"/>
      <c r="L4771" s="19"/>
      <c r="M4771" s="19"/>
      <c r="N4771" s="18">
        <v>0</v>
      </c>
      <c r="O4771" s="19"/>
      <c r="P4771" s="19"/>
      <c r="Q4771" s="19"/>
      <c r="R4771" s="19"/>
      <c r="S4771" s="18">
        <v>0</v>
      </c>
      <c r="T4771" s="20"/>
      <c r="U4771" s="17"/>
      <c r="V4771" s="17"/>
      <c r="W4771" s="17"/>
      <c r="X4771" s="17"/>
      <c r="Y4771" s="17"/>
      <c r="Z4771" s="18">
        <v>0</v>
      </c>
      <c r="AA4771" s="17"/>
      <c r="AB4771" s="17"/>
      <c r="AC4771" s="41">
        <v>66.083333333333329</v>
      </c>
    </row>
    <row r="4772" spans="1:29" x14ac:dyDescent="0.25">
      <c r="A4772" s="224">
        <v>4768</v>
      </c>
      <c r="B4772" s="62" t="s">
        <v>3866</v>
      </c>
      <c r="C4772" s="13" t="s">
        <v>3340</v>
      </c>
      <c r="D4772" s="18">
        <v>0.66080000000000005</v>
      </c>
      <c r="E4772" s="122"/>
      <c r="F4772" s="17"/>
      <c r="G4772" s="18">
        <v>66.080000000000013</v>
      </c>
      <c r="H4772" s="17"/>
      <c r="I4772" s="19"/>
      <c r="J4772" s="18">
        <v>0</v>
      </c>
      <c r="K4772" s="17"/>
      <c r="L4772" s="19"/>
      <c r="M4772" s="19"/>
      <c r="N4772" s="18">
        <v>0</v>
      </c>
      <c r="O4772" s="19"/>
      <c r="P4772" s="19"/>
      <c r="Q4772" s="19"/>
      <c r="R4772" s="19"/>
      <c r="S4772" s="18">
        <v>0</v>
      </c>
      <c r="T4772" s="20"/>
      <c r="U4772" s="17"/>
      <c r="V4772" s="17"/>
      <c r="W4772" s="17"/>
      <c r="X4772" s="17"/>
      <c r="Y4772" s="17"/>
      <c r="Z4772" s="18">
        <v>0</v>
      </c>
      <c r="AA4772" s="17"/>
      <c r="AB4772" s="17"/>
      <c r="AC4772" s="41">
        <v>66.080000000000013</v>
      </c>
    </row>
    <row r="4773" spans="1:29" x14ac:dyDescent="0.25">
      <c r="A4773" s="224">
        <v>4769</v>
      </c>
      <c r="B4773" s="86" t="s">
        <v>1997</v>
      </c>
      <c r="C4773" s="21" t="s">
        <v>1369</v>
      </c>
      <c r="D4773" s="18">
        <v>0.6547400611620795</v>
      </c>
      <c r="E4773" s="122"/>
      <c r="F4773" s="17"/>
      <c r="G4773" s="18">
        <f>SUM(D4773*100,E4773:F4773)</f>
        <v>65.474006116207946</v>
      </c>
      <c r="H4773" s="17"/>
      <c r="I4773" s="19"/>
      <c r="J4773" s="18">
        <f>SUM(H4773:I4773)</f>
        <v>0</v>
      </c>
      <c r="K4773" s="17"/>
      <c r="L4773" s="19"/>
      <c r="M4773" s="19"/>
      <c r="N4773" s="18">
        <f>SUM(K4773:M4773)</f>
        <v>0</v>
      </c>
      <c r="O4773" s="19"/>
      <c r="P4773" s="19"/>
      <c r="Q4773" s="19"/>
      <c r="R4773" s="19"/>
      <c r="S4773" s="18">
        <f>SUM(O4773:R4773)</f>
        <v>0</v>
      </c>
      <c r="T4773" s="20"/>
      <c r="U4773" s="17"/>
      <c r="V4773" s="17"/>
      <c r="W4773" s="17">
        <v>0.6</v>
      </c>
      <c r="X4773" s="17"/>
      <c r="Y4773" s="17"/>
      <c r="Z4773" s="18">
        <f>SUM(T4773:Y4773)</f>
        <v>0.6</v>
      </c>
      <c r="AA4773" s="17"/>
      <c r="AB4773" s="17"/>
      <c r="AC4773" s="41">
        <f>G4773+J4773+N4773+S4773+Z4773+AA4773-AB4773</f>
        <v>66.07400611620794</v>
      </c>
    </row>
    <row r="4774" spans="1:29" x14ac:dyDescent="0.25">
      <c r="A4774" s="224">
        <v>4770</v>
      </c>
      <c r="B4774" s="111" t="s">
        <v>4147</v>
      </c>
      <c r="C4774" s="8" t="s">
        <v>4042</v>
      </c>
      <c r="D4774" s="18">
        <v>0.66062500000000002</v>
      </c>
      <c r="E4774" s="124"/>
      <c r="F4774" s="17"/>
      <c r="G4774" s="18">
        <f>SUM(D4774*100,E4774:F4774)</f>
        <v>66.0625</v>
      </c>
      <c r="H4774" s="17"/>
      <c r="I4774" s="19"/>
      <c r="J4774" s="18">
        <f>SUM(H4774:I4774)</f>
        <v>0</v>
      </c>
      <c r="K4774" s="17"/>
      <c r="L4774" s="19"/>
      <c r="M4774" s="19"/>
      <c r="N4774" s="18">
        <f>SUM(K4774:M4774)</f>
        <v>0</v>
      </c>
      <c r="O4774" s="19"/>
      <c r="P4774" s="19"/>
      <c r="Q4774" s="19"/>
      <c r="R4774" s="19"/>
      <c r="S4774" s="18">
        <f>SUM(O4774:R4774)</f>
        <v>0</v>
      </c>
      <c r="T4774" s="20"/>
      <c r="U4774" s="17"/>
      <c r="V4774" s="17"/>
      <c r="W4774" s="17"/>
      <c r="X4774" s="17"/>
      <c r="Y4774" s="17"/>
      <c r="Z4774" s="18">
        <f>SUM(T4774:Y4774)</f>
        <v>0</v>
      </c>
      <c r="AA4774" s="17"/>
      <c r="AB4774" s="17"/>
      <c r="AC4774" s="41">
        <f>G4774+J4774+N4774+S4774+Z4774+AA4774-AB4774</f>
        <v>66.0625</v>
      </c>
    </row>
    <row r="4775" spans="1:29" x14ac:dyDescent="0.25">
      <c r="A4775" s="225">
        <v>4771</v>
      </c>
      <c r="B4775" s="109">
        <v>214203</v>
      </c>
      <c r="C4775" s="36" t="s">
        <v>5457</v>
      </c>
      <c r="D4775" s="39">
        <v>0.62347407407407407</v>
      </c>
      <c r="E4775" s="123"/>
      <c r="F4775" s="33"/>
      <c r="G4775" s="34">
        <v>62.34740740740741</v>
      </c>
      <c r="H4775" s="33"/>
      <c r="I4775" s="32"/>
      <c r="J4775" s="34">
        <v>0</v>
      </c>
      <c r="K4775" s="33"/>
      <c r="L4775" s="32"/>
      <c r="M4775" s="32"/>
      <c r="N4775" s="34">
        <v>0</v>
      </c>
      <c r="O4775" s="32"/>
      <c r="P4775" s="32"/>
      <c r="Q4775" s="32"/>
      <c r="R4775" s="32"/>
      <c r="S4775" s="34">
        <v>0</v>
      </c>
      <c r="T4775" s="35">
        <v>1</v>
      </c>
      <c r="U4775" s="33"/>
      <c r="V4775" s="33">
        <v>2</v>
      </c>
      <c r="W4775" s="33">
        <v>0.7</v>
      </c>
      <c r="X4775" s="33"/>
      <c r="Y4775" s="33"/>
      <c r="Z4775" s="34">
        <v>3.7</v>
      </c>
      <c r="AA4775" s="33"/>
      <c r="AB4775" s="33"/>
      <c r="AC4775" s="42">
        <v>66.047407407407405</v>
      </c>
    </row>
    <row r="4776" spans="1:29" x14ac:dyDescent="0.25">
      <c r="A4776" s="224">
        <v>4772</v>
      </c>
      <c r="B4776" s="96" t="s">
        <v>1998</v>
      </c>
      <c r="C4776" s="8" t="s">
        <v>1369</v>
      </c>
      <c r="D4776" s="18">
        <v>0.66033898305084748</v>
      </c>
      <c r="E4776" s="122"/>
      <c r="F4776" s="17"/>
      <c r="G4776" s="18">
        <f>SUM(D4776*100,E4776:F4776)</f>
        <v>66.033898305084747</v>
      </c>
      <c r="H4776" s="17"/>
      <c r="I4776" s="19"/>
      <c r="J4776" s="18">
        <f>SUM(H4776:I4776)</f>
        <v>0</v>
      </c>
      <c r="K4776" s="17"/>
      <c r="L4776" s="19"/>
      <c r="M4776" s="19"/>
      <c r="N4776" s="18">
        <f>SUM(K4776:M4776)</f>
        <v>0</v>
      </c>
      <c r="O4776" s="19"/>
      <c r="P4776" s="19"/>
      <c r="Q4776" s="19"/>
      <c r="R4776" s="19"/>
      <c r="S4776" s="18">
        <f>SUM(O4776:R4776)</f>
        <v>0</v>
      </c>
      <c r="T4776" s="20"/>
      <c r="U4776" s="17"/>
      <c r="V4776" s="17"/>
      <c r="W4776" s="17"/>
      <c r="X4776" s="17"/>
      <c r="Y4776" s="17"/>
      <c r="Z4776" s="18">
        <f>SUM(T4776:Y4776)</f>
        <v>0</v>
      </c>
      <c r="AA4776" s="17"/>
      <c r="AB4776" s="17"/>
      <c r="AC4776" s="41">
        <f>G4776+J4776+N4776+S4776+Z4776+AA4776-AB4776</f>
        <v>66.033898305084747</v>
      </c>
    </row>
    <row r="4777" spans="1:29" x14ac:dyDescent="0.25">
      <c r="A4777" s="224">
        <v>4773</v>
      </c>
      <c r="B4777" s="109">
        <v>184073</v>
      </c>
      <c r="C4777" s="36" t="s">
        <v>5457</v>
      </c>
      <c r="D4777" s="39">
        <v>0.66027777777777774</v>
      </c>
      <c r="E4777" s="123"/>
      <c r="F4777" s="33"/>
      <c r="G4777" s="34">
        <v>66.027777777777771</v>
      </c>
      <c r="H4777" s="33"/>
      <c r="I4777" s="32"/>
      <c r="J4777" s="34">
        <v>0</v>
      </c>
      <c r="K4777" s="33"/>
      <c r="L4777" s="32"/>
      <c r="M4777" s="32"/>
      <c r="N4777" s="34">
        <v>0</v>
      </c>
      <c r="O4777" s="32"/>
      <c r="P4777" s="32"/>
      <c r="Q4777" s="32"/>
      <c r="R4777" s="32"/>
      <c r="S4777" s="34">
        <v>0</v>
      </c>
      <c r="T4777" s="35"/>
      <c r="U4777" s="33"/>
      <c r="V4777" s="33"/>
      <c r="W4777" s="33"/>
      <c r="X4777" s="33"/>
      <c r="Y4777" s="33"/>
      <c r="Z4777" s="34">
        <v>0</v>
      </c>
      <c r="AA4777" s="33"/>
      <c r="AB4777" s="33"/>
      <c r="AC4777" s="42">
        <v>66.027777777777771</v>
      </c>
    </row>
    <row r="4778" spans="1:29" x14ac:dyDescent="0.25">
      <c r="A4778" s="224">
        <v>4774</v>
      </c>
      <c r="B4778" s="62" t="s">
        <v>3867</v>
      </c>
      <c r="C4778" s="13" t="s">
        <v>3340</v>
      </c>
      <c r="D4778" s="18">
        <v>0.55933333333333335</v>
      </c>
      <c r="E4778" s="122"/>
      <c r="F4778" s="17"/>
      <c r="G4778" s="18">
        <v>55.933333333333337</v>
      </c>
      <c r="H4778" s="17"/>
      <c r="I4778" s="19"/>
      <c r="J4778" s="18">
        <v>0</v>
      </c>
      <c r="K4778" s="17"/>
      <c r="L4778" s="19"/>
      <c r="M4778" s="19"/>
      <c r="N4778" s="18">
        <v>0</v>
      </c>
      <c r="O4778" s="19"/>
      <c r="P4778" s="19"/>
      <c r="Q4778" s="19"/>
      <c r="R4778" s="19"/>
      <c r="S4778" s="18">
        <v>0</v>
      </c>
      <c r="T4778" s="20"/>
      <c r="U4778" s="17"/>
      <c r="V4778" s="17"/>
      <c r="W4778" s="17"/>
      <c r="X4778" s="17">
        <v>10</v>
      </c>
      <c r="Y4778" s="17"/>
      <c r="Z4778" s="18">
        <v>10</v>
      </c>
      <c r="AA4778" s="17"/>
      <c r="AB4778" s="17"/>
      <c r="AC4778" s="41">
        <v>65.933333333333337</v>
      </c>
    </row>
    <row r="4779" spans="1:29" x14ac:dyDescent="0.25">
      <c r="A4779" s="225">
        <v>4775</v>
      </c>
      <c r="B4779" s="109">
        <v>204489</v>
      </c>
      <c r="C4779" s="36" t="s">
        <v>5457</v>
      </c>
      <c r="D4779" s="39">
        <v>0.65933333333333333</v>
      </c>
      <c r="E4779" s="123"/>
      <c r="F4779" s="33"/>
      <c r="G4779" s="34">
        <v>65.933333333333337</v>
      </c>
      <c r="H4779" s="33"/>
      <c r="I4779" s="32"/>
      <c r="J4779" s="34">
        <v>0</v>
      </c>
      <c r="K4779" s="33"/>
      <c r="L4779" s="32"/>
      <c r="M4779" s="32"/>
      <c r="N4779" s="34">
        <v>0</v>
      </c>
      <c r="O4779" s="32"/>
      <c r="P4779" s="32"/>
      <c r="Q4779" s="32"/>
      <c r="R4779" s="32"/>
      <c r="S4779" s="34">
        <v>0</v>
      </c>
      <c r="T4779" s="35"/>
      <c r="U4779" s="33"/>
      <c r="V4779" s="33"/>
      <c r="W4779" s="33"/>
      <c r="X4779" s="33"/>
      <c r="Y4779" s="33"/>
      <c r="Z4779" s="34">
        <v>0</v>
      </c>
      <c r="AA4779" s="33"/>
      <c r="AB4779" s="33"/>
      <c r="AC4779" s="42">
        <v>65.933333333333337</v>
      </c>
    </row>
    <row r="4780" spans="1:29" x14ac:dyDescent="0.25">
      <c r="A4780" s="224">
        <v>4776</v>
      </c>
      <c r="B4780" s="102" t="s">
        <v>1999</v>
      </c>
      <c r="C4780" s="8" t="s">
        <v>1369</v>
      </c>
      <c r="D4780" s="18">
        <v>0.65925093632958798</v>
      </c>
      <c r="E4780" s="122"/>
      <c r="F4780" s="17"/>
      <c r="G4780" s="18">
        <f>SUM(D4780*100,E4780:F4780)</f>
        <v>65.925093632958792</v>
      </c>
      <c r="H4780" s="17"/>
      <c r="I4780" s="19"/>
      <c r="J4780" s="18">
        <f>SUM(H4780:I4780)</f>
        <v>0</v>
      </c>
      <c r="K4780" s="17"/>
      <c r="L4780" s="19"/>
      <c r="M4780" s="19"/>
      <c r="N4780" s="18">
        <f>SUM(K4780:M4780)</f>
        <v>0</v>
      </c>
      <c r="O4780" s="19"/>
      <c r="P4780" s="19"/>
      <c r="Q4780" s="19"/>
      <c r="R4780" s="19"/>
      <c r="S4780" s="18">
        <f>SUM(O4780:R4780)</f>
        <v>0</v>
      </c>
      <c r="T4780" s="20"/>
      <c r="U4780" s="17"/>
      <c r="V4780" s="17"/>
      <c r="W4780" s="17"/>
      <c r="X4780" s="17"/>
      <c r="Y4780" s="17"/>
      <c r="Z4780" s="18">
        <f>SUM(T4780:Y4780)</f>
        <v>0</v>
      </c>
      <c r="AA4780" s="17"/>
      <c r="AB4780" s="17"/>
      <c r="AC4780" s="41">
        <f>G4780+J4780+N4780+S4780+Z4780+AA4780-AB4780</f>
        <v>65.925093632958792</v>
      </c>
    </row>
    <row r="4781" spans="1:29" x14ac:dyDescent="0.25">
      <c r="A4781" s="224">
        <v>4777</v>
      </c>
      <c r="B4781" s="81" t="s">
        <v>2000</v>
      </c>
      <c r="C4781" s="21" t="s">
        <v>1369</v>
      </c>
      <c r="D4781" s="18">
        <v>0.65915824915824917</v>
      </c>
      <c r="E4781" s="122"/>
      <c r="F4781" s="17"/>
      <c r="G4781" s="18">
        <f>SUM(D4781*100,E4781:F4781)</f>
        <v>65.915824915824913</v>
      </c>
      <c r="H4781" s="17"/>
      <c r="I4781" s="19"/>
      <c r="J4781" s="18">
        <f>SUM(H4781:I4781)</f>
        <v>0</v>
      </c>
      <c r="K4781" s="17"/>
      <c r="L4781" s="19"/>
      <c r="M4781" s="19"/>
      <c r="N4781" s="18">
        <f>SUM(K4781:M4781)</f>
        <v>0</v>
      </c>
      <c r="O4781" s="19"/>
      <c r="P4781" s="19"/>
      <c r="Q4781" s="19"/>
      <c r="R4781" s="19"/>
      <c r="S4781" s="18">
        <f>SUM(O4781:R4781)</f>
        <v>0</v>
      </c>
      <c r="T4781" s="20"/>
      <c r="U4781" s="17"/>
      <c r="V4781" s="17"/>
      <c r="W4781" s="17"/>
      <c r="X4781" s="17"/>
      <c r="Y4781" s="17"/>
      <c r="Z4781" s="18">
        <f>SUM(T4781:Y4781)</f>
        <v>0</v>
      </c>
      <c r="AA4781" s="17"/>
      <c r="AB4781" s="17"/>
      <c r="AC4781" s="41">
        <f>G4781+J4781+N4781+S4781+Z4781+AA4781-AB4781</f>
        <v>65.915824915824913</v>
      </c>
    </row>
    <row r="4782" spans="1:29" x14ac:dyDescent="0.25">
      <c r="A4782" s="224">
        <v>4778</v>
      </c>
      <c r="B4782" s="61" t="s">
        <v>1160</v>
      </c>
      <c r="C4782" s="8" t="s">
        <v>5456</v>
      </c>
      <c r="D4782" s="6">
        <v>0.6591285119667013</v>
      </c>
      <c r="E4782" s="121"/>
      <c r="F4782" s="5"/>
      <c r="G4782" s="6">
        <f>SUM(D4782*100,E4782:F4782)</f>
        <v>65.912851196670132</v>
      </c>
      <c r="H4782" s="5"/>
      <c r="I4782" s="4"/>
      <c r="J4782" s="6">
        <f>SUM(H4782:I4782)</f>
        <v>0</v>
      </c>
      <c r="K4782" s="5"/>
      <c r="L4782" s="4"/>
      <c r="M4782" s="4"/>
      <c r="N4782" s="6">
        <f>SUM(K4782:M4782)</f>
        <v>0</v>
      </c>
      <c r="O4782" s="4"/>
      <c r="P4782" s="4"/>
      <c r="Q4782" s="4"/>
      <c r="R4782" s="4"/>
      <c r="S4782" s="6">
        <f>SUM(O4782:R4782)</f>
        <v>0</v>
      </c>
      <c r="T4782" s="7"/>
      <c r="U4782" s="5"/>
      <c r="V4782" s="5"/>
      <c r="W4782" s="5"/>
      <c r="X4782" s="5"/>
      <c r="Y4782" s="5"/>
      <c r="Z4782" s="6">
        <f>SUM(T4782:Y4782)</f>
        <v>0</v>
      </c>
      <c r="AA4782" s="5"/>
      <c r="AB4782" s="5"/>
      <c r="AC4782" s="40">
        <f>G4782+J4782+N4782+S4782+Z4782+AA4782-AB4782</f>
        <v>65.912851196670132</v>
      </c>
    </row>
    <row r="4783" spans="1:29" x14ac:dyDescent="0.25">
      <c r="A4783" s="225">
        <v>4779</v>
      </c>
      <c r="B4783" s="111" t="s">
        <v>4080</v>
      </c>
      <c r="C4783" s="8" t="s">
        <v>4042</v>
      </c>
      <c r="D4783" s="18">
        <v>0.6590625</v>
      </c>
      <c r="E4783" s="124"/>
      <c r="F4783" s="17"/>
      <c r="G4783" s="18">
        <f>SUM(D4783*100,E4783:F4783)</f>
        <v>65.90625</v>
      </c>
      <c r="H4783" s="17"/>
      <c r="I4783" s="19"/>
      <c r="J4783" s="18">
        <f>SUM(H4783:I4783)</f>
        <v>0</v>
      </c>
      <c r="K4783" s="17"/>
      <c r="L4783" s="19"/>
      <c r="M4783" s="19"/>
      <c r="N4783" s="18">
        <f>SUM(K4783:M4783)</f>
        <v>0</v>
      </c>
      <c r="O4783" s="19"/>
      <c r="P4783" s="19"/>
      <c r="Q4783" s="19"/>
      <c r="R4783" s="19"/>
      <c r="S4783" s="18">
        <f>SUM(O4783:R4783)</f>
        <v>0</v>
      </c>
      <c r="T4783" s="20"/>
      <c r="U4783" s="17"/>
      <c r="V4783" s="17"/>
      <c r="W4783" s="17"/>
      <c r="X4783" s="17"/>
      <c r="Y4783" s="17"/>
      <c r="Z4783" s="18">
        <f>SUM(T4783:Y4783)</f>
        <v>0</v>
      </c>
      <c r="AA4783" s="17"/>
      <c r="AB4783" s="17"/>
      <c r="AC4783" s="41">
        <f>G4783+J4783+N4783+S4783+Z4783+AA4783-AB4783</f>
        <v>65.90625</v>
      </c>
    </row>
    <row r="4784" spans="1:29" x14ac:dyDescent="0.25">
      <c r="A4784" s="224">
        <v>4780</v>
      </c>
      <c r="B4784" s="110" t="s">
        <v>4583</v>
      </c>
      <c r="C4784" s="50" t="s">
        <v>4042</v>
      </c>
      <c r="D4784" s="18">
        <v>0.65903225806451615</v>
      </c>
      <c r="E4784" s="124"/>
      <c r="F4784" s="17"/>
      <c r="G4784" s="18">
        <f>SUM(D4784*100,E4784:F4784)</f>
        <v>65.903225806451616</v>
      </c>
      <c r="H4784" s="17"/>
      <c r="I4784" s="19"/>
      <c r="J4784" s="18">
        <f>SUM(H4784:I4784)</f>
        <v>0</v>
      </c>
      <c r="K4784" s="17"/>
      <c r="L4784" s="19"/>
      <c r="M4784" s="19"/>
      <c r="N4784" s="18">
        <f>SUM(K4784:M4784)</f>
        <v>0</v>
      </c>
      <c r="O4784" s="19"/>
      <c r="P4784" s="19"/>
      <c r="Q4784" s="19"/>
      <c r="R4784" s="19"/>
      <c r="S4784" s="18">
        <f>SUM(O4784:R4784)</f>
        <v>0</v>
      </c>
      <c r="T4784" s="20"/>
      <c r="U4784" s="17"/>
      <c r="V4784" s="17"/>
      <c r="W4784" s="17"/>
      <c r="X4784" s="17"/>
      <c r="Y4784" s="17"/>
      <c r="Z4784" s="18">
        <f>SUM(T4784:Y4784)</f>
        <v>0</v>
      </c>
      <c r="AA4784" s="17"/>
      <c r="AB4784" s="17"/>
      <c r="AC4784" s="41">
        <f>G4784+J4784+N4784+S4784+Z4784+AA4784-AB4784</f>
        <v>65.903225806451616</v>
      </c>
    </row>
    <row r="4785" spans="1:29" ht="25.5" x14ac:dyDescent="0.25">
      <c r="A4785" s="224">
        <v>4781</v>
      </c>
      <c r="B4785" s="81" t="s">
        <v>2001</v>
      </c>
      <c r="C4785" s="13" t="s">
        <v>1369</v>
      </c>
      <c r="D4785" s="18">
        <v>0.64672142857142856</v>
      </c>
      <c r="E4785" s="122"/>
      <c r="F4785" s="17"/>
      <c r="G4785" s="18">
        <f>SUM(D4785*100,E4785:F4785)</f>
        <v>64.672142857142859</v>
      </c>
      <c r="H4785" s="17"/>
      <c r="I4785" s="19"/>
      <c r="J4785" s="18">
        <f>SUM(H4785:I4785)</f>
        <v>0</v>
      </c>
      <c r="K4785" s="17"/>
      <c r="L4785" s="19"/>
      <c r="M4785" s="19"/>
      <c r="N4785" s="18">
        <f>SUM(K4785:M4785)</f>
        <v>0</v>
      </c>
      <c r="O4785" s="19"/>
      <c r="P4785" s="19"/>
      <c r="Q4785" s="19"/>
      <c r="R4785" s="19"/>
      <c r="S4785" s="18">
        <f>SUM(O4785:R4785)</f>
        <v>0</v>
      </c>
      <c r="T4785" s="20"/>
      <c r="U4785" s="17">
        <v>1</v>
      </c>
      <c r="V4785" s="17"/>
      <c r="W4785" s="17">
        <v>0.2</v>
      </c>
      <c r="X4785" s="17"/>
      <c r="Y4785" s="17"/>
      <c r="Z4785" s="18">
        <f>SUM(T4785:Y4785)</f>
        <v>1.2</v>
      </c>
      <c r="AA4785" s="17"/>
      <c r="AB4785" s="17"/>
      <c r="AC4785" s="41">
        <f>G4785+J4785+N4785+S4785+Z4785+AA4785-AB4785</f>
        <v>65.872142857142862</v>
      </c>
    </row>
    <row r="4786" spans="1:29" x14ac:dyDescent="0.25">
      <c r="A4786" s="224">
        <v>4782</v>
      </c>
      <c r="B4786" s="62" t="s">
        <v>3868</v>
      </c>
      <c r="C4786" s="13" t="s">
        <v>3340</v>
      </c>
      <c r="D4786" s="18">
        <v>0.65866666666666662</v>
      </c>
      <c r="E4786" s="122"/>
      <c r="F4786" s="17"/>
      <c r="G4786" s="18">
        <v>65.86666666666666</v>
      </c>
      <c r="H4786" s="17"/>
      <c r="I4786" s="19"/>
      <c r="J4786" s="18">
        <v>0</v>
      </c>
      <c r="K4786" s="17"/>
      <c r="L4786" s="19"/>
      <c r="M4786" s="19"/>
      <c r="N4786" s="18">
        <v>0</v>
      </c>
      <c r="O4786" s="19"/>
      <c r="P4786" s="19"/>
      <c r="Q4786" s="19"/>
      <c r="R4786" s="19"/>
      <c r="S4786" s="18">
        <v>0</v>
      </c>
      <c r="T4786" s="20"/>
      <c r="U4786" s="17"/>
      <c r="V4786" s="17"/>
      <c r="W4786" s="17"/>
      <c r="X4786" s="17"/>
      <c r="Y4786" s="17"/>
      <c r="Z4786" s="18">
        <v>0</v>
      </c>
      <c r="AA4786" s="17"/>
      <c r="AB4786" s="17"/>
      <c r="AC4786" s="41">
        <v>65.86666666666666</v>
      </c>
    </row>
    <row r="4787" spans="1:29" x14ac:dyDescent="0.25">
      <c r="A4787" s="225">
        <v>4783</v>
      </c>
      <c r="B4787" s="58" t="s">
        <v>1161</v>
      </c>
      <c r="C4787" s="8" t="s">
        <v>5456</v>
      </c>
      <c r="D4787" s="6">
        <v>0.6586206896551724</v>
      </c>
      <c r="E4787" s="121"/>
      <c r="F4787" s="5"/>
      <c r="G4787" s="6">
        <f>SUM(D4787*100,E4787:F4787)</f>
        <v>65.862068965517238</v>
      </c>
      <c r="H4787" s="5"/>
      <c r="I4787" s="4"/>
      <c r="J4787" s="6">
        <f>SUM(H4787:I4787)</f>
        <v>0</v>
      </c>
      <c r="K4787" s="5"/>
      <c r="L4787" s="4"/>
      <c r="M4787" s="4"/>
      <c r="N4787" s="6">
        <f>SUM(K4787:M4787)</f>
        <v>0</v>
      </c>
      <c r="O4787" s="4"/>
      <c r="P4787" s="4"/>
      <c r="Q4787" s="4"/>
      <c r="R4787" s="4"/>
      <c r="S4787" s="6">
        <f>SUM(O4787:R4787)</f>
        <v>0</v>
      </c>
      <c r="T4787" s="7"/>
      <c r="U4787" s="5"/>
      <c r="V4787" s="5"/>
      <c r="W4787" s="5"/>
      <c r="X4787" s="5"/>
      <c r="Y4787" s="5"/>
      <c r="Z4787" s="6">
        <f>SUM(T4787:Y4787)</f>
        <v>0</v>
      </c>
      <c r="AA4787" s="5"/>
      <c r="AB4787" s="5"/>
      <c r="AC4787" s="40">
        <f>G4787+J4787+N4787+S4787+Z4787+AA4787-AB4787</f>
        <v>65.862068965517238</v>
      </c>
    </row>
    <row r="4788" spans="1:29" x14ac:dyDescent="0.25">
      <c r="A4788" s="224">
        <v>4784</v>
      </c>
      <c r="B4788" s="97" t="s">
        <v>2002</v>
      </c>
      <c r="C4788" s="8" t="s">
        <v>1369</v>
      </c>
      <c r="D4788" s="18">
        <v>0.64161999999999997</v>
      </c>
      <c r="E4788" s="122"/>
      <c r="F4788" s="17"/>
      <c r="G4788" s="18">
        <f>SUM(D4788*100,E4788:F4788)</f>
        <v>64.161999999999992</v>
      </c>
      <c r="H4788" s="17"/>
      <c r="I4788" s="19"/>
      <c r="J4788" s="18">
        <f>SUM(H4788:I4788)</f>
        <v>0</v>
      </c>
      <c r="K4788" s="17"/>
      <c r="L4788" s="19"/>
      <c r="M4788" s="19"/>
      <c r="N4788" s="18">
        <f>SUM(K4788:M4788)</f>
        <v>0</v>
      </c>
      <c r="O4788" s="19"/>
      <c r="P4788" s="19"/>
      <c r="Q4788" s="19"/>
      <c r="R4788" s="19"/>
      <c r="S4788" s="18">
        <f>SUM(O4788:R4788)</f>
        <v>0</v>
      </c>
      <c r="T4788" s="20"/>
      <c r="U4788" s="17">
        <v>1.5</v>
      </c>
      <c r="V4788" s="17"/>
      <c r="W4788" s="17">
        <v>0.2</v>
      </c>
      <c r="X4788" s="17"/>
      <c r="Y4788" s="17"/>
      <c r="Z4788" s="18">
        <f>SUM(T4788:Y4788)</f>
        <v>1.7</v>
      </c>
      <c r="AA4788" s="17"/>
      <c r="AB4788" s="17"/>
      <c r="AC4788" s="41">
        <f>G4788+J4788+N4788+S4788+Z4788+AA4788-AB4788</f>
        <v>65.861999999999995</v>
      </c>
    </row>
    <row r="4789" spans="1:29" x14ac:dyDescent="0.25">
      <c r="A4789" s="224">
        <v>4785</v>
      </c>
      <c r="B4789" s="85" t="s">
        <v>2003</v>
      </c>
      <c r="C4789" s="8" t="s">
        <v>1369</v>
      </c>
      <c r="D4789" s="18">
        <v>0.61850666666666665</v>
      </c>
      <c r="E4789" s="122"/>
      <c r="F4789" s="17"/>
      <c r="G4789" s="18">
        <f>SUM(D4789*100,E4789:F4789)</f>
        <v>61.850666666666662</v>
      </c>
      <c r="H4789" s="17"/>
      <c r="I4789" s="19"/>
      <c r="J4789" s="18">
        <f>SUM(H4789:I4789)</f>
        <v>0</v>
      </c>
      <c r="K4789" s="17"/>
      <c r="L4789" s="19"/>
      <c r="M4789" s="19"/>
      <c r="N4789" s="18">
        <f>SUM(K4789:M4789)</f>
        <v>0</v>
      </c>
      <c r="O4789" s="19"/>
      <c r="P4789" s="19"/>
      <c r="Q4789" s="19"/>
      <c r="R4789" s="19"/>
      <c r="S4789" s="18">
        <f>SUM(O4789:R4789)</f>
        <v>0</v>
      </c>
      <c r="T4789" s="20"/>
      <c r="U4789" s="17">
        <v>0.7</v>
      </c>
      <c r="V4789" s="17">
        <v>1.6</v>
      </c>
      <c r="W4789" s="17">
        <f>1.5+0.2</f>
        <v>1.7</v>
      </c>
      <c r="X4789" s="17"/>
      <c r="Y4789" s="17"/>
      <c r="Z4789" s="18">
        <f>SUM(T4789:Y4789)</f>
        <v>4</v>
      </c>
      <c r="AA4789" s="17"/>
      <c r="AB4789" s="17"/>
      <c r="AC4789" s="41">
        <f>G4789+J4789+N4789+S4789+Z4789+AA4789-AB4789</f>
        <v>65.850666666666655</v>
      </c>
    </row>
    <row r="4790" spans="1:29" x14ac:dyDescent="0.25">
      <c r="A4790" s="224">
        <v>4786</v>
      </c>
      <c r="B4790" s="65" t="s">
        <v>1162</v>
      </c>
      <c r="C4790" s="8" t="s">
        <v>5456</v>
      </c>
      <c r="D4790" s="43">
        <v>0.65847333333333335</v>
      </c>
      <c r="E4790" s="121"/>
      <c r="F4790" s="5"/>
      <c r="G4790" s="6">
        <f>SUM(D4790*100,E4790:F4790)</f>
        <v>65.847333333333339</v>
      </c>
      <c r="H4790" s="5"/>
      <c r="I4790" s="4"/>
      <c r="J4790" s="6">
        <f>SUM(H4790:I4790)</f>
        <v>0</v>
      </c>
      <c r="K4790" s="5"/>
      <c r="L4790" s="4"/>
      <c r="M4790" s="4"/>
      <c r="N4790" s="6">
        <f>SUM(K4790:M4790)</f>
        <v>0</v>
      </c>
      <c r="O4790" s="4"/>
      <c r="P4790" s="4"/>
      <c r="Q4790" s="4"/>
      <c r="R4790" s="4"/>
      <c r="S4790" s="6">
        <f>SUM(O4790:R4790)</f>
        <v>0</v>
      </c>
      <c r="T4790" s="7"/>
      <c r="U4790" s="5"/>
      <c r="V4790" s="5"/>
      <c r="W4790" s="5"/>
      <c r="X4790" s="5"/>
      <c r="Y4790" s="5"/>
      <c r="Z4790" s="6">
        <f>SUM(T4790:Y4790)</f>
        <v>0</v>
      </c>
      <c r="AA4790" s="5"/>
      <c r="AB4790" s="5"/>
      <c r="AC4790" s="40">
        <f>G4790+J4790+N4790+S4790+Z4790+AA4790-AB4790</f>
        <v>65.847333333333339</v>
      </c>
    </row>
    <row r="4791" spans="1:29" x14ac:dyDescent="0.25">
      <c r="A4791" s="225">
        <v>4787</v>
      </c>
      <c r="B4791" s="85" t="s">
        <v>2004</v>
      </c>
      <c r="C4791" s="8" t="s">
        <v>1369</v>
      </c>
      <c r="D4791" s="18">
        <v>0.65844666666666662</v>
      </c>
      <c r="E4791" s="122"/>
      <c r="F4791" s="17"/>
      <c r="G4791" s="18">
        <f>SUM(D4791*100,E4791:F4791)</f>
        <v>65.844666666666669</v>
      </c>
      <c r="H4791" s="17"/>
      <c r="I4791" s="19"/>
      <c r="J4791" s="18">
        <f>SUM(H4791:I4791)</f>
        <v>0</v>
      </c>
      <c r="K4791" s="17"/>
      <c r="L4791" s="19"/>
      <c r="M4791" s="19"/>
      <c r="N4791" s="18">
        <f>SUM(K4791:M4791)</f>
        <v>0</v>
      </c>
      <c r="O4791" s="19"/>
      <c r="P4791" s="19"/>
      <c r="Q4791" s="19"/>
      <c r="R4791" s="19"/>
      <c r="S4791" s="18">
        <f>SUM(O4791:R4791)</f>
        <v>0</v>
      </c>
      <c r="T4791" s="20"/>
      <c r="U4791" s="17"/>
      <c r="V4791" s="17"/>
      <c r="W4791" s="17"/>
      <c r="X4791" s="17"/>
      <c r="Y4791" s="17"/>
      <c r="Z4791" s="18">
        <f>SUM(T4791:Y4791)</f>
        <v>0</v>
      </c>
      <c r="AA4791" s="17"/>
      <c r="AB4791" s="17"/>
      <c r="AC4791" s="41">
        <f>G4791+J4791+N4791+S4791+Z4791+AA4791-AB4791</f>
        <v>65.844666666666669</v>
      </c>
    </row>
    <row r="4792" spans="1:29" x14ac:dyDescent="0.25">
      <c r="A4792" s="224">
        <v>4788</v>
      </c>
      <c r="B4792" s="62" t="s">
        <v>3869</v>
      </c>
      <c r="C4792" s="13" t="s">
        <v>3340</v>
      </c>
      <c r="D4792" s="18">
        <v>0.65839999999999999</v>
      </c>
      <c r="E4792" s="122"/>
      <c r="F4792" s="17"/>
      <c r="G4792" s="18">
        <v>65.84</v>
      </c>
      <c r="H4792" s="17"/>
      <c r="I4792" s="19"/>
      <c r="J4792" s="18">
        <v>0</v>
      </c>
      <c r="K4792" s="17"/>
      <c r="L4792" s="19"/>
      <c r="M4792" s="19"/>
      <c r="N4792" s="18">
        <v>0</v>
      </c>
      <c r="O4792" s="19"/>
      <c r="P4792" s="19"/>
      <c r="Q4792" s="19"/>
      <c r="R4792" s="19"/>
      <c r="S4792" s="18">
        <v>0</v>
      </c>
      <c r="T4792" s="20"/>
      <c r="U4792" s="17"/>
      <c r="V4792" s="17"/>
      <c r="W4792" s="17"/>
      <c r="X4792" s="17"/>
      <c r="Y4792" s="17"/>
      <c r="Z4792" s="18">
        <v>0</v>
      </c>
      <c r="AA4792" s="17"/>
      <c r="AB4792" s="17"/>
      <c r="AC4792" s="41">
        <v>65.84</v>
      </c>
    </row>
    <row r="4793" spans="1:29" x14ac:dyDescent="0.25">
      <c r="A4793" s="224">
        <v>4789</v>
      </c>
      <c r="B4793" s="109">
        <v>214008</v>
      </c>
      <c r="C4793" s="36" t="s">
        <v>5457</v>
      </c>
      <c r="D4793" s="39">
        <v>0.65831851851851853</v>
      </c>
      <c r="E4793" s="123"/>
      <c r="F4793" s="33"/>
      <c r="G4793" s="34">
        <v>65.831851851851852</v>
      </c>
      <c r="H4793" s="33"/>
      <c r="I4793" s="32"/>
      <c r="J4793" s="34">
        <v>0</v>
      </c>
      <c r="K4793" s="33"/>
      <c r="L4793" s="32"/>
      <c r="M4793" s="32"/>
      <c r="N4793" s="34">
        <v>0</v>
      </c>
      <c r="O4793" s="32"/>
      <c r="P4793" s="32"/>
      <c r="Q4793" s="32"/>
      <c r="R4793" s="32"/>
      <c r="S4793" s="34">
        <v>0</v>
      </c>
      <c r="T4793" s="35"/>
      <c r="U4793" s="33"/>
      <c r="V4793" s="33"/>
      <c r="W4793" s="33"/>
      <c r="X4793" s="33"/>
      <c r="Y4793" s="33"/>
      <c r="Z4793" s="34">
        <v>0</v>
      </c>
      <c r="AA4793" s="33"/>
      <c r="AB4793" s="33"/>
      <c r="AC4793" s="42">
        <v>65.831851851851852</v>
      </c>
    </row>
    <row r="4794" spans="1:29" x14ac:dyDescent="0.25">
      <c r="A4794" s="224">
        <v>4790</v>
      </c>
      <c r="B4794" s="90" t="s">
        <v>2005</v>
      </c>
      <c r="C4794" s="21" t="s">
        <v>1369</v>
      </c>
      <c r="D4794" s="18">
        <v>0.65831804281345563</v>
      </c>
      <c r="E4794" s="122"/>
      <c r="F4794" s="17"/>
      <c r="G4794" s="18">
        <f>SUM(D4794*100,E4794:F4794)</f>
        <v>65.831804281345569</v>
      </c>
      <c r="H4794" s="17"/>
      <c r="I4794" s="19"/>
      <c r="J4794" s="18">
        <f>SUM(H4794:I4794)</f>
        <v>0</v>
      </c>
      <c r="K4794" s="17"/>
      <c r="L4794" s="19"/>
      <c r="M4794" s="19"/>
      <c r="N4794" s="18">
        <f>SUM(K4794:M4794)</f>
        <v>0</v>
      </c>
      <c r="O4794" s="19"/>
      <c r="P4794" s="19"/>
      <c r="Q4794" s="19"/>
      <c r="R4794" s="19"/>
      <c r="S4794" s="18">
        <f>SUM(O4794:R4794)</f>
        <v>0</v>
      </c>
      <c r="T4794" s="20"/>
      <c r="U4794" s="17"/>
      <c r="V4794" s="17"/>
      <c r="W4794" s="17"/>
      <c r="X4794" s="17"/>
      <c r="Y4794" s="17"/>
      <c r="Z4794" s="18">
        <f>SUM(T4794:Y4794)</f>
        <v>0</v>
      </c>
      <c r="AA4794" s="17"/>
      <c r="AB4794" s="17"/>
      <c r="AC4794" s="41">
        <f>G4794+J4794+N4794+S4794+Z4794+AA4794-AB4794</f>
        <v>65.831804281345569</v>
      </c>
    </row>
    <row r="4795" spans="1:29" x14ac:dyDescent="0.25">
      <c r="A4795" s="225">
        <v>4791</v>
      </c>
      <c r="B4795" s="62" t="s">
        <v>4823</v>
      </c>
      <c r="C4795" s="8" t="s">
        <v>4042</v>
      </c>
      <c r="D4795" s="18">
        <v>0.65812499999999996</v>
      </c>
      <c r="E4795" s="124"/>
      <c r="F4795" s="17"/>
      <c r="G4795" s="18">
        <f>SUM(D4795*100,E4795:F4795)</f>
        <v>65.8125</v>
      </c>
      <c r="H4795" s="17"/>
      <c r="I4795" s="19"/>
      <c r="J4795" s="18">
        <f>SUM(H4795:I4795)</f>
        <v>0</v>
      </c>
      <c r="K4795" s="17"/>
      <c r="L4795" s="19"/>
      <c r="M4795" s="19"/>
      <c r="N4795" s="18">
        <f>SUM(K4795:M4795)</f>
        <v>0</v>
      </c>
      <c r="O4795" s="19"/>
      <c r="P4795" s="19"/>
      <c r="Q4795" s="19"/>
      <c r="R4795" s="19"/>
      <c r="S4795" s="18">
        <f>SUM(O4795:R4795)</f>
        <v>0</v>
      </c>
      <c r="T4795" s="20"/>
      <c r="U4795" s="17"/>
      <c r="V4795" s="17"/>
      <c r="W4795" s="17"/>
      <c r="X4795" s="17"/>
      <c r="Y4795" s="17"/>
      <c r="Z4795" s="18">
        <f>SUM(T4795:Y4795)</f>
        <v>0</v>
      </c>
      <c r="AA4795" s="17"/>
      <c r="AB4795" s="17"/>
      <c r="AC4795" s="41">
        <f>G4795+J4795+N4795+S4795+Z4795+AA4795-AB4795</f>
        <v>65.8125</v>
      </c>
    </row>
    <row r="4796" spans="1:29" x14ac:dyDescent="0.25">
      <c r="A4796" s="224">
        <v>4792</v>
      </c>
      <c r="B4796" s="90" t="s">
        <v>1776</v>
      </c>
      <c r="C4796" s="21" t="s">
        <v>1369</v>
      </c>
      <c r="D4796" s="18">
        <v>0.6581039755351682</v>
      </c>
      <c r="E4796" s="122"/>
      <c r="F4796" s="17"/>
      <c r="G4796" s="18">
        <f>SUM(D4796*100,E4796:F4796)</f>
        <v>65.810397553516822</v>
      </c>
      <c r="H4796" s="17"/>
      <c r="I4796" s="19"/>
      <c r="J4796" s="18">
        <f>SUM(H4796:I4796)</f>
        <v>0</v>
      </c>
      <c r="K4796" s="17"/>
      <c r="L4796" s="19"/>
      <c r="M4796" s="19"/>
      <c r="N4796" s="18">
        <f>SUM(K4796:M4796)</f>
        <v>0</v>
      </c>
      <c r="O4796" s="19"/>
      <c r="P4796" s="19"/>
      <c r="Q4796" s="19"/>
      <c r="R4796" s="19"/>
      <c r="S4796" s="18">
        <f>SUM(O4796:R4796)</f>
        <v>0</v>
      </c>
      <c r="T4796" s="20"/>
      <c r="U4796" s="17"/>
      <c r="V4796" s="17"/>
      <c r="W4796" s="17"/>
      <c r="X4796" s="17"/>
      <c r="Y4796" s="17"/>
      <c r="Z4796" s="18">
        <f>SUM(T4796:Y4796)</f>
        <v>0</v>
      </c>
      <c r="AA4796" s="17"/>
      <c r="AB4796" s="17"/>
      <c r="AC4796" s="41">
        <f>G4796+J4796+N4796+S4796+Z4796+AA4796-AB4796</f>
        <v>65.810397553516822</v>
      </c>
    </row>
    <row r="4797" spans="1:29" x14ac:dyDescent="0.25">
      <c r="A4797" s="224">
        <v>4793</v>
      </c>
      <c r="B4797" s="58" t="s">
        <v>1163</v>
      </c>
      <c r="C4797" s="8" t="s">
        <v>5456</v>
      </c>
      <c r="D4797" s="6">
        <v>0.65806451612903227</v>
      </c>
      <c r="E4797" s="121"/>
      <c r="F4797" s="5"/>
      <c r="G4797" s="6">
        <f>SUM(D4797*100,E4797:F4797)</f>
        <v>65.806451612903231</v>
      </c>
      <c r="H4797" s="5"/>
      <c r="I4797" s="4"/>
      <c r="J4797" s="6">
        <f>SUM(H4797:I4797)</f>
        <v>0</v>
      </c>
      <c r="K4797" s="5"/>
      <c r="L4797" s="4"/>
      <c r="M4797" s="4"/>
      <c r="N4797" s="6">
        <f>SUM(K4797:M4797)</f>
        <v>0</v>
      </c>
      <c r="O4797" s="4"/>
      <c r="P4797" s="4"/>
      <c r="Q4797" s="4"/>
      <c r="R4797" s="4"/>
      <c r="S4797" s="6">
        <f>SUM(O4797:R4797)</f>
        <v>0</v>
      </c>
      <c r="T4797" s="7"/>
      <c r="U4797" s="5"/>
      <c r="V4797" s="5"/>
      <c r="W4797" s="5"/>
      <c r="X4797" s="5"/>
      <c r="Y4797" s="5"/>
      <c r="Z4797" s="6">
        <f>SUM(T4797:Y4797)</f>
        <v>0</v>
      </c>
      <c r="AA4797" s="5"/>
      <c r="AB4797" s="5"/>
      <c r="AC4797" s="40">
        <f>G4797+J4797+N4797+S4797+Z4797+AA4797-AB4797</f>
        <v>65.806451612903231</v>
      </c>
    </row>
    <row r="4798" spans="1:29" x14ac:dyDescent="0.25">
      <c r="A4798" s="224">
        <v>4794</v>
      </c>
      <c r="B4798" s="60" t="s">
        <v>4795</v>
      </c>
      <c r="C4798" s="8" t="s">
        <v>4042</v>
      </c>
      <c r="D4798" s="18">
        <v>0.65800000000000003</v>
      </c>
      <c r="E4798" s="124"/>
      <c r="F4798" s="17"/>
      <c r="G4798" s="18">
        <f>SUM(D4798*100,E4798:F4798)</f>
        <v>65.8</v>
      </c>
      <c r="H4798" s="17"/>
      <c r="I4798" s="19"/>
      <c r="J4798" s="18">
        <f>SUM(H4798:I4798)</f>
        <v>0</v>
      </c>
      <c r="K4798" s="17"/>
      <c r="L4798" s="19"/>
      <c r="M4798" s="19"/>
      <c r="N4798" s="18">
        <f>SUM(K4798:M4798)</f>
        <v>0</v>
      </c>
      <c r="O4798" s="19"/>
      <c r="P4798" s="19"/>
      <c r="Q4798" s="19"/>
      <c r="R4798" s="19"/>
      <c r="S4798" s="18">
        <f>SUM(O4798:R4798)</f>
        <v>0</v>
      </c>
      <c r="T4798" s="20"/>
      <c r="U4798" s="17"/>
      <c r="V4798" s="17"/>
      <c r="W4798" s="17"/>
      <c r="X4798" s="17"/>
      <c r="Y4798" s="17"/>
      <c r="Z4798" s="18">
        <f>SUM(T4798:Y4798)</f>
        <v>0</v>
      </c>
      <c r="AA4798" s="17"/>
      <c r="AB4798" s="17"/>
      <c r="AC4798" s="41">
        <f>G4798+J4798+N4798+S4798+Z4798+AA4798-AB4798</f>
        <v>65.8</v>
      </c>
    </row>
    <row r="4799" spans="1:29" x14ac:dyDescent="0.25">
      <c r="A4799" s="225">
        <v>4795</v>
      </c>
      <c r="B4799" s="97" t="s">
        <v>2006</v>
      </c>
      <c r="C4799" s="8" t="s">
        <v>1369</v>
      </c>
      <c r="D4799" s="18">
        <v>0.6578666666666666</v>
      </c>
      <c r="E4799" s="122"/>
      <c r="F4799" s="17"/>
      <c r="G4799" s="18">
        <f>SUM(D4799*100,E4799:F4799)</f>
        <v>65.786666666666662</v>
      </c>
      <c r="H4799" s="17"/>
      <c r="I4799" s="19"/>
      <c r="J4799" s="18">
        <f>SUM(H4799:I4799)</f>
        <v>0</v>
      </c>
      <c r="K4799" s="17"/>
      <c r="L4799" s="19"/>
      <c r="M4799" s="19"/>
      <c r="N4799" s="18">
        <f>SUM(K4799:M4799)</f>
        <v>0</v>
      </c>
      <c r="O4799" s="19"/>
      <c r="P4799" s="19"/>
      <c r="Q4799" s="19"/>
      <c r="R4799" s="19"/>
      <c r="S4799" s="18">
        <f>SUM(O4799:R4799)</f>
        <v>0</v>
      </c>
      <c r="T4799" s="20"/>
      <c r="U4799" s="17"/>
      <c r="V4799" s="17"/>
      <c r="W4799" s="17"/>
      <c r="X4799" s="17"/>
      <c r="Y4799" s="17"/>
      <c r="Z4799" s="18">
        <f>SUM(T4799:Y4799)</f>
        <v>0</v>
      </c>
      <c r="AA4799" s="17"/>
      <c r="AB4799" s="17"/>
      <c r="AC4799" s="41">
        <f>G4799+J4799+N4799+S4799+Z4799+AA4799-AB4799</f>
        <v>65.786666666666662</v>
      </c>
    </row>
    <row r="4800" spans="1:29" x14ac:dyDescent="0.25">
      <c r="A4800" s="224">
        <v>4796</v>
      </c>
      <c r="B4800" s="81" t="s">
        <v>4200</v>
      </c>
      <c r="C4800" s="8" t="s">
        <v>4042</v>
      </c>
      <c r="D4800" s="18">
        <v>0.65781250000000002</v>
      </c>
      <c r="E4800" s="124"/>
      <c r="F4800" s="17"/>
      <c r="G4800" s="18">
        <f>SUM(D4800*100,E4800:F4800)</f>
        <v>65.78125</v>
      </c>
      <c r="H4800" s="17"/>
      <c r="I4800" s="19"/>
      <c r="J4800" s="18">
        <f>SUM(H4800:I4800)</f>
        <v>0</v>
      </c>
      <c r="K4800" s="17"/>
      <c r="L4800" s="19"/>
      <c r="M4800" s="19"/>
      <c r="N4800" s="18">
        <f>SUM(K4800:M4800)</f>
        <v>0</v>
      </c>
      <c r="O4800" s="19"/>
      <c r="P4800" s="19"/>
      <c r="Q4800" s="19"/>
      <c r="R4800" s="19"/>
      <c r="S4800" s="18">
        <f>SUM(O4800:R4800)</f>
        <v>0</v>
      </c>
      <c r="T4800" s="20"/>
      <c r="U4800" s="17"/>
      <c r="V4800" s="17"/>
      <c r="W4800" s="17"/>
      <c r="X4800" s="17"/>
      <c r="Y4800" s="17"/>
      <c r="Z4800" s="18">
        <f>SUM(T4800:Y4800)</f>
        <v>0</v>
      </c>
      <c r="AA4800" s="17"/>
      <c r="AB4800" s="17"/>
      <c r="AC4800" s="41">
        <f>G4800+J4800+N4800+S4800+Z4800+AA4800-AB4800</f>
        <v>65.78125</v>
      </c>
    </row>
    <row r="4801" spans="1:29" ht="25.5" x14ac:dyDescent="0.25">
      <c r="A4801" s="224">
        <v>4797</v>
      </c>
      <c r="B4801" s="81" t="s">
        <v>2007</v>
      </c>
      <c r="C4801" s="13" t="s">
        <v>1369</v>
      </c>
      <c r="D4801" s="18">
        <v>0.64474285714285717</v>
      </c>
      <c r="E4801" s="122"/>
      <c r="F4801" s="17"/>
      <c r="G4801" s="18">
        <f>SUM(D4801*100,E4801:F4801)</f>
        <v>64.474285714285713</v>
      </c>
      <c r="H4801" s="17"/>
      <c r="I4801" s="19"/>
      <c r="J4801" s="18">
        <f>SUM(H4801:I4801)</f>
        <v>0</v>
      </c>
      <c r="K4801" s="17"/>
      <c r="L4801" s="19"/>
      <c r="M4801" s="19"/>
      <c r="N4801" s="18">
        <f>SUM(K4801:M4801)</f>
        <v>0</v>
      </c>
      <c r="O4801" s="19"/>
      <c r="P4801" s="19"/>
      <c r="Q4801" s="19"/>
      <c r="R4801" s="19"/>
      <c r="S4801" s="18">
        <f>SUM(O4801:R4801)</f>
        <v>0</v>
      </c>
      <c r="T4801" s="20">
        <v>1</v>
      </c>
      <c r="U4801" s="17"/>
      <c r="V4801" s="17"/>
      <c r="W4801" s="17">
        <v>0.3</v>
      </c>
      <c r="X4801" s="17"/>
      <c r="Y4801" s="17"/>
      <c r="Z4801" s="18">
        <f>SUM(T4801:Y4801)</f>
        <v>1.3</v>
      </c>
      <c r="AA4801" s="17"/>
      <c r="AB4801" s="17"/>
      <c r="AC4801" s="41">
        <f>G4801+J4801+N4801+S4801+Z4801+AA4801-AB4801</f>
        <v>65.77428571428571</v>
      </c>
    </row>
    <row r="4802" spans="1:29" x14ac:dyDescent="0.25">
      <c r="A4802" s="224">
        <v>4798</v>
      </c>
      <c r="B4802" s="62" t="s">
        <v>4653</v>
      </c>
      <c r="C4802" s="50" t="s">
        <v>4042</v>
      </c>
      <c r="D4802" s="18">
        <v>0.65774193548387094</v>
      </c>
      <c r="E4802" s="124"/>
      <c r="F4802" s="17"/>
      <c r="G4802" s="18">
        <f>SUM(D4802*100,E4802:F4802)</f>
        <v>65.774193548387089</v>
      </c>
      <c r="H4802" s="17"/>
      <c r="I4802" s="19"/>
      <c r="J4802" s="18">
        <f>SUM(H4802:I4802)</f>
        <v>0</v>
      </c>
      <c r="K4802" s="17"/>
      <c r="L4802" s="19"/>
      <c r="M4802" s="19"/>
      <c r="N4802" s="18">
        <f>SUM(K4802:M4802)</f>
        <v>0</v>
      </c>
      <c r="O4802" s="19"/>
      <c r="P4802" s="19"/>
      <c r="Q4802" s="19"/>
      <c r="R4802" s="19"/>
      <c r="S4802" s="18">
        <f>SUM(O4802:R4802)</f>
        <v>0</v>
      </c>
      <c r="T4802" s="20"/>
      <c r="U4802" s="17"/>
      <c r="V4802" s="17"/>
      <c r="W4802" s="17"/>
      <c r="X4802" s="17"/>
      <c r="Y4802" s="17"/>
      <c r="Z4802" s="18">
        <f>SUM(T4802:Y4802)</f>
        <v>0</v>
      </c>
      <c r="AA4802" s="17"/>
      <c r="AB4802" s="17"/>
      <c r="AC4802" s="41">
        <f>G4802+J4802+N4802+S4802+Z4802+AA4802-AB4802</f>
        <v>65.774193548387089</v>
      </c>
    </row>
    <row r="4803" spans="1:29" x14ac:dyDescent="0.25">
      <c r="A4803" s="225">
        <v>4799</v>
      </c>
      <c r="B4803" s="92" t="s">
        <v>2008</v>
      </c>
      <c r="C4803" s="8" t="s">
        <v>1369</v>
      </c>
      <c r="D4803" s="18">
        <v>0.60271186440677971</v>
      </c>
      <c r="E4803" s="122"/>
      <c r="F4803" s="17"/>
      <c r="G4803" s="18">
        <f>SUM(D4803*100,E4803:F4803)</f>
        <v>60.271186440677972</v>
      </c>
      <c r="H4803" s="17"/>
      <c r="I4803" s="19"/>
      <c r="J4803" s="18">
        <f>SUM(H4803:I4803)</f>
        <v>0</v>
      </c>
      <c r="K4803" s="17"/>
      <c r="L4803" s="19"/>
      <c r="M4803" s="19"/>
      <c r="N4803" s="18">
        <f>SUM(K4803:M4803)</f>
        <v>0</v>
      </c>
      <c r="O4803" s="19">
        <v>2.5</v>
      </c>
      <c r="P4803" s="19"/>
      <c r="Q4803" s="19"/>
      <c r="R4803" s="19"/>
      <c r="S4803" s="18">
        <f>SUM(O4803:R4803)</f>
        <v>2.5</v>
      </c>
      <c r="T4803" s="20">
        <v>2</v>
      </c>
      <c r="U4803" s="17"/>
      <c r="V4803" s="17"/>
      <c r="W4803" s="17"/>
      <c r="X4803" s="17"/>
      <c r="Y4803" s="17"/>
      <c r="Z4803" s="18">
        <f>SUM(T4803:Y4803)</f>
        <v>2</v>
      </c>
      <c r="AA4803" s="17">
        <v>1</v>
      </c>
      <c r="AB4803" s="17"/>
      <c r="AC4803" s="41">
        <f>G4803+J4803+N4803+S4803+Z4803+AA4803-AB4803</f>
        <v>65.77118644067798</v>
      </c>
    </row>
    <row r="4804" spans="1:29" x14ac:dyDescent="0.25">
      <c r="A4804" s="224">
        <v>4800</v>
      </c>
      <c r="B4804" s="62" t="s">
        <v>3178</v>
      </c>
      <c r="C4804" s="13" t="s">
        <v>2360</v>
      </c>
      <c r="D4804" s="18">
        <v>0.65249999999999997</v>
      </c>
      <c r="E4804" s="122"/>
      <c r="F4804" s="17"/>
      <c r="G4804" s="18">
        <v>65.25</v>
      </c>
      <c r="H4804" s="17"/>
      <c r="I4804" s="19"/>
      <c r="J4804" s="18">
        <v>0</v>
      </c>
      <c r="K4804" s="17"/>
      <c r="L4804" s="19"/>
      <c r="M4804" s="19"/>
      <c r="N4804" s="18">
        <v>0</v>
      </c>
      <c r="O4804" s="19"/>
      <c r="P4804" s="19"/>
      <c r="Q4804" s="19"/>
      <c r="R4804" s="19"/>
      <c r="S4804" s="18">
        <v>0</v>
      </c>
      <c r="T4804" s="20"/>
      <c r="U4804" s="17"/>
      <c r="V4804" s="17">
        <v>0.5</v>
      </c>
      <c r="W4804" s="17"/>
      <c r="X4804" s="17"/>
      <c r="Y4804" s="17"/>
      <c r="Z4804" s="18">
        <v>0.5</v>
      </c>
      <c r="AA4804" s="17"/>
      <c r="AB4804" s="17"/>
      <c r="AC4804" s="41">
        <v>65.75</v>
      </c>
    </row>
    <row r="4805" spans="1:29" x14ac:dyDescent="0.25">
      <c r="A4805" s="224">
        <v>4801</v>
      </c>
      <c r="B4805" s="62" t="s">
        <v>5389</v>
      </c>
      <c r="C4805" s="9" t="s">
        <v>4042</v>
      </c>
      <c r="D4805" s="18">
        <v>0.63047878787878786</v>
      </c>
      <c r="E4805" s="124"/>
      <c r="F4805" s="17"/>
      <c r="G4805" s="18">
        <f>SUM(D4805*100,E4805:F4805)</f>
        <v>63.047878787878787</v>
      </c>
      <c r="H4805" s="17"/>
      <c r="I4805" s="19"/>
      <c r="J4805" s="18">
        <f>SUM(H4805:I4805)</f>
        <v>0</v>
      </c>
      <c r="K4805" s="17"/>
      <c r="L4805" s="19"/>
      <c r="M4805" s="19"/>
      <c r="N4805" s="18">
        <f>SUM(K4805:M4805)</f>
        <v>0</v>
      </c>
      <c r="O4805" s="19">
        <v>2.5</v>
      </c>
      <c r="P4805" s="19"/>
      <c r="Q4805" s="19"/>
      <c r="R4805" s="19"/>
      <c r="S4805" s="18">
        <f>SUM(O4805:R4805)</f>
        <v>2.5</v>
      </c>
      <c r="T4805" s="20"/>
      <c r="U4805" s="17">
        <v>0.2</v>
      </c>
      <c r="V4805" s="17"/>
      <c r="W4805" s="17"/>
      <c r="X4805" s="17"/>
      <c r="Y4805" s="17"/>
      <c r="Z4805" s="18">
        <f>SUM(T4805:Y4805)</f>
        <v>0.2</v>
      </c>
      <c r="AA4805" s="17"/>
      <c r="AB4805" s="17"/>
      <c r="AC4805" s="41">
        <f>G4805+J4805+N4805+S4805+Z4805+AA4805-AB4805</f>
        <v>65.74787878787879</v>
      </c>
    </row>
    <row r="4806" spans="1:29" x14ac:dyDescent="0.25">
      <c r="A4806" s="224">
        <v>4802</v>
      </c>
      <c r="B4806" s="62" t="s">
        <v>3870</v>
      </c>
      <c r="C4806" s="13" t="s">
        <v>3340</v>
      </c>
      <c r="D4806" s="18">
        <v>0.64242424242424245</v>
      </c>
      <c r="E4806" s="122">
        <v>1</v>
      </c>
      <c r="F4806" s="17"/>
      <c r="G4806" s="18">
        <v>65.242424242424249</v>
      </c>
      <c r="H4806" s="17"/>
      <c r="I4806" s="19"/>
      <c r="J4806" s="18">
        <v>0</v>
      </c>
      <c r="K4806" s="17"/>
      <c r="L4806" s="19"/>
      <c r="M4806" s="19"/>
      <c r="N4806" s="18">
        <v>0</v>
      </c>
      <c r="O4806" s="19"/>
      <c r="P4806" s="19"/>
      <c r="Q4806" s="19"/>
      <c r="R4806" s="19"/>
      <c r="S4806" s="18">
        <v>0</v>
      </c>
      <c r="T4806" s="20"/>
      <c r="U4806" s="17">
        <v>0.5</v>
      </c>
      <c r="V4806" s="17"/>
      <c r="W4806" s="17"/>
      <c r="X4806" s="17"/>
      <c r="Y4806" s="17"/>
      <c r="Z4806" s="18">
        <v>0.5</v>
      </c>
      <c r="AA4806" s="17"/>
      <c r="AB4806" s="17"/>
      <c r="AC4806" s="41">
        <v>65.742424242424249</v>
      </c>
    </row>
    <row r="4807" spans="1:29" x14ac:dyDescent="0.25">
      <c r="A4807" s="225">
        <v>4803</v>
      </c>
      <c r="B4807" s="62" t="s">
        <v>3871</v>
      </c>
      <c r="C4807" s="13" t="s">
        <v>3340</v>
      </c>
      <c r="D4807" s="18">
        <v>0.64333333333333331</v>
      </c>
      <c r="E4807" s="122"/>
      <c r="F4807" s="17"/>
      <c r="G4807" s="18">
        <v>64.333333333333329</v>
      </c>
      <c r="H4807" s="17"/>
      <c r="I4807" s="19"/>
      <c r="J4807" s="18">
        <v>0</v>
      </c>
      <c r="K4807" s="17"/>
      <c r="L4807" s="19"/>
      <c r="M4807" s="19"/>
      <c r="N4807" s="18">
        <v>0</v>
      </c>
      <c r="O4807" s="19"/>
      <c r="P4807" s="19"/>
      <c r="Q4807" s="19"/>
      <c r="R4807" s="19"/>
      <c r="S4807" s="18">
        <v>0</v>
      </c>
      <c r="T4807" s="20">
        <v>1</v>
      </c>
      <c r="U4807" s="17"/>
      <c r="V4807" s="17"/>
      <c r="W4807" s="17">
        <v>0.4</v>
      </c>
      <c r="X4807" s="17"/>
      <c r="Y4807" s="17"/>
      <c r="Z4807" s="18">
        <v>1.4</v>
      </c>
      <c r="AA4807" s="17"/>
      <c r="AB4807" s="17"/>
      <c r="AC4807" s="41">
        <v>65.733333333333334</v>
      </c>
    </row>
    <row r="4808" spans="1:29" x14ac:dyDescent="0.25">
      <c r="A4808" s="224">
        <v>4804</v>
      </c>
      <c r="B4808" s="61" t="s">
        <v>1164</v>
      </c>
      <c r="C4808" s="8" t="s">
        <v>5456</v>
      </c>
      <c r="D4808" s="6">
        <v>0.65720801248699268</v>
      </c>
      <c r="E4808" s="121"/>
      <c r="F4808" s="5"/>
      <c r="G4808" s="6">
        <f>SUM(D4808*100,E4808:F4808)</f>
        <v>65.720801248699274</v>
      </c>
      <c r="H4808" s="5"/>
      <c r="I4808" s="4"/>
      <c r="J4808" s="6">
        <f>SUM(H4808:I4808)</f>
        <v>0</v>
      </c>
      <c r="K4808" s="5"/>
      <c r="L4808" s="4"/>
      <c r="M4808" s="4"/>
      <c r="N4808" s="6">
        <f>SUM(K4808:M4808)</f>
        <v>0</v>
      </c>
      <c r="O4808" s="4"/>
      <c r="P4808" s="4"/>
      <c r="Q4808" s="4"/>
      <c r="R4808" s="4"/>
      <c r="S4808" s="6">
        <f>SUM(O4808:R4808)</f>
        <v>0</v>
      </c>
      <c r="T4808" s="7"/>
      <c r="U4808" s="5"/>
      <c r="V4808" s="5"/>
      <c r="W4808" s="5"/>
      <c r="X4808" s="5"/>
      <c r="Y4808" s="5"/>
      <c r="Z4808" s="6">
        <f>SUM(T4808:Y4808)</f>
        <v>0</v>
      </c>
      <c r="AA4808" s="5"/>
      <c r="AB4808" s="5"/>
      <c r="AC4808" s="40">
        <f>G4808+J4808+N4808+S4808+Z4808+AA4808-AB4808</f>
        <v>65.720801248699274</v>
      </c>
    </row>
    <row r="4809" spans="1:29" x14ac:dyDescent="0.25">
      <c r="A4809" s="224">
        <v>4805</v>
      </c>
      <c r="B4809" s="109">
        <v>214041</v>
      </c>
      <c r="C4809" s="36" t="s">
        <v>5457</v>
      </c>
      <c r="D4809" s="39">
        <v>0.65710370370370375</v>
      </c>
      <c r="E4809" s="123"/>
      <c r="F4809" s="33"/>
      <c r="G4809" s="34">
        <v>65.71037037037037</v>
      </c>
      <c r="H4809" s="33"/>
      <c r="I4809" s="32"/>
      <c r="J4809" s="34">
        <v>0</v>
      </c>
      <c r="K4809" s="33"/>
      <c r="L4809" s="32"/>
      <c r="M4809" s="32"/>
      <c r="N4809" s="34">
        <v>0</v>
      </c>
      <c r="O4809" s="32"/>
      <c r="P4809" s="32"/>
      <c r="Q4809" s="32"/>
      <c r="R4809" s="32"/>
      <c r="S4809" s="34">
        <v>0</v>
      </c>
      <c r="T4809" s="35"/>
      <c r="U4809" s="33"/>
      <c r="V4809" s="33"/>
      <c r="W4809" s="33"/>
      <c r="X4809" s="33"/>
      <c r="Y4809" s="33"/>
      <c r="Z4809" s="34">
        <v>0</v>
      </c>
      <c r="AA4809" s="33"/>
      <c r="AB4809" s="33"/>
      <c r="AC4809" s="42">
        <v>65.71037037037037</v>
      </c>
    </row>
    <row r="4810" spans="1:29" x14ac:dyDescent="0.25">
      <c r="A4810" s="224">
        <v>4806</v>
      </c>
      <c r="B4810" s="58" t="s">
        <v>1165</v>
      </c>
      <c r="C4810" s="8" t="s">
        <v>5456</v>
      </c>
      <c r="D4810" s="6">
        <v>0.65700000000000003</v>
      </c>
      <c r="E4810" s="121"/>
      <c r="F4810" s="5"/>
      <c r="G4810" s="6">
        <f>SUM(D4810*100,E4810:F4810)</f>
        <v>65.7</v>
      </c>
      <c r="H4810" s="5"/>
      <c r="I4810" s="4"/>
      <c r="J4810" s="6">
        <f>SUM(H4810:I4810)</f>
        <v>0</v>
      </c>
      <c r="K4810" s="5"/>
      <c r="L4810" s="4"/>
      <c r="M4810" s="4"/>
      <c r="N4810" s="6">
        <f>SUM(K4810:M4810)</f>
        <v>0</v>
      </c>
      <c r="O4810" s="4"/>
      <c r="P4810" s="4"/>
      <c r="Q4810" s="4"/>
      <c r="R4810" s="4"/>
      <c r="S4810" s="6">
        <f>SUM(O4810:R4810)</f>
        <v>0</v>
      </c>
      <c r="T4810" s="7"/>
      <c r="U4810" s="5"/>
      <c r="V4810" s="5"/>
      <c r="W4810" s="5"/>
      <c r="X4810" s="5"/>
      <c r="Y4810" s="5"/>
      <c r="Z4810" s="6">
        <f>SUM(T4810:Y4810)</f>
        <v>0</v>
      </c>
      <c r="AA4810" s="5"/>
      <c r="AB4810" s="5"/>
      <c r="AC4810" s="40">
        <f>G4810+J4810+N4810+S4810+Z4810+AA4810-AB4810</f>
        <v>65.7</v>
      </c>
    </row>
    <row r="4811" spans="1:29" x14ac:dyDescent="0.25">
      <c r="A4811" s="225">
        <v>4807</v>
      </c>
      <c r="B4811" s="80" t="s">
        <v>2009</v>
      </c>
      <c r="C4811" s="22" t="s">
        <v>1369</v>
      </c>
      <c r="D4811" s="18">
        <v>0.65700000000000003</v>
      </c>
      <c r="E4811" s="122"/>
      <c r="F4811" s="17"/>
      <c r="G4811" s="18">
        <f>SUM(D4811*100,E4811:F4811)</f>
        <v>65.7</v>
      </c>
      <c r="H4811" s="17"/>
      <c r="I4811" s="19"/>
      <c r="J4811" s="18">
        <f>SUM(H4811:I4811)</f>
        <v>0</v>
      </c>
      <c r="K4811" s="17"/>
      <c r="L4811" s="19"/>
      <c r="M4811" s="19"/>
      <c r="N4811" s="18">
        <f>SUM(K4811:M4811)</f>
        <v>0</v>
      </c>
      <c r="O4811" s="19"/>
      <c r="P4811" s="19"/>
      <c r="Q4811" s="19"/>
      <c r="R4811" s="19"/>
      <c r="S4811" s="18">
        <f>SUM(O4811:R4811)</f>
        <v>0</v>
      </c>
      <c r="T4811" s="20"/>
      <c r="U4811" s="17"/>
      <c r="V4811" s="17"/>
      <c r="W4811" s="17"/>
      <c r="X4811" s="17"/>
      <c r="Y4811" s="17"/>
      <c r="Z4811" s="18">
        <f>SUM(T4811:Y4811)</f>
        <v>0</v>
      </c>
      <c r="AA4811" s="17"/>
      <c r="AB4811" s="17"/>
      <c r="AC4811" s="41">
        <f>G4811+J4811+N4811+S4811+Z4811+AA4811-AB4811</f>
        <v>65.7</v>
      </c>
    </row>
    <row r="4812" spans="1:29" x14ac:dyDescent="0.25">
      <c r="A4812" s="224">
        <v>4808</v>
      </c>
      <c r="B4812" s="103" t="s">
        <v>2010</v>
      </c>
      <c r="C4812" s="8" t="s">
        <v>1369</v>
      </c>
      <c r="D4812" s="18">
        <v>0.65700000000000003</v>
      </c>
      <c r="E4812" s="122"/>
      <c r="F4812" s="17"/>
      <c r="G4812" s="18">
        <f>SUM(D4812*100,E4812:F4812)</f>
        <v>65.7</v>
      </c>
      <c r="H4812" s="17"/>
      <c r="I4812" s="19"/>
      <c r="J4812" s="18">
        <f>SUM(H4812:I4812)</f>
        <v>0</v>
      </c>
      <c r="K4812" s="17"/>
      <c r="L4812" s="19"/>
      <c r="M4812" s="19"/>
      <c r="N4812" s="18">
        <f>SUM(K4812:M4812)</f>
        <v>0</v>
      </c>
      <c r="O4812" s="19"/>
      <c r="P4812" s="19"/>
      <c r="Q4812" s="19"/>
      <c r="R4812" s="19"/>
      <c r="S4812" s="18">
        <f>SUM(O4812:R4812)</f>
        <v>0</v>
      </c>
      <c r="T4812" s="20"/>
      <c r="U4812" s="17"/>
      <c r="V4812" s="17"/>
      <c r="W4812" s="17"/>
      <c r="X4812" s="17"/>
      <c r="Y4812" s="17"/>
      <c r="Z4812" s="18">
        <f>SUM(T4812:Y4812)</f>
        <v>0</v>
      </c>
      <c r="AA4812" s="17"/>
      <c r="AB4812" s="17"/>
      <c r="AC4812" s="41">
        <f>G4812+J4812+N4812+S4812+Z4812+AA4812-AB4812</f>
        <v>65.7</v>
      </c>
    </row>
    <row r="4813" spans="1:29" x14ac:dyDescent="0.25">
      <c r="A4813" s="224">
        <v>4809</v>
      </c>
      <c r="B4813" s="85" t="s">
        <v>2011</v>
      </c>
      <c r="C4813" s="8" t="s">
        <v>1369</v>
      </c>
      <c r="D4813" s="18">
        <v>0.65698666666666672</v>
      </c>
      <c r="E4813" s="122"/>
      <c r="F4813" s="17"/>
      <c r="G4813" s="18">
        <f>SUM(D4813*100,E4813:F4813)</f>
        <v>65.698666666666668</v>
      </c>
      <c r="H4813" s="17"/>
      <c r="I4813" s="19"/>
      <c r="J4813" s="18">
        <f>SUM(H4813:I4813)</f>
        <v>0</v>
      </c>
      <c r="K4813" s="17"/>
      <c r="L4813" s="19"/>
      <c r="M4813" s="19"/>
      <c r="N4813" s="18">
        <f>SUM(K4813:M4813)</f>
        <v>0</v>
      </c>
      <c r="O4813" s="19"/>
      <c r="P4813" s="19"/>
      <c r="Q4813" s="19"/>
      <c r="R4813" s="19"/>
      <c r="S4813" s="18">
        <f>SUM(O4813:R4813)</f>
        <v>0</v>
      </c>
      <c r="T4813" s="20"/>
      <c r="U4813" s="17"/>
      <c r="V4813" s="17"/>
      <c r="W4813" s="17"/>
      <c r="X4813" s="17"/>
      <c r="Y4813" s="17"/>
      <c r="Z4813" s="18">
        <f>SUM(T4813:Y4813)</f>
        <v>0</v>
      </c>
      <c r="AA4813" s="17"/>
      <c r="AB4813" s="17"/>
      <c r="AC4813" s="41">
        <f>G4813+J4813+N4813+S4813+Z4813+AA4813-AB4813</f>
        <v>65.698666666666668</v>
      </c>
    </row>
    <row r="4814" spans="1:29" x14ac:dyDescent="0.25">
      <c r="A4814" s="224">
        <v>4810</v>
      </c>
      <c r="B4814" s="58" t="s">
        <v>1166</v>
      </c>
      <c r="C4814" s="8" t="s">
        <v>5456</v>
      </c>
      <c r="D4814" s="43">
        <v>0.65690666666666664</v>
      </c>
      <c r="E4814" s="121"/>
      <c r="F4814" s="5"/>
      <c r="G4814" s="6">
        <f>SUM(D4814*100,E4814:F4814)</f>
        <v>65.690666666666658</v>
      </c>
      <c r="H4814" s="5"/>
      <c r="I4814" s="4"/>
      <c r="J4814" s="6">
        <f>SUM(H4814:I4814)</f>
        <v>0</v>
      </c>
      <c r="K4814" s="5"/>
      <c r="L4814" s="4"/>
      <c r="M4814" s="4"/>
      <c r="N4814" s="6">
        <f>SUM(K4814:M4814)</f>
        <v>0</v>
      </c>
      <c r="O4814" s="4"/>
      <c r="P4814" s="4"/>
      <c r="Q4814" s="4"/>
      <c r="R4814" s="4"/>
      <c r="S4814" s="6">
        <f>SUM(O4814:R4814)</f>
        <v>0</v>
      </c>
      <c r="T4814" s="7"/>
      <c r="U4814" s="5"/>
      <c r="V4814" s="5"/>
      <c r="W4814" s="5"/>
      <c r="X4814" s="5"/>
      <c r="Y4814" s="5"/>
      <c r="Z4814" s="6">
        <f>SUM(T4814:Y4814)</f>
        <v>0</v>
      </c>
      <c r="AA4814" s="5"/>
      <c r="AB4814" s="5"/>
      <c r="AC4814" s="40">
        <f>G4814+J4814+N4814+S4814+Z4814+AA4814-AB4814</f>
        <v>65.690666666666658</v>
      </c>
    </row>
    <row r="4815" spans="1:29" x14ac:dyDescent="0.25">
      <c r="A4815" s="225">
        <v>4811</v>
      </c>
      <c r="B4815" s="58" t="s">
        <v>1167</v>
      </c>
      <c r="C4815" s="8" t="s">
        <v>5456</v>
      </c>
      <c r="D4815" s="6">
        <v>0.65689655172413797</v>
      </c>
      <c r="E4815" s="121"/>
      <c r="F4815" s="5"/>
      <c r="G4815" s="6">
        <f>SUM(D4815*100,E4815:F4815)</f>
        <v>65.689655172413794</v>
      </c>
      <c r="H4815" s="5"/>
      <c r="I4815" s="4"/>
      <c r="J4815" s="6">
        <f>SUM(H4815:I4815)</f>
        <v>0</v>
      </c>
      <c r="K4815" s="5"/>
      <c r="L4815" s="4"/>
      <c r="M4815" s="4"/>
      <c r="N4815" s="6">
        <f>SUM(K4815:M4815)</f>
        <v>0</v>
      </c>
      <c r="O4815" s="4"/>
      <c r="P4815" s="4"/>
      <c r="Q4815" s="4"/>
      <c r="R4815" s="4"/>
      <c r="S4815" s="6">
        <f>SUM(O4815:R4815)</f>
        <v>0</v>
      </c>
      <c r="T4815" s="7"/>
      <c r="U4815" s="5"/>
      <c r="V4815" s="5"/>
      <c r="W4815" s="5"/>
      <c r="X4815" s="5"/>
      <c r="Y4815" s="5"/>
      <c r="Z4815" s="6">
        <f>SUM(T4815:Y4815)</f>
        <v>0</v>
      </c>
      <c r="AA4815" s="5"/>
      <c r="AB4815" s="5"/>
      <c r="AC4815" s="40">
        <f>G4815+J4815+N4815+S4815+Z4815+AA4815-AB4815</f>
        <v>65.689655172413794</v>
      </c>
    </row>
    <row r="4816" spans="1:29" x14ac:dyDescent="0.25">
      <c r="A4816" s="224">
        <v>4812</v>
      </c>
      <c r="B4816" s="62" t="s">
        <v>3872</v>
      </c>
      <c r="C4816" s="13" t="s">
        <v>3340</v>
      </c>
      <c r="D4816" s="18">
        <v>0.64687499999999998</v>
      </c>
      <c r="E4816" s="122">
        <v>1</v>
      </c>
      <c r="F4816" s="17"/>
      <c r="G4816" s="18">
        <v>65.6875</v>
      </c>
      <c r="H4816" s="17"/>
      <c r="I4816" s="19"/>
      <c r="J4816" s="18">
        <v>0</v>
      </c>
      <c r="K4816" s="17"/>
      <c r="L4816" s="19"/>
      <c r="M4816" s="19"/>
      <c r="N4816" s="18">
        <v>0</v>
      </c>
      <c r="O4816" s="19"/>
      <c r="P4816" s="19"/>
      <c r="Q4816" s="19"/>
      <c r="R4816" s="19"/>
      <c r="S4816" s="18">
        <v>0</v>
      </c>
      <c r="T4816" s="20"/>
      <c r="U4816" s="17"/>
      <c r="V4816" s="17"/>
      <c r="W4816" s="17"/>
      <c r="X4816" s="17"/>
      <c r="Y4816" s="17"/>
      <c r="Z4816" s="18">
        <v>0</v>
      </c>
      <c r="AA4816" s="17"/>
      <c r="AB4816" s="17"/>
      <c r="AC4816" s="41">
        <v>65.6875</v>
      </c>
    </row>
    <row r="4817" spans="1:29" x14ac:dyDescent="0.25">
      <c r="A4817" s="224">
        <v>4813</v>
      </c>
      <c r="B4817" s="109">
        <v>214027</v>
      </c>
      <c r="C4817" s="36" t="s">
        <v>5457</v>
      </c>
      <c r="D4817" s="39">
        <v>0.55484444444444436</v>
      </c>
      <c r="E4817" s="123"/>
      <c r="F4817" s="33"/>
      <c r="G4817" s="34">
        <v>55.484444444444435</v>
      </c>
      <c r="H4817" s="33"/>
      <c r="I4817" s="32"/>
      <c r="J4817" s="34">
        <v>0</v>
      </c>
      <c r="K4817" s="33"/>
      <c r="L4817" s="32"/>
      <c r="M4817" s="32"/>
      <c r="N4817" s="34">
        <v>0</v>
      </c>
      <c r="O4817" s="32"/>
      <c r="P4817" s="32"/>
      <c r="Q4817" s="32"/>
      <c r="R4817" s="32"/>
      <c r="S4817" s="34">
        <v>0</v>
      </c>
      <c r="T4817" s="35"/>
      <c r="U4817" s="33">
        <v>10.199999999999999</v>
      </c>
      <c r="V4817" s="33"/>
      <c r="W4817" s="33"/>
      <c r="X4817" s="33"/>
      <c r="Y4817" s="33"/>
      <c r="Z4817" s="34">
        <v>10.199999999999999</v>
      </c>
      <c r="AA4817" s="33"/>
      <c r="AB4817" s="33"/>
      <c r="AC4817" s="42">
        <v>65.684444444444438</v>
      </c>
    </row>
    <row r="4818" spans="1:29" x14ac:dyDescent="0.25">
      <c r="A4818" s="224">
        <v>4814</v>
      </c>
      <c r="B4818" s="62" t="s">
        <v>3179</v>
      </c>
      <c r="C4818" s="13" t="s">
        <v>2360</v>
      </c>
      <c r="D4818" s="18">
        <v>0.64666666666666672</v>
      </c>
      <c r="E4818" s="122"/>
      <c r="F4818" s="17"/>
      <c r="G4818" s="18">
        <v>64.666666666666671</v>
      </c>
      <c r="H4818" s="17">
        <v>1</v>
      </c>
      <c r="I4818" s="19"/>
      <c r="J4818" s="18">
        <v>1</v>
      </c>
      <c r="K4818" s="17"/>
      <c r="L4818" s="19"/>
      <c r="M4818" s="19"/>
      <c r="N4818" s="18">
        <v>0</v>
      </c>
      <c r="O4818" s="19"/>
      <c r="P4818" s="19"/>
      <c r="Q4818" s="19"/>
      <c r="R4818" s="19"/>
      <c r="S4818" s="18">
        <v>0</v>
      </c>
      <c r="T4818" s="20"/>
      <c r="U4818" s="17"/>
      <c r="V4818" s="17"/>
      <c r="W4818" s="17"/>
      <c r="X4818" s="17"/>
      <c r="Y4818" s="17"/>
      <c r="Z4818" s="18">
        <v>0</v>
      </c>
      <c r="AA4818" s="17"/>
      <c r="AB4818" s="17"/>
      <c r="AC4818" s="41">
        <v>65.666666666666671</v>
      </c>
    </row>
    <row r="4819" spans="1:29" x14ac:dyDescent="0.25">
      <c r="A4819" s="225">
        <v>4815</v>
      </c>
      <c r="B4819" s="62" t="s">
        <v>4779</v>
      </c>
      <c r="C4819" s="8" t="s">
        <v>4042</v>
      </c>
      <c r="D4819" s="18">
        <v>0.65666666666666662</v>
      </c>
      <c r="E4819" s="124"/>
      <c r="F4819" s="17"/>
      <c r="G4819" s="18">
        <f>SUM(D4819*100,E4819:F4819)</f>
        <v>65.666666666666657</v>
      </c>
      <c r="H4819" s="17"/>
      <c r="I4819" s="19"/>
      <c r="J4819" s="18">
        <f>SUM(H4819:I4819)</f>
        <v>0</v>
      </c>
      <c r="K4819" s="17"/>
      <c r="L4819" s="19"/>
      <c r="M4819" s="19"/>
      <c r="N4819" s="18">
        <f>SUM(K4819:M4819)</f>
        <v>0</v>
      </c>
      <c r="O4819" s="19"/>
      <c r="P4819" s="19"/>
      <c r="Q4819" s="19"/>
      <c r="R4819" s="19"/>
      <c r="S4819" s="18">
        <f>SUM(O4819:R4819)</f>
        <v>0</v>
      </c>
      <c r="T4819" s="20"/>
      <c r="U4819" s="17"/>
      <c r="V4819" s="17"/>
      <c r="W4819" s="17"/>
      <c r="X4819" s="17"/>
      <c r="Y4819" s="17"/>
      <c r="Z4819" s="18">
        <f>SUM(T4819:Y4819)</f>
        <v>0</v>
      </c>
      <c r="AA4819" s="17"/>
      <c r="AB4819" s="17"/>
      <c r="AC4819" s="41">
        <f>G4819+J4819+N4819+S4819+Z4819+AA4819-AB4819</f>
        <v>65.666666666666657</v>
      </c>
    </row>
    <row r="4820" spans="1:29" x14ac:dyDescent="0.25">
      <c r="A4820" s="224">
        <v>4816</v>
      </c>
      <c r="B4820" s="109">
        <v>204256</v>
      </c>
      <c r="C4820" s="36" t="s">
        <v>5457</v>
      </c>
      <c r="D4820" s="38">
        <v>0.65656250000000005</v>
      </c>
      <c r="E4820" s="123"/>
      <c r="F4820" s="33"/>
      <c r="G4820" s="34">
        <v>65.65625</v>
      </c>
      <c r="H4820" s="33"/>
      <c r="I4820" s="32"/>
      <c r="J4820" s="34">
        <v>0</v>
      </c>
      <c r="K4820" s="33"/>
      <c r="L4820" s="32"/>
      <c r="M4820" s="32"/>
      <c r="N4820" s="34">
        <v>0</v>
      </c>
      <c r="O4820" s="32"/>
      <c r="P4820" s="32"/>
      <c r="Q4820" s="32"/>
      <c r="R4820" s="32"/>
      <c r="S4820" s="34">
        <v>0</v>
      </c>
      <c r="T4820" s="35"/>
      <c r="U4820" s="33"/>
      <c r="V4820" s="33"/>
      <c r="W4820" s="33"/>
      <c r="X4820" s="33"/>
      <c r="Y4820" s="33"/>
      <c r="Z4820" s="34">
        <v>0</v>
      </c>
      <c r="AA4820" s="33"/>
      <c r="AB4820" s="33"/>
      <c r="AC4820" s="42">
        <v>65.65625</v>
      </c>
    </row>
    <row r="4821" spans="1:29" x14ac:dyDescent="0.25">
      <c r="A4821" s="224">
        <v>4817</v>
      </c>
      <c r="B4821" s="62" t="s">
        <v>4821</v>
      </c>
      <c r="C4821" s="8" t="s">
        <v>4042</v>
      </c>
      <c r="D4821" s="18">
        <v>0.64656250000000004</v>
      </c>
      <c r="E4821" s="124"/>
      <c r="F4821" s="17"/>
      <c r="G4821" s="18">
        <f>SUM(D4821*100,E4821:F4821)</f>
        <v>64.65625</v>
      </c>
      <c r="H4821" s="17"/>
      <c r="I4821" s="19"/>
      <c r="J4821" s="18">
        <f>SUM(H4821:I4821)</f>
        <v>0</v>
      </c>
      <c r="K4821" s="17"/>
      <c r="L4821" s="19"/>
      <c r="M4821" s="19"/>
      <c r="N4821" s="18">
        <f>SUM(K4821:M4821)</f>
        <v>0</v>
      </c>
      <c r="O4821" s="19"/>
      <c r="P4821" s="19"/>
      <c r="Q4821" s="19"/>
      <c r="R4821" s="19"/>
      <c r="S4821" s="18">
        <f>SUM(O4821:R4821)</f>
        <v>0</v>
      </c>
      <c r="T4821" s="20"/>
      <c r="U4821" s="17">
        <v>0.8</v>
      </c>
      <c r="V4821" s="17"/>
      <c r="W4821" s="17">
        <v>0.2</v>
      </c>
      <c r="X4821" s="17"/>
      <c r="Y4821" s="17"/>
      <c r="Z4821" s="18">
        <f>SUM(T4821:Y4821)</f>
        <v>1</v>
      </c>
      <c r="AA4821" s="17"/>
      <c r="AB4821" s="17"/>
      <c r="AC4821" s="41">
        <f>G4821+J4821+N4821+S4821+Z4821+AA4821-AB4821</f>
        <v>65.65625</v>
      </c>
    </row>
    <row r="4822" spans="1:29" x14ac:dyDescent="0.25">
      <c r="A4822" s="224">
        <v>4818</v>
      </c>
      <c r="B4822" s="62" t="s">
        <v>5000</v>
      </c>
      <c r="C4822" s="8" t="s">
        <v>4042</v>
      </c>
      <c r="D4822" s="18">
        <v>0.6561538461538462</v>
      </c>
      <c r="E4822" s="124"/>
      <c r="F4822" s="17"/>
      <c r="G4822" s="18">
        <f>SUM(D4822*100,E4822:F4822)</f>
        <v>65.615384615384613</v>
      </c>
      <c r="H4822" s="17"/>
      <c r="I4822" s="19"/>
      <c r="J4822" s="18">
        <f>SUM(H4822:I4822)</f>
        <v>0</v>
      </c>
      <c r="K4822" s="17"/>
      <c r="L4822" s="19"/>
      <c r="M4822" s="19"/>
      <c r="N4822" s="18">
        <f>SUM(K4822:M4822)</f>
        <v>0</v>
      </c>
      <c r="O4822" s="19"/>
      <c r="P4822" s="19"/>
      <c r="Q4822" s="19"/>
      <c r="R4822" s="19"/>
      <c r="S4822" s="18">
        <f>SUM(O4822:R4822)</f>
        <v>0</v>
      </c>
      <c r="T4822" s="20"/>
      <c r="U4822" s="17"/>
      <c r="V4822" s="17"/>
      <c r="W4822" s="17"/>
      <c r="X4822" s="17"/>
      <c r="Y4822" s="17"/>
      <c r="Z4822" s="18">
        <f>SUM(T4822:Y4822)</f>
        <v>0</v>
      </c>
      <c r="AA4822" s="17"/>
      <c r="AB4822" s="17"/>
      <c r="AC4822" s="41">
        <f>G4822+J4822+N4822+S4822+Z4822+AA4822-AB4822</f>
        <v>65.615384615384613</v>
      </c>
    </row>
    <row r="4823" spans="1:29" x14ac:dyDescent="0.25">
      <c r="A4823" s="225">
        <v>4819</v>
      </c>
      <c r="B4823" s="81" t="s">
        <v>4479</v>
      </c>
      <c r="C4823" s="8" t="s">
        <v>4042</v>
      </c>
      <c r="D4823" s="18">
        <v>0.65580645161290319</v>
      </c>
      <c r="E4823" s="124"/>
      <c r="F4823" s="17"/>
      <c r="G4823" s="18">
        <f>SUM(D4823*100,E4823:F4823)</f>
        <v>65.58064516129032</v>
      </c>
      <c r="H4823" s="17"/>
      <c r="I4823" s="19"/>
      <c r="J4823" s="18">
        <f>SUM(H4823:I4823)</f>
        <v>0</v>
      </c>
      <c r="K4823" s="17"/>
      <c r="L4823" s="19"/>
      <c r="M4823" s="19"/>
      <c r="N4823" s="18">
        <f>SUM(K4823:M4823)</f>
        <v>0</v>
      </c>
      <c r="O4823" s="19"/>
      <c r="P4823" s="19"/>
      <c r="Q4823" s="19"/>
      <c r="R4823" s="19"/>
      <c r="S4823" s="18">
        <f>SUM(O4823:R4823)</f>
        <v>0</v>
      </c>
      <c r="T4823" s="20"/>
      <c r="U4823" s="17"/>
      <c r="V4823" s="17"/>
      <c r="W4823" s="17"/>
      <c r="X4823" s="17"/>
      <c r="Y4823" s="17"/>
      <c r="Z4823" s="18">
        <f>SUM(T4823:Y4823)</f>
        <v>0</v>
      </c>
      <c r="AA4823" s="17"/>
      <c r="AB4823" s="17"/>
      <c r="AC4823" s="41">
        <f>G4823+J4823+N4823+S4823+Z4823+AA4823-AB4823</f>
        <v>65.58064516129032</v>
      </c>
    </row>
    <row r="4824" spans="1:29" x14ac:dyDescent="0.25">
      <c r="A4824" s="224">
        <v>4820</v>
      </c>
      <c r="B4824" s="58" t="s">
        <v>1168</v>
      </c>
      <c r="C4824" s="8" t="s">
        <v>5456</v>
      </c>
      <c r="D4824" s="43">
        <v>0.65572000000000008</v>
      </c>
      <c r="E4824" s="121"/>
      <c r="F4824" s="5"/>
      <c r="G4824" s="6">
        <f>SUM(D4824*100,E4824:F4824)</f>
        <v>65.572000000000003</v>
      </c>
      <c r="H4824" s="5"/>
      <c r="I4824" s="4"/>
      <c r="J4824" s="6">
        <f>SUM(H4824:I4824)</f>
        <v>0</v>
      </c>
      <c r="K4824" s="5"/>
      <c r="L4824" s="4"/>
      <c r="M4824" s="4"/>
      <c r="N4824" s="6">
        <f>SUM(K4824:M4824)</f>
        <v>0</v>
      </c>
      <c r="O4824" s="4"/>
      <c r="P4824" s="4"/>
      <c r="Q4824" s="4"/>
      <c r="R4824" s="4"/>
      <c r="S4824" s="6">
        <f>SUM(O4824:R4824)</f>
        <v>0</v>
      </c>
      <c r="T4824" s="7"/>
      <c r="U4824" s="5"/>
      <c r="V4824" s="5"/>
      <c r="W4824" s="5"/>
      <c r="X4824" s="5"/>
      <c r="Y4824" s="5"/>
      <c r="Z4824" s="6">
        <f>SUM(T4824:Y4824)</f>
        <v>0</v>
      </c>
      <c r="AA4824" s="5"/>
      <c r="AB4824" s="5"/>
      <c r="AC4824" s="40">
        <f>G4824+J4824+N4824+S4824+Z4824+AA4824-AB4824</f>
        <v>65.572000000000003</v>
      </c>
    </row>
    <row r="4825" spans="1:29" x14ac:dyDescent="0.25">
      <c r="A4825" s="224">
        <v>4821</v>
      </c>
      <c r="B4825" s="62" t="s">
        <v>3180</v>
      </c>
      <c r="C4825" s="13" t="s">
        <v>2360</v>
      </c>
      <c r="D4825" s="18">
        <v>0.54070000000000007</v>
      </c>
      <c r="E4825" s="122"/>
      <c r="F4825" s="17"/>
      <c r="G4825" s="18">
        <v>54.070000000000007</v>
      </c>
      <c r="H4825" s="17"/>
      <c r="I4825" s="19"/>
      <c r="J4825" s="18">
        <v>0</v>
      </c>
      <c r="K4825" s="17">
        <v>2</v>
      </c>
      <c r="L4825" s="19">
        <v>0.5</v>
      </c>
      <c r="M4825" s="19">
        <v>9</v>
      </c>
      <c r="N4825" s="18">
        <v>11.5</v>
      </c>
      <c r="O4825" s="19"/>
      <c r="P4825" s="19"/>
      <c r="Q4825" s="19"/>
      <c r="R4825" s="19"/>
      <c r="S4825" s="18">
        <v>0</v>
      </c>
      <c r="T4825" s="20"/>
      <c r="U4825" s="17"/>
      <c r="V4825" s="17"/>
      <c r="W4825" s="17"/>
      <c r="X4825" s="17"/>
      <c r="Y4825" s="17"/>
      <c r="Z4825" s="18">
        <v>0</v>
      </c>
      <c r="AA4825" s="17"/>
      <c r="AB4825" s="17"/>
      <c r="AC4825" s="41">
        <v>65.570000000000007</v>
      </c>
    </row>
    <row r="4826" spans="1:29" x14ac:dyDescent="0.25">
      <c r="A4826" s="224">
        <v>4822</v>
      </c>
      <c r="B4826" s="58" t="s">
        <v>1169</v>
      </c>
      <c r="C4826" s="8" t="s">
        <v>5456</v>
      </c>
      <c r="D4826" s="6">
        <v>0.65548387096774197</v>
      </c>
      <c r="E4826" s="121"/>
      <c r="F4826" s="5"/>
      <c r="G4826" s="6">
        <f>SUM(D4826*100,E4826:F4826)</f>
        <v>65.548387096774192</v>
      </c>
      <c r="H4826" s="5"/>
      <c r="I4826" s="4"/>
      <c r="J4826" s="6">
        <f>SUM(H4826:I4826)</f>
        <v>0</v>
      </c>
      <c r="K4826" s="5"/>
      <c r="L4826" s="4"/>
      <c r="M4826" s="4"/>
      <c r="N4826" s="6">
        <f>SUM(K4826:M4826)</f>
        <v>0</v>
      </c>
      <c r="O4826" s="4"/>
      <c r="P4826" s="4"/>
      <c r="Q4826" s="4"/>
      <c r="R4826" s="4"/>
      <c r="S4826" s="6">
        <f>SUM(O4826:R4826)</f>
        <v>0</v>
      </c>
      <c r="T4826" s="7"/>
      <c r="U4826" s="5"/>
      <c r="V4826" s="5"/>
      <c r="W4826" s="5"/>
      <c r="X4826" s="5"/>
      <c r="Y4826" s="5"/>
      <c r="Z4826" s="6">
        <f>SUM(T4826:Y4826)</f>
        <v>0</v>
      </c>
      <c r="AA4826" s="5"/>
      <c r="AB4826" s="5"/>
      <c r="AC4826" s="40">
        <f>G4826+J4826+N4826+S4826+Z4826+AA4826-AB4826</f>
        <v>65.548387096774192</v>
      </c>
    </row>
    <row r="4827" spans="1:29" x14ac:dyDescent="0.25">
      <c r="A4827" s="225">
        <v>4823</v>
      </c>
      <c r="B4827" s="109">
        <v>194186</v>
      </c>
      <c r="C4827" s="36" t="s">
        <v>5457</v>
      </c>
      <c r="D4827" s="39">
        <v>0.65533333333333332</v>
      </c>
      <c r="E4827" s="123"/>
      <c r="F4827" s="33"/>
      <c r="G4827" s="34">
        <v>65.533333333333331</v>
      </c>
      <c r="H4827" s="33"/>
      <c r="I4827" s="32"/>
      <c r="J4827" s="34">
        <v>0</v>
      </c>
      <c r="K4827" s="33"/>
      <c r="L4827" s="32"/>
      <c r="M4827" s="32"/>
      <c r="N4827" s="34">
        <v>0</v>
      </c>
      <c r="O4827" s="32"/>
      <c r="P4827" s="32"/>
      <c r="Q4827" s="32"/>
      <c r="R4827" s="32"/>
      <c r="S4827" s="34">
        <v>0</v>
      </c>
      <c r="T4827" s="35"/>
      <c r="U4827" s="33"/>
      <c r="V4827" s="33"/>
      <c r="W4827" s="33"/>
      <c r="X4827" s="33"/>
      <c r="Y4827" s="33"/>
      <c r="Z4827" s="34">
        <v>0</v>
      </c>
      <c r="AA4827" s="33"/>
      <c r="AB4827" s="33"/>
      <c r="AC4827" s="42">
        <v>65.533333333333331</v>
      </c>
    </row>
    <row r="4828" spans="1:29" x14ac:dyDescent="0.25">
      <c r="A4828" s="224">
        <v>4824</v>
      </c>
      <c r="B4828" s="60" t="s">
        <v>4804</v>
      </c>
      <c r="C4828" s="8" t="s">
        <v>4042</v>
      </c>
      <c r="D4828" s="18">
        <v>0.65533333333333332</v>
      </c>
      <c r="E4828" s="124"/>
      <c r="F4828" s="17"/>
      <c r="G4828" s="18">
        <f>SUM(D4828*100,E4828:F4828)</f>
        <v>65.533333333333331</v>
      </c>
      <c r="H4828" s="17"/>
      <c r="I4828" s="19"/>
      <c r="J4828" s="18">
        <f>SUM(H4828:I4828)</f>
        <v>0</v>
      </c>
      <c r="K4828" s="17"/>
      <c r="L4828" s="19"/>
      <c r="M4828" s="19"/>
      <c r="N4828" s="18">
        <f>SUM(K4828:M4828)</f>
        <v>0</v>
      </c>
      <c r="O4828" s="19"/>
      <c r="P4828" s="19"/>
      <c r="Q4828" s="19"/>
      <c r="R4828" s="19"/>
      <c r="S4828" s="18">
        <f>SUM(O4828:R4828)</f>
        <v>0</v>
      </c>
      <c r="T4828" s="20"/>
      <c r="U4828" s="17"/>
      <c r="V4828" s="17"/>
      <c r="W4828" s="17"/>
      <c r="X4828" s="17"/>
      <c r="Y4828" s="17"/>
      <c r="Z4828" s="18">
        <f>SUM(T4828:Y4828)</f>
        <v>0</v>
      </c>
      <c r="AA4828" s="17"/>
      <c r="AB4828" s="17"/>
      <c r="AC4828" s="41">
        <f>G4828+J4828+N4828+S4828+Z4828+AA4828-AB4828</f>
        <v>65.533333333333331</v>
      </c>
    </row>
    <row r="4829" spans="1:29" x14ac:dyDescent="0.25">
      <c r="A4829" s="224">
        <v>4825</v>
      </c>
      <c r="B4829" s="109">
        <v>204058</v>
      </c>
      <c r="C4829" s="36" t="s">
        <v>5457</v>
      </c>
      <c r="D4829" s="38">
        <v>0.62031250000000004</v>
      </c>
      <c r="E4829" s="123"/>
      <c r="F4829" s="33"/>
      <c r="G4829" s="34">
        <v>62.031250000000007</v>
      </c>
      <c r="H4829" s="33"/>
      <c r="I4829" s="32"/>
      <c r="J4829" s="34">
        <v>0</v>
      </c>
      <c r="K4829" s="33"/>
      <c r="L4829" s="32"/>
      <c r="M4829" s="32"/>
      <c r="N4829" s="34">
        <v>0</v>
      </c>
      <c r="O4829" s="32">
        <v>2.5</v>
      </c>
      <c r="P4829" s="32"/>
      <c r="Q4829" s="32"/>
      <c r="R4829" s="32"/>
      <c r="S4829" s="34">
        <v>2.5</v>
      </c>
      <c r="T4829" s="35"/>
      <c r="U4829" s="33">
        <v>1</v>
      </c>
      <c r="V4829" s="33"/>
      <c r="W4829" s="33"/>
      <c r="X4829" s="33"/>
      <c r="Y4829" s="33"/>
      <c r="Z4829" s="34">
        <v>1</v>
      </c>
      <c r="AA4829" s="33"/>
      <c r="AB4829" s="33"/>
      <c r="AC4829" s="42">
        <v>65.53125</v>
      </c>
    </row>
    <row r="4830" spans="1:29" x14ac:dyDescent="0.25">
      <c r="A4830" s="224">
        <v>4826</v>
      </c>
      <c r="B4830" s="109">
        <v>214065</v>
      </c>
      <c r="C4830" s="36" t="s">
        <v>5457</v>
      </c>
      <c r="D4830" s="39">
        <v>0.62327407407407409</v>
      </c>
      <c r="E4830" s="123"/>
      <c r="F4830" s="33"/>
      <c r="G4830" s="34">
        <v>62.327407407407406</v>
      </c>
      <c r="H4830" s="33"/>
      <c r="I4830" s="32"/>
      <c r="J4830" s="34">
        <v>0</v>
      </c>
      <c r="K4830" s="33"/>
      <c r="L4830" s="32"/>
      <c r="M4830" s="32"/>
      <c r="N4830" s="34">
        <v>0</v>
      </c>
      <c r="O4830" s="32"/>
      <c r="P4830" s="32"/>
      <c r="Q4830" s="32"/>
      <c r="R4830" s="32"/>
      <c r="S4830" s="34">
        <v>0</v>
      </c>
      <c r="T4830" s="35"/>
      <c r="U4830" s="33">
        <v>3.2</v>
      </c>
      <c r="V4830" s="33"/>
      <c r="W4830" s="33"/>
      <c r="X4830" s="33"/>
      <c r="Y4830" s="33"/>
      <c r="Z4830" s="34">
        <v>3.2</v>
      </c>
      <c r="AA4830" s="33"/>
      <c r="AB4830" s="33"/>
      <c r="AC4830" s="42">
        <v>65.527407407407409</v>
      </c>
    </row>
    <row r="4831" spans="1:29" x14ac:dyDescent="0.25">
      <c r="A4831" s="225">
        <v>4827</v>
      </c>
      <c r="B4831" s="62" t="s">
        <v>3873</v>
      </c>
      <c r="C4831" s="13" t="s">
        <v>3340</v>
      </c>
      <c r="D4831" s="18">
        <v>0.65516129032258064</v>
      </c>
      <c r="E4831" s="122"/>
      <c r="F4831" s="17"/>
      <c r="G4831" s="18">
        <v>65.516129032258064</v>
      </c>
      <c r="H4831" s="17"/>
      <c r="I4831" s="19"/>
      <c r="J4831" s="18">
        <v>0</v>
      </c>
      <c r="K4831" s="17"/>
      <c r="L4831" s="19"/>
      <c r="M4831" s="19"/>
      <c r="N4831" s="18">
        <v>0</v>
      </c>
      <c r="O4831" s="19"/>
      <c r="P4831" s="19"/>
      <c r="Q4831" s="19"/>
      <c r="R4831" s="19"/>
      <c r="S4831" s="18">
        <v>0</v>
      </c>
      <c r="T4831" s="20"/>
      <c r="U4831" s="17"/>
      <c r="V4831" s="17"/>
      <c r="W4831" s="17"/>
      <c r="X4831" s="17"/>
      <c r="Y4831" s="17"/>
      <c r="Z4831" s="18">
        <v>0</v>
      </c>
      <c r="AA4831" s="17"/>
      <c r="AB4831" s="17"/>
      <c r="AC4831" s="41">
        <v>65.516129032258064</v>
      </c>
    </row>
    <row r="4832" spans="1:29" ht="25.5" x14ac:dyDescent="0.25">
      <c r="A4832" s="224">
        <v>4828</v>
      </c>
      <c r="B4832" s="81" t="s">
        <v>2012</v>
      </c>
      <c r="C4832" s="13" t="s">
        <v>1369</v>
      </c>
      <c r="D4832" s="18">
        <v>0.6550785714285714</v>
      </c>
      <c r="E4832" s="122"/>
      <c r="F4832" s="17"/>
      <c r="G4832" s="18">
        <f>SUM(D4832*100,E4832:F4832)</f>
        <v>65.507857142857134</v>
      </c>
      <c r="H4832" s="17"/>
      <c r="I4832" s="19"/>
      <c r="J4832" s="18">
        <f>SUM(H4832:I4832)</f>
        <v>0</v>
      </c>
      <c r="K4832" s="17"/>
      <c r="L4832" s="19"/>
      <c r="M4832" s="19"/>
      <c r="N4832" s="18">
        <f>SUM(K4832:M4832)</f>
        <v>0</v>
      </c>
      <c r="O4832" s="19"/>
      <c r="P4832" s="19"/>
      <c r="Q4832" s="19"/>
      <c r="R4832" s="19"/>
      <c r="S4832" s="18">
        <f>SUM(O4832:R4832)</f>
        <v>0</v>
      </c>
      <c r="T4832" s="20"/>
      <c r="U4832" s="17"/>
      <c r="V4832" s="17"/>
      <c r="W4832" s="17"/>
      <c r="X4832" s="17"/>
      <c r="Y4832" s="17"/>
      <c r="Z4832" s="18">
        <f>SUM(T4832:Y4832)</f>
        <v>0</v>
      </c>
      <c r="AA4832" s="17"/>
      <c r="AB4832" s="17"/>
      <c r="AC4832" s="41">
        <f>G4832+J4832+N4832+S4832+Z4832+AA4832-AB4832</f>
        <v>65.507857142857134</v>
      </c>
    </row>
    <row r="4833" spans="1:29" x14ac:dyDescent="0.25">
      <c r="A4833" s="224">
        <v>4829</v>
      </c>
      <c r="B4833" s="62" t="s">
        <v>3181</v>
      </c>
      <c r="C4833" s="13" t="s">
        <v>2360</v>
      </c>
      <c r="D4833" s="18">
        <v>0.63700000000000001</v>
      </c>
      <c r="E4833" s="122"/>
      <c r="F4833" s="17"/>
      <c r="G4833" s="18">
        <v>63.7</v>
      </c>
      <c r="H4833" s="17"/>
      <c r="I4833" s="19"/>
      <c r="J4833" s="18">
        <v>0</v>
      </c>
      <c r="K4833" s="17"/>
      <c r="L4833" s="19"/>
      <c r="M4833" s="19"/>
      <c r="N4833" s="18">
        <v>0</v>
      </c>
      <c r="O4833" s="19"/>
      <c r="P4833" s="19"/>
      <c r="Q4833" s="19"/>
      <c r="R4833" s="19"/>
      <c r="S4833" s="18">
        <v>0</v>
      </c>
      <c r="T4833" s="20"/>
      <c r="U4833" s="17"/>
      <c r="V4833" s="17">
        <v>1.8</v>
      </c>
      <c r="W4833" s="17"/>
      <c r="X4833" s="17"/>
      <c r="Y4833" s="17"/>
      <c r="Z4833" s="18">
        <v>1.8</v>
      </c>
      <c r="AA4833" s="17"/>
      <c r="AB4833" s="17"/>
      <c r="AC4833" s="41">
        <v>65.5</v>
      </c>
    </row>
    <row r="4834" spans="1:29" x14ac:dyDescent="0.25">
      <c r="A4834" s="224">
        <v>4830</v>
      </c>
      <c r="B4834" s="62" t="s">
        <v>5214</v>
      </c>
      <c r="C4834" s="9" t="s">
        <v>4042</v>
      </c>
      <c r="D4834" s="18">
        <v>0.65090909090909088</v>
      </c>
      <c r="E4834" s="124"/>
      <c r="F4834" s="17"/>
      <c r="G4834" s="18">
        <f>SUM(D4834*100,E4834:F4834)</f>
        <v>65.090909090909093</v>
      </c>
      <c r="H4834" s="17"/>
      <c r="I4834" s="19"/>
      <c r="J4834" s="18">
        <f>SUM(H4834:I4834)</f>
        <v>0</v>
      </c>
      <c r="K4834" s="17"/>
      <c r="L4834" s="19"/>
      <c r="M4834" s="19"/>
      <c r="N4834" s="18">
        <f>SUM(K4834:M4834)</f>
        <v>0</v>
      </c>
      <c r="O4834" s="19"/>
      <c r="P4834" s="19"/>
      <c r="Q4834" s="19"/>
      <c r="R4834" s="19"/>
      <c r="S4834" s="18">
        <f>SUM(O4834:R4834)</f>
        <v>0</v>
      </c>
      <c r="T4834" s="20"/>
      <c r="U4834" s="17">
        <v>0.2</v>
      </c>
      <c r="V4834" s="17"/>
      <c r="W4834" s="17">
        <v>0.2</v>
      </c>
      <c r="X4834" s="17"/>
      <c r="Y4834" s="17"/>
      <c r="Z4834" s="18">
        <f>SUM(T4834:Y4834)</f>
        <v>0.4</v>
      </c>
      <c r="AA4834" s="17"/>
      <c r="AB4834" s="17"/>
      <c r="AC4834" s="41">
        <f>G4834+J4834+N4834+S4834+Z4834+AA4834-AB4834</f>
        <v>65.490909090909099</v>
      </c>
    </row>
    <row r="4835" spans="1:29" x14ac:dyDescent="0.25">
      <c r="A4835" s="225">
        <v>4831</v>
      </c>
      <c r="B4835" s="109">
        <v>214117</v>
      </c>
      <c r="C4835" s="36" t="s">
        <v>5457</v>
      </c>
      <c r="D4835" s="39">
        <v>0.6548518518518518</v>
      </c>
      <c r="E4835" s="123"/>
      <c r="F4835" s="33"/>
      <c r="G4835" s="34">
        <v>65.485185185185173</v>
      </c>
      <c r="H4835" s="33"/>
      <c r="I4835" s="32"/>
      <c r="J4835" s="34">
        <v>0</v>
      </c>
      <c r="K4835" s="33"/>
      <c r="L4835" s="32"/>
      <c r="M4835" s="32"/>
      <c r="N4835" s="34">
        <v>0</v>
      </c>
      <c r="O4835" s="32"/>
      <c r="P4835" s="32"/>
      <c r="Q4835" s="32"/>
      <c r="R4835" s="32"/>
      <c r="S4835" s="34">
        <v>0</v>
      </c>
      <c r="T4835" s="35"/>
      <c r="U4835" s="33"/>
      <c r="V4835" s="33"/>
      <c r="W4835" s="33"/>
      <c r="X4835" s="33"/>
      <c r="Y4835" s="33"/>
      <c r="Z4835" s="34">
        <v>0</v>
      </c>
      <c r="AA4835" s="33"/>
      <c r="AB4835" s="33"/>
      <c r="AC4835" s="42">
        <v>65.485185185185173</v>
      </c>
    </row>
    <row r="4836" spans="1:29" x14ac:dyDescent="0.25">
      <c r="A4836" s="224">
        <v>4832</v>
      </c>
      <c r="B4836" s="109">
        <v>204057</v>
      </c>
      <c r="C4836" s="36" t="s">
        <v>5457</v>
      </c>
      <c r="D4836" s="38">
        <v>0.65468749999999998</v>
      </c>
      <c r="E4836" s="123"/>
      <c r="F4836" s="33"/>
      <c r="G4836" s="34">
        <v>65.46875</v>
      </c>
      <c r="H4836" s="33"/>
      <c r="I4836" s="32"/>
      <c r="J4836" s="34">
        <v>0</v>
      </c>
      <c r="K4836" s="33"/>
      <c r="L4836" s="32"/>
      <c r="M4836" s="32"/>
      <c r="N4836" s="34">
        <v>0</v>
      </c>
      <c r="O4836" s="32"/>
      <c r="P4836" s="32"/>
      <c r="Q4836" s="32"/>
      <c r="R4836" s="32"/>
      <c r="S4836" s="34">
        <v>0</v>
      </c>
      <c r="T4836" s="35"/>
      <c r="U4836" s="33"/>
      <c r="V4836" s="33"/>
      <c r="W4836" s="33"/>
      <c r="X4836" s="33"/>
      <c r="Y4836" s="33"/>
      <c r="Z4836" s="34">
        <v>0</v>
      </c>
      <c r="AA4836" s="33"/>
      <c r="AB4836" s="33"/>
      <c r="AC4836" s="42">
        <v>65.46875</v>
      </c>
    </row>
    <row r="4837" spans="1:29" x14ac:dyDescent="0.25">
      <c r="A4837" s="224">
        <v>4833</v>
      </c>
      <c r="B4837" s="111" t="s">
        <v>4078</v>
      </c>
      <c r="C4837" s="8" t="s">
        <v>4042</v>
      </c>
      <c r="D4837" s="18">
        <v>0.65468749999999998</v>
      </c>
      <c r="E4837" s="124"/>
      <c r="F4837" s="17"/>
      <c r="G4837" s="18">
        <f>SUM(D4837*100,E4837:F4837)</f>
        <v>65.46875</v>
      </c>
      <c r="H4837" s="17"/>
      <c r="I4837" s="19"/>
      <c r="J4837" s="18">
        <f>SUM(H4837:I4837)</f>
        <v>0</v>
      </c>
      <c r="K4837" s="17"/>
      <c r="L4837" s="19"/>
      <c r="M4837" s="19"/>
      <c r="N4837" s="18">
        <f>SUM(K4837:M4837)</f>
        <v>0</v>
      </c>
      <c r="O4837" s="19"/>
      <c r="P4837" s="19"/>
      <c r="Q4837" s="19"/>
      <c r="R4837" s="19"/>
      <c r="S4837" s="18">
        <f>SUM(O4837:R4837)</f>
        <v>0</v>
      </c>
      <c r="T4837" s="20"/>
      <c r="U4837" s="17"/>
      <c r="V4837" s="17"/>
      <c r="W4837" s="17"/>
      <c r="X4837" s="17"/>
      <c r="Y4837" s="17"/>
      <c r="Z4837" s="18">
        <f>SUM(T4837:Y4837)</f>
        <v>0</v>
      </c>
      <c r="AA4837" s="17"/>
      <c r="AB4837" s="17"/>
      <c r="AC4837" s="41">
        <f>G4837+J4837+N4837+S4837+Z4837+AA4837-AB4837</f>
        <v>65.46875</v>
      </c>
    </row>
    <row r="4838" spans="1:29" x14ac:dyDescent="0.25">
      <c r="A4838" s="224">
        <v>4834</v>
      </c>
      <c r="B4838" s="58" t="s">
        <v>1170</v>
      </c>
      <c r="C4838" s="8" t="s">
        <v>5456</v>
      </c>
      <c r="D4838" s="6">
        <v>0.65466666666666662</v>
      </c>
      <c r="E4838" s="121"/>
      <c r="F4838" s="5"/>
      <c r="G4838" s="6">
        <f>SUM(D4838*100,E4838:F4838)</f>
        <v>65.466666666666669</v>
      </c>
      <c r="H4838" s="5"/>
      <c r="I4838" s="4"/>
      <c r="J4838" s="6">
        <f>SUM(H4838:I4838)</f>
        <v>0</v>
      </c>
      <c r="K4838" s="5"/>
      <c r="L4838" s="4"/>
      <c r="M4838" s="4"/>
      <c r="N4838" s="6">
        <f>SUM(K4838:M4838)</f>
        <v>0</v>
      </c>
      <c r="O4838" s="4"/>
      <c r="P4838" s="4"/>
      <c r="Q4838" s="4"/>
      <c r="R4838" s="4"/>
      <c r="S4838" s="6">
        <f>SUM(O4838:R4838)</f>
        <v>0</v>
      </c>
      <c r="T4838" s="7"/>
      <c r="U4838" s="5"/>
      <c r="V4838" s="5"/>
      <c r="W4838" s="5"/>
      <c r="X4838" s="5"/>
      <c r="Y4838" s="5"/>
      <c r="Z4838" s="6">
        <f>SUM(T4838:Y4838)</f>
        <v>0</v>
      </c>
      <c r="AA4838" s="5"/>
      <c r="AB4838" s="5"/>
      <c r="AC4838" s="40">
        <f>G4838+J4838+N4838+S4838+Z4838+AA4838-AB4838</f>
        <v>65.466666666666669</v>
      </c>
    </row>
    <row r="4839" spans="1:29" x14ac:dyDescent="0.25">
      <c r="A4839" s="225">
        <v>4835</v>
      </c>
      <c r="B4839" s="83" t="s">
        <v>2013</v>
      </c>
      <c r="C4839" s="8" t="s">
        <v>1369</v>
      </c>
      <c r="D4839" s="18">
        <v>0.65459333333333336</v>
      </c>
      <c r="E4839" s="122"/>
      <c r="F4839" s="17"/>
      <c r="G4839" s="18">
        <f>SUM(D4839*100,E4839:F4839)</f>
        <v>65.459333333333333</v>
      </c>
      <c r="H4839" s="17"/>
      <c r="I4839" s="19"/>
      <c r="J4839" s="18">
        <f>SUM(H4839:I4839)</f>
        <v>0</v>
      </c>
      <c r="K4839" s="17"/>
      <c r="L4839" s="19"/>
      <c r="M4839" s="19"/>
      <c r="N4839" s="18">
        <f>SUM(K4839:M4839)</f>
        <v>0</v>
      </c>
      <c r="O4839" s="19"/>
      <c r="P4839" s="19"/>
      <c r="Q4839" s="19"/>
      <c r="R4839" s="19"/>
      <c r="S4839" s="18">
        <f>SUM(O4839:R4839)</f>
        <v>0</v>
      </c>
      <c r="T4839" s="20"/>
      <c r="U4839" s="17"/>
      <c r="V4839" s="17"/>
      <c r="W4839" s="17"/>
      <c r="X4839" s="17"/>
      <c r="Y4839" s="17"/>
      <c r="Z4839" s="18">
        <f>SUM(T4839:Y4839)</f>
        <v>0</v>
      </c>
      <c r="AA4839" s="17"/>
      <c r="AB4839" s="17"/>
      <c r="AC4839" s="41">
        <f>G4839+J4839+N4839+S4839+Z4839+AA4839-AB4839</f>
        <v>65.459333333333333</v>
      </c>
    </row>
    <row r="4840" spans="1:29" x14ac:dyDescent="0.25">
      <c r="A4840" s="224">
        <v>4836</v>
      </c>
      <c r="B4840" s="62" t="s">
        <v>3182</v>
      </c>
      <c r="C4840" s="13" t="s">
        <v>2360</v>
      </c>
      <c r="D4840" s="18">
        <v>0.65454545454545454</v>
      </c>
      <c r="E4840" s="122"/>
      <c r="F4840" s="17"/>
      <c r="G4840" s="18">
        <v>65.454545454545453</v>
      </c>
      <c r="H4840" s="17"/>
      <c r="I4840" s="19"/>
      <c r="J4840" s="18">
        <v>0</v>
      </c>
      <c r="K4840" s="17"/>
      <c r="L4840" s="19"/>
      <c r="M4840" s="19"/>
      <c r="N4840" s="18">
        <v>0</v>
      </c>
      <c r="O4840" s="19"/>
      <c r="P4840" s="19"/>
      <c r="Q4840" s="19"/>
      <c r="R4840" s="19"/>
      <c r="S4840" s="18">
        <v>0</v>
      </c>
      <c r="T4840" s="20"/>
      <c r="U4840" s="17"/>
      <c r="V4840" s="17"/>
      <c r="W4840" s="17"/>
      <c r="X4840" s="17"/>
      <c r="Y4840" s="17"/>
      <c r="Z4840" s="18">
        <v>0</v>
      </c>
      <c r="AA4840" s="17"/>
      <c r="AB4840" s="17"/>
      <c r="AC4840" s="41">
        <v>65.454545454545453</v>
      </c>
    </row>
    <row r="4841" spans="1:29" x14ac:dyDescent="0.25">
      <c r="A4841" s="224">
        <v>4837</v>
      </c>
      <c r="B4841" s="62" t="s">
        <v>5160</v>
      </c>
      <c r="C4841" s="24" t="s">
        <v>4042</v>
      </c>
      <c r="D4841" s="18">
        <v>0.65451612903225809</v>
      </c>
      <c r="E4841" s="124"/>
      <c r="F4841" s="17"/>
      <c r="G4841" s="18">
        <f>SUM(D4841*100,E4841:F4841)</f>
        <v>65.451612903225808</v>
      </c>
      <c r="H4841" s="17"/>
      <c r="I4841" s="19"/>
      <c r="J4841" s="18">
        <f>SUM(H4841:I4841)</f>
        <v>0</v>
      </c>
      <c r="K4841" s="17"/>
      <c r="L4841" s="19"/>
      <c r="M4841" s="19"/>
      <c r="N4841" s="18">
        <f>SUM(K4841:M4841)</f>
        <v>0</v>
      </c>
      <c r="O4841" s="19"/>
      <c r="P4841" s="19"/>
      <c r="Q4841" s="19"/>
      <c r="R4841" s="19"/>
      <c r="S4841" s="18">
        <f>SUM(O4841:R4841)</f>
        <v>0</v>
      </c>
      <c r="T4841" s="20"/>
      <c r="U4841" s="17"/>
      <c r="V4841" s="17"/>
      <c r="W4841" s="17"/>
      <c r="X4841" s="17"/>
      <c r="Y4841" s="17"/>
      <c r="Z4841" s="18">
        <f>SUM(T4841:Y4841)</f>
        <v>0</v>
      </c>
      <c r="AA4841" s="17"/>
      <c r="AB4841" s="17"/>
      <c r="AC4841" s="41">
        <f>G4841+J4841+N4841+S4841+Z4841+AA4841-AB4841</f>
        <v>65.451612903225808</v>
      </c>
    </row>
    <row r="4842" spans="1:29" x14ac:dyDescent="0.25">
      <c r="A4842" s="224">
        <v>4838</v>
      </c>
      <c r="B4842" s="85" t="s">
        <v>2014</v>
      </c>
      <c r="C4842" s="8" t="s">
        <v>1369</v>
      </c>
      <c r="D4842" s="18">
        <v>0.61237333333333333</v>
      </c>
      <c r="E4842" s="122"/>
      <c r="F4842" s="17"/>
      <c r="G4842" s="18">
        <f>SUM(D4842*100,E4842:F4842)</f>
        <v>61.237333333333332</v>
      </c>
      <c r="H4842" s="17"/>
      <c r="I4842" s="19"/>
      <c r="J4842" s="18">
        <f>SUM(H4842:I4842)</f>
        <v>0</v>
      </c>
      <c r="K4842" s="17"/>
      <c r="L4842" s="19"/>
      <c r="M4842" s="19"/>
      <c r="N4842" s="18">
        <f>SUM(K4842:M4842)</f>
        <v>0</v>
      </c>
      <c r="O4842" s="19"/>
      <c r="P4842" s="19"/>
      <c r="Q4842" s="19"/>
      <c r="R4842" s="19"/>
      <c r="S4842" s="18">
        <f>SUM(O4842:R4842)</f>
        <v>0</v>
      </c>
      <c r="T4842" s="20">
        <v>1</v>
      </c>
      <c r="U4842" s="17">
        <v>1.5</v>
      </c>
      <c r="V4842" s="17">
        <v>1</v>
      </c>
      <c r="W4842" s="17">
        <v>0.7</v>
      </c>
      <c r="X4842" s="17"/>
      <c r="Y4842" s="17"/>
      <c r="Z4842" s="18">
        <f>SUM(T4842:Y4842)</f>
        <v>4.2</v>
      </c>
      <c r="AA4842" s="17"/>
      <c r="AB4842" s="17"/>
      <c r="AC4842" s="41">
        <f>G4842+J4842+N4842+S4842+Z4842+AA4842-AB4842</f>
        <v>65.437333333333328</v>
      </c>
    </row>
    <row r="4843" spans="1:29" x14ac:dyDescent="0.25">
      <c r="A4843" s="225">
        <v>4839</v>
      </c>
      <c r="B4843" s="62" t="s">
        <v>3183</v>
      </c>
      <c r="C4843" s="13" t="s">
        <v>2360</v>
      </c>
      <c r="D4843" s="18">
        <v>0.65416666666666667</v>
      </c>
      <c r="E4843" s="122"/>
      <c r="F4843" s="17"/>
      <c r="G4843" s="18">
        <v>65.416666666666671</v>
      </c>
      <c r="H4843" s="17"/>
      <c r="I4843" s="19"/>
      <c r="J4843" s="18">
        <v>0</v>
      </c>
      <c r="K4843" s="17"/>
      <c r="L4843" s="19"/>
      <c r="M4843" s="19"/>
      <c r="N4843" s="18">
        <v>0</v>
      </c>
      <c r="O4843" s="19"/>
      <c r="P4843" s="19"/>
      <c r="Q4843" s="19"/>
      <c r="R4843" s="19"/>
      <c r="S4843" s="18">
        <v>0</v>
      </c>
      <c r="T4843" s="20"/>
      <c r="U4843" s="17"/>
      <c r="V4843" s="17"/>
      <c r="W4843" s="17"/>
      <c r="X4843" s="17"/>
      <c r="Y4843" s="17"/>
      <c r="Z4843" s="18">
        <v>0</v>
      </c>
      <c r="AA4843" s="17"/>
      <c r="AB4843" s="17"/>
      <c r="AC4843" s="41">
        <v>65.416666666666671</v>
      </c>
    </row>
    <row r="4844" spans="1:29" x14ac:dyDescent="0.25">
      <c r="A4844" s="224">
        <v>4840</v>
      </c>
      <c r="B4844" s="62" t="s">
        <v>3874</v>
      </c>
      <c r="C4844" s="13" t="s">
        <v>3340</v>
      </c>
      <c r="D4844" s="18">
        <v>0.65400000000000003</v>
      </c>
      <c r="E4844" s="122"/>
      <c r="F4844" s="17"/>
      <c r="G4844" s="18">
        <v>65.400000000000006</v>
      </c>
      <c r="H4844" s="17"/>
      <c r="I4844" s="19"/>
      <c r="J4844" s="18">
        <v>0</v>
      </c>
      <c r="K4844" s="17"/>
      <c r="L4844" s="19"/>
      <c r="M4844" s="19"/>
      <c r="N4844" s="18">
        <v>0</v>
      </c>
      <c r="O4844" s="19"/>
      <c r="P4844" s="19"/>
      <c r="Q4844" s="19"/>
      <c r="R4844" s="19"/>
      <c r="S4844" s="18">
        <v>0</v>
      </c>
      <c r="T4844" s="20"/>
      <c r="U4844" s="17"/>
      <c r="V4844" s="17"/>
      <c r="W4844" s="17"/>
      <c r="X4844" s="17"/>
      <c r="Y4844" s="17"/>
      <c r="Z4844" s="18">
        <v>0</v>
      </c>
      <c r="AA4844" s="17"/>
      <c r="AB4844" s="17"/>
      <c r="AC4844" s="41">
        <v>65.400000000000006</v>
      </c>
    </row>
    <row r="4845" spans="1:29" x14ac:dyDescent="0.25">
      <c r="A4845" s="224">
        <v>4841</v>
      </c>
      <c r="B4845" s="105" t="s">
        <v>2015</v>
      </c>
      <c r="C4845" s="8" t="s">
        <v>1369</v>
      </c>
      <c r="D4845" s="18">
        <v>0.64696774193548379</v>
      </c>
      <c r="E4845" s="122"/>
      <c r="F4845" s="17"/>
      <c r="G4845" s="18">
        <f>SUM(D4845*100,E4845:F4845)</f>
        <v>64.696774193548379</v>
      </c>
      <c r="H4845" s="17"/>
      <c r="I4845" s="19"/>
      <c r="J4845" s="18">
        <f>SUM(H4845:I4845)</f>
        <v>0</v>
      </c>
      <c r="K4845" s="17"/>
      <c r="L4845" s="19"/>
      <c r="M4845" s="19"/>
      <c r="N4845" s="18">
        <f>SUM(K4845:M4845)</f>
        <v>0</v>
      </c>
      <c r="O4845" s="19"/>
      <c r="P4845" s="19"/>
      <c r="Q4845" s="19"/>
      <c r="R4845" s="19"/>
      <c r="S4845" s="18">
        <f>SUM(O4845:R4845)</f>
        <v>0</v>
      </c>
      <c r="T4845" s="20"/>
      <c r="U4845" s="17">
        <v>0.5</v>
      </c>
      <c r="V4845" s="17"/>
      <c r="W4845" s="17">
        <v>0.2</v>
      </c>
      <c r="X4845" s="17"/>
      <c r="Y4845" s="17"/>
      <c r="Z4845" s="18">
        <f>SUM(T4845:Y4845)</f>
        <v>0.7</v>
      </c>
      <c r="AA4845" s="17"/>
      <c r="AB4845" s="17"/>
      <c r="AC4845" s="41">
        <f>G4845+J4845+N4845+S4845+Z4845+AA4845-AB4845</f>
        <v>65.396774193548382</v>
      </c>
    </row>
    <row r="4846" spans="1:29" x14ac:dyDescent="0.25">
      <c r="A4846" s="224">
        <v>4842</v>
      </c>
      <c r="B4846" s="62" t="s">
        <v>5267</v>
      </c>
      <c r="C4846" s="9" t="s">
        <v>4042</v>
      </c>
      <c r="D4846" s="18">
        <v>0.63093939393939391</v>
      </c>
      <c r="E4846" s="124"/>
      <c r="F4846" s="17"/>
      <c r="G4846" s="18">
        <f>SUM(D4846*100,E4846:F4846)</f>
        <v>63.093939393939394</v>
      </c>
      <c r="H4846" s="17"/>
      <c r="I4846" s="19"/>
      <c r="J4846" s="18">
        <f>SUM(H4846:I4846)</f>
        <v>0</v>
      </c>
      <c r="K4846" s="17"/>
      <c r="L4846" s="19"/>
      <c r="M4846" s="19"/>
      <c r="N4846" s="18">
        <f>SUM(K4846:M4846)</f>
        <v>0</v>
      </c>
      <c r="O4846" s="19"/>
      <c r="P4846" s="19"/>
      <c r="Q4846" s="19"/>
      <c r="R4846" s="19"/>
      <c r="S4846" s="18">
        <f>SUM(O4846:R4846)</f>
        <v>0</v>
      </c>
      <c r="T4846" s="20"/>
      <c r="U4846" s="17">
        <f>SUM(0.7+1.6)</f>
        <v>2.2999999999999998</v>
      </c>
      <c r="V4846" s="17"/>
      <c r="W4846" s="17"/>
      <c r="X4846" s="17"/>
      <c r="Y4846" s="17"/>
      <c r="Z4846" s="18">
        <f>SUM(T4846:Y4846)</f>
        <v>2.2999999999999998</v>
      </c>
      <c r="AA4846" s="17"/>
      <c r="AB4846" s="17"/>
      <c r="AC4846" s="41">
        <f>G4846+J4846+N4846+S4846+Z4846+AA4846-AB4846</f>
        <v>65.393939393939391</v>
      </c>
    </row>
    <row r="4847" spans="1:29" x14ac:dyDescent="0.25">
      <c r="A4847" s="225">
        <v>4843</v>
      </c>
      <c r="B4847" s="81" t="s">
        <v>4352</v>
      </c>
      <c r="C4847" s="8" t="s">
        <v>4042</v>
      </c>
      <c r="D4847" s="18">
        <v>0.65387096774193554</v>
      </c>
      <c r="E4847" s="124"/>
      <c r="F4847" s="17"/>
      <c r="G4847" s="18">
        <f>SUM(D4847*100,E4847:F4847)</f>
        <v>65.387096774193552</v>
      </c>
      <c r="H4847" s="17"/>
      <c r="I4847" s="19"/>
      <c r="J4847" s="18">
        <f>SUM(H4847:I4847)</f>
        <v>0</v>
      </c>
      <c r="K4847" s="17"/>
      <c r="L4847" s="19"/>
      <c r="M4847" s="19"/>
      <c r="N4847" s="18">
        <f>SUM(K4847:M4847)</f>
        <v>0</v>
      </c>
      <c r="O4847" s="19"/>
      <c r="P4847" s="19"/>
      <c r="Q4847" s="19"/>
      <c r="R4847" s="19"/>
      <c r="S4847" s="18">
        <f>SUM(O4847:R4847)</f>
        <v>0</v>
      </c>
      <c r="T4847" s="20"/>
      <c r="U4847" s="17"/>
      <c r="V4847" s="17"/>
      <c r="W4847" s="17"/>
      <c r="X4847" s="17"/>
      <c r="Y4847" s="17"/>
      <c r="Z4847" s="18">
        <f>SUM(T4847:Y4847)</f>
        <v>0</v>
      </c>
      <c r="AA4847" s="17"/>
      <c r="AB4847" s="17"/>
      <c r="AC4847" s="41">
        <f>G4847+J4847+N4847+S4847+Z4847+AA4847-AB4847</f>
        <v>65.387096774193552</v>
      </c>
    </row>
    <row r="4848" spans="1:29" x14ac:dyDescent="0.25">
      <c r="A4848" s="224">
        <v>4844</v>
      </c>
      <c r="B4848" s="93" t="s">
        <v>2016</v>
      </c>
      <c r="C4848" s="8" t="s">
        <v>1369</v>
      </c>
      <c r="D4848" s="18">
        <v>0.65380000000000005</v>
      </c>
      <c r="E4848" s="122"/>
      <c r="F4848" s="17"/>
      <c r="G4848" s="18">
        <f>SUM(D4848*100,E4848:F4848)</f>
        <v>65.38000000000001</v>
      </c>
      <c r="H4848" s="17"/>
      <c r="I4848" s="19"/>
      <c r="J4848" s="18">
        <f>SUM(H4848:I4848)</f>
        <v>0</v>
      </c>
      <c r="K4848" s="17"/>
      <c r="L4848" s="19"/>
      <c r="M4848" s="19"/>
      <c r="N4848" s="18">
        <f>SUM(K4848:M4848)</f>
        <v>0</v>
      </c>
      <c r="O4848" s="19"/>
      <c r="P4848" s="19"/>
      <c r="Q4848" s="19"/>
      <c r="R4848" s="19"/>
      <c r="S4848" s="18">
        <f>SUM(O4848:R4848)</f>
        <v>0</v>
      </c>
      <c r="T4848" s="20"/>
      <c r="U4848" s="17"/>
      <c r="V4848" s="17"/>
      <c r="W4848" s="17"/>
      <c r="X4848" s="17"/>
      <c r="Y4848" s="17"/>
      <c r="Z4848" s="18">
        <f>SUM(T4848:Y4848)</f>
        <v>0</v>
      </c>
      <c r="AA4848" s="17"/>
      <c r="AB4848" s="17"/>
      <c r="AC4848" s="41">
        <f>G4848+J4848+N4848+S4848+Z4848+AA4848-AB4848</f>
        <v>65.38000000000001</v>
      </c>
    </row>
    <row r="4849" spans="1:29" x14ac:dyDescent="0.25">
      <c r="A4849" s="224">
        <v>4845</v>
      </c>
      <c r="B4849" s="62" t="s">
        <v>3875</v>
      </c>
      <c r="C4849" s="13" t="s">
        <v>3340</v>
      </c>
      <c r="D4849" s="18">
        <v>0.62575757575757573</v>
      </c>
      <c r="E4849" s="122">
        <v>1</v>
      </c>
      <c r="F4849" s="17"/>
      <c r="G4849" s="18">
        <v>63.575757575757571</v>
      </c>
      <c r="H4849" s="17"/>
      <c r="I4849" s="19"/>
      <c r="J4849" s="18">
        <v>0</v>
      </c>
      <c r="K4849" s="17"/>
      <c r="L4849" s="19"/>
      <c r="M4849" s="19"/>
      <c r="N4849" s="18">
        <v>0</v>
      </c>
      <c r="O4849" s="19"/>
      <c r="P4849" s="19"/>
      <c r="Q4849" s="19"/>
      <c r="R4849" s="19"/>
      <c r="S4849" s="18">
        <v>0</v>
      </c>
      <c r="T4849" s="20"/>
      <c r="U4849" s="17"/>
      <c r="V4849" s="17">
        <v>1.8</v>
      </c>
      <c r="W4849" s="17"/>
      <c r="X4849" s="17"/>
      <c r="Y4849" s="17"/>
      <c r="Z4849" s="18">
        <v>1.8</v>
      </c>
      <c r="AA4849" s="17"/>
      <c r="AB4849" s="17"/>
      <c r="AC4849" s="41">
        <v>65.375757575757575</v>
      </c>
    </row>
    <row r="4850" spans="1:29" x14ac:dyDescent="0.25">
      <c r="A4850" s="224">
        <v>4846</v>
      </c>
      <c r="B4850" s="62" t="s">
        <v>3876</v>
      </c>
      <c r="C4850" s="13" t="s">
        <v>3340</v>
      </c>
      <c r="D4850" s="18">
        <v>0.62375000000000003</v>
      </c>
      <c r="E4850" s="122">
        <v>1</v>
      </c>
      <c r="F4850" s="17"/>
      <c r="G4850" s="18">
        <v>63.375</v>
      </c>
      <c r="H4850" s="17"/>
      <c r="I4850" s="19"/>
      <c r="J4850" s="18">
        <v>0</v>
      </c>
      <c r="K4850" s="17"/>
      <c r="L4850" s="19"/>
      <c r="M4850" s="19"/>
      <c r="N4850" s="18">
        <v>0</v>
      </c>
      <c r="O4850" s="19"/>
      <c r="P4850" s="19"/>
      <c r="Q4850" s="19"/>
      <c r="R4850" s="19"/>
      <c r="S4850" s="18">
        <v>0</v>
      </c>
      <c r="T4850" s="20"/>
      <c r="U4850" s="17">
        <v>0.5</v>
      </c>
      <c r="V4850" s="17"/>
      <c r="W4850" s="17">
        <v>1.5</v>
      </c>
      <c r="X4850" s="17"/>
      <c r="Y4850" s="17"/>
      <c r="Z4850" s="18">
        <v>2</v>
      </c>
      <c r="AA4850" s="17"/>
      <c r="AB4850" s="17"/>
      <c r="AC4850" s="41">
        <v>65.375</v>
      </c>
    </row>
    <row r="4851" spans="1:29" x14ac:dyDescent="0.25">
      <c r="A4851" s="225">
        <v>4847</v>
      </c>
      <c r="B4851" s="62" t="s">
        <v>3877</v>
      </c>
      <c r="C4851" s="13" t="s">
        <v>3340</v>
      </c>
      <c r="D4851" s="18">
        <v>0.65366666666666662</v>
      </c>
      <c r="E4851" s="122"/>
      <c r="F4851" s="17"/>
      <c r="G4851" s="18">
        <v>65.36666666666666</v>
      </c>
      <c r="H4851" s="17"/>
      <c r="I4851" s="19"/>
      <c r="J4851" s="18">
        <v>0</v>
      </c>
      <c r="K4851" s="17"/>
      <c r="L4851" s="19"/>
      <c r="M4851" s="19"/>
      <c r="N4851" s="18">
        <v>0</v>
      </c>
      <c r="O4851" s="19"/>
      <c r="P4851" s="19"/>
      <c r="Q4851" s="19"/>
      <c r="R4851" s="19"/>
      <c r="S4851" s="18">
        <v>0</v>
      </c>
      <c r="T4851" s="20"/>
      <c r="U4851" s="17"/>
      <c r="V4851" s="17"/>
      <c r="W4851" s="17"/>
      <c r="X4851" s="17"/>
      <c r="Y4851" s="17"/>
      <c r="Z4851" s="18">
        <v>0</v>
      </c>
      <c r="AA4851" s="17"/>
      <c r="AB4851" s="17"/>
      <c r="AC4851" s="41">
        <v>65.36666666666666</v>
      </c>
    </row>
    <row r="4852" spans="1:29" x14ac:dyDescent="0.25">
      <c r="A4852" s="224">
        <v>4848</v>
      </c>
      <c r="B4852" s="109">
        <v>194187</v>
      </c>
      <c r="C4852" s="36" t="s">
        <v>5457</v>
      </c>
      <c r="D4852" s="39">
        <v>0.65366666666666662</v>
      </c>
      <c r="E4852" s="123"/>
      <c r="F4852" s="33"/>
      <c r="G4852" s="34">
        <v>65.36666666666666</v>
      </c>
      <c r="H4852" s="33"/>
      <c r="I4852" s="32"/>
      <c r="J4852" s="34">
        <v>0</v>
      </c>
      <c r="K4852" s="33"/>
      <c r="L4852" s="32"/>
      <c r="M4852" s="32"/>
      <c r="N4852" s="34">
        <v>0</v>
      </c>
      <c r="O4852" s="32"/>
      <c r="P4852" s="32"/>
      <c r="Q4852" s="32"/>
      <c r="R4852" s="32"/>
      <c r="S4852" s="34">
        <v>0</v>
      </c>
      <c r="T4852" s="35"/>
      <c r="U4852" s="33"/>
      <c r="V4852" s="33"/>
      <c r="W4852" s="33"/>
      <c r="X4852" s="33"/>
      <c r="Y4852" s="33"/>
      <c r="Z4852" s="34">
        <v>0</v>
      </c>
      <c r="AA4852" s="33"/>
      <c r="AB4852" s="33"/>
      <c r="AC4852" s="42">
        <v>65.36666666666666</v>
      </c>
    </row>
    <row r="4853" spans="1:29" x14ac:dyDescent="0.25">
      <c r="A4853" s="224">
        <v>4849</v>
      </c>
      <c r="B4853" s="109">
        <v>194130</v>
      </c>
      <c r="C4853" s="36" t="s">
        <v>5457</v>
      </c>
      <c r="D4853" s="39">
        <v>0.65366666666666662</v>
      </c>
      <c r="E4853" s="123"/>
      <c r="F4853" s="33"/>
      <c r="G4853" s="34">
        <v>65.36666666666666</v>
      </c>
      <c r="H4853" s="33"/>
      <c r="I4853" s="32"/>
      <c r="J4853" s="34">
        <v>0</v>
      </c>
      <c r="K4853" s="33"/>
      <c r="L4853" s="32"/>
      <c r="M4853" s="32"/>
      <c r="N4853" s="34">
        <v>0</v>
      </c>
      <c r="O4853" s="32"/>
      <c r="P4853" s="32"/>
      <c r="Q4853" s="32"/>
      <c r="R4853" s="32"/>
      <c r="S4853" s="34">
        <v>0</v>
      </c>
      <c r="T4853" s="35"/>
      <c r="U4853" s="33"/>
      <c r="V4853" s="33"/>
      <c r="W4853" s="33"/>
      <c r="X4853" s="33"/>
      <c r="Y4853" s="33"/>
      <c r="Z4853" s="34">
        <v>0</v>
      </c>
      <c r="AA4853" s="33"/>
      <c r="AB4853" s="33"/>
      <c r="AC4853" s="42">
        <v>65.36666666666666</v>
      </c>
    </row>
    <row r="4854" spans="1:29" x14ac:dyDescent="0.25">
      <c r="A4854" s="224">
        <v>4850</v>
      </c>
      <c r="B4854" s="62" t="s">
        <v>4961</v>
      </c>
      <c r="C4854" s="8" t="s">
        <v>4042</v>
      </c>
      <c r="D4854" s="18">
        <v>0.64763157894736845</v>
      </c>
      <c r="E4854" s="124"/>
      <c r="F4854" s="17"/>
      <c r="G4854" s="18">
        <f>SUM(D4854*100,E4854:F4854)</f>
        <v>64.76315789473685</v>
      </c>
      <c r="H4854" s="17"/>
      <c r="I4854" s="19"/>
      <c r="J4854" s="18">
        <f>SUM(H4854:I4854)</f>
        <v>0</v>
      </c>
      <c r="K4854" s="17"/>
      <c r="L4854" s="19"/>
      <c r="M4854" s="19"/>
      <c r="N4854" s="18">
        <f>SUM(K4854:M4854)</f>
        <v>0</v>
      </c>
      <c r="O4854" s="19"/>
      <c r="P4854" s="19">
        <v>0.6</v>
      </c>
      <c r="Q4854" s="19"/>
      <c r="R4854" s="19"/>
      <c r="S4854" s="18">
        <f>SUM(O4854:R4854)</f>
        <v>0.6</v>
      </c>
      <c r="T4854" s="20"/>
      <c r="U4854" s="17"/>
      <c r="V4854" s="17"/>
      <c r="W4854" s="17"/>
      <c r="X4854" s="17"/>
      <c r="Y4854" s="17"/>
      <c r="Z4854" s="18">
        <f>SUM(T4854:Y4854)</f>
        <v>0</v>
      </c>
      <c r="AA4854" s="17"/>
      <c r="AB4854" s="17"/>
      <c r="AC4854" s="41">
        <f>G4854+J4854+N4854+S4854+Z4854+AA4854-AB4854</f>
        <v>65.363157894736844</v>
      </c>
    </row>
    <row r="4855" spans="1:29" x14ac:dyDescent="0.25">
      <c r="A4855" s="225">
        <v>4851</v>
      </c>
      <c r="B4855" s="62" t="s">
        <v>3878</v>
      </c>
      <c r="C4855" s="13" t="s">
        <v>3340</v>
      </c>
      <c r="D4855" s="18">
        <v>0.62346153846153851</v>
      </c>
      <c r="E4855" s="122"/>
      <c r="F4855" s="17"/>
      <c r="G4855" s="18">
        <v>62.346153846153854</v>
      </c>
      <c r="H4855" s="17"/>
      <c r="I4855" s="19"/>
      <c r="J4855" s="18">
        <v>0</v>
      </c>
      <c r="K4855" s="17"/>
      <c r="L4855" s="19"/>
      <c r="M4855" s="19"/>
      <c r="N4855" s="18">
        <v>0</v>
      </c>
      <c r="O4855" s="19">
        <v>2.5</v>
      </c>
      <c r="P4855" s="19"/>
      <c r="Q4855" s="19"/>
      <c r="R4855" s="19"/>
      <c r="S4855" s="18">
        <v>2.5</v>
      </c>
      <c r="T4855" s="20"/>
      <c r="U4855" s="17">
        <v>0.5</v>
      </c>
      <c r="V4855" s="17"/>
      <c r="W4855" s="17"/>
      <c r="X4855" s="17"/>
      <c r="Y4855" s="17"/>
      <c r="Z4855" s="18">
        <v>0.5</v>
      </c>
      <c r="AA4855" s="17"/>
      <c r="AB4855" s="17"/>
      <c r="AC4855" s="41">
        <v>65.346153846153854</v>
      </c>
    </row>
    <row r="4856" spans="1:29" x14ac:dyDescent="0.25">
      <c r="A4856" s="224">
        <v>4852</v>
      </c>
      <c r="B4856" s="111" t="s">
        <v>4041</v>
      </c>
      <c r="C4856" s="8" t="s">
        <v>4042</v>
      </c>
      <c r="D4856" s="18">
        <v>0.6534375</v>
      </c>
      <c r="E4856" s="124"/>
      <c r="F4856" s="17"/>
      <c r="G4856" s="18">
        <f>SUM(D4856*100,E4856:F4856)</f>
        <v>65.34375</v>
      </c>
      <c r="H4856" s="17"/>
      <c r="I4856" s="19"/>
      <c r="J4856" s="18">
        <f>SUM(H4856:I4856)</f>
        <v>0</v>
      </c>
      <c r="K4856" s="17"/>
      <c r="L4856" s="19"/>
      <c r="M4856" s="19"/>
      <c r="N4856" s="18">
        <f>SUM(K4856:M4856)</f>
        <v>0</v>
      </c>
      <c r="O4856" s="19"/>
      <c r="P4856" s="19"/>
      <c r="Q4856" s="19"/>
      <c r="R4856" s="19"/>
      <c r="S4856" s="18">
        <f>SUM(O4856:R4856)</f>
        <v>0</v>
      </c>
      <c r="T4856" s="20"/>
      <c r="U4856" s="17"/>
      <c r="V4856" s="17"/>
      <c r="W4856" s="17"/>
      <c r="X4856" s="17"/>
      <c r="Y4856" s="17"/>
      <c r="Z4856" s="18">
        <f>SUM(T4856:Y4856)</f>
        <v>0</v>
      </c>
      <c r="AA4856" s="17"/>
      <c r="AB4856" s="17"/>
      <c r="AC4856" s="41">
        <f>G4856+J4856+N4856+S4856+Z4856+AA4856-AB4856</f>
        <v>65.34375</v>
      </c>
    </row>
    <row r="4857" spans="1:29" x14ac:dyDescent="0.25">
      <c r="A4857" s="224">
        <v>4853</v>
      </c>
      <c r="B4857" s="62" t="s">
        <v>3184</v>
      </c>
      <c r="C4857" s="13" t="s">
        <v>2360</v>
      </c>
      <c r="D4857" s="18">
        <v>0.6333333333333333</v>
      </c>
      <c r="E4857" s="122"/>
      <c r="F4857" s="17"/>
      <c r="G4857" s="18">
        <v>63.333333333333329</v>
      </c>
      <c r="H4857" s="17"/>
      <c r="I4857" s="19"/>
      <c r="J4857" s="18">
        <v>0</v>
      </c>
      <c r="K4857" s="17"/>
      <c r="L4857" s="19"/>
      <c r="M4857" s="19"/>
      <c r="N4857" s="18">
        <v>0</v>
      </c>
      <c r="O4857" s="19"/>
      <c r="P4857" s="19"/>
      <c r="Q4857" s="19"/>
      <c r="R4857" s="19"/>
      <c r="S4857" s="18">
        <v>0</v>
      </c>
      <c r="T4857" s="20"/>
      <c r="U4857" s="17">
        <v>2</v>
      </c>
      <c r="V4857" s="17"/>
      <c r="W4857" s="17"/>
      <c r="X4857" s="17"/>
      <c r="Y4857" s="17"/>
      <c r="Z4857" s="18">
        <v>2</v>
      </c>
      <c r="AA4857" s="17"/>
      <c r="AB4857" s="17"/>
      <c r="AC4857" s="41">
        <v>65.333333333333329</v>
      </c>
    </row>
    <row r="4858" spans="1:29" x14ac:dyDescent="0.25">
      <c r="A4858" s="224">
        <v>4854</v>
      </c>
      <c r="B4858" s="62" t="s">
        <v>3879</v>
      </c>
      <c r="C4858" s="13" t="s">
        <v>3340</v>
      </c>
      <c r="D4858" s="18">
        <v>0.65333333333333332</v>
      </c>
      <c r="E4858" s="122"/>
      <c r="F4858" s="17"/>
      <c r="G4858" s="18">
        <v>65.333333333333329</v>
      </c>
      <c r="H4858" s="17"/>
      <c r="I4858" s="19"/>
      <c r="J4858" s="18">
        <v>0</v>
      </c>
      <c r="K4858" s="17"/>
      <c r="L4858" s="19"/>
      <c r="M4858" s="19"/>
      <c r="N4858" s="18">
        <v>0</v>
      </c>
      <c r="O4858" s="19"/>
      <c r="P4858" s="19"/>
      <c r="Q4858" s="19"/>
      <c r="R4858" s="19"/>
      <c r="S4858" s="18">
        <v>0</v>
      </c>
      <c r="T4858" s="20"/>
      <c r="U4858" s="17"/>
      <c r="V4858" s="17"/>
      <c r="W4858" s="17"/>
      <c r="X4858" s="17"/>
      <c r="Y4858" s="17"/>
      <c r="Z4858" s="18">
        <v>0</v>
      </c>
      <c r="AA4858" s="17"/>
      <c r="AB4858" s="17"/>
      <c r="AC4858" s="41">
        <v>65.333333333333329</v>
      </c>
    </row>
    <row r="4859" spans="1:29" x14ac:dyDescent="0.25">
      <c r="A4859" s="225">
        <v>4855</v>
      </c>
      <c r="B4859" s="83" t="s">
        <v>2017</v>
      </c>
      <c r="C4859" s="8" t="s">
        <v>1369</v>
      </c>
      <c r="D4859" s="18">
        <v>0.64325999999999994</v>
      </c>
      <c r="E4859" s="122"/>
      <c r="F4859" s="17"/>
      <c r="G4859" s="18">
        <f>SUM(D4859*100,E4859:F4859)</f>
        <v>64.325999999999993</v>
      </c>
      <c r="H4859" s="17"/>
      <c r="I4859" s="19"/>
      <c r="J4859" s="18">
        <f>SUM(H4859:I4859)</f>
        <v>0</v>
      </c>
      <c r="K4859" s="17"/>
      <c r="L4859" s="19"/>
      <c r="M4859" s="19"/>
      <c r="N4859" s="18">
        <f>SUM(K4859:M4859)</f>
        <v>0</v>
      </c>
      <c r="O4859" s="19"/>
      <c r="P4859" s="19"/>
      <c r="Q4859" s="19"/>
      <c r="R4859" s="19"/>
      <c r="S4859" s="18">
        <f>SUM(O4859:R4859)</f>
        <v>0</v>
      </c>
      <c r="T4859" s="20"/>
      <c r="U4859" s="17">
        <v>1</v>
      </c>
      <c r="V4859" s="17"/>
      <c r="W4859" s="17"/>
      <c r="X4859" s="17"/>
      <c r="Y4859" s="17"/>
      <c r="Z4859" s="18">
        <f>SUM(T4859:Y4859)</f>
        <v>1</v>
      </c>
      <c r="AA4859" s="17"/>
      <c r="AB4859" s="17"/>
      <c r="AC4859" s="41">
        <f>G4859+J4859+N4859+S4859+Z4859+AA4859-AB4859</f>
        <v>65.325999999999993</v>
      </c>
    </row>
    <row r="4860" spans="1:29" x14ac:dyDescent="0.25">
      <c r="A4860" s="224">
        <v>4856</v>
      </c>
      <c r="B4860" s="58" t="s">
        <v>1171</v>
      </c>
      <c r="C4860" s="8" t="s">
        <v>5456</v>
      </c>
      <c r="D4860" s="43">
        <v>0.65316666666666667</v>
      </c>
      <c r="E4860" s="121"/>
      <c r="F4860" s="5"/>
      <c r="G4860" s="6">
        <f>SUM(D4860*100,E4860:F4860)</f>
        <v>65.316666666666663</v>
      </c>
      <c r="H4860" s="5"/>
      <c r="I4860" s="4"/>
      <c r="J4860" s="6">
        <f>SUM(H4860:I4860)</f>
        <v>0</v>
      </c>
      <c r="K4860" s="5"/>
      <c r="L4860" s="4"/>
      <c r="M4860" s="4"/>
      <c r="N4860" s="6">
        <f>SUM(K4860:M4860)</f>
        <v>0</v>
      </c>
      <c r="O4860" s="4"/>
      <c r="P4860" s="4"/>
      <c r="Q4860" s="4"/>
      <c r="R4860" s="4"/>
      <c r="S4860" s="6">
        <f>SUM(O4860:R4860)</f>
        <v>0</v>
      </c>
      <c r="T4860" s="7"/>
      <c r="U4860" s="5"/>
      <c r="V4860" s="5"/>
      <c r="W4860" s="5"/>
      <c r="X4860" s="5"/>
      <c r="Y4860" s="5"/>
      <c r="Z4860" s="6">
        <f>SUM(T4860:Y4860)</f>
        <v>0</v>
      </c>
      <c r="AA4860" s="5"/>
      <c r="AB4860" s="5"/>
      <c r="AC4860" s="40">
        <f>G4860+J4860+N4860+S4860+Z4860+AA4860-AB4860</f>
        <v>65.316666666666663</v>
      </c>
    </row>
    <row r="4861" spans="1:29" x14ac:dyDescent="0.25">
      <c r="A4861" s="224">
        <v>4857</v>
      </c>
      <c r="B4861" s="62" t="s">
        <v>3880</v>
      </c>
      <c r="C4861" s="13" t="s">
        <v>3340</v>
      </c>
      <c r="D4861" s="18">
        <v>0.65315789473684216</v>
      </c>
      <c r="E4861" s="122"/>
      <c r="F4861" s="17"/>
      <c r="G4861" s="18">
        <v>65.31578947368422</v>
      </c>
      <c r="H4861" s="17"/>
      <c r="I4861" s="19"/>
      <c r="J4861" s="18">
        <v>0</v>
      </c>
      <c r="K4861" s="17"/>
      <c r="L4861" s="19"/>
      <c r="M4861" s="19"/>
      <c r="N4861" s="18">
        <v>0</v>
      </c>
      <c r="O4861" s="19"/>
      <c r="P4861" s="19"/>
      <c r="Q4861" s="19"/>
      <c r="R4861" s="19"/>
      <c r="S4861" s="18">
        <v>0</v>
      </c>
      <c r="T4861" s="20"/>
      <c r="U4861" s="17"/>
      <c r="V4861" s="17"/>
      <c r="W4861" s="17"/>
      <c r="X4861" s="17"/>
      <c r="Y4861" s="17"/>
      <c r="Z4861" s="18">
        <v>0</v>
      </c>
      <c r="AA4861" s="17"/>
      <c r="AB4861" s="17"/>
      <c r="AC4861" s="41">
        <v>65.31578947368422</v>
      </c>
    </row>
    <row r="4862" spans="1:29" x14ac:dyDescent="0.25">
      <c r="A4862" s="224">
        <v>4858</v>
      </c>
      <c r="B4862" s="62" t="s">
        <v>5319</v>
      </c>
      <c r="C4862" s="9" t="s">
        <v>4042</v>
      </c>
      <c r="D4862" s="18">
        <v>0.65090909090909088</v>
      </c>
      <c r="E4862" s="124"/>
      <c r="F4862" s="17"/>
      <c r="G4862" s="18">
        <f>SUM(D4862*100,E4862:F4862)</f>
        <v>65.090909090909093</v>
      </c>
      <c r="H4862" s="17"/>
      <c r="I4862" s="19"/>
      <c r="J4862" s="18">
        <f>SUM(H4862:I4862)</f>
        <v>0</v>
      </c>
      <c r="K4862" s="17"/>
      <c r="L4862" s="19"/>
      <c r="M4862" s="19"/>
      <c r="N4862" s="18">
        <f>SUM(K4862:M4862)</f>
        <v>0</v>
      </c>
      <c r="O4862" s="19"/>
      <c r="P4862" s="19"/>
      <c r="Q4862" s="19"/>
      <c r="R4862" s="19"/>
      <c r="S4862" s="18">
        <f>SUM(O4862:R4862)</f>
        <v>0</v>
      </c>
      <c r="T4862" s="20"/>
      <c r="U4862" s="17">
        <v>0.2</v>
      </c>
      <c r="V4862" s="17"/>
      <c r="W4862" s="17"/>
      <c r="X4862" s="17"/>
      <c r="Y4862" s="17"/>
      <c r="Z4862" s="18">
        <f>SUM(T4862:Y4862)</f>
        <v>0.2</v>
      </c>
      <c r="AA4862" s="17"/>
      <c r="AB4862" s="17"/>
      <c r="AC4862" s="41">
        <f>G4862+J4862+N4862+S4862+Z4862+AA4862-AB4862</f>
        <v>65.290909090909096</v>
      </c>
    </row>
    <row r="4863" spans="1:29" x14ac:dyDescent="0.25">
      <c r="A4863" s="225">
        <v>4859</v>
      </c>
      <c r="B4863" s="62" t="s">
        <v>5126</v>
      </c>
      <c r="C4863" s="24" t="s">
        <v>4042</v>
      </c>
      <c r="D4863" s="18">
        <v>0.65290322580645166</v>
      </c>
      <c r="E4863" s="124"/>
      <c r="F4863" s="17"/>
      <c r="G4863" s="18">
        <f>SUM(D4863*100,E4863:F4863)</f>
        <v>65.290322580645167</v>
      </c>
      <c r="H4863" s="17"/>
      <c r="I4863" s="19"/>
      <c r="J4863" s="18">
        <f>SUM(H4863:I4863)</f>
        <v>0</v>
      </c>
      <c r="K4863" s="17"/>
      <c r="L4863" s="19"/>
      <c r="M4863" s="19"/>
      <c r="N4863" s="18">
        <f>SUM(K4863:M4863)</f>
        <v>0</v>
      </c>
      <c r="O4863" s="19"/>
      <c r="P4863" s="19"/>
      <c r="Q4863" s="19"/>
      <c r="R4863" s="19"/>
      <c r="S4863" s="18">
        <f>SUM(O4863:R4863)</f>
        <v>0</v>
      </c>
      <c r="T4863" s="20"/>
      <c r="U4863" s="17"/>
      <c r="V4863" s="17"/>
      <c r="W4863" s="17"/>
      <c r="X4863" s="17"/>
      <c r="Y4863" s="17"/>
      <c r="Z4863" s="18">
        <f>SUM(T4863:Y4863)</f>
        <v>0</v>
      </c>
      <c r="AA4863" s="17"/>
      <c r="AB4863" s="17"/>
      <c r="AC4863" s="41">
        <f>G4863+J4863+N4863+S4863+Z4863+AA4863-AB4863</f>
        <v>65.290322580645167</v>
      </c>
    </row>
    <row r="4864" spans="1:29" x14ac:dyDescent="0.25">
      <c r="A4864" s="224">
        <v>4860</v>
      </c>
      <c r="B4864" s="62" t="s">
        <v>3185</v>
      </c>
      <c r="C4864" s="13" t="s">
        <v>2360</v>
      </c>
      <c r="D4864" s="18">
        <v>0.42083333333333334</v>
      </c>
      <c r="E4864" s="122"/>
      <c r="F4864" s="17"/>
      <c r="G4864" s="18">
        <v>42.083333333333336</v>
      </c>
      <c r="H4864" s="17"/>
      <c r="I4864" s="19"/>
      <c r="J4864" s="18">
        <v>0</v>
      </c>
      <c r="K4864" s="17"/>
      <c r="L4864" s="19"/>
      <c r="M4864" s="19"/>
      <c r="N4864" s="18">
        <v>0</v>
      </c>
      <c r="O4864" s="19"/>
      <c r="P4864" s="19"/>
      <c r="Q4864" s="19"/>
      <c r="R4864" s="19"/>
      <c r="S4864" s="18">
        <v>0</v>
      </c>
      <c r="T4864" s="20">
        <v>1.5</v>
      </c>
      <c r="U4864" s="17">
        <v>18.7</v>
      </c>
      <c r="V4864" s="17"/>
      <c r="W4864" s="17"/>
      <c r="X4864" s="17"/>
      <c r="Y4864" s="17"/>
      <c r="Z4864" s="18">
        <v>20.2</v>
      </c>
      <c r="AA4864" s="17">
        <v>3</v>
      </c>
      <c r="AB4864" s="17"/>
      <c r="AC4864" s="41">
        <v>65.283333333333331</v>
      </c>
    </row>
    <row r="4865" spans="1:29" x14ac:dyDescent="0.25">
      <c r="A4865" s="224">
        <v>4861</v>
      </c>
      <c r="B4865" s="109">
        <v>204206</v>
      </c>
      <c r="C4865" s="36" t="s">
        <v>5457</v>
      </c>
      <c r="D4865" s="38">
        <v>0.59281249999999996</v>
      </c>
      <c r="E4865" s="123"/>
      <c r="F4865" s="33"/>
      <c r="G4865" s="34">
        <v>59.28125</v>
      </c>
      <c r="H4865" s="33"/>
      <c r="I4865" s="32"/>
      <c r="J4865" s="34">
        <v>0</v>
      </c>
      <c r="K4865" s="33"/>
      <c r="L4865" s="32"/>
      <c r="M4865" s="32"/>
      <c r="N4865" s="34">
        <v>0</v>
      </c>
      <c r="O4865" s="32"/>
      <c r="P4865" s="32"/>
      <c r="Q4865" s="32"/>
      <c r="R4865" s="32"/>
      <c r="S4865" s="34">
        <v>0</v>
      </c>
      <c r="T4865" s="35">
        <v>1</v>
      </c>
      <c r="U4865" s="33"/>
      <c r="V4865" s="33"/>
      <c r="W4865" s="33">
        <v>5</v>
      </c>
      <c r="X4865" s="33"/>
      <c r="Y4865" s="33"/>
      <c r="Z4865" s="34">
        <v>6</v>
      </c>
      <c r="AA4865" s="33"/>
      <c r="AB4865" s="33"/>
      <c r="AC4865" s="42">
        <v>65.28125</v>
      </c>
    </row>
    <row r="4866" spans="1:29" x14ac:dyDescent="0.25">
      <c r="A4866" s="224">
        <v>4862</v>
      </c>
      <c r="B4866" s="62" t="s">
        <v>3881</v>
      </c>
      <c r="C4866" s="13" t="s">
        <v>3340</v>
      </c>
      <c r="D4866" s="18">
        <v>0.6427272727272727</v>
      </c>
      <c r="E4866" s="122">
        <v>1</v>
      </c>
      <c r="F4866" s="17"/>
      <c r="G4866" s="18">
        <v>65.272727272727266</v>
      </c>
      <c r="H4866" s="17"/>
      <c r="I4866" s="19"/>
      <c r="J4866" s="18">
        <v>0</v>
      </c>
      <c r="K4866" s="17"/>
      <c r="L4866" s="19"/>
      <c r="M4866" s="19"/>
      <c r="N4866" s="18">
        <v>0</v>
      </c>
      <c r="O4866" s="19"/>
      <c r="P4866" s="19"/>
      <c r="Q4866" s="19"/>
      <c r="R4866" s="19"/>
      <c r="S4866" s="18">
        <v>0</v>
      </c>
      <c r="T4866" s="20"/>
      <c r="U4866" s="17"/>
      <c r="V4866" s="17"/>
      <c r="W4866" s="17"/>
      <c r="X4866" s="17"/>
      <c r="Y4866" s="17"/>
      <c r="Z4866" s="18">
        <v>0</v>
      </c>
      <c r="AA4866" s="17"/>
      <c r="AB4866" s="17"/>
      <c r="AC4866" s="41">
        <v>65.272727272727266</v>
      </c>
    </row>
    <row r="4867" spans="1:29" x14ac:dyDescent="0.25">
      <c r="A4867" s="225">
        <v>4863</v>
      </c>
      <c r="B4867" s="109">
        <v>214062</v>
      </c>
      <c r="C4867" s="36" t="s">
        <v>5457</v>
      </c>
      <c r="D4867" s="39">
        <v>0.58962962962962961</v>
      </c>
      <c r="E4867" s="123"/>
      <c r="F4867" s="33"/>
      <c r="G4867" s="34">
        <v>58.962962962962962</v>
      </c>
      <c r="H4867" s="33"/>
      <c r="I4867" s="32"/>
      <c r="J4867" s="34">
        <v>0</v>
      </c>
      <c r="K4867" s="33"/>
      <c r="L4867" s="32"/>
      <c r="M4867" s="32"/>
      <c r="N4867" s="34">
        <v>0</v>
      </c>
      <c r="O4867" s="32"/>
      <c r="P4867" s="32"/>
      <c r="Q4867" s="32"/>
      <c r="R4867" s="32"/>
      <c r="S4867" s="34">
        <v>0</v>
      </c>
      <c r="T4867" s="35">
        <v>2</v>
      </c>
      <c r="U4867" s="33">
        <v>2.2000000000000002</v>
      </c>
      <c r="V4867" s="33">
        <v>1.6</v>
      </c>
      <c r="W4867" s="33">
        <v>0.5</v>
      </c>
      <c r="X4867" s="33"/>
      <c r="Y4867" s="33"/>
      <c r="Z4867" s="34">
        <v>6.3000000000000007</v>
      </c>
      <c r="AA4867" s="33"/>
      <c r="AB4867" s="33"/>
      <c r="AC4867" s="42">
        <v>65.262962962962959</v>
      </c>
    </row>
    <row r="4868" spans="1:29" x14ac:dyDescent="0.25">
      <c r="A4868" s="224">
        <v>4864</v>
      </c>
      <c r="B4868" s="23" t="s">
        <v>2018</v>
      </c>
      <c r="C4868" s="8" t="s">
        <v>1369</v>
      </c>
      <c r="D4868" s="18">
        <v>0.56833333333333336</v>
      </c>
      <c r="E4868" s="122"/>
      <c r="F4868" s="17"/>
      <c r="G4868" s="18">
        <f>SUM(D4868*100,E4868:F4868)</f>
        <v>56.833333333333336</v>
      </c>
      <c r="H4868" s="17"/>
      <c r="I4868" s="19"/>
      <c r="J4868" s="18">
        <f>SUM(H4868:I4868)</f>
        <v>0</v>
      </c>
      <c r="K4868" s="17"/>
      <c r="L4868" s="19"/>
      <c r="M4868" s="19"/>
      <c r="N4868" s="18">
        <f>SUM(K4868:M4868)</f>
        <v>0</v>
      </c>
      <c r="O4868" s="19"/>
      <c r="P4868" s="19">
        <v>0.5</v>
      </c>
      <c r="Q4868" s="19"/>
      <c r="R4868" s="19"/>
      <c r="S4868" s="18">
        <f>SUM(O4868:R4868)</f>
        <v>0.5</v>
      </c>
      <c r="T4868" s="20">
        <v>2</v>
      </c>
      <c r="U4868" s="17"/>
      <c r="V4868" s="17"/>
      <c r="W4868" s="17">
        <v>5.4</v>
      </c>
      <c r="X4868" s="17"/>
      <c r="Y4868" s="17">
        <v>0.5</v>
      </c>
      <c r="Z4868" s="18">
        <f>SUM(T4868:Y4868)</f>
        <v>7.9</v>
      </c>
      <c r="AA4868" s="17"/>
      <c r="AB4868" s="17"/>
      <c r="AC4868" s="41">
        <f>G4868+J4868+N4868+S4868+Z4868+AA4868-AB4868</f>
        <v>65.233333333333334</v>
      </c>
    </row>
    <row r="4869" spans="1:29" ht="25.5" x14ac:dyDescent="0.25">
      <c r="A4869" s="224">
        <v>4865</v>
      </c>
      <c r="B4869" s="81" t="s">
        <v>2019</v>
      </c>
      <c r="C4869" s="13" t="s">
        <v>1369</v>
      </c>
      <c r="D4869" s="18">
        <v>0.62728571428571422</v>
      </c>
      <c r="E4869" s="122"/>
      <c r="F4869" s="17"/>
      <c r="G4869" s="18">
        <f>SUM(D4869*100,E4869:F4869)</f>
        <v>62.728571428571421</v>
      </c>
      <c r="H4869" s="17"/>
      <c r="I4869" s="19"/>
      <c r="J4869" s="18">
        <f>SUM(H4869:I4869)</f>
        <v>0</v>
      </c>
      <c r="K4869" s="17"/>
      <c r="L4869" s="19"/>
      <c r="M4869" s="19"/>
      <c r="N4869" s="18">
        <f>SUM(K4869:M4869)</f>
        <v>0</v>
      </c>
      <c r="O4869" s="19">
        <v>2.5</v>
      </c>
      <c r="P4869" s="19"/>
      <c r="Q4869" s="19"/>
      <c r="R4869" s="19"/>
      <c r="S4869" s="18">
        <f>SUM(O4869:R4869)</f>
        <v>2.5</v>
      </c>
      <c r="T4869" s="20"/>
      <c r="U4869" s="17"/>
      <c r="V4869" s="17"/>
      <c r="W4869" s="17"/>
      <c r="X4869" s="17"/>
      <c r="Y4869" s="17"/>
      <c r="Z4869" s="18">
        <f>SUM(T4869:Y4869)</f>
        <v>0</v>
      </c>
      <c r="AA4869" s="17"/>
      <c r="AB4869" s="17"/>
      <c r="AC4869" s="41">
        <f>G4869+J4869+N4869+S4869+Z4869+AA4869-AB4869</f>
        <v>65.228571428571428</v>
      </c>
    </row>
    <row r="4870" spans="1:29" x14ac:dyDescent="0.25">
      <c r="A4870" s="224">
        <v>4866</v>
      </c>
      <c r="B4870" s="62" t="s">
        <v>5239</v>
      </c>
      <c r="C4870" s="9" t="s">
        <v>4042</v>
      </c>
      <c r="D4870" s="18">
        <v>0.65007878787878792</v>
      </c>
      <c r="E4870" s="124"/>
      <c r="F4870" s="17"/>
      <c r="G4870" s="18">
        <f>SUM(D4870*100,E4870:F4870)</f>
        <v>65.007878787878795</v>
      </c>
      <c r="H4870" s="17"/>
      <c r="I4870" s="19"/>
      <c r="J4870" s="18">
        <f>SUM(H4870:I4870)</f>
        <v>0</v>
      </c>
      <c r="K4870" s="17"/>
      <c r="L4870" s="19"/>
      <c r="M4870" s="19"/>
      <c r="N4870" s="18">
        <f>SUM(K4870:M4870)</f>
        <v>0</v>
      </c>
      <c r="O4870" s="19"/>
      <c r="P4870" s="19"/>
      <c r="Q4870" s="19"/>
      <c r="R4870" s="19"/>
      <c r="S4870" s="18">
        <f>SUM(O4870:R4870)</f>
        <v>0</v>
      </c>
      <c r="T4870" s="20"/>
      <c r="U4870" s="17">
        <v>0.2</v>
      </c>
      <c r="V4870" s="17"/>
      <c r="W4870" s="17"/>
      <c r="X4870" s="17"/>
      <c r="Y4870" s="17"/>
      <c r="Z4870" s="18">
        <f>SUM(T4870:Y4870)</f>
        <v>0.2</v>
      </c>
      <c r="AA4870" s="17"/>
      <c r="AB4870" s="17"/>
      <c r="AC4870" s="41">
        <f>G4870+J4870+N4870+S4870+Z4870+AA4870-AB4870</f>
        <v>65.207878787878798</v>
      </c>
    </row>
    <row r="4871" spans="1:29" x14ac:dyDescent="0.25">
      <c r="A4871" s="225">
        <v>4867</v>
      </c>
      <c r="B4871" s="62" t="s">
        <v>4963</v>
      </c>
      <c r="C4871" s="8" t="s">
        <v>4042</v>
      </c>
      <c r="D4871" s="18">
        <v>0.64980263157894735</v>
      </c>
      <c r="E4871" s="124"/>
      <c r="F4871" s="17"/>
      <c r="G4871" s="18">
        <f>SUM(D4871*100,E4871:F4871)</f>
        <v>64.98026315789474</v>
      </c>
      <c r="H4871" s="17"/>
      <c r="I4871" s="19"/>
      <c r="J4871" s="18">
        <f>SUM(H4871:I4871)</f>
        <v>0</v>
      </c>
      <c r="K4871" s="17"/>
      <c r="L4871" s="19"/>
      <c r="M4871" s="19"/>
      <c r="N4871" s="18">
        <f>SUM(K4871:M4871)</f>
        <v>0</v>
      </c>
      <c r="O4871" s="19"/>
      <c r="P4871" s="19"/>
      <c r="Q4871" s="19"/>
      <c r="R4871" s="19"/>
      <c r="S4871" s="18">
        <f>SUM(O4871:R4871)</f>
        <v>0</v>
      </c>
      <c r="T4871" s="20"/>
      <c r="U4871" s="17"/>
      <c r="V4871" s="17"/>
      <c r="W4871" s="17"/>
      <c r="X4871" s="17">
        <v>0.2</v>
      </c>
      <c r="Y4871" s="17"/>
      <c r="Z4871" s="18">
        <f>SUM(T4871:Y4871)</f>
        <v>0.2</v>
      </c>
      <c r="AA4871" s="17"/>
      <c r="AB4871" s="17"/>
      <c r="AC4871" s="41">
        <f>G4871+J4871+N4871+S4871+Z4871+AA4871-AB4871</f>
        <v>65.180263157894743</v>
      </c>
    </row>
    <row r="4872" spans="1:29" x14ac:dyDescent="0.25">
      <c r="A4872" s="224">
        <v>4868</v>
      </c>
      <c r="B4872" s="60" t="s">
        <v>1172</v>
      </c>
      <c r="C4872" s="8" t="s">
        <v>5456</v>
      </c>
      <c r="D4872" s="6">
        <v>0.62878787878787878</v>
      </c>
      <c r="E4872" s="121"/>
      <c r="F4872" s="5"/>
      <c r="G4872" s="6">
        <f>SUM(D4872*100,E4872:F4872)</f>
        <v>62.878787878787875</v>
      </c>
      <c r="H4872" s="5"/>
      <c r="I4872" s="4"/>
      <c r="J4872" s="6">
        <f>SUM(H4872:I4872)</f>
        <v>0</v>
      </c>
      <c r="K4872" s="5"/>
      <c r="L4872" s="4"/>
      <c r="M4872" s="4"/>
      <c r="N4872" s="6">
        <f>SUM(K4872:M4872)</f>
        <v>0</v>
      </c>
      <c r="O4872" s="4"/>
      <c r="P4872" s="4"/>
      <c r="Q4872" s="4"/>
      <c r="R4872" s="4"/>
      <c r="S4872" s="6">
        <f>SUM(O4872:R4872)</f>
        <v>0</v>
      </c>
      <c r="T4872" s="7"/>
      <c r="U4872" s="5"/>
      <c r="V4872" s="5"/>
      <c r="W4872" s="5">
        <v>1.5</v>
      </c>
      <c r="X4872" s="5">
        <v>0.8</v>
      </c>
      <c r="Y4872" s="5"/>
      <c r="Z4872" s="6">
        <f>SUM(T4872:Y4872)</f>
        <v>2.2999999999999998</v>
      </c>
      <c r="AA4872" s="5"/>
      <c r="AB4872" s="5"/>
      <c r="AC4872" s="40">
        <f>G4872+J4872+N4872+S4872+Z4872+AA4872-AB4872</f>
        <v>65.178787878787873</v>
      </c>
    </row>
    <row r="4873" spans="1:29" x14ac:dyDescent="0.25">
      <c r="A4873" s="224">
        <v>4869</v>
      </c>
      <c r="B4873" s="62" t="s">
        <v>3186</v>
      </c>
      <c r="C4873" s="13" t="s">
        <v>2360</v>
      </c>
      <c r="D4873" s="18">
        <v>0.65166666666666673</v>
      </c>
      <c r="E4873" s="122"/>
      <c r="F4873" s="17"/>
      <c r="G4873" s="18">
        <v>65.166666666666671</v>
      </c>
      <c r="H4873" s="17"/>
      <c r="I4873" s="19"/>
      <c r="J4873" s="18">
        <v>0</v>
      </c>
      <c r="K4873" s="17"/>
      <c r="L4873" s="19"/>
      <c r="M4873" s="19"/>
      <c r="N4873" s="18">
        <v>0</v>
      </c>
      <c r="O4873" s="19"/>
      <c r="P4873" s="19"/>
      <c r="Q4873" s="19"/>
      <c r="R4873" s="19"/>
      <c r="S4873" s="18">
        <v>0</v>
      </c>
      <c r="T4873" s="20"/>
      <c r="U4873" s="17"/>
      <c r="V4873" s="17"/>
      <c r="W4873" s="17"/>
      <c r="X4873" s="17"/>
      <c r="Y4873" s="17"/>
      <c r="Z4873" s="18">
        <v>0</v>
      </c>
      <c r="AA4873" s="17"/>
      <c r="AB4873" s="17"/>
      <c r="AC4873" s="41">
        <v>65.166666666666671</v>
      </c>
    </row>
    <row r="4874" spans="1:29" x14ac:dyDescent="0.25">
      <c r="A4874" s="224">
        <v>4870</v>
      </c>
      <c r="B4874" s="109">
        <v>194158</v>
      </c>
      <c r="C4874" s="36" t="s">
        <v>5457</v>
      </c>
      <c r="D4874" s="39">
        <v>0.65166666666666662</v>
      </c>
      <c r="E4874" s="123"/>
      <c r="F4874" s="33"/>
      <c r="G4874" s="34">
        <v>65.166666666666657</v>
      </c>
      <c r="H4874" s="33"/>
      <c r="I4874" s="32"/>
      <c r="J4874" s="34">
        <v>0</v>
      </c>
      <c r="K4874" s="33"/>
      <c r="L4874" s="32"/>
      <c r="M4874" s="32"/>
      <c r="N4874" s="34">
        <v>0</v>
      </c>
      <c r="O4874" s="32"/>
      <c r="P4874" s="32"/>
      <c r="Q4874" s="32"/>
      <c r="R4874" s="32"/>
      <c r="S4874" s="34">
        <v>0</v>
      </c>
      <c r="T4874" s="35"/>
      <c r="U4874" s="33"/>
      <c r="V4874" s="33"/>
      <c r="W4874" s="33"/>
      <c r="X4874" s="33"/>
      <c r="Y4874" s="33"/>
      <c r="Z4874" s="34">
        <v>0</v>
      </c>
      <c r="AA4874" s="33"/>
      <c r="AB4874" s="33"/>
      <c r="AC4874" s="42">
        <v>65.166666666666657</v>
      </c>
    </row>
    <row r="4875" spans="1:29" x14ac:dyDescent="0.25">
      <c r="A4875" s="225">
        <v>4871</v>
      </c>
      <c r="B4875" s="109">
        <v>214196</v>
      </c>
      <c r="C4875" s="36" t="s">
        <v>5457</v>
      </c>
      <c r="D4875" s="39">
        <v>0.65165185185185182</v>
      </c>
      <c r="E4875" s="123"/>
      <c r="F4875" s="33"/>
      <c r="G4875" s="34">
        <v>65.16518518518518</v>
      </c>
      <c r="H4875" s="33"/>
      <c r="I4875" s="32"/>
      <c r="J4875" s="34">
        <v>0</v>
      </c>
      <c r="K4875" s="33"/>
      <c r="L4875" s="32"/>
      <c r="M4875" s="32"/>
      <c r="N4875" s="34">
        <v>0</v>
      </c>
      <c r="O4875" s="32"/>
      <c r="P4875" s="32"/>
      <c r="Q4875" s="32"/>
      <c r="R4875" s="32"/>
      <c r="S4875" s="34">
        <v>0</v>
      </c>
      <c r="T4875" s="35"/>
      <c r="U4875" s="33"/>
      <c r="V4875" s="33"/>
      <c r="W4875" s="33"/>
      <c r="X4875" s="33"/>
      <c r="Y4875" s="33"/>
      <c r="Z4875" s="34">
        <v>0</v>
      </c>
      <c r="AA4875" s="33"/>
      <c r="AB4875" s="33"/>
      <c r="AC4875" s="42">
        <v>65.16518518518518</v>
      </c>
    </row>
    <row r="4876" spans="1:29" x14ac:dyDescent="0.25">
      <c r="A4876" s="224">
        <v>4872</v>
      </c>
      <c r="B4876" s="62" t="s">
        <v>4829</v>
      </c>
      <c r="C4876" s="8" t="s">
        <v>4042</v>
      </c>
      <c r="D4876" s="18">
        <v>0.65156250000000004</v>
      </c>
      <c r="E4876" s="124"/>
      <c r="F4876" s="17"/>
      <c r="G4876" s="18">
        <f>SUM(D4876*100,E4876:F4876)</f>
        <v>65.15625</v>
      </c>
      <c r="H4876" s="17"/>
      <c r="I4876" s="19"/>
      <c r="J4876" s="18">
        <f>SUM(H4876:I4876)</f>
        <v>0</v>
      </c>
      <c r="K4876" s="17"/>
      <c r="L4876" s="19"/>
      <c r="M4876" s="19"/>
      <c r="N4876" s="18">
        <f>SUM(K4876:M4876)</f>
        <v>0</v>
      </c>
      <c r="O4876" s="19"/>
      <c r="P4876" s="19"/>
      <c r="Q4876" s="19"/>
      <c r="R4876" s="19"/>
      <c r="S4876" s="18">
        <f>SUM(O4876:R4876)</f>
        <v>0</v>
      </c>
      <c r="T4876" s="20"/>
      <c r="U4876" s="17"/>
      <c r="V4876" s="17"/>
      <c r="W4876" s="17"/>
      <c r="X4876" s="17"/>
      <c r="Y4876" s="17"/>
      <c r="Z4876" s="18">
        <f>SUM(T4876:Y4876)</f>
        <v>0</v>
      </c>
      <c r="AA4876" s="17"/>
      <c r="AB4876" s="17"/>
      <c r="AC4876" s="41">
        <f>G4876+J4876+N4876+S4876+Z4876+AA4876-AB4876</f>
        <v>65.15625</v>
      </c>
    </row>
    <row r="4877" spans="1:29" x14ac:dyDescent="0.25">
      <c r="A4877" s="224">
        <v>4873</v>
      </c>
      <c r="B4877" s="81" t="s">
        <v>2020</v>
      </c>
      <c r="C4877" s="8" t="s">
        <v>1369</v>
      </c>
      <c r="D4877" s="18">
        <v>0.65131086142322092</v>
      </c>
      <c r="E4877" s="122"/>
      <c r="F4877" s="17"/>
      <c r="G4877" s="18">
        <f>SUM(D4877*100,E4877:F4877)</f>
        <v>65.13108614232209</v>
      </c>
      <c r="H4877" s="17"/>
      <c r="I4877" s="19"/>
      <c r="J4877" s="18">
        <f>SUM(H4877:I4877)</f>
        <v>0</v>
      </c>
      <c r="K4877" s="17"/>
      <c r="L4877" s="19"/>
      <c r="M4877" s="19"/>
      <c r="N4877" s="18">
        <f>SUM(K4877:M4877)</f>
        <v>0</v>
      </c>
      <c r="O4877" s="19"/>
      <c r="P4877" s="19"/>
      <c r="Q4877" s="19"/>
      <c r="R4877" s="19"/>
      <c r="S4877" s="18">
        <f>SUM(O4877:R4877)</f>
        <v>0</v>
      </c>
      <c r="T4877" s="20"/>
      <c r="U4877" s="17"/>
      <c r="V4877" s="17"/>
      <c r="W4877" s="17"/>
      <c r="X4877" s="17"/>
      <c r="Y4877" s="17"/>
      <c r="Z4877" s="18">
        <f>SUM(T4877:Y4877)</f>
        <v>0</v>
      </c>
      <c r="AA4877" s="17"/>
      <c r="AB4877" s="17"/>
      <c r="AC4877" s="41">
        <f>G4877+J4877+N4877+S4877+Z4877+AA4877-AB4877</f>
        <v>65.13108614232209</v>
      </c>
    </row>
    <row r="4878" spans="1:29" x14ac:dyDescent="0.25">
      <c r="A4878" s="224">
        <v>4874</v>
      </c>
      <c r="B4878" s="109">
        <v>204189</v>
      </c>
      <c r="C4878" s="36" t="s">
        <v>5457</v>
      </c>
      <c r="D4878" s="38">
        <v>0.65125</v>
      </c>
      <c r="E4878" s="123"/>
      <c r="F4878" s="33"/>
      <c r="G4878" s="34">
        <v>65.125</v>
      </c>
      <c r="H4878" s="33"/>
      <c r="I4878" s="32"/>
      <c r="J4878" s="34">
        <v>0</v>
      </c>
      <c r="K4878" s="33"/>
      <c r="L4878" s="32"/>
      <c r="M4878" s="32"/>
      <c r="N4878" s="34">
        <v>0</v>
      </c>
      <c r="O4878" s="32"/>
      <c r="P4878" s="32"/>
      <c r="Q4878" s="32"/>
      <c r="R4878" s="32"/>
      <c r="S4878" s="34">
        <v>0</v>
      </c>
      <c r="T4878" s="35"/>
      <c r="U4878" s="33"/>
      <c r="V4878" s="33"/>
      <c r="W4878" s="33"/>
      <c r="X4878" s="33"/>
      <c r="Y4878" s="33"/>
      <c r="Z4878" s="34">
        <v>0</v>
      </c>
      <c r="AA4878" s="33"/>
      <c r="AB4878" s="33"/>
      <c r="AC4878" s="42">
        <v>65.125</v>
      </c>
    </row>
    <row r="4879" spans="1:29" x14ac:dyDescent="0.25">
      <c r="A4879" s="225">
        <v>4875</v>
      </c>
      <c r="B4879" s="62" t="s">
        <v>3882</v>
      </c>
      <c r="C4879" s="13" t="s">
        <v>3340</v>
      </c>
      <c r="D4879" s="18">
        <v>0.59599999999999997</v>
      </c>
      <c r="E4879" s="122"/>
      <c r="F4879" s="17"/>
      <c r="G4879" s="18">
        <v>59.599999999999994</v>
      </c>
      <c r="H4879" s="17"/>
      <c r="I4879" s="19"/>
      <c r="J4879" s="18">
        <v>0</v>
      </c>
      <c r="K4879" s="17"/>
      <c r="L4879" s="19"/>
      <c r="M4879" s="19">
        <v>3</v>
      </c>
      <c r="N4879" s="18">
        <v>3</v>
      </c>
      <c r="O4879" s="19">
        <v>2.5</v>
      </c>
      <c r="P4879" s="19"/>
      <c r="Q4879" s="19"/>
      <c r="R4879" s="19"/>
      <c r="S4879" s="18">
        <v>2.5</v>
      </c>
      <c r="T4879" s="20"/>
      <c r="U4879" s="17"/>
      <c r="V4879" s="17"/>
      <c r="W4879" s="17"/>
      <c r="X4879" s="17"/>
      <c r="Y4879" s="17"/>
      <c r="Z4879" s="18">
        <v>0</v>
      </c>
      <c r="AA4879" s="17"/>
      <c r="AB4879" s="17"/>
      <c r="AC4879" s="41">
        <v>65.099999999999994</v>
      </c>
    </row>
    <row r="4880" spans="1:29" x14ac:dyDescent="0.25">
      <c r="A4880" s="224">
        <v>4876</v>
      </c>
      <c r="B4880" s="62" t="s">
        <v>3187</v>
      </c>
      <c r="C4880" s="13" t="s">
        <v>2360</v>
      </c>
      <c r="D4880" s="18">
        <v>0.65083333333333326</v>
      </c>
      <c r="E4880" s="122"/>
      <c r="F4880" s="17"/>
      <c r="G4880" s="18">
        <v>65.083333333333329</v>
      </c>
      <c r="H4880" s="17"/>
      <c r="I4880" s="19"/>
      <c r="J4880" s="18">
        <v>0</v>
      </c>
      <c r="K4880" s="17"/>
      <c r="L4880" s="19"/>
      <c r="M4880" s="19"/>
      <c r="N4880" s="18">
        <v>0</v>
      </c>
      <c r="O4880" s="19"/>
      <c r="P4880" s="19"/>
      <c r="Q4880" s="19"/>
      <c r="R4880" s="19"/>
      <c r="S4880" s="18">
        <v>0</v>
      </c>
      <c r="T4880" s="20"/>
      <c r="U4880" s="17"/>
      <c r="V4880" s="17"/>
      <c r="W4880" s="17"/>
      <c r="X4880" s="17"/>
      <c r="Y4880" s="17"/>
      <c r="Z4880" s="18">
        <v>0</v>
      </c>
      <c r="AA4880" s="17"/>
      <c r="AB4880" s="17"/>
      <c r="AC4880" s="41">
        <v>65.083333333333329</v>
      </c>
    </row>
    <row r="4881" spans="1:29" x14ac:dyDescent="0.25">
      <c r="A4881" s="224">
        <v>4877</v>
      </c>
      <c r="B4881" s="62" t="s">
        <v>5066</v>
      </c>
      <c r="C4881" s="24" t="s">
        <v>4042</v>
      </c>
      <c r="D4881" s="18">
        <v>0.65064516129032257</v>
      </c>
      <c r="E4881" s="124"/>
      <c r="F4881" s="17"/>
      <c r="G4881" s="18">
        <f>SUM(D4881*100,E4881:F4881)</f>
        <v>65.064516129032256</v>
      </c>
      <c r="H4881" s="17"/>
      <c r="I4881" s="19"/>
      <c r="J4881" s="18">
        <f>SUM(H4881:I4881)</f>
        <v>0</v>
      </c>
      <c r="K4881" s="17"/>
      <c r="L4881" s="19"/>
      <c r="M4881" s="19"/>
      <c r="N4881" s="18">
        <f>SUM(K4881:M4881)</f>
        <v>0</v>
      </c>
      <c r="O4881" s="19"/>
      <c r="P4881" s="19"/>
      <c r="Q4881" s="19"/>
      <c r="R4881" s="19"/>
      <c r="S4881" s="18">
        <f>SUM(O4881:R4881)</f>
        <v>0</v>
      </c>
      <c r="T4881" s="20"/>
      <c r="U4881" s="17"/>
      <c r="V4881" s="17"/>
      <c r="W4881" s="17"/>
      <c r="X4881" s="17"/>
      <c r="Y4881" s="17"/>
      <c r="Z4881" s="18">
        <f>SUM(T4881:Y4881)</f>
        <v>0</v>
      </c>
      <c r="AA4881" s="17"/>
      <c r="AB4881" s="17"/>
      <c r="AC4881" s="41">
        <f>G4881+J4881+N4881+S4881+Z4881+AA4881-AB4881</f>
        <v>65.064516129032256</v>
      </c>
    </row>
    <row r="4882" spans="1:29" x14ac:dyDescent="0.25">
      <c r="A4882" s="224">
        <v>4878</v>
      </c>
      <c r="B4882" s="109">
        <v>203183</v>
      </c>
      <c r="C4882" s="36" t="s">
        <v>5457</v>
      </c>
      <c r="D4882" s="38">
        <v>0.65062500000000001</v>
      </c>
      <c r="E4882" s="123"/>
      <c r="F4882" s="33"/>
      <c r="G4882" s="34">
        <v>65.0625</v>
      </c>
      <c r="H4882" s="33"/>
      <c r="I4882" s="32"/>
      <c r="J4882" s="34">
        <v>0</v>
      </c>
      <c r="K4882" s="33"/>
      <c r="L4882" s="32"/>
      <c r="M4882" s="32"/>
      <c r="N4882" s="34">
        <v>0</v>
      </c>
      <c r="O4882" s="32"/>
      <c r="P4882" s="32"/>
      <c r="Q4882" s="32"/>
      <c r="R4882" s="32"/>
      <c r="S4882" s="34">
        <v>0</v>
      </c>
      <c r="T4882" s="35"/>
      <c r="U4882" s="33"/>
      <c r="V4882" s="33"/>
      <c r="W4882" s="33"/>
      <c r="X4882" s="33"/>
      <c r="Y4882" s="33"/>
      <c r="Z4882" s="34">
        <v>0</v>
      </c>
      <c r="AA4882" s="33"/>
      <c r="AB4882" s="33"/>
      <c r="AC4882" s="42">
        <v>65.0625</v>
      </c>
    </row>
    <row r="4883" spans="1:29" x14ac:dyDescent="0.25">
      <c r="A4883" s="225">
        <v>4879</v>
      </c>
      <c r="B4883" s="62" t="s">
        <v>3883</v>
      </c>
      <c r="C4883" s="13" t="s">
        <v>3340</v>
      </c>
      <c r="D4883" s="18">
        <v>0.64060606060606062</v>
      </c>
      <c r="E4883" s="122">
        <v>1</v>
      </c>
      <c r="F4883" s="17"/>
      <c r="G4883" s="18">
        <v>65.060606060606062</v>
      </c>
      <c r="H4883" s="17"/>
      <c r="I4883" s="19"/>
      <c r="J4883" s="18">
        <v>0</v>
      </c>
      <c r="K4883" s="17"/>
      <c r="L4883" s="19"/>
      <c r="M4883" s="19"/>
      <c r="N4883" s="18">
        <v>0</v>
      </c>
      <c r="O4883" s="19"/>
      <c r="P4883" s="19"/>
      <c r="Q4883" s="19"/>
      <c r="R4883" s="19"/>
      <c r="S4883" s="18">
        <v>0</v>
      </c>
      <c r="T4883" s="20"/>
      <c r="U4883" s="17"/>
      <c r="V4883" s="17"/>
      <c r="W4883" s="17"/>
      <c r="X4883" s="17"/>
      <c r="Y4883" s="17"/>
      <c r="Z4883" s="18">
        <v>0</v>
      </c>
      <c r="AA4883" s="17"/>
      <c r="AB4883" s="17"/>
      <c r="AC4883" s="41">
        <v>65.060606060606062</v>
      </c>
    </row>
    <row r="4884" spans="1:29" x14ac:dyDescent="0.25">
      <c r="A4884" s="224">
        <v>4880</v>
      </c>
      <c r="B4884" s="105" t="s">
        <v>2021</v>
      </c>
      <c r="C4884" s="8" t="s">
        <v>1369</v>
      </c>
      <c r="D4884" s="18">
        <v>0.64136774193548385</v>
      </c>
      <c r="E4884" s="122"/>
      <c r="F4884" s="17"/>
      <c r="G4884" s="18">
        <f>SUM(D4884*100,E4884:F4884)</f>
        <v>64.136774193548391</v>
      </c>
      <c r="H4884" s="17"/>
      <c r="I4884" s="19"/>
      <c r="J4884" s="18">
        <f>SUM(H4884:I4884)</f>
        <v>0</v>
      </c>
      <c r="K4884" s="17"/>
      <c r="L4884" s="19"/>
      <c r="M4884" s="19"/>
      <c r="N4884" s="18">
        <f>SUM(K4884:M4884)</f>
        <v>0</v>
      </c>
      <c r="O4884" s="19"/>
      <c r="P4884" s="19"/>
      <c r="Q4884" s="19"/>
      <c r="R4884" s="19"/>
      <c r="S4884" s="18">
        <f>SUM(O4884:R4884)</f>
        <v>0</v>
      </c>
      <c r="T4884" s="20"/>
      <c r="U4884" s="17">
        <v>0.5</v>
      </c>
      <c r="V4884" s="17"/>
      <c r="W4884" s="17">
        <f>0.2+0.2</f>
        <v>0.4</v>
      </c>
      <c r="X4884" s="17"/>
      <c r="Y4884" s="17"/>
      <c r="Z4884" s="18">
        <f>SUM(T4884:Y4884)</f>
        <v>0.9</v>
      </c>
      <c r="AA4884" s="17"/>
      <c r="AB4884" s="17"/>
      <c r="AC4884" s="41">
        <f>G4884+J4884+N4884+S4884+Z4884+AA4884-AB4884</f>
        <v>65.036774193548396</v>
      </c>
    </row>
    <row r="4885" spans="1:29" x14ac:dyDescent="0.25">
      <c r="A4885" s="224">
        <v>4881</v>
      </c>
      <c r="B4885" s="109">
        <v>194200</v>
      </c>
      <c r="C4885" s="36" t="s">
        <v>5457</v>
      </c>
      <c r="D4885" s="39">
        <v>0.65033333333333332</v>
      </c>
      <c r="E4885" s="123"/>
      <c r="F4885" s="33"/>
      <c r="G4885" s="34">
        <v>65.033333333333331</v>
      </c>
      <c r="H4885" s="33"/>
      <c r="I4885" s="32"/>
      <c r="J4885" s="34">
        <v>0</v>
      </c>
      <c r="K4885" s="33"/>
      <c r="L4885" s="32"/>
      <c r="M4885" s="32"/>
      <c r="N4885" s="34">
        <v>0</v>
      </c>
      <c r="O4885" s="32"/>
      <c r="P4885" s="32"/>
      <c r="Q4885" s="32"/>
      <c r="R4885" s="32"/>
      <c r="S4885" s="34">
        <v>0</v>
      </c>
      <c r="T4885" s="35"/>
      <c r="U4885" s="33"/>
      <c r="V4885" s="33"/>
      <c r="W4885" s="33"/>
      <c r="X4885" s="33"/>
      <c r="Y4885" s="33"/>
      <c r="Z4885" s="34">
        <v>0</v>
      </c>
      <c r="AA4885" s="33"/>
      <c r="AB4885" s="33"/>
      <c r="AC4885" s="42">
        <v>65.033333333333331</v>
      </c>
    </row>
    <row r="4886" spans="1:29" x14ac:dyDescent="0.25">
      <c r="A4886" s="224">
        <v>4882</v>
      </c>
      <c r="B4886" s="62" t="s">
        <v>5030</v>
      </c>
      <c r="C4886" s="8" t="s">
        <v>4042</v>
      </c>
      <c r="D4886" s="18">
        <v>0.65020979020979019</v>
      </c>
      <c r="E4886" s="124"/>
      <c r="F4886" s="17"/>
      <c r="G4886" s="18">
        <f>SUM(D4886*100,E4886:F4886)</f>
        <v>65.020979020979013</v>
      </c>
      <c r="H4886" s="17"/>
      <c r="I4886" s="19"/>
      <c r="J4886" s="18">
        <f>SUM(H4886:I4886)</f>
        <v>0</v>
      </c>
      <c r="K4886" s="17"/>
      <c r="L4886" s="19"/>
      <c r="M4886" s="19"/>
      <c r="N4886" s="18">
        <f>SUM(K4886:M4886)</f>
        <v>0</v>
      </c>
      <c r="O4886" s="19"/>
      <c r="P4886" s="19"/>
      <c r="Q4886" s="19"/>
      <c r="R4886" s="19"/>
      <c r="S4886" s="18">
        <f>SUM(O4886:R4886)</f>
        <v>0</v>
      </c>
      <c r="T4886" s="20"/>
      <c r="U4886" s="17"/>
      <c r="V4886" s="17"/>
      <c r="W4886" s="17"/>
      <c r="X4886" s="17"/>
      <c r="Y4886" s="17"/>
      <c r="Z4886" s="18">
        <f>SUM(T4886:Y4886)</f>
        <v>0</v>
      </c>
      <c r="AA4886" s="17"/>
      <c r="AB4886" s="17"/>
      <c r="AC4886" s="41">
        <f>G4886+J4886+N4886+S4886+Z4886+AA4886-AB4886</f>
        <v>65.020979020979013</v>
      </c>
    </row>
    <row r="4887" spans="1:29" ht="25.5" x14ac:dyDescent="0.25">
      <c r="A4887" s="225">
        <v>4883</v>
      </c>
      <c r="B4887" s="81" t="s">
        <v>2022</v>
      </c>
      <c r="C4887" s="13" t="s">
        <v>1369</v>
      </c>
      <c r="D4887" s="18">
        <v>0.65016428571428575</v>
      </c>
      <c r="E4887" s="122"/>
      <c r="F4887" s="17"/>
      <c r="G4887" s="18">
        <f>SUM(D4887*100,E4887:F4887)</f>
        <v>65.016428571428577</v>
      </c>
      <c r="H4887" s="17"/>
      <c r="I4887" s="19"/>
      <c r="J4887" s="18">
        <f>SUM(H4887:I4887)</f>
        <v>0</v>
      </c>
      <c r="K4887" s="17"/>
      <c r="L4887" s="19"/>
      <c r="M4887" s="19"/>
      <c r="N4887" s="18">
        <f>SUM(K4887:M4887)</f>
        <v>0</v>
      </c>
      <c r="O4887" s="19"/>
      <c r="P4887" s="19"/>
      <c r="Q4887" s="19"/>
      <c r="R4887" s="19"/>
      <c r="S4887" s="18">
        <f>SUM(O4887:R4887)</f>
        <v>0</v>
      </c>
      <c r="T4887" s="20"/>
      <c r="U4887" s="17"/>
      <c r="V4887" s="17"/>
      <c r="W4887" s="17"/>
      <c r="X4887" s="17"/>
      <c r="Y4887" s="17"/>
      <c r="Z4887" s="18">
        <f>SUM(T4887:Y4887)</f>
        <v>0</v>
      </c>
      <c r="AA4887" s="17"/>
      <c r="AB4887" s="17"/>
      <c r="AC4887" s="41">
        <f>G4887+J4887+N4887+S4887+Z4887+AA4887-AB4887</f>
        <v>65.016428571428577</v>
      </c>
    </row>
    <row r="4888" spans="1:29" x14ac:dyDescent="0.25">
      <c r="A4888" s="224">
        <v>4884</v>
      </c>
      <c r="B4888" s="62" t="s">
        <v>5203</v>
      </c>
      <c r="C4888" s="24" t="s">
        <v>4042</v>
      </c>
      <c r="D4888" s="18">
        <v>0.64516129032258063</v>
      </c>
      <c r="E4888" s="124"/>
      <c r="F4888" s="17"/>
      <c r="G4888" s="18">
        <f>SUM(D4888*100,E4888:F4888)</f>
        <v>64.516129032258064</v>
      </c>
      <c r="H4888" s="17"/>
      <c r="I4888" s="19"/>
      <c r="J4888" s="18">
        <f>SUM(H4888:I4888)</f>
        <v>0</v>
      </c>
      <c r="K4888" s="17"/>
      <c r="L4888" s="19"/>
      <c r="M4888" s="19"/>
      <c r="N4888" s="18">
        <f>SUM(K4888:M4888)</f>
        <v>0</v>
      </c>
      <c r="O4888" s="19"/>
      <c r="P4888" s="19"/>
      <c r="Q4888" s="19"/>
      <c r="R4888" s="19"/>
      <c r="S4888" s="18">
        <f>SUM(O4888:R4888)</f>
        <v>0</v>
      </c>
      <c r="T4888" s="20"/>
      <c r="U4888" s="17"/>
      <c r="V4888" s="17">
        <v>0.5</v>
      </c>
      <c r="W4888" s="17"/>
      <c r="X4888" s="17"/>
      <c r="Y4888" s="17"/>
      <c r="Z4888" s="18">
        <f>SUM(T4888:Y4888)</f>
        <v>0.5</v>
      </c>
      <c r="AA4888" s="17"/>
      <c r="AB4888" s="17"/>
      <c r="AC4888" s="41">
        <f>G4888+J4888+N4888+S4888+Z4888+AA4888-AB4888</f>
        <v>65.016129032258064</v>
      </c>
    </row>
    <row r="4889" spans="1:29" x14ac:dyDescent="0.25">
      <c r="A4889" s="224">
        <v>4885</v>
      </c>
      <c r="B4889" s="82" t="s">
        <v>2023</v>
      </c>
      <c r="C4889" s="25" t="s">
        <v>1369</v>
      </c>
      <c r="D4889" s="18">
        <v>0.65</v>
      </c>
      <c r="E4889" s="122"/>
      <c r="F4889" s="17"/>
      <c r="G4889" s="18">
        <f>SUM(D4889*100,E4889:F4889)</f>
        <v>65</v>
      </c>
      <c r="H4889" s="17"/>
      <c r="I4889" s="19"/>
      <c r="J4889" s="18">
        <f>SUM(H4889:I4889)</f>
        <v>0</v>
      </c>
      <c r="K4889" s="17"/>
      <c r="L4889" s="19"/>
      <c r="M4889" s="19"/>
      <c r="N4889" s="18">
        <f>SUM(K4889:M4889)</f>
        <v>0</v>
      </c>
      <c r="O4889" s="19"/>
      <c r="P4889" s="19"/>
      <c r="Q4889" s="19"/>
      <c r="R4889" s="19"/>
      <c r="S4889" s="18">
        <f>SUM(O4889:R4889)</f>
        <v>0</v>
      </c>
      <c r="T4889" s="20"/>
      <c r="U4889" s="17"/>
      <c r="V4889" s="17"/>
      <c r="W4889" s="17"/>
      <c r="X4889" s="17"/>
      <c r="Y4889" s="17"/>
      <c r="Z4889" s="18">
        <f>SUM(T4889:Y4889)</f>
        <v>0</v>
      </c>
      <c r="AA4889" s="17"/>
      <c r="AB4889" s="17"/>
      <c r="AC4889" s="41">
        <f>G4889+J4889+N4889+S4889+Z4889+AA4889-AB4889</f>
        <v>65</v>
      </c>
    </row>
    <row r="4890" spans="1:29" x14ac:dyDescent="0.25">
      <c r="A4890" s="224">
        <v>4886</v>
      </c>
      <c r="B4890" s="62" t="s">
        <v>3188</v>
      </c>
      <c r="C4890" s="13" t="s">
        <v>2360</v>
      </c>
      <c r="D4890" s="18">
        <v>0.65</v>
      </c>
      <c r="E4890" s="122"/>
      <c r="F4890" s="17"/>
      <c r="G4890" s="18">
        <v>65</v>
      </c>
      <c r="H4890" s="17"/>
      <c r="I4890" s="19"/>
      <c r="J4890" s="18">
        <v>0</v>
      </c>
      <c r="K4890" s="17"/>
      <c r="L4890" s="19"/>
      <c r="M4890" s="19"/>
      <c r="N4890" s="18">
        <v>0</v>
      </c>
      <c r="O4890" s="19"/>
      <c r="P4890" s="19"/>
      <c r="Q4890" s="19"/>
      <c r="R4890" s="19"/>
      <c r="S4890" s="18">
        <v>0</v>
      </c>
      <c r="T4890" s="20"/>
      <c r="U4890" s="17"/>
      <c r="V4890" s="17"/>
      <c r="W4890" s="17"/>
      <c r="X4890" s="17"/>
      <c r="Y4890" s="17"/>
      <c r="Z4890" s="18">
        <v>0</v>
      </c>
      <c r="AA4890" s="17"/>
      <c r="AB4890" s="17"/>
      <c r="AC4890" s="41">
        <v>65</v>
      </c>
    </row>
    <row r="4891" spans="1:29" x14ac:dyDescent="0.25">
      <c r="A4891" s="225">
        <v>4887</v>
      </c>
      <c r="B4891" s="62" t="s">
        <v>5273</v>
      </c>
      <c r="C4891" s="9" t="s">
        <v>4042</v>
      </c>
      <c r="D4891" s="18">
        <v>0.62997575757575763</v>
      </c>
      <c r="E4891" s="124"/>
      <c r="F4891" s="17"/>
      <c r="G4891" s="18">
        <f>SUM(D4891*100,E4891:F4891)</f>
        <v>62.99757575757576</v>
      </c>
      <c r="H4891" s="17"/>
      <c r="I4891" s="19"/>
      <c r="J4891" s="18">
        <f>SUM(H4891:I4891)</f>
        <v>0</v>
      </c>
      <c r="K4891" s="17"/>
      <c r="L4891" s="19"/>
      <c r="M4891" s="19"/>
      <c r="N4891" s="18">
        <f>SUM(K4891:M4891)</f>
        <v>0</v>
      </c>
      <c r="O4891" s="19"/>
      <c r="P4891" s="19"/>
      <c r="Q4891" s="19"/>
      <c r="R4891" s="19"/>
      <c r="S4891" s="18">
        <f>SUM(O4891:R4891)</f>
        <v>0</v>
      </c>
      <c r="T4891" s="20"/>
      <c r="U4891" s="17">
        <v>2</v>
      </c>
      <c r="V4891" s="17"/>
      <c r="W4891" s="17"/>
      <c r="X4891" s="17"/>
      <c r="Y4891" s="17"/>
      <c r="Z4891" s="18">
        <f>SUM(T4891:Y4891)</f>
        <v>2</v>
      </c>
      <c r="AA4891" s="17"/>
      <c r="AB4891" s="17"/>
      <c r="AC4891" s="41">
        <f>G4891+J4891+N4891+S4891+Z4891+AA4891-AB4891</f>
        <v>64.99757575757576</v>
      </c>
    </row>
    <row r="4892" spans="1:29" x14ac:dyDescent="0.25">
      <c r="A4892" s="224">
        <v>4888</v>
      </c>
      <c r="B4892" s="109">
        <v>184159</v>
      </c>
      <c r="C4892" s="36" t="s">
        <v>5457</v>
      </c>
      <c r="D4892" s="39">
        <v>0.6497222222222222</v>
      </c>
      <c r="E4892" s="123"/>
      <c r="F4892" s="33"/>
      <c r="G4892" s="34">
        <v>64.972222222222214</v>
      </c>
      <c r="H4892" s="33"/>
      <c r="I4892" s="32"/>
      <c r="J4892" s="34">
        <v>0</v>
      </c>
      <c r="K4892" s="33"/>
      <c r="L4892" s="32"/>
      <c r="M4892" s="32"/>
      <c r="N4892" s="34">
        <v>0</v>
      </c>
      <c r="O4892" s="32"/>
      <c r="P4892" s="32"/>
      <c r="Q4892" s="32"/>
      <c r="R4892" s="32"/>
      <c r="S4892" s="34">
        <v>0</v>
      </c>
      <c r="T4892" s="35"/>
      <c r="U4892" s="33"/>
      <c r="V4892" s="33"/>
      <c r="W4892" s="33"/>
      <c r="X4892" s="33"/>
      <c r="Y4892" s="33"/>
      <c r="Z4892" s="34">
        <v>0</v>
      </c>
      <c r="AA4892" s="33"/>
      <c r="AB4892" s="33"/>
      <c r="AC4892" s="42">
        <v>64.972222222222214</v>
      </c>
    </row>
    <row r="4893" spans="1:29" x14ac:dyDescent="0.25">
      <c r="A4893" s="224">
        <v>4889</v>
      </c>
      <c r="B4893" s="109">
        <v>204162</v>
      </c>
      <c r="C4893" s="36" t="s">
        <v>5457</v>
      </c>
      <c r="D4893" s="38">
        <v>0.64968749999999997</v>
      </c>
      <c r="E4893" s="123"/>
      <c r="F4893" s="33"/>
      <c r="G4893" s="34">
        <v>64.96875</v>
      </c>
      <c r="H4893" s="33"/>
      <c r="I4893" s="32"/>
      <c r="J4893" s="34">
        <v>0</v>
      </c>
      <c r="K4893" s="33"/>
      <c r="L4893" s="32"/>
      <c r="M4893" s="32"/>
      <c r="N4893" s="34">
        <v>0</v>
      </c>
      <c r="O4893" s="32"/>
      <c r="P4893" s="32"/>
      <c r="Q4893" s="32"/>
      <c r="R4893" s="32"/>
      <c r="S4893" s="34">
        <v>0</v>
      </c>
      <c r="T4893" s="35"/>
      <c r="U4893" s="33"/>
      <c r="V4893" s="33"/>
      <c r="W4893" s="33"/>
      <c r="X4893" s="33"/>
      <c r="Y4893" s="33"/>
      <c r="Z4893" s="34">
        <v>0</v>
      </c>
      <c r="AA4893" s="33"/>
      <c r="AB4893" s="33"/>
      <c r="AC4893" s="42">
        <v>64.96875</v>
      </c>
    </row>
    <row r="4894" spans="1:29" x14ac:dyDescent="0.25">
      <c r="A4894" s="224">
        <v>4890</v>
      </c>
      <c r="B4894" s="58" t="s">
        <v>1173</v>
      </c>
      <c r="C4894" s="8" t="s">
        <v>5456</v>
      </c>
      <c r="D4894" s="6">
        <v>0.64966666666666661</v>
      </c>
      <c r="E4894" s="121"/>
      <c r="F4894" s="5"/>
      <c r="G4894" s="6">
        <f>SUM(D4894*100,E4894:F4894)</f>
        <v>64.966666666666669</v>
      </c>
      <c r="H4894" s="5"/>
      <c r="I4894" s="4"/>
      <c r="J4894" s="6">
        <f>SUM(H4894:I4894)</f>
        <v>0</v>
      </c>
      <c r="K4894" s="5"/>
      <c r="L4894" s="4"/>
      <c r="M4894" s="4"/>
      <c r="N4894" s="6">
        <f>SUM(K4894:M4894)</f>
        <v>0</v>
      </c>
      <c r="O4894" s="4"/>
      <c r="P4894" s="4"/>
      <c r="Q4894" s="4"/>
      <c r="R4894" s="4"/>
      <c r="S4894" s="6">
        <f>SUM(O4894:R4894)</f>
        <v>0</v>
      </c>
      <c r="T4894" s="7"/>
      <c r="U4894" s="5"/>
      <c r="V4894" s="5"/>
      <c r="W4894" s="5"/>
      <c r="X4894" s="5"/>
      <c r="Y4894" s="5"/>
      <c r="Z4894" s="6">
        <f>SUM(T4894:Y4894)</f>
        <v>0</v>
      </c>
      <c r="AA4894" s="5"/>
      <c r="AB4894" s="5"/>
      <c r="AC4894" s="40">
        <f>G4894+J4894+N4894+S4894+Z4894+AA4894-AB4894</f>
        <v>64.966666666666669</v>
      </c>
    </row>
    <row r="4895" spans="1:29" x14ac:dyDescent="0.25">
      <c r="A4895" s="225">
        <v>4891</v>
      </c>
      <c r="B4895" s="62" t="s">
        <v>4927</v>
      </c>
      <c r="C4895" s="8" t="s">
        <v>4042</v>
      </c>
      <c r="D4895" s="18">
        <v>0.64960526315789469</v>
      </c>
      <c r="E4895" s="124"/>
      <c r="F4895" s="17"/>
      <c r="G4895" s="18">
        <f>SUM(D4895*100,E4895:F4895)</f>
        <v>64.960526315789465</v>
      </c>
      <c r="H4895" s="17"/>
      <c r="I4895" s="19"/>
      <c r="J4895" s="18">
        <f>SUM(H4895:I4895)</f>
        <v>0</v>
      </c>
      <c r="K4895" s="17"/>
      <c r="L4895" s="19"/>
      <c r="M4895" s="19"/>
      <c r="N4895" s="18">
        <f>SUM(K4895:M4895)</f>
        <v>0</v>
      </c>
      <c r="O4895" s="19"/>
      <c r="P4895" s="19"/>
      <c r="Q4895" s="19"/>
      <c r="R4895" s="19"/>
      <c r="S4895" s="18">
        <f>SUM(O4895:R4895)</f>
        <v>0</v>
      </c>
      <c r="T4895" s="20"/>
      <c r="U4895" s="17"/>
      <c r="V4895" s="17"/>
      <c r="W4895" s="17"/>
      <c r="X4895" s="17"/>
      <c r="Y4895" s="17"/>
      <c r="Z4895" s="18">
        <f>SUM(T4895:Y4895)</f>
        <v>0</v>
      </c>
      <c r="AA4895" s="17"/>
      <c r="AB4895" s="17"/>
      <c r="AC4895" s="41">
        <f>G4895+J4895+N4895+S4895+Z4895+AA4895-AB4895</f>
        <v>64.960526315789465</v>
      </c>
    </row>
    <row r="4896" spans="1:29" x14ac:dyDescent="0.25">
      <c r="A4896" s="224">
        <v>4892</v>
      </c>
      <c r="B4896" s="81" t="s">
        <v>2024</v>
      </c>
      <c r="C4896" s="8" t="s">
        <v>1369</v>
      </c>
      <c r="D4896" s="18">
        <v>0.64943820224719107</v>
      </c>
      <c r="E4896" s="122"/>
      <c r="F4896" s="17"/>
      <c r="G4896" s="18">
        <f>SUM(D4896*100,E4896:F4896)</f>
        <v>64.943820224719104</v>
      </c>
      <c r="H4896" s="17"/>
      <c r="I4896" s="19"/>
      <c r="J4896" s="18">
        <f>SUM(H4896:I4896)</f>
        <v>0</v>
      </c>
      <c r="K4896" s="17"/>
      <c r="L4896" s="19"/>
      <c r="M4896" s="19"/>
      <c r="N4896" s="18">
        <f>SUM(K4896:M4896)</f>
        <v>0</v>
      </c>
      <c r="O4896" s="19"/>
      <c r="P4896" s="19"/>
      <c r="Q4896" s="19"/>
      <c r="R4896" s="19"/>
      <c r="S4896" s="18">
        <f>SUM(O4896:R4896)</f>
        <v>0</v>
      </c>
      <c r="T4896" s="20"/>
      <c r="U4896" s="17"/>
      <c r="V4896" s="17"/>
      <c r="W4896" s="17"/>
      <c r="X4896" s="17"/>
      <c r="Y4896" s="17"/>
      <c r="Z4896" s="18">
        <f>SUM(T4896:Y4896)</f>
        <v>0</v>
      </c>
      <c r="AA4896" s="17"/>
      <c r="AB4896" s="17"/>
      <c r="AC4896" s="41">
        <f>G4896+J4896+N4896+S4896+Z4896+AA4896-AB4896</f>
        <v>64.943820224719104</v>
      </c>
    </row>
    <row r="4897" spans="1:29" x14ac:dyDescent="0.25">
      <c r="A4897" s="224">
        <v>4893</v>
      </c>
      <c r="B4897" s="86" t="s">
        <v>2025</v>
      </c>
      <c r="C4897" s="21" t="s">
        <v>1369</v>
      </c>
      <c r="D4897" s="18">
        <v>0.63941896024464839</v>
      </c>
      <c r="E4897" s="122"/>
      <c r="F4897" s="17"/>
      <c r="G4897" s="18">
        <f>SUM(D4897*100,E4897:F4897)</f>
        <v>63.941896024464839</v>
      </c>
      <c r="H4897" s="17"/>
      <c r="I4897" s="19"/>
      <c r="J4897" s="18">
        <f>SUM(H4897:I4897)</f>
        <v>0</v>
      </c>
      <c r="K4897" s="17"/>
      <c r="L4897" s="19"/>
      <c r="M4897" s="19"/>
      <c r="N4897" s="18">
        <f>SUM(K4897:M4897)</f>
        <v>0</v>
      </c>
      <c r="O4897" s="19"/>
      <c r="P4897" s="19"/>
      <c r="Q4897" s="19"/>
      <c r="R4897" s="19"/>
      <c r="S4897" s="18">
        <f>SUM(O4897:R4897)</f>
        <v>0</v>
      </c>
      <c r="T4897" s="20"/>
      <c r="U4897" s="17">
        <v>1</v>
      </c>
      <c r="V4897" s="17"/>
      <c r="W4897" s="17"/>
      <c r="X4897" s="17"/>
      <c r="Y4897" s="17"/>
      <c r="Z4897" s="18">
        <f>SUM(T4897:Y4897)</f>
        <v>1</v>
      </c>
      <c r="AA4897" s="17"/>
      <c r="AB4897" s="17"/>
      <c r="AC4897" s="41">
        <f>G4897+J4897+N4897+S4897+Z4897+AA4897-AB4897</f>
        <v>64.941896024464839</v>
      </c>
    </row>
    <row r="4898" spans="1:29" x14ac:dyDescent="0.25">
      <c r="A4898" s="224">
        <v>4894</v>
      </c>
      <c r="B4898" s="62" t="s">
        <v>3189</v>
      </c>
      <c r="C4898" s="13" t="s">
        <v>2360</v>
      </c>
      <c r="D4898" s="18">
        <v>0.64916666666666667</v>
      </c>
      <c r="E4898" s="122"/>
      <c r="F4898" s="17"/>
      <c r="G4898" s="18">
        <v>64.916666666666671</v>
      </c>
      <c r="H4898" s="17"/>
      <c r="I4898" s="19"/>
      <c r="J4898" s="18">
        <v>0</v>
      </c>
      <c r="K4898" s="17"/>
      <c r="L4898" s="19"/>
      <c r="M4898" s="19"/>
      <c r="N4898" s="18">
        <v>0</v>
      </c>
      <c r="O4898" s="19"/>
      <c r="P4898" s="19"/>
      <c r="Q4898" s="19"/>
      <c r="R4898" s="19"/>
      <c r="S4898" s="18">
        <v>0</v>
      </c>
      <c r="T4898" s="20"/>
      <c r="U4898" s="17"/>
      <c r="V4898" s="17"/>
      <c r="W4898" s="17"/>
      <c r="X4898" s="17"/>
      <c r="Y4898" s="17"/>
      <c r="Z4898" s="18">
        <v>0</v>
      </c>
      <c r="AA4898" s="17"/>
      <c r="AB4898" s="17"/>
      <c r="AC4898" s="41">
        <v>64.916666666666671</v>
      </c>
    </row>
    <row r="4899" spans="1:29" x14ac:dyDescent="0.25">
      <c r="A4899" s="225">
        <v>4895</v>
      </c>
      <c r="B4899" s="109">
        <v>214097</v>
      </c>
      <c r="C4899" s="36" t="s">
        <v>5457</v>
      </c>
      <c r="D4899" s="39">
        <v>0.60812592592592596</v>
      </c>
      <c r="E4899" s="123"/>
      <c r="F4899" s="33"/>
      <c r="G4899" s="34">
        <v>60.812592592592594</v>
      </c>
      <c r="H4899" s="33"/>
      <c r="I4899" s="32"/>
      <c r="J4899" s="34">
        <v>0</v>
      </c>
      <c r="K4899" s="33"/>
      <c r="L4899" s="32"/>
      <c r="M4899" s="32"/>
      <c r="N4899" s="34">
        <v>0</v>
      </c>
      <c r="O4899" s="32"/>
      <c r="P4899" s="32"/>
      <c r="Q4899" s="32"/>
      <c r="R4899" s="32"/>
      <c r="S4899" s="34">
        <v>0</v>
      </c>
      <c r="T4899" s="35"/>
      <c r="U4899" s="33">
        <v>4.0999999999999996</v>
      </c>
      <c r="V4899" s="33"/>
      <c r="W4899" s="33"/>
      <c r="X4899" s="33"/>
      <c r="Y4899" s="33"/>
      <c r="Z4899" s="34">
        <v>4.0999999999999996</v>
      </c>
      <c r="AA4899" s="33"/>
      <c r="AB4899" s="33"/>
      <c r="AC4899" s="42">
        <v>64.912592592592588</v>
      </c>
    </row>
    <row r="4900" spans="1:29" x14ac:dyDescent="0.25">
      <c r="A4900" s="224">
        <v>4896</v>
      </c>
      <c r="B4900" s="62" t="s">
        <v>3884</v>
      </c>
      <c r="C4900" s="13" t="s">
        <v>3340</v>
      </c>
      <c r="D4900" s="18">
        <v>0.64880000000000004</v>
      </c>
      <c r="E4900" s="122"/>
      <c r="F4900" s="17"/>
      <c r="G4900" s="18">
        <v>64.88000000000001</v>
      </c>
      <c r="H4900" s="17"/>
      <c r="I4900" s="19"/>
      <c r="J4900" s="18">
        <v>0</v>
      </c>
      <c r="K4900" s="17"/>
      <c r="L4900" s="19"/>
      <c r="M4900" s="19"/>
      <c r="N4900" s="18">
        <v>0</v>
      </c>
      <c r="O4900" s="19"/>
      <c r="P4900" s="19"/>
      <c r="Q4900" s="19"/>
      <c r="R4900" s="19"/>
      <c r="S4900" s="18">
        <v>0</v>
      </c>
      <c r="T4900" s="20"/>
      <c r="U4900" s="17"/>
      <c r="V4900" s="17"/>
      <c r="W4900" s="17"/>
      <c r="X4900" s="17"/>
      <c r="Y4900" s="17"/>
      <c r="Z4900" s="18">
        <v>0</v>
      </c>
      <c r="AA4900" s="17"/>
      <c r="AB4900" s="17"/>
      <c r="AC4900" s="41">
        <v>64.88000000000001</v>
      </c>
    </row>
    <row r="4901" spans="1:29" x14ac:dyDescent="0.25">
      <c r="A4901" s="224">
        <v>4897</v>
      </c>
      <c r="B4901" s="58" t="s">
        <v>1174</v>
      </c>
      <c r="C4901" s="8" t="s">
        <v>5456</v>
      </c>
      <c r="D4901" s="6">
        <v>0.64870967741935481</v>
      </c>
      <c r="E4901" s="121"/>
      <c r="F4901" s="5"/>
      <c r="G4901" s="6">
        <f>SUM(D4901*100,E4901:F4901)</f>
        <v>64.870967741935488</v>
      </c>
      <c r="H4901" s="5"/>
      <c r="I4901" s="4"/>
      <c r="J4901" s="6">
        <f>SUM(H4901:I4901)</f>
        <v>0</v>
      </c>
      <c r="K4901" s="5"/>
      <c r="L4901" s="4"/>
      <c r="M4901" s="4"/>
      <c r="N4901" s="6">
        <f>SUM(K4901:M4901)</f>
        <v>0</v>
      </c>
      <c r="O4901" s="4"/>
      <c r="P4901" s="4"/>
      <c r="Q4901" s="4"/>
      <c r="R4901" s="4"/>
      <c r="S4901" s="6">
        <f>SUM(O4901:R4901)</f>
        <v>0</v>
      </c>
      <c r="T4901" s="7"/>
      <c r="U4901" s="5"/>
      <c r="V4901" s="5"/>
      <c r="W4901" s="5"/>
      <c r="X4901" s="5"/>
      <c r="Y4901" s="5"/>
      <c r="Z4901" s="6">
        <f>SUM(T4901:Y4901)</f>
        <v>0</v>
      </c>
      <c r="AA4901" s="5"/>
      <c r="AB4901" s="5"/>
      <c r="AC4901" s="40">
        <f>G4901+J4901+N4901+S4901+Z4901+AA4901-AB4901</f>
        <v>64.870967741935488</v>
      </c>
    </row>
    <row r="4902" spans="1:29" x14ac:dyDescent="0.25">
      <c r="A4902" s="224">
        <v>4898</v>
      </c>
      <c r="B4902" s="81" t="s">
        <v>4322</v>
      </c>
      <c r="C4902" s="8" t="s">
        <v>4042</v>
      </c>
      <c r="D4902" s="18">
        <v>0.64866666666666661</v>
      </c>
      <c r="E4902" s="124"/>
      <c r="F4902" s="17"/>
      <c r="G4902" s="18">
        <f>SUM(D4902*100,E4902:F4902)</f>
        <v>64.86666666666666</v>
      </c>
      <c r="H4902" s="17"/>
      <c r="I4902" s="19"/>
      <c r="J4902" s="18">
        <f>SUM(H4902:I4902)</f>
        <v>0</v>
      </c>
      <c r="K4902" s="17"/>
      <c r="L4902" s="19"/>
      <c r="M4902" s="19"/>
      <c r="N4902" s="18">
        <f>SUM(K4902:M4902)</f>
        <v>0</v>
      </c>
      <c r="O4902" s="19"/>
      <c r="P4902" s="19"/>
      <c r="Q4902" s="19"/>
      <c r="R4902" s="19"/>
      <c r="S4902" s="18">
        <f>SUM(O4902:R4902)</f>
        <v>0</v>
      </c>
      <c r="T4902" s="49"/>
      <c r="U4902" s="17"/>
      <c r="V4902" s="17"/>
      <c r="W4902" s="17"/>
      <c r="X4902" s="17"/>
      <c r="Y4902" s="17"/>
      <c r="Z4902" s="18">
        <f>SUM(T4902:Y4902)</f>
        <v>0</v>
      </c>
      <c r="AA4902" s="17"/>
      <c r="AB4902" s="17"/>
      <c r="AC4902" s="41">
        <f>G4902+J4902+N4902+S4902+Z4902+AA4902-AB4902</f>
        <v>64.86666666666666</v>
      </c>
    </row>
    <row r="4903" spans="1:29" x14ac:dyDescent="0.25">
      <c r="A4903" s="225">
        <v>4899</v>
      </c>
      <c r="B4903" s="81" t="s">
        <v>4369</v>
      </c>
      <c r="C4903" s="8" t="s">
        <v>4356</v>
      </c>
      <c r="D4903" s="18">
        <v>0.64838709677419359</v>
      </c>
      <c r="E4903" s="124"/>
      <c r="F4903" s="17"/>
      <c r="G4903" s="18">
        <f>SUM(D4903*100,E4903:F4903)</f>
        <v>64.838709677419359</v>
      </c>
      <c r="H4903" s="17"/>
      <c r="I4903" s="19"/>
      <c r="J4903" s="18">
        <f>SUM(H4903:I4903)</f>
        <v>0</v>
      </c>
      <c r="K4903" s="17"/>
      <c r="L4903" s="19"/>
      <c r="M4903" s="19"/>
      <c r="N4903" s="18">
        <f>SUM(K4903:M4903)</f>
        <v>0</v>
      </c>
      <c r="O4903" s="19"/>
      <c r="P4903" s="19"/>
      <c r="Q4903" s="19"/>
      <c r="R4903" s="19"/>
      <c r="S4903" s="18">
        <f>SUM(O4903:R4903)</f>
        <v>0</v>
      </c>
      <c r="T4903" s="20"/>
      <c r="U4903" s="17"/>
      <c r="V4903" s="17"/>
      <c r="W4903" s="17"/>
      <c r="X4903" s="17"/>
      <c r="Y4903" s="17"/>
      <c r="Z4903" s="18">
        <f>SUM(T4903:Y4903)</f>
        <v>0</v>
      </c>
      <c r="AA4903" s="17"/>
      <c r="AB4903" s="17"/>
      <c r="AC4903" s="41">
        <f>G4903+J4903+N4903+S4903+Z4903+AA4903-AB4903</f>
        <v>64.838709677419359</v>
      </c>
    </row>
    <row r="4904" spans="1:29" x14ac:dyDescent="0.25">
      <c r="A4904" s="224">
        <v>4900</v>
      </c>
      <c r="B4904" s="81" t="s">
        <v>4426</v>
      </c>
      <c r="C4904" s="8" t="s">
        <v>4042</v>
      </c>
      <c r="D4904" s="18">
        <v>0.64838709677419359</v>
      </c>
      <c r="E4904" s="124"/>
      <c r="F4904" s="17"/>
      <c r="G4904" s="18">
        <f>SUM(D4904*100,E4904:F4904)</f>
        <v>64.838709677419359</v>
      </c>
      <c r="H4904" s="17"/>
      <c r="I4904" s="19"/>
      <c r="J4904" s="18">
        <f>SUM(H4904:I4904)</f>
        <v>0</v>
      </c>
      <c r="K4904" s="17"/>
      <c r="L4904" s="19"/>
      <c r="M4904" s="19"/>
      <c r="N4904" s="18">
        <f>SUM(K4904:M4904)</f>
        <v>0</v>
      </c>
      <c r="O4904" s="19"/>
      <c r="P4904" s="19"/>
      <c r="Q4904" s="19"/>
      <c r="R4904" s="19"/>
      <c r="S4904" s="18">
        <f>SUM(O4904:R4904)</f>
        <v>0</v>
      </c>
      <c r="T4904" s="20"/>
      <c r="U4904" s="17"/>
      <c r="V4904" s="17"/>
      <c r="W4904" s="17"/>
      <c r="X4904" s="17"/>
      <c r="Y4904" s="17"/>
      <c r="Z4904" s="18">
        <f>SUM(T4904:Y4904)</f>
        <v>0</v>
      </c>
      <c r="AA4904" s="17"/>
      <c r="AB4904" s="17"/>
      <c r="AC4904" s="41">
        <f>G4904+J4904+N4904+S4904+Z4904+AA4904-AB4904</f>
        <v>64.838709677419359</v>
      </c>
    </row>
    <row r="4905" spans="1:29" x14ac:dyDescent="0.25">
      <c r="A4905" s="224">
        <v>4901</v>
      </c>
      <c r="B4905" s="109">
        <v>184162</v>
      </c>
      <c r="C4905" s="36" t="s">
        <v>5457</v>
      </c>
      <c r="D4905" s="39">
        <v>0.64833333333333332</v>
      </c>
      <c r="E4905" s="123"/>
      <c r="F4905" s="33"/>
      <c r="G4905" s="34">
        <v>64.833333333333329</v>
      </c>
      <c r="H4905" s="33"/>
      <c r="I4905" s="32"/>
      <c r="J4905" s="34">
        <v>0</v>
      </c>
      <c r="K4905" s="33"/>
      <c r="L4905" s="32"/>
      <c r="M4905" s="32"/>
      <c r="N4905" s="34">
        <v>0</v>
      </c>
      <c r="O4905" s="32"/>
      <c r="P4905" s="32"/>
      <c r="Q4905" s="32"/>
      <c r="R4905" s="32"/>
      <c r="S4905" s="34">
        <v>0</v>
      </c>
      <c r="T4905" s="35"/>
      <c r="U4905" s="33"/>
      <c r="V4905" s="33"/>
      <c r="W4905" s="33"/>
      <c r="X4905" s="33"/>
      <c r="Y4905" s="33"/>
      <c r="Z4905" s="34">
        <v>0</v>
      </c>
      <c r="AA4905" s="33"/>
      <c r="AB4905" s="33"/>
      <c r="AC4905" s="42">
        <v>64.833333333333329</v>
      </c>
    </row>
    <row r="4906" spans="1:29" x14ac:dyDescent="0.25">
      <c r="A4906" s="224">
        <v>4902</v>
      </c>
      <c r="B4906" s="60" t="s">
        <v>4805</v>
      </c>
      <c r="C4906" s="8" t="s">
        <v>4042</v>
      </c>
      <c r="D4906" s="18">
        <v>0.64833333333333332</v>
      </c>
      <c r="E4906" s="124"/>
      <c r="F4906" s="17"/>
      <c r="G4906" s="18">
        <f>SUM(D4906*100,E4906:F4906)</f>
        <v>64.833333333333329</v>
      </c>
      <c r="H4906" s="17"/>
      <c r="I4906" s="19"/>
      <c r="J4906" s="18">
        <f>SUM(H4906:I4906)</f>
        <v>0</v>
      </c>
      <c r="K4906" s="17"/>
      <c r="L4906" s="19"/>
      <c r="M4906" s="19"/>
      <c r="N4906" s="18">
        <f>SUM(K4906:M4906)</f>
        <v>0</v>
      </c>
      <c r="O4906" s="19"/>
      <c r="P4906" s="19"/>
      <c r="Q4906" s="19"/>
      <c r="R4906" s="19"/>
      <c r="S4906" s="18">
        <f>SUM(O4906:R4906)</f>
        <v>0</v>
      </c>
      <c r="T4906" s="20"/>
      <c r="U4906" s="17"/>
      <c r="V4906" s="17"/>
      <c r="W4906" s="17"/>
      <c r="X4906" s="17"/>
      <c r="Y4906" s="17"/>
      <c r="Z4906" s="18">
        <f>SUM(T4906:Y4906)</f>
        <v>0</v>
      </c>
      <c r="AA4906" s="17"/>
      <c r="AB4906" s="17"/>
      <c r="AC4906" s="41">
        <f>G4906+J4906+N4906+S4906+Z4906+AA4906-AB4906</f>
        <v>64.833333333333329</v>
      </c>
    </row>
    <row r="4907" spans="1:29" x14ac:dyDescent="0.25">
      <c r="A4907" s="225">
        <v>4903</v>
      </c>
      <c r="B4907" s="62" t="s">
        <v>3885</v>
      </c>
      <c r="C4907" s="13" t="s">
        <v>3340</v>
      </c>
      <c r="D4907" s="18">
        <v>0.64820512820512821</v>
      </c>
      <c r="E4907" s="122"/>
      <c r="F4907" s="17"/>
      <c r="G4907" s="18">
        <v>64.820512820512818</v>
      </c>
      <c r="H4907" s="17"/>
      <c r="I4907" s="19"/>
      <c r="J4907" s="18">
        <v>0</v>
      </c>
      <c r="K4907" s="17"/>
      <c r="L4907" s="19"/>
      <c r="M4907" s="19"/>
      <c r="N4907" s="18">
        <v>0</v>
      </c>
      <c r="O4907" s="19"/>
      <c r="P4907" s="19"/>
      <c r="Q4907" s="19"/>
      <c r="R4907" s="19"/>
      <c r="S4907" s="18">
        <v>0</v>
      </c>
      <c r="T4907" s="20"/>
      <c r="U4907" s="17"/>
      <c r="V4907" s="17"/>
      <c r="W4907" s="17"/>
      <c r="X4907" s="17"/>
      <c r="Y4907" s="17"/>
      <c r="Z4907" s="18">
        <v>0</v>
      </c>
      <c r="AA4907" s="17"/>
      <c r="AB4907" s="17"/>
      <c r="AC4907" s="41">
        <v>64.820512820512818</v>
      </c>
    </row>
    <row r="4908" spans="1:29" x14ac:dyDescent="0.25">
      <c r="A4908" s="224">
        <v>4904</v>
      </c>
      <c r="B4908" s="62" t="s">
        <v>3190</v>
      </c>
      <c r="C4908" s="13" t="s">
        <v>2360</v>
      </c>
      <c r="D4908" s="18">
        <v>0.64818181818181808</v>
      </c>
      <c r="E4908" s="122"/>
      <c r="F4908" s="17"/>
      <c r="G4908" s="18">
        <v>64.818181818181813</v>
      </c>
      <c r="H4908" s="17"/>
      <c r="I4908" s="19"/>
      <c r="J4908" s="18">
        <v>0</v>
      </c>
      <c r="K4908" s="17"/>
      <c r="L4908" s="19"/>
      <c r="M4908" s="19"/>
      <c r="N4908" s="18">
        <v>0</v>
      </c>
      <c r="O4908" s="19"/>
      <c r="P4908" s="19"/>
      <c r="Q4908" s="19"/>
      <c r="R4908" s="19"/>
      <c r="S4908" s="18">
        <v>0</v>
      </c>
      <c r="T4908" s="20"/>
      <c r="U4908" s="17"/>
      <c r="V4908" s="17"/>
      <c r="W4908" s="17"/>
      <c r="X4908" s="17"/>
      <c r="Y4908" s="17"/>
      <c r="Z4908" s="18">
        <v>0</v>
      </c>
      <c r="AA4908" s="17"/>
      <c r="AB4908" s="17"/>
      <c r="AC4908" s="41">
        <v>64.818181818181813</v>
      </c>
    </row>
    <row r="4909" spans="1:29" x14ac:dyDescent="0.25">
      <c r="A4909" s="224">
        <v>4905</v>
      </c>
      <c r="B4909" s="82" t="s">
        <v>2026</v>
      </c>
      <c r="C4909" s="25" t="s">
        <v>1369</v>
      </c>
      <c r="D4909" s="18">
        <v>0.628</v>
      </c>
      <c r="E4909" s="122"/>
      <c r="F4909" s="17"/>
      <c r="G4909" s="18">
        <f>SUM(D4909*100,E4909:F4909)</f>
        <v>62.8</v>
      </c>
      <c r="H4909" s="17"/>
      <c r="I4909" s="19"/>
      <c r="J4909" s="18">
        <f>SUM(H4909:I4909)</f>
        <v>0</v>
      </c>
      <c r="K4909" s="17"/>
      <c r="L4909" s="19"/>
      <c r="M4909" s="19"/>
      <c r="N4909" s="18">
        <f>SUM(K4909:M4909)</f>
        <v>0</v>
      </c>
      <c r="O4909" s="19"/>
      <c r="P4909" s="19"/>
      <c r="Q4909" s="19"/>
      <c r="R4909" s="19"/>
      <c r="S4909" s="18">
        <f>SUM(O4909:R4909)</f>
        <v>0</v>
      </c>
      <c r="T4909" s="20">
        <v>2</v>
      </c>
      <c r="U4909" s="17"/>
      <c r="V4909" s="17"/>
      <c r="W4909" s="17"/>
      <c r="X4909" s="17"/>
      <c r="Y4909" s="17"/>
      <c r="Z4909" s="18">
        <f>SUM(T4909:Y4909)</f>
        <v>2</v>
      </c>
      <c r="AA4909" s="17"/>
      <c r="AB4909" s="17"/>
      <c r="AC4909" s="41">
        <f>G4909+J4909+N4909+S4909+Z4909+AA4909-AB4909</f>
        <v>64.8</v>
      </c>
    </row>
    <row r="4910" spans="1:29" x14ac:dyDescent="0.25">
      <c r="A4910" s="224">
        <v>4906</v>
      </c>
      <c r="B4910" s="111" t="s">
        <v>4128</v>
      </c>
      <c r="C4910" s="8" t="s">
        <v>4042</v>
      </c>
      <c r="D4910" s="18">
        <v>0.64781250000000001</v>
      </c>
      <c r="E4910" s="124"/>
      <c r="F4910" s="17"/>
      <c r="G4910" s="18">
        <f>SUM(D4910*100,E4910:F4910)</f>
        <v>64.78125</v>
      </c>
      <c r="H4910" s="17"/>
      <c r="I4910" s="19"/>
      <c r="J4910" s="18">
        <f>SUM(H4910:I4910)</f>
        <v>0</v>
      </c>
      <c r="K4910" s="17"/>
      <c r="L4910" s="19"/>
      <c r="M4910" s="19"/>
      <c r="N4910" s="18">
        <f>SUM(K4910:M4910)</f>
        <v>0</v>
      </c>
      <c r="O4910" s="19"/>
      <c r="P4910" s="19"/>
      <c r="Q4910" s="19"/>
      <c r="R4910" s="19"/>
      <c r="S4910" s="18">
        <f>SUM(O4910:R4910)</f>
        <v>0</v>
      </c>
      <c r="T4910" s="20"/>
      <c r="U4910" s="17"/>
      <c r="V4910" s="17"/>
      <c r="W4910" s="17"/>
      <c r="X4910" s="17"/>
      <c r="Y4910" s="17"/>
      <c r="Z4910" s="18">
        <f>SUM(T4910:Y4910)</f>
        <v>0</v>
      </c>
      <c r="AA4910" s="17"/>
      <c r="AB4910" s="17"/>
      <c r="AC4910" s="41">
        <f>G4910+J4910+N4910+S4910+Z4910+AA4910-AB4910</f>
        <v>64.78125</v>
      </c>
    </row>
    <row r="4911" spans="1:29" x14ac:dyDescent="0.25">
      <c r="A4911" s="225">
        <v>4907</v>
      </c>
      <c r="B4911" s="62" t="s">
        <v>3886</v>
      </c>
      <c r="C4911" s="13" t="s">
        <v>3340</v>
      </c>
      <c r="D4911" s="18">
        <v>0.63757575757575757</v>
      </c>
      <c r="E4911" s="122">
        <v>1</v>
      </c>
      <c r="F4911" s="17"/>
      <c r="G4911" s="18">
        <v>64.757575757575751</v>
      </c>
      <c r="H4911" s="17"/>
      <c r="I4911" s="19"/>
      <c r="J4911" s="18">
        <v>0</v>
      </c>
      <c r="K4911" s="17"/>
      <c r="L4911" s="19"/>
      <c r="M4911" s="19"/>
      <c r="N4911" s="18">
        <v>0</v>
      </c>
      <c r="O4911" s="19"/>
      <c r="P4911" s="19"/>
      <c r="Q4911" s="19"/>
      <c r="R4911" s="19"/>
      <c r="S4911" s="18">
        <v>0</v>
      </c>
      <c r="T4911" s="20"/>
      <c r="U4911" s="17"/>
      <c r="V4911" s="17"/>
      <c r="W4911" s="17"/>
      <c r="X4911" s="17"/>
      <c r="Y4911" s="17"/>
      <c r="Z4911" s="18">
        <v>0</v>
      </c>
      <c r="AA4911" s="17"/>
      <c r="AB4911" s="17"/>
      <c r="AC4911" s="41">
        <v>64.757575757575751</v>
      </c>
    </row>
    <row r="4912" spans="1:29" x14ac:dyDescent="0.25">
      <c r="A4912" s="224">
        <v>4908</v>
      </c>
      <c r="B4912" s="62" t="s">
        <v>3191</v>
      </c>
      <c r="C4912" s="13" t="s">
        <v>2360</v>
      </c>
      <c r="D4912" s="18">
        <v>0.53749999999999998</v>
      </c>
      <c r="E4912" s="122"/>
      <c r="F4912" s="17"/>
      <c r="G4912" s="18">
        <v>53.75</v>
      </c>
      <c r="H4912" s="17">
        <v>9.5</v>
      </c>
      <c r="I4912" s="19"/>
      <c r="J4912" s="18">
        <v>9.5</v>
      </c>
      <c r="K4912" s="17"/>
      <c r="L4912" s="19"/>
      <c r="M4912" s="19"/>
      <c r="N4912" s="18">
        <v>0</v>
      </c>
      <c r="O4912" s="19"/>
      <c r="P4912" s="19"/>
      <c r="Q4912" s="19"/>
      <c r="R4912" s="19"/>
      <c r="S4912" s="18">
        <v>0</v>
      </c>
      <c r="T4912" s="20">
        <v>1.5</v>
      </c>
      <c r="U4912" s="17"/>
      <c r="V4912" s="17"/>
      <c r="W4912" s="17"/>
      <c r="X4912" s="17"/>
      <c r="Y4912" s="17"/>
      <c r="Z4912" s="18">
        <v>1.5</v>
      </c>
      <c r="AA4912" s="17"/>
      <c r="AB4912" s="17"/>
      <c r="AC4912" s="41">
        <v>64.75</v>
      </c>
    </row>
    <row r="4913" spans="1:29" x14ac:dyDescent="0.25">
      <c r="A4913" s="224">
        <v>4909</v>
      </c>
      <c r="B4913" s="95" t="s">
        <v>2027</v>
      </c>
      <c r="C4913" s="8" t="s">
        <v>1369</v>
      </c>
      <c r="D4913" s="18">
        <v>0.64741935483870972</v>
      </c>
      <c r="E4913" s="122"/>
      <c r="F4913" s="17"/>
      <c r="G4913" s="18">
        <f>SUM(D4913*100,E4913:F4913)</f>
        <v>64.741935483870975</v>
      </c>
      <c r="H4913" s="17"/>
      <c r="I4913" s="19"/>
      <c r="J4913" s="18">
        <f>SUM(H4913:I4913)</f>
        <v>0</v>
      </c>
      <c r="K4913" s="17"/>
      <c r="L4913" s="19"/>
      <c r="M4913" s="19"/>
      <c r="N4913" s="18">
        <f>SUM(K4913:M4913)</f>
        <v>0</v>
      </c>
      <c r="O4913" s="19"/>
      <c r="P4913" s="19"/>
      <c r="Q4913" s="19"/>
      <c r="R4913" s="19"/>
      <c r="S4913" s="18">
        <f>SUM(O4913:R4913)</f>
        <v>0</v>
      </c>
      <c r="T4913" s="20"/>
      <c r="U4913" s="17"/>
      <c r="V4913" s="17"/>
      <c r="W4913" s="17"/>
      <c r="X4913" s="17"/>
      <c r="Y4913" s="17"/>
      <c r="Z4913" s="18">
        <f>SUM(T4913:Y4913)</f>
        <v>0</v>
      </c>
      <c r="AA4913" s="17"/>
      <c r="AB4913" s="17"/>
      <c r="AC4913" s="41">
        <f>G4913+J4913+N4913+S4913+Z4913+AA4913-AB4913</f>
        <v>64.741935483870975</v>
      </c>
    </row>
    <row r="4914" spans="1:29" x14ac:dyDescent="0.25">
      <c r="A4914" s="224">
        <v>4910</v>
      </c>
      <c r="B4914" s="81" t="s">
        <v>4263</v>
      </c>
      <c r="C4914" s="8" t="s">
        <v>4042</v>
      </c>
      <c r="D4914" s="18">
        <v>0.64733333333333332</v>
      </c>
      <c r="E4914" s="124"/>
      <c r="F4914" s="17"/>
      <c r="G4914" s="18">
        <f>SUM(D4914*100,E4914:F4914)</f>
        <v>64.733333333333334</v>
      </c>
      <c r="H4914" s="17"/>
      <c r="I4914" s="19"/>
      <c r="J4914" s="18">
        <f>SUM(H4914:I4914)</f>
        <v>0</v>
      </c>
      <c r="K4914" s="17"/>
      <c r="L4914" s="19"/>
      <c r="M4914" s="19"/>
      <c r="N4914" s="18">
        <f>SUM(K4914:M4914)</f>
        <v>0</v>
      </c>
      <c r="O4914" s="19"/>
      <c r="P4914" s="19"/>
      <c r="Q4914" s="19"/>
      <c r="R4914" s="19"/>
      <c r="S4914" s="18">
        <f>SUM(O4914:R4914)</f>
        <v>0</v>
      </c>
      <c r="T4914" s="20"/>
      <c r="U4914" s="17"/>
      <c r="V4914" s="17"/>
      <c r="W4914" s="17"/>
      <c r="X4914" s="17"/>
      <c r="Y4914" s="17"/>
      <c r="Z4914" s="18">
        <f>SUM(T4914:Y4914)</f>
        <v>0</v>
      </c>
      <c r="AA4914" s="17"/>
      <c r="AB4914" s="17"/>
      <c r="AC4914" s="41">
        <f>G4914+J4914+N4914+S4914+Z4914+AA4914-AB4914</f>
        <v>64.733333333333334</v>
      </c>
    </row>
    <row r="4915" spans="1:29" x14ac:dyDescent="0.25">
      <c r="A4915" s="225">
        <v>4911</v>
      </c>
      <c r="B4915" s="111" t="s">
        <v>4144</v>
      </c>
      <c r="C4915" s="8" t="s">
        <v>4042</v>
      </c>
      <c r="D4915" s="18">
        <v>0.64718750000000003</v>
      </c>
      <c r="E4915" s="124"/>
      <c r="F4915" s="17"/>
      <c r="G4915" s="18">
        <f>SUM(D4915*100,E4915:F4915)</f>
        <v>64.71875</v>
      </c>
      <c r="H4915" s="17"/>
      <c r="I4915" s="19"/>
      <c r="J4915" s="18">
        <f>SUM(H4915:I4915)</f>
        <v>0</v>
      </c>
      <c r="K4915" s="17"/>
      <c r="L4915" s="19"/>
      <c r="M4915" s="19"/>
      <c r="N4915" s="18">
        <f>SUM(K4915:M4915)</f>
        <v>0</v>
      </c>
      <c r="O4915" s="19"/>
      <c r="P4915" s="19"/>
      <c r="Q4915" s="19"/>
      <c r="R4915" s="19"/>
      <c r="S4915" s="18">
        <f>SUM(O4915:R4915)</f>
        <v>0</v>
      </c>
      <c r="T4915" s="20"/>
      <c r="U4915" s="17"/>
      <c r="V4915" s="17"/>
      <c r="W4915" s="17"/>
      <c r="X4915" s="17"/>
      <c r="Y4915" s="17"/>
      <c r="Z4915" s="18">
        <f>SUM(T4915:Y4915)</f>
        <v>0</v>
      </c>
      <c r="AA4915" s="17"/>
      <c r="AB4915" s="17"/>
      <c r="AC4915" s="41">
        <f>G4915+J4915+N4915+S4915+Z4915+AA4915-AB4915</f>
        <v>64.71875</v>
      </c>
    </row>
    <row r="4916" spans="1:29" x14ac:dyDescent="0.25">
      <c r="A4916" s="224">
        <v>4912</v>
      </c>
      <c r="B4916" s="62" t="s">
        <v>3887</v>
      </c>
      <c r="C4916" s="13" t="s">
        <v>3340</v>
      </c>
      <c r="D4916" s="18">
        <v>0.64692307692307693</v>
      </c>
      <c r="E4916" s="122"/>
      <c r="F4916" s="17"/>
      <c r="G4916" s="18">
        <v>64.692307692307693</v>
      </c>
      <c r="H4916" s="17"/>
      <c r="I4916" s="19"/>
      <c r="J4916" s="18">
        <v>0</v>
      </c>
      <c r="K4916" s="17"/>
      <c r="L4916" s="19"/>
      <c r="M4916" s="19"/>
      <c r="N4916" s="18">
        <v>0</v>
      </c>
      <c r="O4916" s="19"/>
      <c r="P4916" s="19"/>
      <c r="Q4916" s="19"/>
      <c r="R4916" s="19"/>
      <c r="S4916" s="18">
        <v>0</v>
      </c>
      <c r="T4916" s="20"/>
      <c r="U4916" s="17"/>
      <c r="V4916" s="17"/>
      <c r="W4916" s="17"/>
      <c r="X4916" s="17"/>
      <c r="Y4916" s="17"/>
      <c r="Z4916" s="18">
        <v>0</v>
      </c>
      <c r="AA4916" s="17"/>
      <c r="AB4916" s="17"/>
      <c r="AC4916" s="41">
        <v>64.692307692307693</v>
      </c>
    </row>
    <row r="4917" spans="1:29" x14ac:dyDescent="0.25">
      <c r="A4917" s="224">
        <v>4913</v>
      </c>
      <c r="B4917" s="109">
        <v>204252</v>
      </c>
      <c r="C4917" s="36" t="s">
        <v>5457</v>
      </c>
      <c r="D4917" s="38">
        <v>0.64656250000000004</v>
      </c>
      <c r="E4917" s="123"/>
      <c r="F4917" s="33"/>
      <c r="G4917" s="34">
        <v>64.65625</v>
      </c>
      <c r="H4917" s="33"/>
      <c r="I4917" s="32"/>
      <c r="J4917" s="34">
        <v>0</v>
      </c>
      <c r="K4917" s="33"/>
      <c r="L4917" s="32"/>
      <c r="M4917" s="32"/>
      <c r="N4917" s="34">
        <v>0</v>
      </c>
      <c r="O4917" s="32"/>
      <c r="P4917" s="32"/>
      <c r="Q4917" s="32"/>
      <c r="R4917" s="32"/>
      <c r="S4917" s="34">
        <v>0</v>
      </c>
      <c r="T4917" s="35"/>
      <c r="U4917" s="33"/>
      <c r="V4917" s="33"/>
      <c r="W4917" s="33"/>
      <c r="X4917" s="33"/>
      <c r="Y4917" s="33"/>
      <c r="Z4917" s="34">
        <v>0</v>
      </c>
      <c r="AA4917" s="33"/>
      <c r="AB4917" s="33"/>
      <c r="AC4917" s="42">
        <v>64.65625</v>
      </c>
    </row>
    <row r="4918" spans="1:29" x14ac:dyDescent="0.25">
      <c r="A4918" s="224">
        <v>4914</v>
      </c>
      <c r="B4918" s="80" t="s">
        <v>2028</v>
      </c>
      <c r="C4918" s="22" t="s">
        <v>1369</v>
      </c>
      <c r="D4918" s="18">
        <v>0.64654</v>
      </c>
      <c r="E4918" s="122"/>
      <c r="F4918" s="17"/>
      <c r="G4918" s="18">
        <f>SUM(D4918*100,E4918:F4918)</f>
        <v>64.653999999999996</v>
      </c>
      <c r="H4918" s="17"/>
      <c r="I4918" s="19"/>
      <c r="J4918" s="18">
        <f>SUM(H4918:I4918)</f>
        <v>0</v>
      </c>
      <c r="K4918" s="17"/>
      <c r="L4918" s="19"/>
      <c r="M4918" s="19"/>
      <c r="N4918" s="18">
        <f>SUM(K4918:M4918)</f>
        <v>0</v>
      </c>
      <c r="O4918" s="19"/>
      <c r="P4918" s="19"/>
      <c r="Q4918" s="19"/>
      <c r="R4918" s="19"/>
      <c r="S4918" s="18">
        <f>SUM(O4918:R4918)</f>
        <v>0</v>
      </c>
      <c r="T4918" s="20"/>
      <c r="U4918" s="17"/>
      <c r="V4918" s="17"/>
      <c r="W4918" s="17"/>
      <c r="X4918" s="17"/>
      <c r="Y4918" s="17"/>
      <c r="Z4918" s="18">
        <f>SUM(T4918:Y4918)</f>
        <v>0</v>
      </c>
      <c r="AA4918" s="17"/>
      <c r="AB4918" s="17"/>
      <c r="AC4918" s="41">
        <f>G4918+J4918+N4918+S4918+Z4918+AA4918-AB4918</f>
        <v>64.653999999999996</v>
      </c>
    </row>
    <row r="4919" spans="1:29" x14ac:dyDescent="0.25">
      <c r="A4919" s="225">
        <v>4915</v>
      </c>
      <c r="B4919" s="61" t="s">
        <v>1175</v>
      </c>
      <c r="C4919" s="8" t="s">
        <v>5456</v>
      </c>
      <c r="D4919" s="6">
        <v>0.64619875130072846</v>
      </c>
      <c r="E4919" s="121"/>
      <c r="F4919" s="5"/>
      <c r="G4919" s="6">
        <f>SUM(D4919*100,E4919:F4919)</f>
        <v>64.619875130072842</v>
      </c>
      <c r="H4919" s="5"/>
      <c r="I4919" s="4"/>
      <c r="J4919" s="6">
        <f>SUM(H4919:I4919)</f>
        <v>0</v>
      </c>
      <c r="K4919" s="5"/>
      <c r="L4919" s="4"/>
      <c r="M4919" s="4"/>
      <c r="N4919" s="6">
        <f>SUM(K4919:M4919)</f>
        <v>0</v>
      </c>
      <c r="O4919" s="4"/>
      <c r="P4919" s="4"/>
      <c r="Q4919" s="4"/>
      <c r="R4919" s="4"/>
      <c r="S4919" s="6">
        <f>SUM(O4919:R4919)</f>
        <v>0</v>
      </c>
      <c r="T4919" s="7"/>
      <c r="U4919" s="5"/>
      <c r="V4919" s="5"/>
      <c r="W4919" s="5"/>
      <c r="X4919" s="5"/>
      <c r="Y4919" s="5"/>
      <c r="Z4919" s="6">
        <f>SUM(T4919:Y4919)</f>
        <v>0</v>
      </c>
      <c r="AA4919" s="5"/>
      <c r="AB4919" s="5"/>
      <c r="AC4919" s="40">
        <f>G4919+J4919+N4919+S4919+Z4919+AA4919-AB4919</f>
        <v>64.619875130072842</v>
      </c>
    </row>
    <row r="4920" spans="1:29" x14ac:dyDescent="0.25">
      <c r="A4920" s="224">
        <v>4916</v>
      </c>
      <c r="B4920" s="58" t="s">
        <v>1176</v>
      </c>
      <c r="C4920" s="8" t="s">
        <v>5456</v>
      </c>
      <c r="D4920" s="6">
        <v>0.64600000000000002</v>
      </c>
      <c r="E4920" s="121"/>
      <c r="F4920" s="5"/>
      <c r="G4920" s="6">
        <f>SUM(D4920*100,E4920:F4920)</f>
        <v>64.600000000000009</v>
      </c>
      <c r="H4920" s="5"/>
      <c r="I4920" s="4"/>
      <c r="J4920" s="6">
        <f>SUM(H4920:I4920)</f>
        <v>0</v>
      </c>
      <c r="K4920" s="5"/>
      <c r="L4920" s="4"/>
      <c r="M4920" s="4"/>
      <c r="N4920" s="6">
        <f>SUM(K4920:M4920)</f>
        <v>0</v>
      </c>
      <c r="O4920" s="4"/>
      <c r="P4920" s="4"/>
      <c r="Q4920" s="4"/>
      <c r="R4920" s="4"/>
      <c r="S4920" s="6">
        <f>SUM(O4920:R4920)</f>
        <v>0</v>
      </c>
      <c r="T4920" s="7"/>
      <c r="U4920" s="5"/>
      <c r="V4920" s="5"/>
      <c r="W4920" s="5"/>
      <c r="X4920" s="5"/>
      <c r="Y4920" s="5"/>
      <c r="Z4920" s="6">
        <f>SUM(T4920:Y4920)</f>
        <v>0</v>
      </c>
      <c r="AA4920" s="5"/>
      <c r="AB4920" s="5"/>
      <c r="AC4920" s="40">
        <f>G4920+J4920+N4920+S4920+Z4920+AA4920-AB4920</f>
        <v>64.600000000000009</v>
      </c>
    </row>
    <row r="4921" spans="1:29" x14ac:dyDescent="0.25">
      <c r="A4921" s="224">
        <v>4917</v>
      </c>
      <c r="B4921" s="82" t="s">
        <v>2029</v>
      </c>
      <c r="C4921" s="25" t="s">
        <v>1369</v>
      </c>
      <c r="D4921" s="18">
        <v>0.64600000000000002</v>
      </c>
      <c r="E4921" s="122"/>
      <c r="F4921" s="17"/>
      <c r="G4921" s="18">
        <f>SUM(D4921*100,E4921:F4921)</f>
        <v>64.600000000000009</v>
      </c>
      <c r="H4921" s="17"/>
      <c r="I4921" s="19"/>
      <c r="J4921" s="18">
        <f>SUM(H4921:I4921)</f>
        <v>0</v>
      </c>
      <c r="K4921" s="17"/>
      <c r="L4921" s="19"/>
      <c r="M4921" s="19"/>
      <c r="N4921" s="18">
        <f>SUM(K4921:M4921)</f>
        <v>0</v>
      </c>
      <c r="O4921" s="19"/>
      <c r="P4921" s="19"/>
      <c r="Q4921" s="19"/>
      <c r="R4921" s="19"/>
      <c r="S4921" s="18">
        <f>SUM(O4921:R4921)</f>
        <v>0</v>
      </c>
      <c r="T4921" s="20"/>
      <c r="U4921" s="17"/>
      <c r="V4921" s="17"/>
      <c r="W4921" s="17"/>
      <c r="X4921" s="17"/>
      <c r="Y4921" s="17"/>
      <c r="Z4921" s="18">
        <f>SUM(T4921:Y4921)</f>
        <v>0</v>
      </c>
      <c r="AA4921" s="17"/>
      <c r="AB4921" s="17"/>
      <c r="AC4921" s="41">
        <f>G4921+J4921+N4921+S4921+Z4921+AA4921-AB4921</f>
        <v>64.600000000000009</v>
      </c>
    </row>
    <row r="4922" spans="1:29" x14ac:dyDescent="0.25">
      <c r="A4922" s="224">
        <v>4918</v>
      </c>
      <c r="B4922" s="62" t="s">
        <v>1177</v>
      </c>
      <c r="C4922" s="8" t="s">
        <v>5456</v>
      </c>
      <c r="D4922" s="6">
        <v>0.64586206896551723</v>
      </c>
      <c r="E4922" s="121"/>
      <c r="F4922" s="5"/>
      <c r="G4922" s="6">
        <f>SUM(D4922*100,E4922:F4922)</f>
        <v>64.58620689655173</v>
      </c>
      <c r="H4922" s="5"/>
      <c r="I4922" s="4"/>
      <c r="J4922" s="6">
        <f>SUM(H4922:I4922)</f>
        <v>0</v>
      </c>
      <c r="K4922" s="5"/>
      <c r="L4922" s="4"/>
      <c r="M4922" s="4"/>
      <c r="N4922" s="6">
        <f>SUM(K4922:M4922)</f>
        <v>0</v>
      </c>
      <c r="O4922" s="4"/>
      <c r="P4922" s="4"/>
      <c r="Q4922" s="4"/>
      <c r="R4922" s="4"/>
      <c r="S4922" s="6">
        <f>SUM(O4922:R4922)</f>
        <v>0</v>
      </c>
      <c r="T4922" s="7"/>
      <c r="U4922" s="5"/>
      <c r="V4922" s="5"/>
      <c r="W4922" s="5"/>
      <c r="X4922" s="5"/>
      <c r="Y4922" s="5"/>
      <c r="Z4922" s="6">
        <f>SUM(T4922:Y4922)</f>
        <v>0</v>
      </c>
      <c r="AA4922" s="5"/>
      <c r="AB4922" s="5"/>
      <c r="AC4922" s="40">
        <f>G4922+J4922+N4922+S4922+Z4922+AA4922-AB4922</f>
        <v>64.58620689655173</v>
      </c>
    </row>
    <row r="4923" spans="1:29" x14ac:dyDescent="0.25">
      <c r="A4923" s="225">
        <v>4919</v>
      </c>
      <c r="B4923" s="62" t="s">
        <v>3192</v>
      </c>
      <c r="C4923" s="13" t="s">
        <v>2360</v>
      </c>
      <c r="D4923" s="18">
        <v>0.64583333333333326</v>
      </c>
      <c r="E4923" s="122"/>
      <c r="F4923" s="17"/>
      <c r="G4923" s="18">
        <v>64.583333333333329</v>
      </c>
      <c r="H4923" s="17"/>
      <c r="I4923" s="19"/>
      <c r="J4923" s="18">
        <v>0</v>
      </c>
      <c r="K4923" s="17"/>
      <c r="L4923" s="19"/>
      <c r="M4923" s="19"/>
      <c r="N4923" s="18">
        <v>0</v>
      </c>
      <c r="O4923" s="19"/>
      <c r="P4923" s="19"/>
      <c r="Q4923" s="19"/>
      <c r="R4923" s="19"/>
      <c r="S4923" s="18">
        <v>0</v>
      </c>
      <c r="T4923" s="20"/>
      <c r="U4923" s="17"/>
      <c r="V4923" s="17"/>
      <c r="W4923" s="17"/>
      <c r="X4923" s="17"/>
      <c r="Y4923" s="17"/>
      <c r="Z4923" s="18">
        <v>0</v>
      </c>
      <c r="AA4923" s="17"/>
      <c r="AB4923" s="17"/>
      <c r="AC4923" s="41">
        <v>64.583333333333329</v>
      </c>
    </row>
    <row r="4924" spans="1:29" x14ac:dyDescent="0.25">
      <c r="A4924" s="224">
        <v>4920</v>
      </c>
      <c r="B4924" s="105" t="s">
        <v>2030</v>
      </c>
      <c r="C4924" s="8" t="s">
        <v>1369</v>
      </c>
      <c r="D4924" s="18">
        <v>0.64578709677419355</v>
      </c>
      <c r="E4924" s="122"/>
      <c r="F4924" s="17"/>
      <c r="G4924" s="18">
        <f>SUM(D4924*100,E4924:F4924)</f>
        <v>64.578709677419354</v>
      </c>
      <c r="H4924" s="17"/>
      <c r="I4924" s="19"/>
      <c r="J4924" s="18">
        <f>SUM(H4924:I4924)</f>
        <v>0</v>
      </c>
      <c r="K4924" s="17"/>
      <c r="L4924" s="19"/>
      <c r="M4924" s="19"/>
      <c r="N4924" s="18">
        <f>SUM(K4924:M4924)</f>
        <v>0</v>
      </c>
      <c r="O4924" s="19"/>
      <c r="P4924" s="19"/>
      <c r="Q4924" s="19"/>
      <c r="R4924" s="19"/>
      <c r="S4924" s="18">
        <f>SUM(O4924:R4924)</f>
        <v>0</v>
      </c>
      <c r="T4924" s="20"/>
      <c r="U4924" s="17"/>
      <c r="V4924" s="17"/>
      <c r="W4924" s="17"/>
      <c r="X4924" s="17"/>
      <c r="Y4924" s="17"/>
      <c r="Z4924" s="18">
        <f>SUM(T4924:Y4924)</f>
        <v>0</v>
      </c>
      <c r="AA4924" s="17"/>
      <c r="AB4924" s="17"/>
      <c r="AC4924" s="41">
        <f>G4924+J4924+N4924+S4924+Z4924+AA4924-AB4924</f>
        <v>64.578709677419354</v>
      </c>
    </row>
    <row r="4925" spans="1:29" x14ac:dyDescent="0.25">
      <c r="A4925" s="224">
        <v>4921</v>
      </c>
      <c r="B4925" s="109">
        <v>214232</v>
      </c>
      <c r="C4925" s="36" t="s">
        <v>5457</v>
      </c>
      <c r="D4925" s="39">
        <v>0.63974074074074072</v>
      </c>
      <c r="E4925" s="123"/>
      <c r="F4925" s="33"/>
      <c r="G4925" s="34">
        <v>63.974074074074075</v>
      </c>
      <c r="H4925" s="33">
        <v>0.6</v>
      </c>
      <c r="I4925" s="32"/>
      <c r="J4925" s="34">
        <v>0.6</v>
      </c>
      <c r="K4925" s="33"/>
      <c r="L4925" s="32"/>
      <c r="M4925" s="32"/>
      <c r="N4925" s="34">
        <v>0</v>
      </c>
      <c r="O4925" s="32"/>
      <c r="P4925" s="32"/>
      <c r="Q4925" s="32"/>
      <c r="R4925" s="32"/>
      <c r="S4925" s="34">
        <v>0</v>
      </c>
      <c r="T4925" s="35"/>
      <c r="U4925" s="33"/>
      <c r="V4925" s="33"/>
      <c r="W4925" s="33"/>
      <c r="X4925" s="33"/>
      <c r="Y4925" s="33"/>
      <c r="Z4925" s="34">
        <v>0</v>
      </c>
      <c r="AA4925" s="33"/>
      <c r="AB4925" s="33"/>
      <c r="AC4925" s="42">
        <v>64.574074074074076</v>
      </c>
    </row>
    <row r="4926" spans="1:29" x14ac:dyDescent="0.25">
      <c r="A4926" s="224">
        <v>4922</v>
      </c>
      <c r="B4926" s="62" t="s">
        <v>5021</v>
      </c>
      <c r="C4926" s="8" t="s">
        <v>4042</v>
      </c>
      <c r="D4926" s="18">
        <v>0.64555944055944059</v>
      </c>
      <c r="E4926" s="124"/>
      <c r="F4926" s="17"/>
      <c r="G4926" s="18">
        <f>SUM(D4926*100,E4926:F4926)</f>
        <v>64.555944055944053</v>
      </c>
      <c r="H4926" s="17"/>
      <c r="I4926" s="19"/>
      <c r="J4926" s="18">
        <f>SUM(H4926:I4926)</f>
        <v>0</v>
      </c>
      <c r="K4926" s="17"/>
      <c r="L4926" s="19"/>
      <c r="M4926" s="19"/>
      <c r="N4926" s="18">
        <f>SUM(K4926:M4926)</f>
        <v>0</v>
      </c>
      <c r="O4926" s="19"/>
      <c r="P4926" s="19"/>
      <c r="Q4926" s="19"/>
      <c r="R4926" s="19"/>
      <c r="S4926" s="18">
        <f>SUM(O4926:R4926)</f>
        <v>0</v>
      </c>
      <c r="T4926" s="20"/>
      <c r="U4926" s="17"/>
      <c r="V4926" s="17"/>
      <c r="W4926" s="17"/>
      <c r="X4926" s="17"/>
      <c r="Y4926" s="17"/>
      <c r="Z4926" s="18">
        <f>SUM(T4926:Y4926)</f>
        <v>0</v>
      </c>
      <c r="AA4926" s="17"/>
      <c r="AB4926" s="17"/>
      <c r="AC4926" s="41">
        <f>G4926+J4926+N4926+S4926+Z4926+AA4926-AB4926</f>
        <v>64.555944055944053</v>
      </c>
    </row>
    <row r="4927" spans="1:29" x14ac:dyDescent="0.25">
      <c r="A4927" s="225">
        <v>4923</v>
      </c>
      <c r="B4927" s="58" t="s">
        <v>1178</v>
      </c>
      <c r="C4927" s="8" t="s">
        <v>5456</v>
      </c>
      <c r="D4927" s="6">
        <v>0.64551724137931032</v>
      </c>
      <c r="E4927" s="121"/>
      <c r="F4927" s="5"/>
      <c r="G4927" s="6">
        <f>SUM(D4927*100,E4927:F4927)</f>
        <v>64.551724137931032</v>
      </c>
      <c r="H4927" s="5"/>
      <c r="I4927" s="4"/>
      <c r="J4927" s="6">
        <f>SUM(H4927:I4927)</f>
        <v>0</v>
      </c>
      <c r="K4927" s="5"/>
      <c r="L4927" s="4"/>
      <c r="M4927" s="4"/>
      <c r="N4927" s="6">
        <f>SUM(K4927:M4927)</f>
        <v>0</v>
      </c>
      <c r="O4927" s="4"/>
      <c r="P4927" s="4"/>
      <c r="Q4927" s="4"/>
      <c r="R4927" s="4"/>
      <c r="S4927" s="6">
        <f>SUM(O4927:R4927)</f>
        <v>0</v>
      </c>
      <c r="T4927" s="7"/>
      <c r="U4927" s="5"/>
      <c r="V4927" s="5"/>
      <c r="W4927" s="5"/>
      <c r="X4927" s="5"/>
      <c r="Y4927" s="5"/>
      <c r="Z4927" s="6">
        <f>SUM(T4927:Y4927)</f>
        <v>0</v>
      </c>
      <c r="AA4927" s="5"/>
      <c r="AB4927" s="5"/>
      <c r="AC4927" s="40">
        <f>G4927+J4927+N4927+S4927+Z4927+AA4927-AB4927</f>
        <v>64.551724137931032</v>
      </c>
    </row>
    <row r="4928" spans="1:29" x14ac:dyDescent="0.25">
      <c r="A4928" s="224">
        <v>4924</v>
      </c>
      <c r="B4928" s="62" t="s">
        <v>3193</v>
      </c>
      <c r="C4928" s="13" t="s">
        <v>2360</v>
      </c>
      <c r="D4928" s="18">
        <v>0.62520833333333337</v>
      </c>
      <c r="E4928" s="122"/>
      <c r="F4928" s="17"/>
      <c r="G4928" s="18">
        <v>62.520833333333336</v>
      </c>
      <c r="H4928" s="17"/>
      <c r="I4928" s="19"/>
      <c r="J4928" s="18">
        <v>0</v>
      </c>
      <c r="K4928" s="17">
        <v>2</v>
      </c>
      <c r="L4928" s="19"/>
      <c r="M4928" s="19"/>
      <c r="N4928" s="18">
        <v>2</v>
      </c>
      <c r="O4928" s="19"/>
      <c r="P4928" s="19"/>
      <c r="Q4928" s="19"/>
      <c r="R4928" s="19"/>
      <c r="S4928" s="18">
        <v>0</v>
      </c>
      <c r="T4928" s="20"/>
      <c r="U4928" s="17"/>
      <c r="V4928" s="17"/>
      <c r="W4928" s="17"/>
      <c r="X4928" s="17"/>
      <c r="Y4928" s="17"/>
      <c r="Z4928" s="18">
        <v>0</v>
      </c>
      <c r="AA4928" s="17"/>
      <c r="AB4928" s="17"/>
      <c r="AC4928" s="41">
        <v>64.520833333333343</v>
      </c>
    </row>
    <row r="4929" spans="1:29" x14ac:dyDescent="0.25">
      <c r="A4929" s="224">
        <v>4925</v>
      </c>
      <c r="B4929" s="88" t="s">
        <v>2031</v>
      </c>
      <c r="C4929" s="8" t="s">
        <v>1369</v>
      </c>
      <c r="D4929" s="18">
        <v>0.59888666666666668</v>
      </c>
      <c r="E4929" s="122"/>
      <c r="F4929" s="17"/>
      <c r="G4929" s="18">
        <f>SUM(D4929*100,E4929:F4929)</f>
        <v>59.888666666666666</v>
      </c>
      <c r="H4929" s="17"/>
      <c r="I4929" s="19"/>
      <c r="J4929" s="18">
        <f>SUM(H4929:I4929)</f>
        <v>0</v>
      </c>
      <c r="K4929" s="17"/>
      <c r="L4929" s="19"/>
      <c r="M4929" s="19"/>
      <c r="N4929" s="18">
        <f>SUM(K4929:M4929)</f>
        <v>0</v>
      </c>
      <c r="O4929" s="19"/>
      <c r="P4929" s="19"/>
      <c r="Q4929" s="19"/>
      <c r="R4929" s="19"/>
      <c r="S4929" s="18">
        <f>SUM(O4929:R4929)</f>
        <v>0</v>
      </c>
      <c r="T4929" s="20">
        <v>1.5</v>
      </c>
      <c r="U4929" s="17">
        <v>0.5</v>
      </c>
      <c r="V4929" s="17"/>
      <c r="W4929" s="17">
        <v>0.2</v>
      </c>
      <c r="X4929" s="17">
        <v>2.4</v>
      </c>
      <c r="Y4929" s="17"/>
      <c r="Z4929" s="18">
        <f>SUM(T4929:Y4929)</f>
        <v>4.5999999999999996</v>
      </c>
      <c r="AA4929" s="17"/>
      <c r="AB4929" s="17"/>
      <c r="AC4929" s="41">
        <f>G4929+J4929+N4929+S4929+Z4929+AA4929-AB4929</f>
        <v>64.48866666666666</v>
      </c>
    </row>
    <row r="4930" spans="1:29" x14ac:dyDescent="0.25">
      <c r="A4930" s="224">
        <v>4926</v>
      </c>
      <c r="B4930" s="81" t="s">
        <v>4566</v>
      </c>
      <c r="C4930" s="8" t="s">
        <v>4042</v>
      </c>
      <c r="D4930" s="18">
        <v>0.64484848484848489</v>
      </c>
      <c r="E4930" s="124"/>
      <c r="F4930" s="17"/>
      <c r="G4930" s="18">
        <f>SUM(D4930*100,E4930:F4930)</f>
        <v>64.484848484848484</v>
      </c>
      <c r="H4930" s="17"/>
      <c r="I4930" s="19"/>
      <c r="J4930" s="18">
        <f>SUM(H4930:I4930)</f>
        <v>0</v>
      </c>
      <c r="K4930" s="17"/>
      <c r="L4930" s="19"/>
      <c r="M4930" s="19"/>
      <c r="N4930" s="18">
        <f>SUM(K4930:M4930)</f>
        <v>0</v>
      </c>
      <c r="O4930" s="19"/>
      <c r="P4930" s="19"/>
      <c r="Q4930" s="19"/>
      <c r="R4930" s="19"/>
      <c r="S4930" s="18">
        <f>SUM(O4930:R4930)</f>
        <v>0</v>
      </c>
      <c r="T4930" s="20"/>
      <c r="U4930" s="17"/>
      <c r="V4930" s="17"/>
      <c r="W4930" s="17"/>
      <c r="X4930" s="17"/>
      <c r="Y4930" s="17"/>
      <c r="Z4930" s="18">
        <f>SUM(T4930:Y4930)</f>
        <v>0</v>
      </c>
      <c r="AA4930" s="17"/>
      <c r="AB4930" s="17"/>
      <c r="AC4930" s="41">
        <f>G4930+J4930+N4930+S4930+Z4930+AA4930-AB4930</f>
        <v>64.484848484848484</v>
      </c>
    </row>
    <row r="4931" spans="1:29" x14ac:dyDescent="0.25">
      <c r="A4931" s="225">
        <v>4927</v>
      </c>
      <c r="B4931" s="81" t="s">
        <v>4456</v>
      </c>
      <c r="C4931" s="8" t="s">
        <v>4042</v>
      </c>
      <c r="D4931" s="18">
        <v>0.64483870967741941</v>
      </c>
      <c r="E4931" s="124"/>
      <c r="F4931" s="17"/>
      <c r="G4931" s="18">
        <f>SUM(D4931*100,E4931:F4931)</f>
        <v>64.483870967741936</v>
      </c>
      <c r="H4931" s="17"/>
      <c r="I4931" s="19"/>
      <c r="J4931" s="18">
        <f>SUM(H4931:I4931)</f>
        <v>0</v>
      </c>
      <c r="K4931" s="17"/>
      <c r="L4931" s="19"/>
      <c r="M4931" s="19"/>
      <c r="N4931" s="18">
        <f>SUM(K4931:M4931)</f>
        <v>0</v>
      </c>
      <c r="O4931" s="19"/>
      <c r="P4931" s="19"/>
      <c r="Q4931" s="19"/>
      <c r="R4931" s="19"/>
      <c r="S4931" s="18">
        <f>SUM(O4931:R4931)</f>
        <v>0</v>
      </c>
      <c r="T4931" s="20"/>
      <c r="U4931" s="17"/>
      <c r="V4931" s="17"/>
      <c r="W4931" s="17"/>
      <c r="X4931" s="17"/>
      <c r="Y4931" s="17"/>
      <c r="Z4931" s="18">
        <f>SUM(T4931:Y4931)</f>
        <v>0</v>
      </c>
      <c r="AA4931" s="17"/>
      <c r="AB4931" s="17"/>
      <c r="AC4931" s="41">
        <f>G4931+J4931+N4931+S4931+Z4931+AA4931-AB4931</f>
        <v>64.483870967741936</v>
      </c>
    </row>
    <row r="4932" spans="1:29" x14ac:dyDescent="0.25">
      <c r="A4932" s="224">
        <v>4928</v>
      </c>
      <c r="B4932" s="62" t="s">
        <v>3888</v>
      </c>
      <c r="C4932" s="13" t="s">
        <v>3340</v>
      </c>
      <c r="D4932" s="18">
        <v>0.61473684210526314</v>
      </c>
      <c r="E4932" s="122">
        <v>3</v>
      </c>
      <c r="F4932" s="17"/>
      <c r="G4932" s="18">
        <v>64.473684210526315</v>
      </c>
      <c r="H4932" s="17"/>
      <c r="I4932" s="19"/>
      <c r="J4932" s="18">
        <v>0</v>
      </c>
      <c r="K4932" s="17"/>
      <c r="L4932" s="19"/>
      <c r="M4932" s="19"/>
      <c r="N4932" s="18">
        <v>0</v>
      </c>
      <c r="O4932" s="19"/>
      <c r="P4932" s="19"/>
      <c r="Q4932" s="19"/>
      <c r="R4932" s="19"/>
      <c r="S4932" s="18">
        <v>0</v>
      </c>
      <c r="T4932" s="20"/>
      <c r="U4932" s="17"/>
      <c r="V4932" s="17"/>
      <c r="W4932" s="17"/>
      <c r="X4932" s="17"/>
      <c r="Y4932" s="17"/>
      <c r="Z4932" s="18">
        <v>0</v>
      </c>
      <c r="AA4932" s="17"/>
      <c r="AB4932" s="17"/>
      <c r="AC4932" s="41">
        <v>64.473684210526315</v>
      </c>
    </row>
    <row r="4933" spans="1:29" x14ac:dyDescent="0.25">
      <c r="A4933" s="224">
        <v>4929</v>
      </c>
      <c r="B4933" s="111" t="s">
        <v>4138</v>
      </c>
      <c r="C4933" s="8" t="s">
        <v>4042</v>
      </c>
      <c r="D4933" s="18">
        <v>0.62562499999999999</v>
      </c>
      <c r="E4933" s="124"/>
      <c r="F4933" s="17"/>
      <c r="G4933" s="18">
        <f>SUM(D4933*100,E4933:F4933)</f>
        <v>62.5625</v>
      </c>
      <c r="H4933" s="17"/>
      <c r="I4933" s="19"/>
      <c r="J4933" s="18">
        <f>SUM(H4933:I4933)</f>
        <v>0</v>
      </c>
      <c r="K4933" s="17"/>
      <c r="L4933" s="19"/>
      <c r="M4933" s="19"/>
      <c r="N4933" s="18">
        <f>SUM(K4933:M4933)</f>
        <v>0</v>
      </c>
      <c r="O4933" s="19"/>
      <c r="P4933" s="19"/>
      <c r="Q4933" s="19"/>
      <c r="R4933" s="19"/>
      <c r="S4933" s="18">
        <f>SUM(O4933:R4933)</f>
        <v>0</v>
      </c>
      <c r="T4933" s="20"/>
      <c r="U4933" s="17">
        <v>0.9</v>
      </c>
      <c r="V4933" s="17">
        <v>0.5</v>
      </c>
      <c r="W4933" s="17">
        <v>0.5</v>
      </c>
      <c r="X4933" s="17"/>
      <c r="Y4933" s="17"/>
      <c r="Z4933" s="18">
        <f>SUM(T4933:Y4933)</f>
        <v>1.9</v>
      </c>
      <c r="AA4933" s="17"/>
      <c r="AB4933" s="17"/>
      <c r="AC4933" s="41">
        <f>G4933+J4933+N4933+S4933+Z4933+AA4933-AB4933</f>
        <v>64.462500000000006</v>
      </c>
    </row>
    <row r="4934" spans="1:29" x14ac:dyDescent="0.25">
      <c r="A4934" s="224">
        <v>4930</v>
      </c>
      <c r="B4934" s="62" t="s">
        <v>3194</v>
      </c>
      <c r="C4934" s="13" t="s">
        <v>2360</v>
      </c>
      <c r="D4934" s="18">
        <v>0.6446153846153847</v>
      </c>
      <c r="E4934" s="122"/>
      <c r="F4934" s="17"/>
      <c r="G4934" s="18">
        <v>64.461538461538467</v>
      </c>
      <c r="H4934" s="17"/>
      <c r="I4934" s="19"/>
      <c r="J4934" s="18">
        <v>0</v>
      </c>
      <c r="K4934" s="17"/>
      <c r="L4934" s="19"/>
      <c r="M4934" s="19"/>
      <c r="N4934" s="18">
        <v>0</v>
      </c>
      <c r="O4934" s="19"/>
      <c r="P4934" s="19"/>
      <c r="Q4934" s="19"/>
      <c r="R4934" s="19"/>
      <c r="S4934" s="18">
        <v>0</v>
      </c>
      <c r="T4934" s="20"/>
      <c r="U4934" s="17"/>
      <c r="V4934" s="17"/>
      <c r="W4934" s="17"/>
      <c r="X4934" s="17"/>
      <c r="Y4934" s="17"/>
      <c r="Z4934" s="18">
        <v>0</v>
      </c>
      <c r="AA4934" s="17"/>
      <c r="AB4934" s="17"/>
      <c r="AC4934" s="41">
        <v>64.461538461538467</v>
      </c>
    </row>
    <row r="4935" spans="1:29" x14ac:dyDescent="0.25">
      <c r="A4935" s="225">
        <v>4931</v>
      </c>
      <c r="B4935" s="109">
        <v>204274</v>
      </c>
      <c r="C4935" s="36" t="s">
        <v>5457</v>
      </c>
      <c r="D4935" s="38">
        <v>0.61124999999999996</v>
      </c>
      <c r="E4935" s="123"/>
      <c r="F4935" s="33"/>
      <c r="G4935" s="34">
        <v>61.124999999999993</v>
      </c>
      <c r="H4935" s="33"/>
      <c r="I4935" s="32"/>
      <c r="J4935" s="34">
        <v>0</v>
      </c>
      <c r="K4935" s="33"/>
      <c r="L4935" s="32"/>
      <c r="M4935" s="32"/>
      <c r="N4935" s="34">
        <v>0</v>
      </c>
      <c r="O4935" s="32">
        <v>2.5</v>
      </c>
      <c r="P4935" s="32"/>
      <c r="Q4935" s="32"/>
      <c r="R4935" s="32"/>
      <c r="S4935" s="34">
        <v>2.5</v>
      </c>
      <c r="T4935" s="35"/>
      <c r="U4935" s="33"/>
      <c r="V4935" s="33"/>
      <c r="W4935" s="33"/>
      <c r="X4935" s="33">
        <v>0.8</v>
      </c>
      <c r="Y4935" s="33"/>
      <c r="Z4935" s="34">
        <v>0.8</v>
      </c>
      <c r="AA4935" s="33"/>
      <c r="AB4935" s="33"/>
      <c r="AC4935" s="42">
        <v>64.424999999999997</v>
      </c>
    </row>
    <row r="4936" spans="1:29" x14ac:dyDescent="0.25">
      <c r="A4936" s="224">
        <v>4932</v>
      </c>
      <c r="B4936" s="62" t="s">
        <v>5032</v>
      </c>
      <c r="C4936" s="24" t="s">
        <v>4042</v>
      </c>
      <c r="D4936" s="18">
        <v>0.64419354838709675</v>
      </c>
      <c r="E4936" s="124"/>
      <c r="F4936" s="17"/>
      <c r="G4936" s="18">
        <f>SUM(D4936*100,E4936:F4936)</f>
        <v>64.41935483870968</v>
      </c>
      <c r="H4936" s="17"/>
      <c r="I4936" s="19"/>
      <c r="J4936" s="18">
        <f>SUM(H4936:I4936)</f>
        <v>0</v>
      </c>
      <c r="K4936" s="17"/>
      <c r="L4936" s="19"/>
      <c r="M4936" s="19"/>
      <c r="N4936" s="18">
        <f>SUM(K4936:M4936)</f>
        <v>0</v>
      </c>
      <c r="O4936" s="19"/>
      <c r="P4936" s="19"/>
      <c r="Q4936" s="19"/>
      <c r="R4936" s="19"/>
      <c r="S4936" s="18">
        <f>SUM(O4936:R4936)</f>
        <v>0</v>
      </c>
      <c r="T4936" s="20"/>
      <c r="U4936" s="17"/>
      <c r="V4936" s="17"/>
      <c r="W4936" s="17"/>
      <c r="X4936" s="17"/>
      <c r="Y4936" s="17"/>
      <c r="Z4936" s="18">
        <f>SUM(T4936:Y4936)</f>
        <v>0</v>
      </c>
      <c r="AA4936" s="17"/>
      <c r="AB4936" s="17"/>
      <c r="AC4936" s="41">
        <f>G4936+J4936+N4936+S4936+Z4936+AA4936-AB4936</f>
        <v>64.41935483870968</v>
      </c>
    </row>
    <row r="4937" spans="1:29" x14ac:dyDescent="0.25">
      <c r="A4937" s="224">
        <v>4933</v>
      </c>
      <c r="B4937" s="58" t="s">
        <v>1179</v>
      </c>
      <c r="C4937" s="8" t="s">
        <v>5456</v>
      </c>
      <c r="D4937" s="43">
        <v>0.62418666666666667</v>
      </c>
      <c r="E4937" s="121"/>
      <c r="F4937" s="5"/>
      <c r="G4937" s="6">
        <f>SUM(D4937*100,E4937:F4937)</f>
        <v>62.418666666666667</v>
      </c>
      <c r="H4937" s="5"/>
      <c r="I4937" s="4"/>
      <c r="J4937" s="6">
        <f>SUM(H4937:I4937)</f>
        <v>0</v>
      </c>
      <c r="K4937" s="5">
        <v>2</v>
      </c>
      <c r="L4937" s="4"/>
      <c r="M4937" s="4"/>
      <c r="N4937" s="6">
        <f>SUM(K4937:M4937)</f>
        <v>2</v>
      </c>
      <c r="O4937" s="4"/>
      <c r="P4937" s="4"/>
      <c r="Q4937" s="4"/>
      <c r="R4937" s="4"/>
      <c r="S4937" s="6">
        <f>SUM(O4937:R4937)</f>
        <v>0</v>
      </c>
      <c r="T4937" s="7"/>
      <c r="U4937" s="5"/>
      <c r="V4937" s="5"/>
      <c r="W4937" s="5"/>
      <c r="X4937" s="5"/>
      <c r="Y4937" s="5"/>
      <c r="Z4937" s="6">
        <f>SUM(T4937:Y4937)</f>
        <v>0</v>
      </c>
      <c r="AA4937" s="5"/>
      <c r="AB4937" s="5"/>
      <c r="AC4937" s="40">
        <f>G4937+J4937+N4937+S4937+Z4937+AA4937-AB4937</f>
        <v>64.418666666666667</v>
      </c>
    </row>
    <row r="4938" spans="1:29" x14ac:dyDescent="0.25">
      <c r="A4938" s="224">
        <v>4934</v>
      </c>
      <c r="B4938" s="109">
        <v>184158</v>
      </c>
      <c r="C4938" s="36" t="s">
        <v>5457</v>
      </c>
      <c r="D4938" s="39">
        <v>0.64416666666666667</v>
      </c>
      <c r="E4938" s="123"/>
      <c r="F4938" s="33"/>
      <c r="G4938" s="34">
        <v>64.416666666666671</v>
      </c>
      <c r="H4938" s="33"/>
      <c r="I4938" s="32"/>
      <c r="J4938" s="34">
        <v>0</v>
      </c>
      <c r="K4938" s="33"/>
      <c r="L4938" s="32"/>
      <c r="M4938" s="32"/>
      <c r="N4938" s="34">
        <v>0</v>
      </c>
      <c r="O4938" s="32"/>
      <c r="P4938" s="32"/>
      <c r="Q4938" s="32"/>
      <c r="R4938" s="32"/>
      <c r="S4938" s="34">
        <v>0</v>
      </c>
      <c r="T4938" s="35"/>
      <c r="U4938" s="33"/>
      <c r="V4938" s="33"/>
      <c r="W4938" s="33"/>
      <c r="X4938" s="33"/>
      <c r="Y4938" s="33"/>
      <c r="Z4938" s="34">
        <v>0</v>
      </c>
      <c r="AA4938" s="33"/>
      <c r="AB4938" s="33"/>
      <c r="AC4938" s="42">
        <v>64.416666666666671</v>
      </c>
    </row>
    <row r="4939" spans="1:29" x14ac:dyDescent="0.25">
      <c r="A4939" s="225">
        <v>4935</v>
      </c>
      <c r="B4939" s="109">
        <v>184101</v>
      </c>
      <c r="C4939" s="36" t="s">
        <v>5457</v>
      </c>
      <c r="D4939" s="39">
        <v>0.64416666666666667</v>
      </c>
      <c r="E4939" s="123"/>
      <c r="F4939" s="33"/>
      <c r="G4939" s="34">
        <v>64.416666666666671</v>
      </c>
      <c r="H4939" s="33"/>
      <c r="I4939" s="32"/>
      <c r="J4939" s="34">
        <v>0</v>
      </c>
      <c r="K4939" s="33"/>
      <c r="L4939" s="32"/>
      <c r="M4939" s="32"/>
      <c r="N4939" s="34">
        <v>0</v>
      </c>
      <c r="O4939" s="32"/>
      <c r="P4939" s="32"/>
      <c r="Q4939" s="32"/>
      <c r="R4939" s="32"/>
      <c r="S4939" s="34">
        <v>0</v>
      </c>
      <c r="T4939" s="35"/>
      <c r="U4939" s="33"/>
      <c r="V4939" s="33"/>
      <c r="W4939" s="33"/>
      <c r="X4939" s="33"/>
      <c r="Y4939" s="33"/>
      <c r="Z4939" s="34">
        <v>0</v>
      </c>
      <c r="AA4939" s="33"/>
      <c r="AB4939" s="33"/>
      <c r="AC4939" s="42">
        <v>64.416666666666671</v>
      </c>
    </row>
    <row r="4940" spans="1:29" x14ac:dyDescent="0.25">
      <c r="A4940" s="224">
        <v>4936</v>
      </c>
      <c r="B4940" s="61" t="s">
        <v>1180</v>
      </c>
      <c r="C4940" s="8" t="s">
        <v>5456</v>
      </c>
      <c r="D4940" s="6">
        <v>0.64392601456815823</v>
      </c>
      <c r="E4940" s="121"/>
      <c r="F4940" s="5"/>
      <c r="G4940" s="6">
        <f>SUM(D4940*100,E4940:F4940)</f>
        <v>64.392601456815825</v>
      </c>
      <c r="H4940" s="5"/>
      <c r="I4940" s="4"/>
      <c r="J4940" s="6">
        <f>SUM(H4940:I4940)</f>
        <v>0</v>
      </c>
      <c r="K4940" s="5"/>
      <c r="L4940" s="4"/>
      <c r="M4940" s="4"/>
      <c r="N4940" s="6">
        <f>SUM(K4940:M4940)</f>
        <v>0</v>
      </c>
      <c r="O4940" s="4"/>
      <c r="P4940" s="4"/>
      <c r="Q4940" s="4"/>
      <c r="R4940" s="4"/>
      <c r="S4940" s="6">
        <f>SUM(O4940:R4940)</f>
        <v>0</v>
      </c>
      <c r="T4940" s="7"/>
      <c r="U4940" s="5"/>
      <c r="V4940" s="5"/>
      <c r="W4940" s="5"/>
      <c r="X4940" s="5"/>
      <c r="Y4940" s="5"/>
      <c r="Z4940" s="6">
        <f>SUM(T4940:Y4940)</f>
        <v>0</v>
      </c>
      <c r="AA4940" s="5"/>
      <c r="AB4940" s="5"/>
      <c r="AC4940" s="40">
        <f>G4940+J4940+N4940+S4940+Z4940+AA4940-AB4940</f>
        <v>64.392601456815825</v>
      </c>
    </row>
    <row r="4941" spans="1:29" x14ac:dyDescent="0.25">
      <c r="A4941" s="224">
        <v>4937</v>
      </c>
      <c r="B4941" s="83" t="s">
        <v>2032</v>
      </c>
      <c r="C4941" s="8" t="s">
        <v>1369</v>
      </c>
      <c r="D4941" s="18">
        <v>0.64385333333333328</v>
      </c>
      <c r="E4941" s="122"/>
      <c r="F4941" s="17"/>
      <c r="G4941" s="18">
        <f>SUM(D4941*100,E4941:F4941)</f>
        <v>64.385333333333321</v>
      </c>
      <c r="H4941" s="17"/>
      <c r="I4941" s="19"/>
      <c r="J4941" s="18">
        <f>SUM(H4941:I4941)</f>
        <v>0</v>
      </c>
      <c r="K4941" s="17"/>
      <c r="L4941" s="19"/>
      <c r="M4941" s="19"/>
      <c r="N4941" s="18">
        <f>SUM(K4941:M4941)</f>
        <v>0</v>
      </c>
      <c r="O4941" s="19"/>
      <c r="P4941" s="19"/>
      <c r="Q4941" s="19"/>
      <c r="R4941" s="19"/>
      <c r="S4941" s="18">
        <f>SUM(O4941:R4941)</f>
        <v>0</v>
      </c>
      <c r="T4941" s="20"/>
      <c r="U4941" s="17"/>
      <c r="V4941" s="17"/>
      <c r="W4941" s="17"/>
      <c r="X4941" s="17"/>
      <c r="Y4941" s="17"/>
      <c r="Z4941" s="18">
        <f>SUM(T4941:Y4941)</f>
        <v>0</v>
      </c>
      <c r="AA4941" s="17"/>
      <c r="AB4941" s="17"/>
      <c r="AC4941" s="41">
        <f>G4941+J4941+N4941+S4941+Z4941+AA4941-AB4941</f>
        <v>64.385333333333321</v>
      </c>
    </row>
    <row r="4942" spans="1:29" x14ac:dyDescent="0.25">
      <c r="A4942" s="224">
        <v>4938</v>
      </c>
      <c r="B4942" s="109">
        <v>214036</v>
      </c>
      <c r="C4942" s="36" t="s">
        <v>5457</v>
      </c>
      <c r="D4942" s="39">
        <v>0.64375555555555553</v>
      </c>
      <c r="E4942" s="123"/>
      <c r="F4942" s="33"/>
      <c r="G4942" s="34">
        <v>64.37555555555555</v>
      </c>
      <c r="H4942" s="33"/>
      <c r="I4942" s="32"/>
      <c r="J4942" s="34">
        <v>0</v>
      </c>
      <c r="K4942" s="33"/>
      <c r="L4942" s="32"/>
      <c r="M4942" s="32"/>
      <c r="N4942" s="34">
        <v>0</v>
      </c>
      <c r="O4942" s="32"/>
      <c r="P4942" s="32"/>
      <c r="Q4942" s="32"/>
      <c r="R4942" s="32"/>
      <c r="S4942" s="34">
        <v>0</v>
      </c>
      <c r="T4942" s="35"/>
      <c r="U4942" s="33"/>
      <c r="V4942" s="33"/>
      <c r="W4942" s="33"/>
      <c r="X4942" s="33"/>
      <c r="Y4942" s="33"/>
      <c r="Z4942" s="34">
        <v>0</v>
      </c>
      <c r="AA4942" s="33"/>
      <c r="AB4942" s="33"/>
      <c r="AC4942" s="42">
        <v>64.37555555555555</v>
      </c>
    </row>
    <row r="4943" spans="1:29" x14ac:dyDescent="0.25">
      <c r="A4943" s="225">
        <v>4939</v>
      </c>
      <c r="B4943" s="62" t="s">
        <v>4612</v>
      </c>
      <c r="C4943" s="50" t="s">
        <v>4042</v>
      </c>
      <c r="D4943" s="18">
        <v>0.6435483870967742</v>
      </c>
      <c r="E4943" s="124"/>
      <c r="F4943" s="17"/>
      <c r="G4943" s="18">
        <f>SUM(D4943*100,E4943:F4943)</f>
        <v>64.354838709677423</v>
      </c>
      <c r="H4943" s="17"/>
      <c r="I4943" s="19"/>
      <c r="J4943" s="18">
        <f>SUM(H4943:I4943)</f>
        <v>0</v>
      </c>
      <c r="K4943" s="17"/>
      <c r="L4943" s="19"/>
      <c r="M4943" s="19"/>
      <c r="N4943" s="18">
        <f>SUM(K4943:M4943)</f>
        <v>0</v>
      </c>
      <c r="O4943" s="19"/>
      <c r="P4943" s="19"/>
      <c r="Q4943" s="19"/>
      <c r="R4943" s="19"/>
      <c r="S4943" s="18">
        <f>SUM(O4943:R4943)</f>
        <v>0</v>
      </c>
      <c r="T4943" s="20"/>
      <c r="U4943" s="17"/>
      <c r="V4943" s="17"/>
      <c r="W4943" s="17"/>
      <c r="X4943" s="17"/>
      <c r="Y4943" s="17"/>
      <c r="Z4943" s="18">
        <f>SUM(T4943:Y4943)</f>
        <v>0</v>
      </c>
      <c r="AA4943" s="17"/>
      <c r="AB4943" s="17"/>
      <c r="AC4943" s="41">
        <f>G4943+J4943+N4943+S4943+Z4943+AA4943-AB4943</f>
        <v>64.354838709677423</v>
      </c>
    </row>
    <row r="4944" spans="1:29" x14ac:dyDescent="0.25">
      <c r="A4944" s="224">
        <v>4940</v>
      </c>
      <c r="B4944" s="90" t="s">
        <v>1445</v>
      </c>
      <c r="C4944" s="21" t="s">
        <v>1369</v>
      </c>
      <c r="D4944" s="18">
        <v>0.64354740061162086</v>
      </c>
      <c r="E4944" s="122"/>
      <c r="F4944" s="17"/>
      <c r="G4944" s="18">
        <f>SUM(D4944*100,E4944:F4944)</f>
        <v>64.35474006116209</v>
      </c>
      <c r="H4944" s="17"/>
      <c r="I4944" s="19"/>
      <c r="J4944" s="18">
        <f>SUM(H4944:I4944)</f>
        <v>0</v>
      </c>
      <c r="K4944" s="17"/>
      <c r="L4944" s="19"/>
      <c r="M4944" s="19"/>
      <c r="N4944" s="18">
        <f>SUM(K4944:M4944)</f>
        <v>0</v>
      </c>
      <c r="O4944" s="19"/>
      <c r="P4944" s="19"/>
      <c r="Q4944" s="19"/>
      <c r="R4944" s="19"/>
      <c r="S4944" s="18">
        <f>SUM(O4944:R4944)</f>
        <v>0</v>
      </c>
      <c r="T4944" s="20"/>
      <c r="U4944" s="17"/>
      <c r="V4944" s="17"/>
      <c r="W4944" s="17"/>
      <c r="X4944" s="17"/>
      <c r="Y4944" s="17"/>
      <c r="Z4944" s="18">
        <f>SUM(T4944:Y4944)</f>
        <v>0</v>
      </c>
      <c r="AA4944" s="17"/>
      <c r="AB4944" s="17"/>
      <c r="AC4944" s="41">
        <f>G4944+J4944+N4944+S4944+Z4944+AA4944-AB4944</f>
        <v>64.35474006116209</v>
      </c>
    </row>
    <row r="4945" spans="1:29" x14ac:dyDescent="0.25">
      <c r="A4945" s="224">
        <v>4941</v>
      </c>
      <c r="B4945" s="111" t="s">
        <v>4244</v>
      </c>
      <c r="C4945" s="8" t="s">
        <v>4042</v>
      </c>
      <c r="D4945" s="18">
        <v>0.6434375</v>
      </c>
      <c r="E4945" s="124"/>
      <c r="F4945" s="17"/>
      <c r="G4945" s="18">
        <f>SUM(D4945*100,E4945:F4945)</f>
        <v>64.34375</v>
      </c>
      <c r="H4945" s="17"/>
      <c r="I4945" s="19"/>
      <c r="J4945" s="18">
        <f>SUM(H4945:I4945)</f>
        <v>0</v>
      </c>
      <c r="K4945" s="17"/>
      <c r="L4945" s="19"/>
      <c r="M4945" s="19"/>
      <c r="N4945" s="18">
        <f>SUM(K4945:M4945)</f>
        <v>0</v>
      </c>
      <c r="O4945" s="19"/>
      <c r="P4945" s="19"/>
      <c r="Q4945" s="19"/>
      <c r="R4945" s="19"/>
      <c r="S4945" s="18">
        <f>SUM(O4945:R4945)</f>
        <v>0</v>
      </c>
      <c r="T4945" s="20"/>
      <c r="U4945" s="17"/>
      <c r="V4945" s="17"/>
      <c r="W4945" s="17"/>
      <c r="X4945" s="17"/>
      <c r="Y4945" s="17"/>
      <c r="Z4945" s="18">
        <f>SUM(T4945:Y4945)</f>
        <v>0</v>
      </c>
      <c r="AA4945" s="17"/>
      <c r="AB4945" s="17"/>
      <c r="AC4945" s="41">
        <f>G4945+J4945+N4945+S4945+Z4945+AA4945-AB4945</f>
        <v>64.34375</v>
      </c>
    </row>
    <row r="4946" spans="1:29" x14ac:dyDescent="0.25">
      <c r="A4946" s="224">
        <v>4942</v>
      </c>
      <c r="B4946" s="81" t="s">
        <v>4471</v>
      </c>
      <c r="C4946" s="8" t="s">
        <v>4042</v>
      </c>
      <c r="D4946" s="18">
        <v>0.63838709677419359</v>
      </c>
      <c r="E4946" s="124"/>
      <c r="F4946" s="17"/>
      <c r="G4946" s="18">
        <f>SUM(D4946*100,E4946:F4946)</f>
        <v>63.838709677419359</v>
      </c>
      <c r="H4946" s="17"/>
      <c r="I4946" s="19"/>
      <c r="J4946" s="18">
        <f>SUM(H4946:I4946)</f>
        <v>0</v>
      </c>
      <c r="K4946" s="17"/>
      <c r="L4946" s="19"/>
      <c r="M4946" s="19"/>
      <c r="N4946" s="18">
        <f>SUM(K4946:M4946)</f>
        <v>0</v>
      </c>
      <c r="O4946" s="19"/>
      <c r="P4946" s="19"/>
      <c r="Q4946" s="19"/>
      <c r="R4946" s="19"/>
      <c r="S4946" s="18">
        <f>SUM(O4946:R4946)</f>
        <v>0</v>
      </c>
      <c r="T4946" s="20"/>
      <c r="U4946" s="17"/>
      <c r="V4946" s="17"/>
      <c r="W4946" s="17"/>
      <c r="X4946" s="17">
        <v>0.5</v>
      </c>
      <c r="Y4946" s="17"/>
      <c r="Z4946" s="18">
        <f>SUM(T4946:Y4946)</f>
        <v>0.5</v>
      </c>
      <c r="AA4946" s="17"/>
      <c r="AB4946" s="17"/>
      <c r="AC4946" s="41">
        <f>G4946+J4946+N4946+S4946+Z4946+AA4946-AB4946</f>
        <v>64.338709677419359</v>
      </c>
    </row>
    <row r="4947" spans="1:29" x14ac:dyDescent="0.25">
      <c r="A4947" s="225">
        <v>4943</v>
      </c>
      <c r="B4947" s="62" t="s">
        <v>3195</v>
      </c>
      <c r="C4947" s="13" t="s">
        <v>2360</v>
      </c>
      <c r="D4947" s="18">
        <v>0.64333333333333331</v>
      </c>
      <c r="E4947" s="122"/>
      <c r="F4947" s="17"/>
      <c r="G4947" s="18">
        <v>64.333333333333329</v>
      </c>
      <c r="H4947" s="17"/>
      <c r="I4947" s="19"/>
      <c r="J4947" s="18">
        <v>0</v>
      </c>
      <c r="K4947" s="17"/>
      <c r="L4947" s="19"/>
      <c r="M4947" s="19"/>
      <c r="N4947" s="18">
        <v>0</v>
      </c>
      <c r="O4947" s="19"/>
      <c r="P4947" s="19"/>
      <c r="Q4947" s="19"/>
      <c r="R4947" s="19"/>
      <c r="S4947" s="18">
        <v>0</v>
      </c>
      <c r="T4947" s="20"/>
      <c r="U4947" s="17"/>
      <c r="V4947" s="17"/>
      <c r="W4947" s="17"/>
      <c r="X4947" s="17"/>
      <c r="Y4947" s="17"/>
      <c r="Z4947" s="18">
        <v>0</v>
      </c>
      <c r="AA4947" s="17"/>
      <c r="AB4947" s="17"/>
      <c r="AC4947" s="41">
        <v>64.333333333333329</v>
      </c>
    </row>
    <row r="4948" spans="1:29" x14ac:dyDescent="0.25">
      <c r="A4948" s="224">
        <v>4944</v>
      </c>
      <c r="B4948" s="58" t="s">
        <v>1181</v>
      </c>
      <c r="C4948" s="8" t="s">
        <v>5456</v>
      </c>
      <c r="D4948" s="6">
        <v>0.64322580645161287</v>
      </c>
      <c r="E4948" s="121"/>
      <c r="F4948" s="5"/>
      <c r="G4948" s="6">
        <f>SUM(D4948*100,E4948:F4948)</f>
        <v>64.322580645161281</v>
      </c>
      <c r="H4948" s="5"/>
      <c r="I4948" s="4"/>
      <c r="J4948" s="6">
        <f>SUM(H4948:I4948)</f>
        <v>0</v>
      </c>
      <c r="K4948" s="5"/>
      <c r="L4948" s="4"/>
      <c r="M4948" s="4"/>
      <c r="N4948" s="6">
        <f>SUM(K4948:M4948)</f>
        <v>0</v>
      </c>
      <c r="O4948" s="4"/>
      <c r="P4948" s="4"/>
      <c r="Q4948" s="4"/>
      <c r="R4948" s="4"/>
      <c r="S4948" s="6">
        <f>SUM(O4948:R4948)</f>
        <v>0</v>
      </c>
      <c r="T4948" s="7"/>
      <c r="U4948" s="5"/>
      <c r="V4948" s="5"/>
      <c r="W4948" s="5"/>
      <c r="X4948" s="5"/>
      <c r="Y4948" s="5"/>
      <c r="Z4948" s="6">
        <f>SUM(T4948:Y4948)</f>
        <v>0</v>
      </c>
      <c r="AA4948" s="5"/>
      <c r="AB4948" s="5"/>
      <c r="AC4948" s="40">
        <f>G4948+J4948+N4948+S4948+Z4948+AA4948-AB4948</f>
        <v>64.322580645161281</v>
      </c>
    </row>
    <row r="4949" spans="1:29" x14ac:dyDescent="0.25">
      <c r="A4949" s="224">
        <v>4945</v>
      </c>
      <c r="B4949" s="92" t="s">
        <v>2033</v>
      </c>
      <c r="C4949" s="8" t="s">
        <v>1369</v>
      </c>
      <c r="D4949" s="18">
        <v>0.64305084745762708</v>
      </c>
      <c r="E4949" s="122"/>
      <c r="F4949" s="17"/>
      <c r="G4949" s="18">
        <f>SUM(D4949*100,E4949:F4949)</f>
        <v>64.305084745762713</v>
      </c>
      <c r="H4949" s="17"/>
      <c r="I4949" s="19"/>
      <c r="J4949" s="18">
        <f>SUM(H4949:I4949)</f>
        <v>0</v>
      </c>
      <c r="K4949" s="17"/>
      <c r="L4949" s="19"/>
      <c r="M4949" s="19"/>
      <c r="N4949" s="18">
        <f>SUM(K4949:M4949)</f>
        <v>0</v>
      </c>
      <c r="O4949" s="19"/>
      <c r="P4949" s="19"/>
      <c r="Q4949" s="19"/>
      <c r="R4949" s="19"/>
      <c r="S4949" s="18">
        <f>SUM(O4949:R4949)</f>
        <v>0</v>
      </c>
      <c r="T4949" s="20"/>
      <c r="U4949" s="17"/>
      <c r="V4949" s="17"/>
      <c r="W4949" s="17"/>
      <c r="X4949" s="17"/>
      <c r="Y4949" s="17"/>
      <c r="Z4949" s="18">
        <f>SUM(T4949:Y4949)</f>
        <v>0</v>
      </c>
      <c r="AA4949" s="17"/>
      <c r="AB4949" s="17"/>
      <c r="AC4949" s="41">
        <f>G4949+J4949+N4949+S4949+Z4949+AA4949-AB4949</f>
        <v>64.305084745762713</v>
      </c>
    </row>
    <row r="4950" spans="1:29" x14ac:dyDescent="0.25">
      <c r="A4950" s="224">
        <v>4946</v>
      </c>
      <c r="B4950" s="62" t="s">
        <v>4805</v>
      </c>
      <c r="C4950" s="8" t="s">
        <v>4042</v>
      </c>
      <c r="D4950" s="18">
        <v>0.63500000000000001</v>
      </c>
      <c r="E4950" s="124"/>
      <c r="F4950" s="17"/>
      <c r="G4950" s="18">
        <f>SUM(D4950*100,E4950:F4950)</f>
        <v>63.5</v>
      </c>
      <c r="H4950" s="17"/>
      <c r="I4950" s="19"/>
      <c r="J4950" s="18">
        <f>SUM(H4950:I4950)</f>
        <v>0</v>
      </c>
      <c r="K4950" s="17"/>
      <c r="L4950" s="19"/>
      <c r="M4950" s="19"/>
      <c r="N4950" s="18">
        <f>SUM(K4950:M4950)</f>
        <v>0</v>
      </c>
      <c r="O4950" s="19"/>
      <c r="P4950" s="19"/>
      <c r="Q4950" s="19"/>
      <c r="R4950" s="19"/>
      <c r="S4950" s="18">
        <f>SUM(O4950:R4950)</f>
        <v>0</v>
      </c>
      <c r="T4950" s="20"/>
      <c r="U4950" s="17">
        <v>0.8</v>
      </c>
      <c r="V4950" s="17"/>
      <c r="W4950" s="17"/>
      <c r="X4950" s="17"/>
      <c r="Y4950" s="17"/>
      <c r="Z4950" s="18">
        <f>SUM(T4950:Y4950)</f>
        <v>0.8</v>
      </c>
      <c r="AA4950" s="17"/>
      <c r="AB4950" s="17"/>
      <c r="AC4950" s="41">
        <f>G4950+J4950+N4950+S4950+Z4950+AA4950-AB4950</f>
        <v>64.3</v>
      </c>
    </row>
    <row r="4951" spans="1:29" x14ac:dyDescent="0.25">
      <c r="A4951" s="225">
        <v>4947</v>
      </c>
      <c r="B4951" s="111" t="s">
        <v>4043</v>
      </c>
      <c r="C4951" s="8" t="s">
        <v>4042</v>
      </c>
      <c r="D4951" s="18">
        <v>0.64093750000000005</v>
      </c>
      <c r="E4951" s="124"/>
      <c r="F4951" s="17"/>
      <c r="G4951" s="18">
        <f>SUM(D4951*100,E4951:F4951)</f>
        <v>64.09375</v>
      </c>
      <c r="H4951" s="17"/>
      <c r="I4951" s="19"/>
      <c r="J4951" s="18">
        <f>SUM(H4951:I4951)</f>
        <v>0</v>
      </c>
      <c r="K4951" s="17"/>
      <c r="L4951" s="19"/>
      <c r="M4951" s="19"/>
      <c r="N4951" s="18">
        <f>SUM(K4951:M4951)</f>
        <v>0</v>
      </c>
      <c r="O4951" s="19"/>
      <c r="P4951" s="19"/>
      <c r="Q4951" s="19"/>
      <c r="R4951" s="19"/>
      <c r="S4951" s="18">
        <f>SUM(O4951:R4951)</f>
        <v>0</v>
      </c>
      <c r="T4951" s="20"/>
      <c r="U4951" s="17">
        <v>0.2</v>
      </c>
      <c r="V4951" s="17"/>
      <c r="W4951" s="17"/>
      <c r="X4951" s="17"/>
      <c r="Y4951" s="17"/>
      <c r="Z4951" s="18">
        <f>SUM(T4951:Y4951)</f>
        <v>0.2</v>
      </c>
      <c r="AA4951" s="17"/>
      <c r="AB4951" s="17"/>
      <c r="AC4951" s="41">
        <f>G4951+J4951+N4951+S4951+Z4951+AA4951-AB4951</f>
        <v>64.293750000000003</v>
      </c>
    </row>
    <row r="4952" spans="1:29" x14ac:dyDescent="0.25">
      <c r="A4952" s="224">
        <v>4948</v>
      </c>
      <c r="B4952" s="109">
        <v>214060</v>
      </c>
      <c r="C4952" s="36" t="s">
        <v>5457</v>
      </c>
      <c r="D4952" s="39">
        <v>0.59683703703703705</v>
      </c>
      <c r="E4952" s="123"/>
      <c r="F4952" s="33"/>
      <c r="G4952" s="34">
        <v>59.683703703703706</v>
      </c>
      <c r="H4952" s="33"/>
      <c r="I4952" s="32"/>
      <c r="J4952" s="34">
        <v>0</v>
      </c>
      <c r="K4952" s="33"/>
      <c r="L4952" s="32"/>
      <c r="M4952" s="32"/>
      <c r="N4952" s="34">
        <v>0</v>
      </c>
      <c r="O4952" s="32"/>
      <c r="P4952" s="32"/>
      <c r="Q4952" s="32"/>
      <c r="R4952" s="32"/>
      <c r="S4952" s="34">
        <v>0</v>
      </c>
      <c r="T4952" s="35"/>
      <c r="U4952" s="33">
        <v>4.5999999999999996</v>
      </c>
      <c r="V4952" s="33"/>
      <c r="W4952" s="33"/>
      <c r="X4952" s="33"/>
      <c r="Y4952" s="33"/>
      <c r="Z4952" s="34">
        <v>4.5999999999999996</v>
      </c>
      <c r="AA4952" s="33"/>
      <c r="AB4952" s="33"/>
      <c r="AC4952" s="42">
        <v>64.283703703703708</v>
      </c>
    </row>
    <row r="4953" spans="1:29" x14ac:dyDescent="0.25">
      <c r="A4953" s="224">
        <v>4949</v>
      </c>
      <c r="B4953" s="62" t="s">
        <v>3889</v>
      </c>
      <c r="C4953" s="13" t="s">
        <v>3340</v>
      </c>
      <c r="D4953" s="18">
        <v>0.64282051282051278</v>
      </c>
      <c r="E4953" s="122"/>
      <c r="F4953" s="17"/>
      <c r="G4953" s="18">
        <v>64.282051282051285</v>
      </c>
      <c r="H4953" s="17"/>
      <c r="I4953" s="19"/>
      <c r="J4953" s="18">
        <v>0</v>
      </c>
      <c r="K4953" s="17"/>
      <c r="L4953" s="19"/>
      <c r="M4953" s="19"/>
      <c r="N4953" s="18">
        <v>0</v>
      </c>
      <c r="O4953" s="19"/>
      <c r="P4953" s="19"/>
      <c r="Q4953" s="19"/>
      <c r="R4953" s="19"/>
      <c r="S4953" s="18">
        <v>0</v>
      </c>
      <c r="T4953" s="20"/>
      <c r="U4953" s="17"/>
      <c r="V4953" s="17"/>
      <c r="W4953" s="17"/>
      <c r="X4953" s="17"/>
      <c r="Y4953" s="17"/>
      <c r="Z4953" s="18">
        <v>0</v>
      </c>
      <c r="AA4953" s="17"/>
      <c r="AB4953" s="17"/>
      <c r="AC4953" s="41">
        <v>64.282051282051285</v>
      </c>
    </row>
    <row r="4954" spans="1:29" x14ac:dyDescent="0.25">
      <c r="A4954" s="224">
        <v>4950</v>
      </c>
      <c r="B4954" s="109">
        <v>184030</v>
      </c>
      <c r="C4954" s="36" t="s">
        <v>5457</v>
      </c>
      <c r="D4954" s="39">
        <v>0.64277777777777778</v>
      </c>
      <c r="E4954" s="123"/>
      <c r="F4954" s="33"/>
      <c r="G4954" s="34">
        <v>64.277777777777771</v>
      </c>
      <c r="H4954" s="33"/>
      <c r="I4954" s="32"/>
      <c r="J4954" s="34">
        <v>0</v>
      </c>
      <c r="K4954" s="33"/>
      <c r="L4954" s="32"/>
      <c r="M4954" s="32"/>
      <c r="N4954" s="34">
        <v>0</v>
      </c>
      <c r="O4954" s="32"/>
      <c r="P4954" s="32"/>
      <c r="Q4954" s="32"/>
      <c r="R4954" s="32"/>
      <c r="S4954" s="34">
        <v>0</v>
      </c>
      <c r="T4954" s="35"/>
      <c r="U4954" s="33"/>
      <c r="V4954" s="33"/>
      <c r="W4954" s="33"/>
      <c r="X4954" s="33"/>
      <c r="Y4954" s="33"/>
      <c r="Z4954" s="34">
        <v>0</v>
      </c>
      <c r="AA4954" s="33"/>
      <c r="AB4954" s="33"/>
      <c r="AC4954" s="42">
        <v>64.277777777777771</v>
      </c>
    </row>
    <row r="4955" spans="1:29" x14ac:dyDescent="0.25">
      <c r="A4955" s="225">
        <v>4951</v>
      </c>
      <c r="B4955" s="62" t="s">
        <v>3890</v>
      </c>
      <c r="C4955" s="13" t="s">
        <v>3340</v>
      </c>
      <c r="D4955" s="18">
        <v>0.63272727272727269</v>
      </c>
      <c r="E4955" s="122">
        <v>1</v>
      </c>
      <c r="F4955" s="17"/>
      <c r="G4955" s="18">
        <v>64.272727272727266</v>
      </c>
      <c r="H4955" s="17"/>
      <c r="I4955" s="19"/>
      <c r="J4955" s="18">
        <v>0</v>
      </c>
      <c r="K4955" s="17"/>
      <c r="L4955" s="19"/>
      <c r="M4955" s="19"/>
      <c r="N4955" s="18">
        <v>0</v>
      </c>
      <c r="O4955" s="19"/>
      <c r="P4955" s="19"/>
      <c r="Q4955" s="19"/>
      <c r="R4955" s="19"/>
      <c r="S4955" s="18">
        <v>0</v>
      </c>
      <c r="T4955" s="20"/>
      <c r="U4955" s="17"/>
      <c r="V4955" s="17"/>
      <c r="W4955" s="17"/>
      <c r="X4955" s="17"/>
      <c r="Y4955" s="17"/>
      <c r="Z4955" s="18">
        <v>0</v>
      </c>
      <c r="AA4955" s="17"/>
      <c r="AB4955" s="17"/>
      <c r="AC4955" s="41">
        <v>64.272727272727266</v>
      </c>
    </row>
    <row r="4956" spans="1:29" ht="25.5" x14ac:dyDescent="0.25">
      <c r="A4956" s="224">
        <v>4952</v>
      </c>
      <c r="B4956" s="81" t="s">
        <v>2034</v>
      </c>
      <c r="C4956" s="13" t="s">
        <v>1369</v>
      </c>
      <c r="D4956" s="18">
        <v>0.64250714285714283</v>
      </c>
      <c r="E4956" s="122"/>
      <c r="F4956" s="17"/>
      <c r="G4956" s="18">
        <f>SUM(D4956*100,E4956:F4956)</f>
        <v>64.250714285714281</v>
      </c>
      <c r="H4956" s="17"/>
      <c r="I4956" s="19"/>
      <c r="J4956" s="18">
        <f>SUM(H4956:I4956)</f>
        <v>0</v>
      </c>
      <c r="K4956" s="17"/>
      <c r="L4956" s="19"/>
      <c r="M4956" s="19"/>
      <c r="N4956" s="18">
        <f>SUM(K4956:M4956)</f>
        <v>0</v>
      </c>
      <c r="O4956" s="19"/>
      <c r="P4956" s="19"/>
      <c r="Q4956" s="19"/>
      <c r="R4956" s="19"/>
      <c r="S4956" s="18">
        <f>SUM(O4956:R4956)</f>
        <v>0</v>
      </c>
      <c r="T4956" s="20"/>
      <c r="U4956" s="17"/>
      <c r="V4956" s="17"/>
      <c r="W4956" s="17"/>
      <c r="X4956" s="17"/>
      <c r="Y4956" s="17"/>
      <c r="Z4956" s="18">
        <f>SUM(T4956:Y4956)</f>
        <v>0</v>
      </c>
      <c r="AA4956" s="17"/>
      <c r="AB4956" s="17"/>
      <c r="AC4956" s="41">
        <f>G4956+J4956+N4956+S4956+Z4956+AA4956-AB4956</f>
        <v>64.250714285714281</v>
      </c>
    </row>
    <row r="4957" spans="1:29" x14ac:dyDescent="0.25">
      <c r="A4957" s="224">
        <v>4953</v>
      </c>
      <c r="B4957" s="95" t="s">
        <v>2035</v>
      </c>
      <c r="C4957" s="8" t="s">
        <v>1369</v>
      </c>
      <c r="D4957" s="18">
        <v>0.6421870967741935</v>
      </c>
      <c r="E4957" s="122"/>
      <c r="F4957" s="17"/>
      <c r="G4957" s="18">
        <f>SUM(D4957*100,E4957:F4957)</f>
        <v>64.218709677419355</v>
      </c>
      <c r="H4957" s="17"/>
      <c r="I4957" s="19"/>
      <c r="J4957" s="18">
        <f>SUM(H4957:I4957)</f>
        <v>0</v>
      </c>
      <c r="K4957" s="17"/>
      <c r="L4957" s="19"/>
      <c r="M4957" s="19"/>
      <c r="N4957" s="18">
        <f>SUM(K4957:M4957)</f>
        <v>0</v>
      </c>
      <c r="O4957" s="19"/>
      <c r="P4957" s="19"/>
      <c r="Q4957" s="19"/>
      <c r="R4957" s="19"/>
      <c r="S4957" s="18">
        <f>SUM(O4957:R4957)</f>
        <v>0</v>
      </c>
      <c r="T4957" s="20"/>
      <c r="U4957" s="17"/>
      <c r="V4957" s="17"/>
      <c r="W4957" s="17"/>
      <c r="X4957" s="17"/>
      <c r="Y4957" s="17"/>
      <c r="Z4957" s="18">
        <f>SUM(T4957:Y4957)</f>
        <v>0</v>
      </c>
      <c r="AA4957" s="17"/>
      <c r="AB4957" s="17"/>
      <c r="AC4957" s="41">
        <f>G4957+J4957+N4957+S4957+Z4957+AA4957-AB4957</f>
        <v>64.218709677419355</v>
      </c>
    </row>
    <row r="4958" spans="1:29" x14ac:dyDescent="0.25">
      <c r="A4958" s="224">
        <v>4954</v>
      </c>
      <c r="B4958" s="109">
        <v>184098</v>
      </c>
      <c r="C4958" s="36" t="s">
        <v>5457</v>
      </c>
      <c r="D4958" s="39">
        <v>0.64194444444444443</v>
      </c>
      <c r="E4958" s="123"/>
      <c r="F4958" s="33"/>
      <c r="G4958" s="34">
        <v>64.194444444444443</v>
      </c>
      <c r="H4958" s="33"/>
      <c r="I4958" s="32"/>
      <c r="J4958" s="34">
        <v>0</v>
      </c>
      <c r="K4958" s="33"/>
      <c r="L4958" s="32"/>
      <c r="M4958" s="32"/>
      <c r="N4958" s="34">
        <v>0</v>
      </c>
      <c r="O4958" s="32"/>
      <c r="P4958" s="32"/>
      <c r="Q4958" s="32"/>
      <c r="R4958" s="32"/>
      <c r="S4958" s="34">
        <v>0</v>
      </c>
      <c r="T4958" s="35"/>
      <c r="U4958" s="33"/>
      <c r="V4958" s="33"/>
      <c r="W4958" s="33"/>
      <c r="X4958" s="33"/>
      <c r="Y4958" s="33"/>
      <c r="Z4958" s="34">
        <v>0</v>
      </c>
      <c r="AA4958" s="33"/>
      <c r="AB4958" s="33"/>
      <c r="AC4958" s="42">
        <v>64.194444444444443</v>
      </c>
    </row>
    <row r="4959" spans="1:29" x14ac:dyDescent="0.25">
      <c r="A4959" s="225">
        <v>4955</v>
      </c>
      <c r="B4959" s="62" t="s">
        <v>5092</v>
      </c>
      <c r="C4959" s="24" t="s">
        <v>4042</v>
      </c>
      <c r="D4959" s="18">
        <v>0.64193548387096777</v>
      </c>
      <c r="E4959" s="124"/>
      <c r="F4959" s="17"/>
      <c r="G4959" s="18">
        <f>SUM(D4959*100,E4959:F4959)</f>
        <v>64.193548387096783</v>
      </c>
      <c r="H4959" s="17"/>
      <c r="I4959" s="19"/>
      <c r="J4959" s="18">
        <f>SUM(H4959:I4959)</f>
        <v>0</v>
      </c>
      <c r="K4959" s="17"/>
      <c r="L4959" s="19"/>
      <c r="M4959" s="19"/>
      <c r="N4959" s="18">
        <f>SUM(K4959:M4959)</f>
        <v>0</v>
      </c>
      <c r="O4959" s="19"/>
      <c r="P4959" s="19"/>
      <c r="Q4959" s="19"/>
      <c r="R4959" s="19"/>
      <c r="S4959" s="18">
        <f>SUM(O4959:R4959)</f>
        <v>0</v>
      </c>
      <c r="T4959" s="20"/>
      <c r="U4959" s="17"/>
      <c r="V4959" s="17"/>
      <c r="W4959" s="17"/>
      <c r="X4959" s="17"/>
      <c r="Y4959" s="17"/>
      <c r="Z4959" s="18">
        <f>SUM(T4959:Y4959)</f>
        <v>0</v>
      </c>
      <c r="AA4959" s="17"/>
      <c r="AB4959" s="17"/>
      <c r="AC4959" s="41">
        <f>G4959+J4959+N4959+S4959+Z4959+AA4959-AB4959</f>
        <v>64.193548387096783</v>
      </c>
    </row>
    <row r="4960" spans="1:29" x14ac:dyDescent="0.25">
      <c r="A4960" s="224">
        <v>4956</v>
      </c>
      <c r="B4960" s="61" t="s">
        <v>1182</v>
      </c>
      <c r="C4960" s="8" t="s">
        <v>5456</v>
      </c>
      <c r="D4960" s="6">
        <v>0.64171321540062431</v>
      </c>
      <c r="E4960" s="121"/>
      <c r="F4960" s="5"/>
      <c r="G4960" s="6">
        <f>SUM(D4960*100,E4960:F4960)</f>
        <v>64.171321540062436</v>
      </c>
      <c r="H4960" s="5"/>
      <c r="I4960" s="4"/>
      <c r="J4960" s="6">
        <f>SUM(H4960:I4960)</f>
        <v>0</v>
      </c>
      <c r="K4960" s="5"/>
      <c r="L4960" s="4"/>
      <c r="M4960" s="4"/>
      <c r="N4960" s="6">
        <f>SUM(K4960:M4960)</f>
        <v>0</v>
      </c>
      <c r="O4960" s="4"/>
      <c r="P4960" s="4"/>
      <c r="Q4960" s="4"/>
      <c r="R4960" s="4"/>
      <c r="S4960" s="6">
        <f>SUM(O4960:R4960)</f>
        <v>0</v>
      </c>
      <c r="T4960" s="7"/>
      <c r="U4960" s="5"/>
      <c r="V4960" s="5"/>
      <c r="W4960" s="5"/>
      <c r="X4960" s="5"/>
      <c r="Y4960" s="5"/>
      <c r="Z4960" s="6">
        <f>SUM(T4960:Y4960)</f>
        <v>0</v>
      </c>
      <c r="AA4960" s="5"/>
      <c r="AB4960" s="5"/>
      <c r="AC4960" s="40">
        <f>G4960+J4960+N4960+S4960+Z4960+AA4960-AB4960</f>
        <v>64.171321540062436</v>
      </c>
    </row>
    <row r="4961" spans="1:29" x14ac:dyDescent="0.25">
      <c r="A4961" s="224">
        <v>4957</v>
      </c>
      <c r="B4961" s="81" t="s">
        <v>4262</v>
      </c>
      <c r="C4961" s="8" t="s">
        <v>4042</v>
      </c>
      <c r="D4961" s="18">
        <v>0.64166666666666672</v>
      </c>
      <c r="E4961" s="124"/>
      <c r="F4961" s="17"/>
      <c r="G4961" s="18">
        <f>SUM(D4961*100,E4961:F4961)</f>
        <v>64.166666666666671</v>
      </c>
      <c r="H4961" s="17"/>
      <c r="I4961" s="19"/>
      <c r="J4961" s="18">
        <f>SUM(H4961:I4961)</f>
        <v>0</v>
      </c>
      <c r="K4961" s="17"/>
      <c r="L4961" s="19"/>
      <c r="M4961" s="19"/>
      <c r="N4961" s="18">
        <f>SUM(K4961:M4961)</f>
        <v>0</v>
      </c>
      <c r="O4961" s="19"/>
      <c r="P4961" s="19"/>
      <c r="Q4961" s="19"/>
      <c r="R4961" s="19"/>
      <c r="S4961" s="18">
        <f>SUM(O4961:R4961)</f>
        <v>0</v>
      </c>
      <c r="T4961" s="20"/>
      <c r="U4961" s="17"/>
      <c r="V4961" s="17"/>
      <c r="W4961" s="17"/>
      <c r="X4961" s="17"/>
      <c r="Y4961" s="17"/>
      <c r="Z4961" s="18">
        <f>SUM(T4961:Y4961)</f>
        <v>0</v>
      </c>
      <c r="AA4961" s="17"/>
      <c r="AB4961" s="17"/>
      <c r="AC4961" s="41">
        <f>G4961+J4961+N4961+S4961+Z4961+AA4961-AB4961</f>
        <v>64.166666666666671</v>
      </c>
    </row>
    <row r="4962" spans="1:29" x14ac:dyDescent="0.25">
      <c r="A4962" s="224">
        <v>4958</v>
      </c>
      <c r="B4962" s="62" t="s">
        <v>5031</v>
      </c>
      <c r="C4962" s="8" t="s">
        <v>4042</v>
      </c>
      <c r="D4962" s="18">
        <v>0.64146853146853144</v>
      </c>
      <c r="E4962" s="124"/>
      <c r="F4962" s="17"/>
      <c r="G4962" s="18">
        <f>SUM(D4962*100,E4962:F4962)</f>
        <v>64.146853146853147</v>
      </c>
      <c r="H4962" s="17"/>
      <c r="I4962" s="19"/>
      <c r="J4962" s="18">
        <f>SUM(H4962:I4962)</f>
        <v>0</v>
      </c>
      <c r="K4962" s="17"/>
      <c r="L4962" s="19"/>
      <c r="M4962" s="19"/>
      <c r="N4962" s="18">
        <f>SUM(K4962:M4962)</f>
        <v>0</v>
      </c>
      <c r="O4962" s="19"/>
      <c r="P4962" s="19"/>
      <c r="Q4962" s="19"/>
      <c r="R4962" s="19"/>
      <c r="S4962" s="18">
        <f>SUM(O4962:R4962)</f>
        <v>0</v>
      </c>
      <c r="T4962" s="20"/>
      <c r="U4962" s="17"/>
      <c r="V4962" s="17"/>
      <c r="W4962" s="17"/>
      <c r="X4962" s="17"/>
      <c r="Y4962" s="17"/>
      <c r="Z4962" s="18">
        <f>SUM(T4962:Y4962)</f>
        <v>0</v>
      </c>
      <c r="AA4962" s="17"/>
      <c r="AB4962" s="17"/>
      <c r="AC4962" s="41">
        <f>G4962+J4962+N4962+S4962+Z4962+AA4962-AB4962</f>
        <v>64.146853146853147</v>
      </c>
    </row>
    <row r="4963" spans="1:29" x14ac:dyDescent="0.25">
      <c r="A4963" s="225">
        <v>4959</v>
      </c>
      <c r="B4963" s="58" t="s">
        <v>1183</v>
      </c>
      <c r="C4963" s="8" t="s">
        <v>5456</v>
      </c>
      <c r="D4963" s="43">
        <v>0.64135999999999993</v>
      </c>
      <c r="E4963" s="121"/>
      <c r="F4963" s="5"/>
      <c r="G4963" s="6">
        <f>SUM(D4963*100,E4963:F4963)</f>
        <v>64.135999999999996</v>
      </c>
      <c r="H4963" s="5"/>
      <c r="I4963" s="4"/>
      <c r="J4963" s="6">
        <f>SUM(H4963:I4963)</f>
        <v>0</v>
      </c>
      <c r="K4963" s="5"/>
      <c r="L4963" s="4"/>
      <c r="M4963" s="4"/>
      <c r="N4963" s="6">
        <f>SUM(K4963:M4963)</f>
        <v>0</v>
      </c>
      <c r="O4963" s="4"/>
      <c r="P4963" s="4"/>
      <c r="Q4963" s="4"/>
      <c r="R4963" s="4"/>
      <c r="S4963" s="6">
        <f>SUM(O4963:R4963)</f>
        <v>0</v>
      </c>
      <c r="T4963" s="7"/>
      <c r="U4963" s="5"/>
      <c r="V4963" s="5"/>
      <c r="W4963" s="5"/>
      <c r="X4963" s="5"/>
      <c r="Y4963" s="5"/>
      <c r="Z4963" s="6">
        <f>SUM(T4963:Y4963)</f>
        <v>0</v>
      </c>
      <c r="AA4963" s="5"/>
      <c r="AB4963" s="5"/>
      <c r="AC4963" s="40">
        <f>G4963+J4963+N4963+S4963+Z4963+AA4963-AB4963</f>
        <v>64.135999999999996</v>
      </c>
    </row>
    <row r="4964" spans="1:29" x14ac:dyDescent="0.25">
      <c r="A4964" s="224">
        <v>4960</v>
      </c>
      <c r="B4964" s="62" t="s">
        <v>4994</v>
      </c>
      <c r="C4964" s="8" t="s">
        <v>4042</v>
      </c>
      <c r="D4964" s="18">
        <v>0.62027972027972023</v>
      </c>
      <c r="E4964" s="124"/>
      <c r="F4964" s="17"/>
      <c r="G4964" s="18">
        <f>SUM(D4964*100,E4964:F4964)</f>
        <v>62.027972027972019</v>
      </c>
      <c r="H4964" s="17"/>
      <c r="I4964" s="19"/>
      <c r="J4964" s="18">
        <f>SUM(H4964:I4964)</f>
        <v>0</v>
      </c>
      <c r="K4964" s="17"/>
      <c r="L4964" s="19"/>
      <c r="M4964" s="19"/>
      <c r="N4964" s="18">
        <f>SUM(K4964:M4964)</f>
        <v>0</v>
      </c>
      <c r="O4964" s="19"/>
      <c r="P4964" s="19"/>
      <c r="Q4964" s="19"/>
      <c r="R4964" s="19"/>
      <c r="S4964" s="18">
        <f>SUM(O4964:R4964)</f>
        <v>0</v>
      </c>
      <c r="T4964" s="20">
        <v>1</v>
      </c>
      <c r="U4964" s="17"/>
      <c r="V4964" s="17"/>
      <c r="W4964" s="17">
        <v>0.6</v>
      </c>
      <c r="X4964" s="17">
        <v>0.5</v>
      </c>
      <c r="Y4964" s="17"/>
      <c r="Z4964" s="18">
        <f>SUM(T4964:Y4964)</f>
        <v>2.1</v>
      </c>
      <c r="AA4964" s="17"/>
      <c r="AB4964" s="17"/>
      <c r="AC4964" s="41">
        <f>G4964+J4964+N4964+S4964+Z4964+AA4964-AB4964</f>
        <v>64.127972027972021</v>
      </c>
    </row>
    <row r="4965" spans="1:29" x14ac:dyDescent="0.25">
      <c r="A4965" s="224">
        <v>4961</v>
      </c>
      <c r="B4965" s="111" t="s">
        <v>4093</v>
      </c>
      <c r="C4965" s="8" t="s">
        <v>4042</v>
      </c>
      <c r="D4965" s="18">
        <v>0.64124999999999999</v>
      </c>
      <c r="E4965" s="124"/>
      <c r="F4965" s="17"/>
      <c r="G4965" s="18">
        <f>SUM(D4965*100,E4965:F4965)</f>
        <v>64.125</v>
      </c>
      <c r="H4965" s="17"/>
      <c r="I4965" s="19"/>
      <c r="J4965" s="18">
        <f>SUM(H4965:I4965)</f>
        <v>0</v>
      </c>
      <c r="K4965" s="17"/>
      <c r="L4965" s="19"/>
      <c r="M4965" s="19"/>
      <c r="N4965" s="18">
        <f>SUM(K4965:M4965)</f>
        <v>0</v>
      </c>
      <c r="O4965" s="19"/>
      <c r="P4965" s="19"/>
      <c r="Q4965" s="19"/>
      <c r="R4965" s="19"/>
      <c r="S4965" s="18">
        <f>SUM(O4965:R4965)</f>
        <v>0</v>
      </c>
      <c r="T4965" s="20"/>
      <c r="U4965" s="17"/>
      <c r="V4965" s="17"/>
      <c r="W4965" s="17"/>
      <c r="X4965" s="17"/>
      <c r="Y4965" s="17"/>
      <c r="Z4965" s="18">
        <f>SUM(T4965:Y4965)</f>
        <v>0</v>
      </c>
      <c r="AA4965" s="17"/>
      <c r="AB4965" s="17"/>
      <c r="AC4965" s="41">
        <f>G4965+J4965+N4965+S4965+Z4965+AA4965-AB4965</f>
        <v>64.125</v>
      </c>
    </row>
    <row r="4966" spans="1:29" x14ac:dyDescent="0.25">
      <c r="A4966" s="224">
        <v>4962</v>
      </c>
      <c r="B4966" s="62" t="s">
        <v>4846</v>
      </c>
      <c r="C4966" s="8" t="s">
        <v>4042</v>
      </c>
      <c r="D4966" s="18">
        <v>0.61624999999999996</v>
      </c>
      <c r="E4966" s="124"/>
      <c r="F4966" s="17"/>
      <c r="G4966" s="18">
        <f>SUM(D4966*100,E4966:F4966)</f>
        <v>61.625</v>
      </c>
      <c r="H4966" s="17"/>
      <c r="I4966" s="19"/>
      <c r="J4966" s="18">
        <f>SUM(H4966:I4966)</f>
        <v>0</v>
      </c>
      <c r="K4966" s="17"/>
      <c r="L4966" s="19"/>
      <c r="M4966" s="19"/>
      <c r="N4966" s="18">
        <f>SUM(K4966:M4966)</f>
        <v>0</v>
      </c>
      <c r="O4966" s="19">
        <v>2.5</v>
      </c>
      <c r="P4966" s="19"/>
      <c r="Q4966" s="19"/>
      <c r="R4966" s="19"/>
      <c r="S4966" s="18">
        <f>SUM(O4966:R4966)</f>
        <v>2.5</v>
      </c>
      <c r="T4966" s="20"/>
      <c r="U4966" s="17"/>
      <c r="V4966" s="17"/>
      <c r="W4966" s="17"/>
      <c r="X4966" s="17"/>
      <c r="Y4966" s="17"/>
      <c r="Z4966" s="18">
        <f>SUM(T4966:Y4966)</f>
        <v>0</v>
      </c>
      <c r="AA4966" s="17"/>
      <c r="AB4966" s="17"/>
      <c r="AC4966" s="41">
        <f>G4966+J4966+N4966+S4966+Z4966+AA4966-AB4966</f>
        <v>64.125</v>
      </c>
    </row>
    <row r="4967" spans="1:29" x14ac:dyDescent="0.25">
      <c r="A4967" s="225">
        <v>4963</v>
      </c>
      <c r="B4967" s="81" t="s">
        <v>2036</v>
      </c>
      <c r="C4967" s="21" t="s">
        <v>1369</v>
      </c>
      <c r="D4967" s="18">
        <v>0.62323232323232325</v>
      </c>
      <c r="E4967" s="122"/>
      <c r="F4967" s="17"/>
      <c r="G4967" s="18">
        <f>SUM(D4967*100,E4967:F4967)</f>
        <v>62.323232323232325</v>
      </c>
      <c r="H4967" s="17"/>
      <c r="I4967" s="19"/>
      <c r="J4967" s="18">
        <f>SUM(H4967:I4967)</f>
        <v>0</v>
      </c>
      <c r="K4967" s="17"/>
      <c r="L4967" s="19"/>
      <c r="M4967" s="19"/>
      <c r="N4967" s="18">
        <f>SUM(K4967:M4967)</f>
        <v>0</v>
      </c>
      <c r="O4967" s="19"/>
      <c r="P4967" s="19"/>
      <c r="Q4967" s="19"/>
      <c r="R4967" s="19"/>
      <c r="S4967" s="18">
        <f>SUM(O4967:R4967)</f>
        <v>0</v>
      </c>
      <c r="T4967" s="20">
        <v>1</v>
      </c>
      <c r="U4967" s="17"/>
      <c r="V4967" s="17"/>
      <c r="W4967" s="17">
        <v>0.8</v>
      </c>
      <c r="X4967" s="17"/>
      <c r="Y4967" s="17"/>
      <c r="Z4967" s="18">
        <f>SUM(T4967:Y4967)</f>
        <v>1.8</v>
      </c>
      <c r="AA4967" s="17"/>
      <c r="AB4967" s="17"/>
      <c r="AC4967" s="41">
        <f>G4967+J4967+N4967+S4967+Z4967+AA4967-AB4967</f>
        <v>64.12323232323233</v>
      </c>
    </row>
    <row r="4968" spans="1:29" x14ac:dyDescent="0.25">
      <c r="A4968" s="224">
        <v>4964</v>
      </c>
      <c r="B4968" s="62" t="s">
        <v>3196</v>
      </c>
      <c r="C4968" s="13" t="s">
        <v>2360</v>
      </c>
      <c r="D4968" s="18">
        <v>0.64090909090909098</v>
      </c>
      <c r="E4968" s="122"/>
      <c r="F4968" s="17"/>
      <c r="G4968" s="18">
        <v>64.090909090909093</v>
      </c>
      <c r="H4968" s="17"/>
      <c r="I4968" s="19"/>
      <c r="J4968" s="18">
        <v>0</v>
      </c>
      <c r="K4968" s="17"/>
      <c r="L4968" s="19"/>
      <c r="M4968" s="19"/>
      <c r="N4968" s="18">
        <v>0</v>
      </c>
      <c r="O4968" s="19"/>
      <c r="P4968" s="19"/>
      <c r="Q4968" s="19"/>
      <c r="R4968" s="19"/>
      <c r="S4968" s="18">
        <v>0</v>
      </c>
      <c r="T4968" s="20"/>
      <c r="U4968" s="17"/>
      <c r="V4968" s="17"/>
      <c r="W4968" s="17"/>
      <c r="X4968" s="17"/>
      <c r="Y4968" s="17"/>
      <c r="Z4968" s="18">
        <v>0</v>
      </c>
      <c r="AA4968" s="17"/>
      <c r="AB4968" s="17"/>
      <c r="AC4968" s="41">
        <v>64.090909090909093</v>
      </c>
    </row>
    <row r="4969" spans="1:29" x14ac:dyDescent="0.25">
      <c r="A4969" s="224">
        <v>4965</v>
      </c>
      <c r="B4969" s="77" t="s">
        <v>2037</v>
      </c>
      <c r="C4969" s="21" t="s">
        <v>1369</v>
      </c>
      <c r="D4969" s="18">
        <v>0.64085626911314986</v>
      </c>
      <c r="E4969" s="122"/>
      <c r="F4969" s="17"/>
      <c r="G4969" s="18">
        <f>SUM(D4969*100,E4969:F4969)</f>
        <v>64.085626911314989</v>
      </c>
      <c r="H4969" s="17"/>
      <c r="I4969" s="19"/>
      <c r="J4969" s="18">
        <f>SUM(H4969:I4969)</f>
        <v>0</v>
      </c>
      <c r="K4969" s="17"/>
      <c r="L4969" s="19"/>
      <c r="M4969" s="19"/>
      <c r="N4969" s="18">
        <f>SUM(K4969:M4969)</f>
        <v>0</v>
      </c>
      <c r="O4969" s="19"/>
      <c r="P4969" s="19"/>
      <c r="Q4969" s="19"/>
      <c r="R4969" s="19"/>
      <c r="S4969" s="18">
        <f>SUM(O4969:R4969)</f>
        <v>0</v>
      </c>
      <c r="T4969" s="20"/>
      <c r="U4969" s="17"/>
      <c r="V4969" s="17"/>
      <c r="W4969" s="17"/>
      <c r="X4969" s="17"/>
      <c r="Y4969" s="17"/>
      <c r="Z4969" s="18">
        <f>SUM(T4969:Y4969)</f>
        <v>0</v>
      </c>
      <c r="AA4969" s="17"/>
      <c r="AB4969" s="17"/>
      <c r="AC4969" s="41">
        <f>G4969+J4969+N4969+S4969+Z4969+AA4969-AB4969</f>
        <v>64.085626911314989</v>
      </c>
    </row>
    <row r="4970" spans="1:29" ht="25.5" x14ac:dyDescent="0.25">
      <c r="A4970" s="224">
        <v>4966</v>
      </c>
      <c r="B4970" s="81" t="s">
        <v>2038</v>
      </c>
      <c r="C4970" s="13" t="s">
        <v>1369</v>
      </c>
      <c r="D4970" s="18">
        <v>0.64083571428571429</v>
      </c>
      <c r="E4970" s="122"/>
      <c r="F4970" s="17"/>
      <c r="G4970" s="18">
        <f>SUM(D4970*100,E4970:F4970)</f>
        <v>64.083571428571432</v>
      </c>
      <c r="H4970" s="17"/>
      <c r="I4970" s="19"/>
      <c r="J4970" s="18">
        <f>SUM(H4970:I4970)</f>
        <v>0</v>
      </c>
      <c r="K4970" s="17"/>
      <c r="L4970" s="19"/>
      <c r="M4970" s="19"/>
      <c r="N4970" s="18">
        <f>SUM(K4970:M4970)</f>
        <v>0</v>
      </c>
      <c r="O4970" s="19"/>
      <c r="P4970" s="19"/>
      <c r="Q4970" s="19"/>
      <c r="R4970" s="19"/>
      <c r="S4970" s="18">
        <f>SUM(O4970:R4970)</f>
        <v>0</v>
      </c>
      <c r="T4970" s="20"/>
      <c r="U4970" s="17"/>
      <c r="V4970" s="17"/>
      <c r="W4970" s="17"/>
      <c r="X4970" s="17"/>
      <c r="Y4970" s="17"/>
      <c r="Z4970" s="18">
        <f>SUM(T4970:Y4970)</f>
        <v>0</v>
      </c>
      <c r="AA4970" s="17"/>
      <c r="AB4970" s="17"/>
      <c r="AC4970" s="41">
        <f>G4970+J4970+N4970+S4970+Z4970+AA4970-AB4970</f>
        <v>64.083571428571432</v>
      </c>
    </row>
    <row r="4971" spans="1:29" x14ac:dyDescent="0.25">
      <c r="A4971" s="225">
        <v>4967</v>
      </c>
      <c r="B4971" s="62" t="s">
        <v>3891</v>
      </c>
      <c r="C4971" s="13" t="s">
        <v>3340</v>
      </c>
      <c r="D4971" s="18">
        <v>0.63078947368421057</v>
      </c>
      <c r="E4971" s="122"/>
      <c r="F4971" s="17"/>
      <c r="G4971" s="18">
        <v>63.078947368421055</v>
      </c>
      <c r="H4971" s="17"/>
      <c r="I4971" s="19"/>
      <c r="J4971" s="18">
        <v>0</v>
      </c>
      <c r="K4971" s="17"/>
      <c r="L4971" s="19"/>
      <c r="M4971" s="19"/>
      <c r="N4971" s="18">
        <v>0</v>
      </c>
      <c r="O4971" s="19"/>
      <c r="P4971" s="19"/>
      <c r="Q4971" s="19"/>
      <c r="R4971" s="19"/>
      <c r="S4971" s="18">
        <v>0</v>
      </c>
      <c r="T4971" s="20"/>
      <c r="U4971" s="17"/>
      <c r="V4971" s="17"/>
      <c r="W4971" s="17"/>
      <c r="X4971" s="17"/>
      <c r="Y4971" s="17"/>
      <c r="Z4971" s="18">
        <v>0</v>
      </c>
      <c r="AA4971" s="17">
        <v>1</v>
      </c>
      <c r="AB4971" s="17"/>
      <c r="AC4971" s="41">
        <v>64.078947368421055</v>
      </c>
    </row>
    <row r="4972" spans="1:29" x14ac:dyDescent="0.25">
      <c r="A4972" s="224">
        <v>4968</v>
      </c>
      <c r="B4972" s="109">
        <v>214135</v>
      </c>
      <c r="C4972" s="36" t="s">
        <v>5457</v>
      </c>
      <c r="D4972" s="39">
        <v>0.64074814814814818</v>
      </c>
      <c r="E4972" s="123"/>
      <c r="F4972" s="33"/>
      <c r="G4972" s="34">
        <v>64.074814814814815</v>
      </c>
      <c r="H4972" s="33"/>
      <c r="I4972" s="32"/>
      <c r="J4972" s="34">
        <v>0</v>
      </c>
      <c r="K4972" s="33"/>
      <c r="L4972" s="32"/>
      <c r="M4972" s="32"/>
      <c r="N4972" s="34">
        <v>0</v>
      </c>
      <c r="O4972" s="32"/>
      <c r="P4972" s="32"/>
      <c r="Q4972" s="32"/>
      <c r="R4972" s="32"/>
      <c r="S4972" s="34">
        <v>0</v>
      </c>
      <c r="T4972" s="35"/>
      <c r="U4972" s="33"/>
      <c r="V4972" s="33"/>
      <c r="W4972" s="33"/>
      <c r="X4972" s="33"/>
      <c r="Y4972" s="33"/>
      <c r="Z4972" s="34">
        <v>0</v>
      </c>
      <c r="AA4972" s="33"/>
      <c r="AB4972" s="33"/>
      <c r="AC4972" s="42">
        <v>64.074814814814815</v>
      </c>
    </row>
    <row r="4973" spans="1:29" x14ac:dyDescent="0.25">
      <c r="A4973" s="224">
        <v>4969</v>
      </c>
      <c r="B4973" s="111" t="s">
        <v>4068</v>
      </c>
      <c r="C4973" s="8" t="s">
        <v>4042</v>
      </c>
      <c r="D4973" s="18">
        <v>0.64031249999999995</v>
      </c>
      <c r="E4973" s="124"/>
      <c r="F4973" s="17"/>
      <c r="G4973" s="18">
        <f>SUM(D4973*100,E4973:F4973)</f>
        <v>64.03125</v>
      </c>
      <c r="H4973" s="17"/>
      <c r="I4973" s="19"/>
      <c r="J4973" s="18">
        <f>SUM(H4973:I4973)</f>
        <v>0</v>
      </c>
      <c r="K4973" s="17"/>
      <c r="L4973" s="19"/>
      <c r="M4973" s="19"/>
      <c r="N4973" s="18">
        <f>SUM(K4973:M4973)</f>
        <v>0</v>
      </c>
      <c r="O4973" s="19"/>
      <c r="P4973" s="19"/>
      <c r="Q4973" s="19"/>
      <c r="R4973" s="19"/>
      <c r="S4973" s="18">
        <f>SUM(O4973:R4973)</f>
        <v>0</v>
      </c>
      <c r="T4973" s="20"/>
      <c r="U4973" s="17"/>
      <c r="V4973" s="17"/>
      <c r="W4973" s="17"/>
      <c r="X4973" s="17"/>
      <c r="Y4973" s="17"/>
      <c r="Z4973" s="18">
        <f>SUM(T4973:Y4973)</f>
        <v>0</v>
      </c>
      <c r="AA4973" s="17"/>
      <c r="AB4973" s="17"/>
      <c r="AC4973" s="41">
        <f>G4973+J4973+N4973+S4973+Z4973+AA4973-AB4973</f>
        <v>64.03125</v>
      </c>
    </row>
    <row r="4974" spans="1:29" x14ac:dyDescent="0.25">
      <c r="A4974" s="224">
        <v>4970</v>
      </c>
      <c r="B4974" s="101" t="s">
        <v>2039</v>
      </c>
      <c r="C4974" s="8" t="s">
        <v>1369</v>
      </c>
      <c r="D4974" s="18">
        <v>0.64025999999999994</v>
      </c>
      <c r="E4974" s="122"/>
      <c r="F4974" s="17"/>
      <c r="G4974" s="18">
        <f>SUM(D4974*100,E4974:F4974)</f>
        <v>64.025999999999996</v>
      </c>
      <c r="H4974" s="17"/>
      <c r="I4974" s="19"/>
      <c r="J4974" s="18">
        <f>SUM(H4974:I4974)</f>
        <v>0</v>
      </c>
      <c r="K4974" s="17"/>
      <c r="L4974" s="19"/>
      <c r="M4974" s="19"/>
      <c r="N4974" s="18">
        <f>SUM(K4974:M4974)</f>
        <v>0</v>
      </c>
      <c r="O4974" s="19"/>
      <c r="P4974" s="19"/>
      <c r="Q4974" s="19"/>
      <c r="R4974" s="19"/>
      <c r="S4974" s="18">
        <f>SUM(O4974:R4974)</f>
        <v>0</v>
      </c>
      <c r="T4974" s="20"/>
      <c r="U4974" s="17"/>
      <c r="V4974" s="17"/>
      <c r="W4974" s="17"/>
      <c r="X4974" s="17"/>
      <c r="Y4974" s="17"/>
      <c r="Z4974" s="18">
        <f>SUM(T4974:Y4974)</f>
        <v>0</v>
      </c>
      <c r="AA4974" s="17"/>
      <c r="AB4974" s="17"/>
      <c r="AC4974" s="41">
        <f>G4974+J4974+N4974+S4974+Z4974+AA4974-AB4974</f>
        <v>64.025999999999996</v>
      </c>
    </row>
    <row r="4975" spans="1:29" x14ac:dyDescent="0.25">
      <c r="A4975" s="225">
        <v>4971</v>
      </c>
      <c r="B4975" s="62" t="s">
        <v>4853</v>
      </c>
      <c r="C4975" s="8" t="s">
        <v>4042</v>
      </c>
      <c r="D4975" s="18">
        <v>0.63624999999999998</v>
      </c>
      <c r="E4975" s="124"/>
      <c r="F4975" s="17"/>
      <c r="G4975" s="18">
        <f>SUM(D4975*100,E4975:F4975)</f>
        <v>63.625</v>
      </c>
      <c r="H4975" s="17"/>
      <c r="I4975" s="19"/>
      <c r="J4975" s="18">
        <f>SUM(H4975:I4975)</f>
        <v>0</v>
      </c>
      <c r="K4975" s="17"/>
      <c r="L4975" s="19"/>
      <c r="M4975" s="19"/>
      <c r="N4975" s="18">
        <f>SUM(K4975:M4975)</f>
        <v>0</v>
      </c>
      <c r="O4975" s="19"/>
      <c r="P4975" s="19"/>
      <c r="Q4975" s="19"/>
      <c r="R4975" s="19"/>
      <c r="S4975" s="18">
        <f>SUM(O4975:R4975)</f>
        <v>0</v>
      </c>
      <c r="T4975" s="20"/>
      <c r="U4975" s="17"/>
      <c r="V4975" s="17"/>
      <c r="W4975" s="17">
        <v>0.4</v>
      </c>
      <c r="X4975" s="17"/>
      <c r="Y4975" s="17"/>
      <c r="Z4975" s="18">
        <f>SUM(T4975:Y4975)</f>
        <v>0.4</v>
      </c>
      <c r="AA4975" s="17"/>
      <c r="AB4975" s="17"/>
      <c r="AC4975" s="41">
        <f>G4975+J4975+N4975+S4975+Z4975+AA4975-AB4975</f>
        <v>64.025000000000006</v>
      </c>
    </row>
    <row r="4976" spans="1:29" x14ac:dyDescent="0.25">
      <c r="A4976" s="224">
        <v>4972</v>
      </c>
      <c r="B4976" s="86" t="s">
        <v>2040</v>
      </c>
      <c r="C4976" s="21" t="s">
        <v>1369</v>
      </c>
      <c r="D4976" s="18">
        <v>0.64018348623853216</v>
      </c>
      <c r="E4976" s="122"/>
      <c r="F4976" s="17"/>
      <c r="G4976" s="18">
        <f>SUM(D4976*100,E4976:F4976)</f>
        <v>64.018348623853214</v>
      </c>
      <c r="H4976" s="17"/>
      <c r="I4976" s="19"/>
      <c r="J4976" s="18">
        <f>SUM(H4976:I4976)</f>
        <v>0</v>
      </c>
      <c r="K4976" s="17"/>
      <c r="L4976" s="19"/>
      <c r="M4976" s="19"/>
      <c r="N4976" s="18">
        <f>SUM(K4976:M4976)</f>
        <v>0</v>
      </c>
      <c r="O4976" s="19"/>
      <c r="P4976" s="19"/>
      <c r="Q4976" s="19"/>
      <c r="R4976" s="19"/>
      <c r="S4976" s="18">
        <f>SUM(O4976:R4976)</f>
        <v>0</v>
      </c>
      <c r="T4976" s="20"/>
      <c r="U4976" s="17"/>
      <c r="V4976" s="17"/>
      <c r="W4976" s="17"/>
      <c r="X4976" s="17"/>
      <c r="Y4976" s="17"/>
      <c r="Z4976" s="18">
        <f>SUM(T4976:Y4976)</f>
        <v>0</v>
      </c>
      <c r="AA4976" s="17"/>
      <c r="AB4976" s="17"/>
      <c r="AC4976" s="41">
        <f>G4976+J4976+N4976+S4976+Z4976+AA4976-AB4976</f>
        <v>64.018348623853214</v>
      </c>
    </row>
    <row r="4977" spans="1:29" x14ac:dyDescent="0.25">
      <c r="A4977" s="224">
        <v>4973</v>
      </c>
      <c r="B4977" s="62" t="s">
        <v>3197</v>
      </c>
      <c r="C4977" s="13" t="s">
        <v>2360</v>
      </c>
      <c r="D4977" s="18">
        <v>0.64</v>
      </c>
      <c r="E4977" s="122"/>
      <c r="F4977" s="17"/>
      <c r="G4977" s="18">
        <v>64</v>
      </c>
      <c r="H4977" s="17"/>
      <c r="I4977" s="19"/>
      <c r="J4977" s="18">
        <v>0</v>
      </c>
      <c r="K4977" s="17"/>
      <c r="L4977" s="19"/>
      <c r="M4977" s="19"/>
      <c r="N4977" s="18">
        <v>0</v>
      </c>
      <c r="O4977" s="19"/>
      <c r="P4977" s="19"/>
      <c r="Q4977" s="19"/>
      <c r="R4977" s="19"/>
      <c r="S4977" s="18">
        <v>0</v>
      </c>
      <c r="T4977" s="20"/>
      <c r="U4977" s="17"/>
      <c r="V4977" s="17"/>
      <c r="W4977" s="17"/>
      <c r="X4977" s="17"/>
      <c r="Y4977" s="17"/>
      <c r="Z4977" s="18">
        <v>0</v>
      </c>
      <c r="AA4977" s="17"/>
      <c r="AB4977" s="17"/>
      <c r="AC4977" s="41">
        <v>64</v>
      </c>
    </row>
    <row r="4978" spans="1:29" x14ac:dyDescent="0.25">
      <c r="A4978" s="224">
        <v>4974</v>
      </c>
      <c r="B4978" s="62" t="s">
        <v>4745</v>
      </c>
      <c r="C4978" s="8" t="s">
        <v>4042</v>
      </c>
      <c r="D4978" s="18">
        <v>0.63100000000000001</v>
      </c>
      <c r="E4978" s="124"/>
      <c r="F4978" s="17"/>
      <c r="G4978" s="18">
        <f>SUM(D4978*100,E4978:F4978)</f>
        <v>63.1</v>
      </c>
      <c r="H4978" s="17"/>
      <c r="I4978" s="19"/>
      <c r="J4978" s="18">
        <f>SUM(H4978:I4978)</f>
        <v>0</v>
      </c>
      <c r="K4978" s="17"/>
      <c r="L4978" s="19"/>
      <c r="M4978" s="19"/>
      <c r="N4978" s="18">
        <f>SUM(K4978:M4978)</f>
        <v>0</v>
      </c>
      <c r="O4978" s="19"/>
      <c r="P4978" s="19"/>
      <c r="Q4978" s="19"/>
      <c r="R4978" s="19"/>
      <c r="S4978" s="18">
        <f>SUM(O4978:R4978)</f>
        <v>0</v>
      </c>
      <c r="T4978" s="20"/>
      <c r="U4978" s="17">
        <v>0.2</v>
      </c>
      <c r="V4978" s="17">
        <v>0.5</v>
      </c>
      <c r="W4978" s="17"/>
      <c r="X4978" s="17">
        <v>0.2</v>
      </c>
      <c r="Y4978" s="17"/>
      <c r="Z4978" s="18">
        <f>SUM(T4978:Y4978)</f>
        <v>0.89999999999999991</v>
      </c>
      <c r="AA4978" s="17"/>
      <c r="AB4978" s="17"/>
      <c r="AC4978" s="41">
        <f>G4978+J4978+N4978+S4978+Z4978+AA4978-AB4978</f>
        <v>64</v>
      </c>
    </row>
    <row r="4979" spans="1:29" x14ac:dyDescent="0.25">
      <c r="A4979" s="225">
        <v>4975</v>
      </c>
      <c r="B4979" s="64" t="s">
        <v>1184</v>
      </c>
      <c r="C4979" s="8" t="s">
        <v>5456</v>
      </c>
      <c r="D4979" s="6">
        <v>0.63966666666666672</v>
      </c>
      <c r="E4979" s="121"/>
      <c r="F4979" s="5"/>
      <c r="G4979" s="6">
        <f>SUM(D4979*100,E4979:F4979)</f>
        <v>63.966666666666669</v>
      </c>
      <c r="H4979" s="5"/>
      <c r="I4979" s="4"/>
      <c r="J4979" s="6">
        <f>SUM(H4979:I4979)</f>
        <v>0</v>
      </c>
      <c r="K4979" s="5"/>
      <c r="L4979" s="4"/>
      <c r="M4979" s="4"/>
      <c r="N4979" s="6">
        <f>SUM(K4979:M4979)</f>
        <v>0</v>
      </c>
      <c r="O4979" s="4"/>
      <c r="P4979" s="4"/>
      <c r="Q4979" s="4"/>
      <c r="R4979" s="4"/>
      <c r="S4979" s="6">
        <f>SUM(O4979:R4979)</f>
        <v>0</v>
      </c>
      <c r="T4979" s="7"/>
      <c r="U4979" s="5"/>
      <c r="V4979" s="5"/>
      <c r="W4979" s="5"/>
      <c r="X4979" s="5"/>
      <c r="Y4979" s="5"/>
      <c r="Z4979" s="6">
        <f>SUM(T4979:Y4979)</f>
        <v>0</v>
      </c>
      <c r="AA4979" s="5"/>
      <c r="AB4979" s="5"/>
      <c r="AC4979" s="40">
        <f>G4979+J4979+N4979+S4979+Z4979+AA4979-AB4979</f>
        <v>63.966666666666669</v>
      </c>
    </row>
    <row r="4980" spans="1:29" x14ac:dyDescent="0.25">
      <c r="A4980" s="224">
        <v>4976</v>
      </c>
      <c r="B4980" s="62" t="s">
        <v>5022</v>
      </c>
      <c r="C4980" s="8" t="s">
        <v>4042</v>
      </c>
      <c r="D4980" s="18">
        <v>0.63930069930069933</v>
      </c>
      <c r="E4980" s="124"/>
      <c r="F4980" s="17"/>
      <c r="G4980" s="18">
        <f>SUM(D4980*100,E4980:F4980)</f>
        <v>63.930069930069934</v>
      </c>
      <c r="H4980" s="17"/>
      <c r="I4980" s="19"/>
      <c r="J4980" s="18">
        <f>SUM(H4980:I4980)</f>
        <v>0</v>
      </c>
      <c r="K4980" s="17"/>
      <c r="L4980" s="19"/>
      <c r="M4980" s="19"/>
      <c r="N4980" s="18">
        <f>SUM(K4980:M4980)</f>
        <v>0</v>
      </c>
      <c r="O4980" s="19"/>
      <c r="P4980" s="19"/>
      <c r="Q4980" s="19"/>
      <c r="R4980" s="19"/>
      <c r="S4980" s="18">
        <f>SUM(O4980:R4980)</f>
        <v>0</v>
      </c>
      <c r="T4980" s="20"/>
      <c r="U4980" s="17"/>
      <c r="V4980" s="17"/>
      <c r="W4980" s="17"/>
      <c r="X4980" s="17"/>
      <c r="Y4980" s="17"/>
      <c r="Z4980" s="18">
        <f>SUM(T4980:Y4980)</f>
        <v>0</v>
      </c>
      <c r="AA4980" s="17"/>
      <c r="AB4980" s="17"/>
      <c r="AC4980" s="41">
        <f>G4980+J4980+N4980+S4980+Z4980+AA4980-AB4980</f>
        <v>63.930069930069934</v>
      </c>
    </row>
    <row r="4981" spans="1:29" x14ac:dyDescent="0.25">
      <c r="A4981" s="224">
        <v>4977</v>
      </c>
      <c r="B4981" s="60" t="s">
        <v>4864</v>
      </c>
      <c r="C4981" s="8" t="s">
        <v>4042</v>
      </c>
      <c r="D4981" s="18">
        <v>0.63906249999999998</v>
      </c>
      <c r="E4981" s="124"/>
      <c r="F4981" s="17"/>
      <c r="G4981" s="18">
        <f>SUM(D4981*100,E4981:F4981)</f>
        <v>63.90625</v>
      </c>
      <c r="H4981" s="17"/>
      <c r="I4981" s="19"/>
      <c r="J4981" s="18">
        <f>SUM(H4981:I4981)</f>
        <v>0</v>
      </c>
      <c r="K4981" s="17"/>
      <c r="L4981" s="19"/>
      <c r="M4981" s="19"/>
      <c r="N4981" s="18">
        <f>SUM(K4981:M4981)</f>
        <v>0</v>
      </c>
      <c r="O4981" s="19"/>
      <c r="P4981" s="19"/>
      <c r="Q4981" s="19"/>
      <c r="R4981" s="19"/>
      <c r="S4981" s="18">
        <f>SUM(O4981:R4981)</f>
        <v>0</v>
      </c>
      <c r="T4981" s="20"/>
      <c r="U4981" s="17"/>
      <c r="V4981" s="17"/>
      <c r="W4981" s="17"/>
      <c r="X4981" s="17"/>
      <c r="Y4981" s="17"/>
      <c r="Z4981" s="18">
        <f>SUM(T4981:Y4981)</f>
        <v>0</v>
      </c>
      <c r="AA4981" s="17"/>
      <c r="AB4981" s="17"/>
      <c r="AC4981" s="41">
        <f>G4981+J4981+N4981+S4981+Z4981+AA4981-AB4981</f>
        <v>63.90625</v>
      </c>
    </row>
    <row r="4982" spans="1:29" x14ac:dyDescent="0.25">
      <c r="A4982" s="224">
        <v>4978</v>
      </c>
      <c r="B4982" s="74" t="s">
        <v>1420</v>
      </c>
      <c r="C4982" s="21" t="s">
        <v>1369</v>
      </c>
      <c r="D4982" s="18">
        <v>0.63899082568807342</v>
      </c>
      <c r="E4982" s="122"/>
      <c r="F4982" s="17"/>
      <c r="G4982" s="18">
        <f>SUM(D4982*100,E4982:F4982)</f>
        <v>63.899082568807344</v>
      </c>
      <c r="H4982" s="17"/>
      <c r="I4982" s="19"/>
      <c r="J4982" s="18">
        <f>SUM(H4982:I4982)</f>
        <v>0</v>
      </c>
      <c r="K4982" s="17"/>
      <c r="L4982" s="19"/>
      <c r="M4982" s="19"/>
      <c r="N4982" s="18">
        <f>SUM(K4982:M4982)</f>
        <v>0</v>
      </c>
      <c r="O4982" s="19"/>
      <c r="P4982" s="19"/>
      <c r="Q4982" s="19"/>
      <c r="R4982" s="19"/>
      <c r="S4982" s="18">
        <f>SUM(O4982:R4982)</f>
        <v>0</v>
      </c>
      <c r="T4982" s="20"/>
      <c r="U4982" s="17"/>
      <c r="V4982" s="17"/>
      <c r="W4982" s="17"/>
      <c r="X4982" s="17"/>
      <c r="Y4982" s="17"/>
      <c r="Z4982" s="18">
        <f>SUM(T4982:Y4982)</f>
        <v>0</v>
      </c>
      <c r="AA4982" s="17"/>
      <c r="AB4982" s="17"/>
      <c r="AC4982" s="41">
        <f>G4982+J4982+N4982+S4982+Z4982+AA4982-AB4982</f>
        <v>63.899082568807344</v>
      </c>
    </row>
    <row r="4983" spans="1:29" x14ac:dyDescent="0.25">
      <c r="A4983" s="225">
        <v>4979</v>
      </c>
      <c r="B4983" s="62" t="s">
        <v>3892</v>
      </c>
      <c r="C4983" s="13" t="s">
        <v>3340</v>
      </c>
      <c r="D4983" s="18">
        <v>0.62875000000000003</v>
      </c>
      <c r="E4983" s="122">
        <v>1</v>
      </c>
      <c r="F4983" s="17"/>
      <c r="G4983" s="18">
        <v>63.875</v>
      </c>
      <c r="H4983" s="17"/>
      <c r="I4983" s="19"/>
      <c r="J4983" s="18">
        <v>0</v>
      </c>
      <c r="K4983" s="17"/>
      <c r="L4983" s="19"/>
      <c r="M4983" s="19"/>
      <c r="N4983" s="18">
        <v>0</v>
      </c>
      <c r="O4983" s="19"/>
      <c r="P4983" s="19"/>
      <c r="Q4983" s="19"/>
      <c r="R4983" s="19"/>
      <c r="S4983" s="18">
        <v>0</v>
      </c>
      <c r="T4983" s="20"/>
      <c r="U4983" s="17"/>
      <c r="V4983" s="17"/>
      <c r="W4983" s="17"/>
      <c r="X4983" s="17"/>
      <c r="Y4983" s="17"/>
      <c r="Z4983" s="18">
        <v>0</v>
      </c>
      <c r="AA4983" s="17"/>
      <c r="AB4983" s="17"/>
      <c r="AC4983" s="41">
        <v>63.875</v>
      </c>
    </row>
    <row r="4984" spans="1:29" x14ac:dyDescent="0.25">
      <c r="A4984" s="224">
        <v>4980</v>
      </c>
      <c r="B4984" s="62" t="s">
        <v>4739</v>
      </c>
      <c r="C4984" s="8" t="s">
        <v>4042</v>
      </c>
      <c r="D4984" s="18">
        <v>0.63866666666666672</v>
      </c>
      <c r="E4984" s="124"/>
      <c r="F4984" s="17"/>
      <c r="G4984" s="18">
        <f>SUM(D4984*100,E4984:F4984)</f>
        <v>63.866666666666674</v>
      </c>
      <c r="H4984" s="17"/>
      <c r="I4984" s="19"/>
      <c r="J4984" s="18">
        <f>SUM(H4984:I4984)</f>
        <v>0</v>
      </c>
      <c r="K4984" s="17"/>
      <c r="L4984" s="19"/>
      <c r="M4984" s="19"/>
      <c r="N4984" s="18">
        <f>SUM(K4984:M4984)</f>
        <v>0</v>
      </c>
      <c r="O4984" s="19"/>
      <c r="P4984" s="19"/>
      <c r="Q4984" s="19"/>
      <c r="R4984" s="19"/>
      <c r="S4984" s="18">
        <f>SUM(O4984:R4984)</f>
        <v>0</v>
      </c>
      <c r="T4984" s="20"/>
      <c r="U4984" s="17"/>
      <c r="V4984" s="17"/>
      <c r="W4984" s="17"/>
      <c r="X4984" s="17"/>
      <c r="Y4984" s="17"/>
      <c r="Z4984" s="18">
        <f>SUM(T4984:Y4984)</f>
        <v>0</v>
      </c>
      <c r="AA4984" s="17"/>
      <c r="AB4984" s="17"/>
      <c r="AC4984" s="41">
        <f>G4984+J4984+N4984+S4984+Z4984+AA4984-AB4984</f>
        <v>63.866666666666674</v>
      </c>
    </row>
    <row r="4985" spans="1:29" ht="25.5" x14ac:dyDescent="0.25">
      <c r="A4985" s="224">
        <v>4981</v>
      </c>
      <c r="B4985" s="81" t="s">
        <v>2041</v>
      </c>
      <c r="C4985" s="13" t="s">
        <v>1369</v>
      </c>
      <c r="D4985" s="18">
        <v>0.63866428571428568</v>
      </c>
      <c r="E4985" s="122"/>
      <c r="F4985" s="17"/>
      <c r="G4985" s="18">
        <f>SUM(D4985*100,E4985:F4985)</f>
        <v>63.866428571428571</v>
      </c>
      <c r="H4985" s="17"/>
      <c r="I4985" s="19"/>
      <c r="J4985" s="18">
        <f>SUM(H4985:I4985)</f>
        <v>0</v>
      </c>
      <c r="K4985" s="17"/>
      <c r="L4985" s="19"/>
      <c r="M4985" s="19"/>
      <c r="N4985" s="18">
        <f>SUM(K4985:M4985)</f>
        <v>0</v>
      </c>
      <c r="O4985" s="19"/>
      <c r="P4985" s="19"/>
      <c r="Q4985" s="19"/>
      <c r="R4985" s="19"/>
      <c r="S4985" s="18">
        <f>SUM(O4985:R4985)</f>
        <v>0</v>
      </c>
      <c r="T4985" s="20"/>
      <c r="U4985" s="17"/>
      <c r="V4985" s="17"/>
      <c r="W4985" s="17"/>
      <c r="X4985" s="17"/>
      <c r="Y4985" s="17"/>
      <c r="Z4985" s="18">
        <f>SUM(T4985:Y4985)</f>
        <v>0</v>
      </c>
      <c r="AA4985" s="17"/>
      <c r="AB4985" s="17"/>
      <c r="AC4985" s="41">
        <f>G4985+J4985+N4985+S4985+Z4985+AA4985-AB4985</f>
        <v>63.866428571428571</v>
      </c>
    </row>
    <row r="4986" spans="1:29" x14ac:dyDescent="0.25">
      <c r="A4986" s="224">
        <v>4982</v>
      </c>
      <c r="B4986" s="62" t="s">
        <v>3198</v>
      </c>
      <c r="C4986" s="13" t="s">
        <v>2360</v>
      </c>
      <c r="D4986" s="18">
        <v>0.63833333333333331</v>
      </c>
      <c r="E4986" s="122"/>
      <c r="F4986" s="17"/>
      <c r="G4986" s="18">
        <v>63.833333333333329</v>
      </c>
      <c r="H4986" s="17"/>
      <c r="I4986" s="19"/>
      <c r="J4986" s="18">
        <v>0</v>
      </c>
      <c r="K4986" s="17"/>
      <c r="L4986" s="19"/>
      <c r="M4986" s="19"/>
      <c r="N4986" s="18">
        <v>0</v>
      </c>
      <c r="O4986" s="19"/>
      <c r="P4986" s="19"/>
      <c r="Q4986" s="19"/>
      <c r="R4986" s="19"/>
      <c r="S4986" s="18">
        <v>0</v>
      </c>
      <c r="T4986" s="20"/>
      <c r="U4986" s="17"/>
      <c r="V4986" s="17"/>
      <c r="W4986" s="17"/>
      <c r="X4986" s="17"/>
      <c r="Y4986" s="17"/>
      <c r="Z4986" s="18">
        <v>0</v>
      </c>
      <c r="AA4986" s="17"/>
      <c r="AB4986" s="17"/>
      <c r="AC4986" s="41">
        <v>63.833333333333329</v>
      </c>
    </row>
    <row r="4987" spans="1:29" x14ac:dyDescent="0.25">
      <c r="A4987" s="225">
        <v>4983</v>
      </c>
      <c r="B4987" s="109">
        <v>214026</v>
      </c>
      <c r="C4987" s="36" t="s">
        <v>5457</v>
      </c>
      <c r="D4987" s="39">
        <v>0.63831851851851851</v>
      </c>
      <c r="E4987" s="123"/>
      <c r="F4987" s="33"/>
      <c r="G4987" s="34">
        <v>63.831851851851852</v>
      </c>
      <c r="H4987" s="33"/>
      <c r="I4987" s="32"/>
      <c r="J4987" s="34">
        <v>0</v>
      </c>
      <c r="K4987" s="33"/>
      <c r="L4987" s="32"/>
      <c r="M4987" s="32"/>
      <c r="N4987" s="34">
        <v>0</v>
      </c>
      <c r="O4987" s="32"/>
      <c r="P4987" s="32"/>
      <c r="Q4987" s="32"/>
      <c r="R4987" s="32"/>
      <c r="S4987" s="34">
        <v>0</v>
      </c>
      <c r="T4987" s="35"/>
      <c r="U4987" s="33"/>
      <c r="V4987" s="33"/>
      <c r="W4987" s="33"/>
      <c r="X4987" s="33"/>
      <c r="Y4987" s="33"/>
      <c r="Z4987" s="34">
        <v>0</v>
      </c>
      <c r="AA4987" s="33"/>
      <c r="AB4987" s="33"/>
      <c r="AC4987" s="42">
        <v>63.831851851851852</v>
      </c>
    </row>
    <row r="4988" spans="1:29" x14ac:dyDescent="0.25">
      <c r="A4988" s="224">
        <v>4984</v>
      </c>
      <c r="B4988" s="85" t="s">
        <v>2042</v>
      </c>
      <c r="C4988" s="8" t="s">
        <v>1369</v>
      </c>
      <c r="D4988" s="18">
        <v>0.63822000000000001</v>
      </c>
      <c r="E4988" s="122"/>
      <c r="F4988" s="17"/>
      <c r="G4988" s="18">
        <f>SUM(D4988*100,E4988:F4988)</f>
        <v>63.822000000000003</v>
      </c>
      <c r="H4988" s="17"/>
      <c r="I4988" s="19"/>
      <c r="J4988" s="18">
        <f>SUM(H4988:I4988)</f>
        <v>0</v>
      </c>
      <c r="K4988" s="17"/>
      <c r="L4988" s="19"/>
      <c r="M4988" s="19"/>
      <c r="N4988" s="18">
        <f>SUM(K4988:M4988)</f>
        <v>0</v>
      </c>
      <c r="O4988" s="19"/>
      <c r="P4988" s="19"/>
      <c r="Q4988" s="19"/>
      <c r="R4988" s="19"/>
      <c r="S4988" s="18">
        <f>SUM(O4988:R4988)</f>
        <v>0</v>
      </c>
      <c r="T4988" s="20"/>
      <c r="U4988" s="17"/>
      <c r="V4988" s="17"/>
      <c r="W4988" s="17"/>
      <c r="X4988" s="17"/>
      <c r="Y4988" s="17"/>
      <c r="Z4988" s="18">
        <f>SUM(T4988:Y4988)</f>
        <v>0</v>
      </c>
      <c r="AA4988" s="17"/>
      <c r="AB4988" s="17"/>
      <c r="AC4988" s="41">
        <f>G4988+J4988+N4988+S4988+Z4988+AA4988-AB4988</f>
        <v>63.822000000000003</v>
      </c>
    </row>
    <row r="4989" spans="1:29" x14ac:dyDescent="0.25">
      <c r="A4989" s="224">
        <v>4985</v>
      </c>
      <c r="B4989" s="62" t="s">
        <v>3893</v>
      </c>
      <c r="C4989" s="13" t="s">
        <v>3340</v>
      </c>
      <c r="D4989" s="18">
        <v>0.62303030303030305</v>
      </c>
      <c r="E4989" s="122">
        <v>1</v>
      </c>
      <c r="F4989" s="17"/>
      <c r="G4989" s="18">
        <v>63.303030303030305</v>
      </c>
      <c r="H4989" s="17"/>
      <c r="I4989" s="19"/>
      <c r="J4989" s="18">
        <v>0</v>
      </c>
      <c r="K4989" s="17"/>
      <c r="L4989" s="19"/>
      <c r="M4989" s="19"/>
      <c r="N4989" s="18">
        <v>0</v>
      </c>
      <c r="O4989" s="19"/>
      <c r="P4989" s="19"/>
      <c r="Q4989" s="19"/>
      <c r="R4989" s="19"/>
      <c r="S4989" s="18">
        <v>0</v>
      </c>
      <c r="T4989" s="20"/>
      <c r="U4989" s="17">
        <v>0.5</v>
      </c>
      <c r="V4989" s="17"/>
      <c r="W4989" s="17"/>
      <c r="X4989" s="17"/>
      <c r="Y4989" s="17"/>
      <c r="Z4989" s="18">
        <v>0.5</v>
      </c>
      <c r="AA4989" s="17"/>
      <c r="AB4989" s="17"/>
      <c r="AC4989" s="41">
        <v>63.803030303030305</v>
      </c>
    </row>
    <row r="4990" spans="1:29" x14ac:dyDescent="0.25">
      <c r="A4990" s="224">
        <v>4986</v>
      </c>
      <c r="B4990" s="109">
        <v>214124</v>
      </c>
      <c r="C4990" s="36" t="s">
        <v>5457</v>
      </c>
      <c r="D4990" s="39">
        <v>0.63800740740740736</v>
      </c>
      <c r="E4990" s="123"/>
      <c r="F4990" s="33"/>
      <c r="G4990" s="34">
        <v>63.800740740740736</v>
      </c>
      <c r="H4990" s="33"/>
      <c r="I4990" s="32"/>
      <c r="J4990" s="34">
        <v>0</v>
      </c>
      <c r="K4990" s="33"/>
      <c r="L4990" s="32"/>
      <c r="M4990" s="32"/>
      <c r="N4990" s="34">
        <v>0</v>
      </c>
      <c r="O4990" s="32"/>
      <c r="P4990" s="32"/>
      <c r="Q4990" s="32"/>
      <c r="R4990" s="32"/>
      <c r="S4990" s="34">
        <v>0</v>
      </c>
      <c r="T4990" s="35"/>
      <c r="U4990" s="33"/>
      <c r="V4990" s="33"/>
      <c r="W4990" s="33"/>
      <c r="X4990" s="33"/>
      <c r="Y4990" s="33"/>
      <c r="Z4990" s="34">
        <v>0</v>
      </c>
      <c r="AA4990" s="33"/>
      <c r="AB4990" s="33"/>
      <c r="AC4990" s="42">
        <v>63.800740740740736</v>
      </c>
    </row>
    <row r="4991" spans="1:29" x14ac:dyDescent="0.25">
      <c r="A4991" s="225">
        <v>4987</v>
      </c>
      <c r="B4991" s="103" t="s">
        <v>2043</v>
      </c>
      <c r="C4991" s="8" t="s">
        <v>1369</v>
      </c>
      <c r="D4991" s="18">
        <v>0.55500000000000005</v>
      </c>
      <c r="E4991" s="122"/>
      <c r="F4991" s="17"/>
      <c r="G4991" s="18">
        <f>SUM(D4991*100,E4991:F4991)</f>
        <v>55.500000000000007</v>
      </c>
      <c r="H4991" s="17"/>
      <c r="I4991" s="19"/>
      <c r="J4991" s="18">
        <f>SUM(H4991:I4991)</f>
        <v>0</v>
      </c>
      <c r="K4991" s="17"/>
      <c r="L4991" s="19"/>
      <c r="M4991" s="19"/>
      <c r="N4991" s="18">
        <f>SUM(K4991:M4991)</f>
        <v>0</v>
      </c>
      <c r="O4991" s="19"/>
      <c r="P4991" s="19"/>
      <c r="Q4991" s="19"/>
      <c r="R4991" s="19"/>
      <c r="S4991" s="18">
        <f>SUM(O4991:R4991)</f>
        <v>0</v>
      </c>
      <c r="T4991" s="20"/>
      <c r="U4991" s="17">
        <v>8.3000000000000007</v>
      </c>
      <c r="V4991" s="17"/>
      <c r="W4991" s="17"/>
      <c r="X4991" s="17"/>
      <c r="Y4991" s="17"/>
      <c r="Z4991" s="18">
        <f>SUM(T4991:Y4991)</f>
        <v>8.3000000000000007</v>
      </c>
      <c r="AA4991" s="17"/>
      <c r="AB4991" s="17"/>
      <c r="AC4991" s="41">
        <f>G4991+J4991+N4991+S4991+Z4991+AA4991-AB4991</f>
        <v>63.800000000000011</v>
      </c>
    </row>
    <row r="4992" spans="1:29" x14ac:dyDescent="0.25">
      <c r="A4992" s="224">
        <v>4988</v>
      </c>
      <c r="B4992" s="62" t="s">
        <v>1185</v>
      </c>
      <c r="C4992" s="8" t="s">
        <v>5456</v>
      </c>
      <c r="D4992" s="6">
        <v>0.63793103448275867</v>
      </c>
      <c r="E4992" s="121"/>
      <c r="F4992" s="5"/>
      <c r="G4992" s="6">
        <f>SUM(D4992*100,E4992:F4992)</f>
        <v>63.793103448275865</v>
      </c>
      <c r="H4992" s="5"/>
      <c r="I4992" s="4"/>
      <c r="J4992" s="6">
        <f>SUM(H4992:I4992)</f>
        <v>0</v>
      </c>
      <c r="K4992" s="5"/>
      <c r="L4992" s="4"/>
      <c r="M4992" s="4"/>
      <c r="N4992" s="6">
        <f>SUM(K4992:M4992)</f>
        <v>0</v>
      </c>
      <c r="O4992" s="4"/>
      <c r="P4992" s="4"/>
      <c r="Q4992" s="4"/>
      <c r="R4992" s="4"/>
      <c r="S4992" s="6">
        <f>SUM(O4992:R4992)</f>
        <v>0</v>
      </c>
      <c r="T4992" s="7"/>
      <c r="U4992" s="5"/>
      <c r="V4992" s="5"/>
      <c r="W4992" s="5"/>
      <c r="X4992" s="5"/>
      <c r="Y4992" s="5"/>
      <c r="Z4992" s="6">
        <f>SUM(T4992:Y4992)</f>
        <v>0</v>
      </c>
      <c r="AA4992" s="5"/>
      <c r="AB4992" s="5"/>
      <c r="AC4992" s="40">
        <f>G4992+J4992+N4992+S4992+Z4992+AA4992-AB4992</f>
        <v>63.793103448275865</v>
      </c>
    </row>
    <row r="4993" spans="1:29" x14ac:dyDescent="0.25">
      <c r="A4993" s="224">
        <v>4989</v>
      </c>
      <c r="B4993" s="62" t="s">
        <v>5168</v>
      </c>
      <c r="C4993" s="24" t="s">
        <v>4042</v>
      </c>
      <c r="D4993" s="18">
        <v>0.63774193548387093</v>
      </c>
      <c r="E4993" s="124"/>
      <c r="F4993" s="17"/>
      <c r="G4993" s="18">
        <f>SUM(D4993*100,E4993:F4993)</f>
        <v>63.774193548387089</v>
      </c>
      <c r="H4993" s="17"/>
      <c r="I4993" s="19"/>
      <c r="J4993" s="18">
        <f>SUM(H4993:I4993)</f>
        <v>0</v>
      </c>
      <c r="K4993" s="17"/>
      <c r="L4993" s="19"/>
      <c r="M4993" s="19"/>
      <c r="N4993" s="18">
        <f>SUM(K4993:M4993)</f>
        <v>0</v>
      </c>
      <c r="O4993" s="19"/>
      <c r="P4993" s="19"/>
      <c r="Q4993" s="19"/>
      <c r="R4993" s="19"/>
      <c r="S4993" s="18">
        <f>SUM(O4993:R4993)</f>
        <v>0</v>
      </c>
      <c r="T4993" s="20"/>
      <c r="U4993" s="17"/>
      <c r="V4993" s="17"/>
      <c r="W4993" s="17"/>
      <c r="X4993" s="17"/>
      <c r="Y4993" s="17"/>
      <c r="Z4993" s="18">
        <f>SUM(T4993:Y4993)</f>
        <v>0</v>
      </c>
      <c r="AA4993" s="17"/>
      <c r="AB4993" s="17"/>
      <c r="AC4993" s="41">
        <f>G4993+J4993+N4993+S4993+Z4993+AA4993-AB4993</f>
        <v>63.774193548387089</v>
      </c>
    </row>
    <row r="4994" spans="1:29" x14ac:dyDescent="0.25">
      <c r="A4994" s="224">
        <v>4990</v>
      </c>
      <c r="B4994" s="62" t="s">
        <v>4887</v>
      </c>
      <c r="C4994" s="8" t="s">
        <v>4042</v>
      </c>
      <c r="D4994" s="18">
        <v>0.63756756756756761</v>
      </c>
      <c r="E4994" s="124"/>
      <c r="F4994" s="17"/>
      <c r="G4994" s="18">
        <f>SUM(D4994*100,E4994:F4994)</f>
        <v>63.756756756756758</v>
      </c>
      <c r="H4994" s="17"/>
      <c r="I4994" s="19"/>
      <c r="J4994" s="18">
        <f>SUM(H4994:I4994)</f>
        <v>0</v>
      </c>
      <c r="K4994" s="17"/>
      <c r="L4994" s="19"/>
      <c r="M4994" s="19"/>
      <c r="N4994" s="18">
        <f>SUM(K4994:M4994)</f>
        <v>0</v>
      </c>
      <c r="O4994" s="19"/>
      <c r="P4994" s="19"/>
      <c r="Q4994" s="19"/>
      <c r="R4994" s="19"/>
      <c r="S4994" s="18">
        <f>SUM(O4994:R4994)</f>
        <v>0</v>
      </c>
      <c r="T4994" s="20"/>
      <c r="U4994" s="17"/>
      <c r="V4994" s="17"/>
      <c r="W4994" s="17"/>
      <c r="X4994" s="17"/>
      <c r="Y4994" s="17"/>
      <c r="Z4994" s="18">
        <f>SUM(T4994:Y4994)</f>
        <v>0</v>
      </c>
      <c r="AA4994" s="17"/>
      <c r="AB4994" s="17"/>
      <c r="AC4994" s="41">
        <f>G4994+J4994+N4994+S4994+Z4994+AA4994-AB4994</f>
        <v>63.756756756756758</v>
      </c>
    </row>
    <row r="4995" spans="1:29" x14ac:dyDescent="0.25">
      <c r="A4995" s="225">
        <v>4991</v>
      </c>
      <c r="B4995" s="97" t="s">
        <v>2044</v>
      </c>
      <c r="C4995" s="8" t="s">
        <v>1369</v>
      </c>
      <c r="D4995" s="18">
        <v>0.62551999999999996</v>
      </c>
      <c r="E4995" s="122"/>
      <c r="F4995" s="17"/>
      <c r="G4995" s="18">
        <f>SUM(D4995*100,E4995:F4995)</f>
        <v>62.552</v>
      </c>
      <c r="H4995" s="17"/>
      <c r="I4995" s="19"/>
      <c r="J4995" s="18">
        <f>SUM(H4995:I4995)</f>
        <v>0</v>
      </c>
      <c r="K4995" s="17"/>
      <c r="L4995" s="19"/>
      <c r="M4995" s="19"/>
      <c r="N4995" s="18">
        <f>SUM(K4995:M4995)</f>
        <v>0</v>
      </c>
      <c r="O4995" s="19"/>
      <c r="P4995" s="19"/>
      <c r="Q4995" s="19"/>
      <c r="R4995" s="19"/>
      <c r="S4995" s="18">
        <f>SUM(O4995:R4995)</f>
        <v>0</v>
      </c>
      <c r="T4995" s="20"/>
      <c r="U4995" s="17">
        <v>1</v>
      </c>
      <c r="V4995" s="17"/>
      <c r="W4995" s="17">
        <v>0.2</v>
      </c>
      <c r="X4995" s="17"/>
      <c r="Y4995" s="17"/>
      <c r="Z4995" s="18">
        <f>SUM(T4995:Y4995)</f>
        <v>1.2</v>
      </c>
      <c r="AA4995" s="17"/>
      <c r="AB4995" s="17"/>
      <c r="AC4995" s="41">
        <f>G4995+J4995+N4995+S4995+Z4995+AA4995-AB4995</f>
        <v>63.752000000000002</v>
      </c>
    </row>
    <row r="4996" spans="1:29" x14ac:dyDescent="0.25">
      <c r="A4996" s="224">
        <v>4992</v>
      </c>
      <c r="B4996" s="62" t="s">
        <v>3894</v>
      </c>
      <c r="C4996" s="13" t="s">
        <v>3340</v>
      </c>
      <c r="D4996" s="18">
        <v>0.62212121212121207</v>
      </c>
      <c r="E4996" s="122">
        <v>1</v>
      </c>
      <c r="F4996" s="17"/>
      <c r="G4996" s="18">
        <v>63.212121212121204</v>
      </c>
      <c r="H4996" s="17"/>
      <c r="I4996" s="19"/>
      <c r="J4996" s="18">
        <v>0</v>
      </c>
      <c r="K4996" s="17"/>
      <c r="L4996" s="19"/>
      <c r="M4996" s="19"/>
      <c r="N4996" s="18">
        <v>0</v>
      </c>
      <c r="O4996" s="19"/>
      <c r="P4996" s="19"/>
      <c r="Q4996" s="19"/>
      <c r="R4996" s="19"/>
      <c r="S4996" s="18">
        <v>0</v>
      </c>
      <c r="T4996" s="20"/>
      <c r="U4996" s="17"/>
      <c r="V4996" s="17">
        <v>0.5</v>
      </c>
      <c r="W4996" s="17"/>
      <c r="X4996" s="17"/>
      <c r="Y4996" s="17"/>
      <c r="Z4996" s="18">
        <v>0.5</v>
      </c>
      <c r="AA4996" s="17"/>
      <c r="AB4996" s="17"/>
      <c r="AC4996" s="41">
        <v>63.712121212121204</v>
      </c>
    </row>
    <row r="4997" spans="1:29" x14ac:dyDescent="0.25">
      <c r="A4997" s="224">
        <v>4993</v>
      </c>
      <c r="B4997" s="62" t="s">
        <v>5161</v>
      </c>
      <c r="C4997" s="24" t="s">
        <v>4042</v>
      </c>
      <c r="D4997" s="18">
        <v>0.63709677419354838</v>
      </c>
      <c r="E4997" s="124"/>
      <c r="F4997" s="17"/>
      <c r="G4997" s="18">
        <f>SUM(D4997*100,E4997:F4997)</f>
        <v>63.70967741935484</v>
      </c>
      <c r="H4997" s="17"/>
      <c r="I4997" s="19"/>
      <c r="J4997" s="18">
        <f>SUM(H4997:I4997)</f>
        <v>0</v>
      </c>
      <c r="K4997" s="17"/>
      <c r="L4997" s="19"/>
      <c r="M4997" s="19"/>
      <c r="N4997" s="18">
        <f>SUM(K4997:M4997)</f>
        <v>0</v>
      </c>
      <c r="O4997" s="19"/>
      <c r="P4997" s="19"/>
      <c r="Q4997" s="19"/>
      <c r="R4997" s="19"/>
      <c r="S4997" s="18">
        <f>SUM(O4997:R4997)</f>
        <v>0</v>
      </c>
      <c r="T4997" s="20"/>
      <c r="U4997" s="17"/>
      <c r="V4997" s="17"/>
      <c r="W4997" s="17"/>
      <c r="X4997" s="17"/>
      <c r="Y4997" s="17"/>
      <c r="Z4997" s="18">
        <f>SUM(T4997:Y4997)</f>
        <v>0</v>
      </c>
      <c r="AA4997" s="17"/>
      <c r="AB4997" s="17"/>
      <c r="AC4997" s="41">
        <f>G4997+J4997+N4997+S4997+Z4997+AA4997-AB4997</f>
        <v>63.70967741935484</v>
      </c>
    </row>
    <row r="4998" spans="1:29" x14ac:dyDescent="0.25">
      <c r="A4998" s="224">
        <v>4994</v>
      </c>
      <c r="B4998" s="109">
        <v>194254</v>
      </c>
      <c r="C4998" s="36" t="s">
        <v>5457</v>
      </c>
      <c r="D4998" s="39">
        <v>0.63700000000000001</v>
      </c>
      <c r="E4998" s="123"/>
      <c r="F4998" s="33"/>
      <c r="G4998" s="34">
        <v>63.7</v>
      </c>
      <c r="H4998" s="33"/>
      <c r="I4998" s="32"/>
      <c r="J4998" s="34">
        <v>0</v>
      </c>
      <c r="K4998" s="33"/>
      <c r="L4998" s="32"/>
      <c r="M4998" s="32"/>
      <c r="N4998" s="34">
        <v>0</v>
      </c>
      <c r="O4998" s="32"/>
      <c r="P4998" s="32"/>
      <c r="Q4998" s="32"/>
      <c r="R4998" s="32"/>
      <c r="S4998" s="34">
        <v>0</v>
      </c>
      <c r="T4998" s="35"/>
      <c r="U4998" s="33"/>
      <c r="V4998" s="33"/>
      <c r="W4998" s="33"/>
      <c r="X4998" s="33"/>
      <c r="Y4998" s="33"/>
      <c r="Z4998" s="34">
        <v>0</v>
      </c>
      <c r="AA4998" s="33"/>
      <c r="AB4998" s="33"/>
      <c r="AC4998" s="42">
        <v>63.7</v>
      </c>
    </row>
    <row r="4999" spans="1:29" x14ac:dyDescent="0.25">
      <c r="A4999" s="225">
        <v>4995</v>
      </c>
      <c r="B4999" s="109">
        <v>184044</v>
      </c>
      <c r="C4999" s="36" t="s">
        <v>5457</v>
      </c>
      <c r="D4999" s="39">
        <v>0.63694444444444442</v>
      </c>
      <c r="E4999" s="123"/>
      <c r="F4999" s="33"/>
      <c r="G4999" s="34">
        <v>63.694444444444443</v>
      </c>
      <c r="H4999" s="33"/>
      <c r="I4999" s="32"/>
      <c r="J4999" s="34">
        <v>0</v>
      </c>
      <c r="K4999" s="33"/>
      <c r="L4999" s="32"/>
      <c r="M4999" s="32"/>
      <c r="N4999" s="34">
        <v>0</v>
      </c>
      <c r="O4999" s="32"/>
      <c r="P4999" s="32"/>
      <c r="Q4999" s="32"/>
      <c r="R4999" s="32"/>
      <c r="S4999" s="34">
        <v>0</v>
      </c>
      <c r="T4999" s="35"/>
      <c r="U4999" s="33"/>
      <c r="V4999" s="33"/>
      <c r="W4999" s="33"/>
      <c r="X4999" s="33"/>
      <c r="Y4999" s="33"/>
      <c r="Z4999" s="34">
        <v>0</v>
      </c>
      <c r="AA4999" s="33"/>
      <c r="AB4999" s="33"/>
      <c r="AC4999" s="42">
        <v>63.694444444444443</v>
      </c>
    </row>
    <row r="5000" spans="1:29" x14ac:dyDescent="0.25">
      <c r="A5000" s="224">
        <v>4996</v>
      </c>
      <c r="B5000" s="81" t="s">
        <v>4156</v>
      </c>
      <c r="C5000" s="8" t="s">
        <v>4042</v>
      </c>
      <c r="D5000" s="18">
        <v>0.63687499999999997</v>
      </c>
      <c r="E5000" s="124"/>
      <c r="F5000" s="17"/>
      <c r="G5000" s="18">
        <f>SUM(D5000*100,E5000:F5000)</f>
        <v>63.6875</v>
      </c>
      <c r="H5000" s="17"/>
      <c r="I5000" s="19"/>
      <c r="J5000" s="18">
        <f>SUM(H5000:I5000)</f>
        <v>0</v>
      </c>
      <c r="K5000" s="17"/>
      <c r="L5000" s="19"/>
      <c r="M5000" s="19"/>
      <c r="N5000" s="18">
        <f>SUM(K5000:M5000)</f>
        <v>0</v>
      </c>
      <c r="O5000" s="19"/>
      <c r="P5000" s="19"/>
      <c r="Q5000" s="19"/>
      <c r="R5000" s="19"/>
      <c r="S5000" s="18">
        <f>SUM(O5000:R5000)</f>
        <v>0</v>
      </c>
      <c r="T5000" s="20"/>
      <c r="U5000" s="17"/>
      <c r="V5000" s="17"/>
      <c r="W5000" s="17"/>
      <c r="X5000" s="17"/>
      <c r="Y5000" s="17"/>
      <c r="Z5000" s="18">
        <f>SUM(T5000:Y5000)</f>
        <v>0</v>
      </c>
      <c r="AA5000" s="17"/>
      <c r="AB5000" s="17"/>
      <c r="AC5000" s="41">
        <f>G5000+J5000+N5000+S5000+Z5000+AA5000-AB5000</f>
        <v>63.6875</v>
      </c>
    </row>
    <row r="5001" spans="1:29" x14ac:dyDescent="0.25">
      <c r="A5001" s="224">
        <v>4997</v>
      </c>
      <c r="B5001" s="62" t="s">
        <v>3199</v>
      </c>
      <c r="C5001" s="13" t="s">
        <v>2360</v>
      </c>
      <c r="D5001" s="18">
        <v>0.6366666666666666</v>
      </c>
      <c r="E5001" s="122"/>
      <c r="F5001" s="17"/>
      <c r="G5001" s="18">
        <v>63.666666666666657</v>
      </c>
      <c r="H5001" s="17"/>
      <c r="I5001" s="19"/>
      <c r="J5001" s="18">
        <v>0</v>
      </c>
      <c r="K5001" s="17"/>
      <c r="L5001" s="19"/>
      <c r="M5001" s="19"/>
      <c r="N5001" s="18">
        <v>0</v>
      </c>
      <c r="O5001" s="19"/>
      <c r="P5001" s="19"/>
      <c r="Q5001" s="19"/>
      <c r="R5001" s="19"/>
      <c r="S5001" s="18">
        <v>0</v>
      </c>
      <c r="T5001" s="20"/>
      <c r="U5001" s="17"/>
      <c r="V5001" s="17"/>
      <c r="W5001" s="17"/>
      <c r="X5001" s="17"/>
      <c r="Y5001" s="17"/>
      <c r="Z5001" s="18">
        <v>0</v>
      </c>
      <c r="AA5001" s="17"/>
      <c r="AB5001" s="17"/>
      <c r="AC5001" s="41">
        <v>63.666666666666657</v>
      </c>
    </row>
    <row r="5002" spans="1:29" x14ac:dyDescent="0.25">
      <c r="A5002" s="224">
        <v>4998</v>
      </c>
      <c r="B5002" s="62" t="s">
        <v>3200</v>
      </c>
      <c r="C5002" s="13" t="s">
        <v>2360</v>
      </c>
      <c r="D5002" s="18">
        <v>0.6366666666666666</v>
      </c>
      <c r="E5002" s="122"/>
      <c r="F5002" s="17"/>
      <c r="G5002" s="18">
        <v>63.666666666666657</v>
      </c>
      <c r="H5002" s="17"/>
      <c r="I5002" s="19"/>
      <c r="J5002" s="18">
        <v>0</v>
      </c>
      <c r="K5002" s="17"/>
      <c r="L5002" s="19"/>
      <c r="M5002" s="19"/>
      <c r="N5002" s="18">
        <v>0</v>
      </c>
      <c r="O5002" s="19"/>
      <c r="P5002" s="19"/>
      <c r="Q5002" s="19"/>
      <c r="R5002" s="19"/>
      <c r="S5002" s="18">
        <v>0</v>
      </c>
      <c r="T5002" s="20"/>
      <c r="U5002" s="17"/>
      <c r="V5002" s="17"/>
      <c r="W5002" s="17"/>
      <c r="X5002" s="17"/>
      <c r="Y5002" s="17"/>
      <c r="Z5002" s="18">
        <v>0</v>
      </c>
      <c r="AA5002" s="17"/>
      <c r="AB5002" s="17"/>
      <c r="AC5002" s="41">
        <v>63.666666666666657</v>
      </c>
    </row>
    <row r="5003" spans="1:29" x14ac:dyDescent="0.25">
      <c r="A5003" s="225">
        <v>4999</v>
      </c>
      <c r="B5003" s="62" t="s">
        <v>3201</v>
      </c>
      <c r="C5003" s="13" t="s">
        <v>2360</v>
      </c>
      <c r="D5003" s="18">
        <v>0.6366666666666666</v>
      </c>
      <c r="E5003" s="122"/>
      <c r="F5003" s="17"/>
      <c r="G5003" s="18">
        <v>63.666666666666657</v>
      </c>
      <c r="H5003" s="17"/>
      <c r="I5003" s="19"/>
      <c r="J5003" s="18">
        <v>0</v>
      </c>
      <c r="K5003" s="17"/>
      <c r="L5003" s="19"/>
      <c r="M5003" s="19"/>
      <c r="N5003" s="18">
        <v>0</v>
      </c>
      <c r="O5003" s="19"/>
      <c r="P5003" s="19"/>
      <c r="Q5003" s="19"/>
      <c r="R5003" s="19"/>
      <c r="S5003" s="18">
        <v>0</v>
      </c>
      <c r="T5003" s="20"/>
      <c r="U5003" s="17"/>
      <c r="V5003" s="17"/>
      <c r="W5003" s="17"/>
      <c r="X5003" s="17"/>
      <c r="Y5003" s="17"/>
      <c r="Z5003" s="18">
        <v>0</v>
      </c>
      <c r="AA5003" s="17"/>
      <c r="AB5003" s="17"/>
      <c r="AC5003" s="41">
        <v>63.666666666666657</v>
      </c>
    </row>
    <row r="5004" spans="1:29" x14ac:dyDescent="0.25">
      <c r="A5004" s="224">
        <v>5000</v>
      </c>
      <c r="B5004" s="62" t="s">
        <v>4959</v>
      </c>
      <c r="C5004" s="8" t="s">
        <v>4042</v>
      </c>
      <c r="D5004" s="18">
        <v>0.63664473684210521</v>
      </c>
      <c r="E5004" s="124"/>
      <c r="F5004" s="17"/>
      <c r="G5004" s="18">
        <f>SUM(D5004*100,E5004:F5004)</f>
        <v>63.66447368421052</v>
      </c>
      <c r="H5004" s="17"/>
      <c r="I5004" s="19"/>
      <c r="J5004" s="18">
        <f>SUM(H5004:I5004)</f>
        <v>0</v>
      </c>
      <c r="K5004" s="17"/>
      <c r="L5004" s="19"/>
      <c r="M5004" s="19"/>
      <c r="N5004" s="18">
        <f>SUM(K5004:M5004)</f>
        <v>0</v>
      </c>
      <c r="O5004" s="19"/>
      <c r="P5004" s="19"/>
      <c r="Q5004" s="19"/>
      <c r="R5004" s="19"/>
      <c r="S5004" s="18">
        <f>SUM(O5004:R5004)</f>
        <v>0</v>
      </c>
      <c r="T5004" s="20"/>
      <c r="U5004" s="17"/>
      <c r="V5004" s="17"/>
      <c r="W5004" s="17"/>
      <c r="X5004" s="17"/>
      <c r="Y5004" s="17"/>
      <c r="Z5004" s="18">
        <f>SUM(T5004:Y5004)</f>
        <v>0</v>
      </c>
      <c r="AA5004" s="17"/>
      <c r="AB5004" s="17"/>
      <c r="AC5004" s="41">
        <f>G5004+J5004+N5004+S5004+Z5004+AA5004-AB5004</f>
        <v>63.66447368421052</v>
      </c>
    </row>
    <row r="5005" spans="1:29" x14ac:dyDescent="0.25">
      <c r="A5005" s="224">
        <v>5001</v>
      </c>
      <c r="B5005" s="62" t="s">
        <v>3202</v>
      </c>
      <c r="C5005" s="13" t="s">
        <v>2360</v>
      </c>
      <c r="D5005" s="18">
        <v>0.63636363636363635</v>
      </c>
      <c r="E5005" s="122"/>
      <c r="F5005" s="17"/>
      <c r="G5005" s="18">
        <v>63.636363636363633</v>
      </c>
      <c r="H5005" s="17"/>
      <c r="I5005" s="19"/>
      <c r="J5005" s="18">
        <v>0</v>
      </c>
      <c r="K5005" s="17"/>
      <c r="L5005" s="19"/>
      <c r="M5005" s="19"/>
      <c r="N5005" s="18">
        <v>0</v>
      </c>
      <c r="O5005" s="19"/>
      <c r="P5005" s="19"/>
      <c r="Q5005" s="19"/>
      <c r="R5005" s="19"/>
      <c r="S5005" s="18">
        <v>0</v>
      </c>
      <c r="T5005" s="20"/>
      <c r="U5005" s="17"/>
      <c r="V5005" s="17"/>
      <c r="W5005" s="17"/>
      <c r="X5005" s="17"/>
      <c r="Y5005" s="17"/>
      <c r="Z5005" s="18">
        <v>0</v>
      </c>
      <c r="AA5005" s="17"/>
      <c r="AB5005" s="17"/>
      <c r="AC5005" s="41">
        <v>63.636363636363633</v>
      </c>
    </row>
    <row r="5006" spans="1:29" x14ac:dyDescent="0.25">
      <c r="A5006" s="224">
        <v>5002</v>
      </c>
      <c r="B5006" s="86" t="s">
        <v>2045</v>
      </c>
      <c r="C5006" s="21" t="s">
        <v>1369</v>
      </c>
      <c r="D5006" s="18">
        <v>0.63611620795107027</v>
      </c>
      <c r="E5006" s="122"/>
      <c r="F5006" s="17"/>
      <c r="G5006" s="18">
        <f>SUM(D5006*100,E5006:F5006)</f>
        <v>63.611620795107029</v>
      </c>
      <c r="H5006" s="17"/>
      <c r="I5006" s="19"/>
      <c r="J5006" s="18">
        <f>SUM(H5006:I5006)</f>
        <v>0</v>
      </c>
      <c r="K5006" s="17"/>
      <c r="L5006" s="19"/>
      <c r="M5006" s="19"/>
      <c r="N5006" s="18">
        <f>SUM(K5006:M5006)</f>
        <v>0</v>
      </c>
      <c r="O5006" s="19"/>
      <c r="P5006" s="19"/>
      <c r="Q5006" s="19"/>
      <c r="R5006" s="19"/>
      <c r="S5006" s="18">
        <f>SUM(O5006:R5006)</f>
        <v>0</v>
      </c>
      <c r="T5006" s="20"/>
      <c r="U5006" s="17"/>
      <c r="V5006" s="17"/>
      <c r="W5006" s="17"/>
      <c r="X5006" s="17"/>
      <c r="Y5006" s="17"/>
      <c r="Z5006" s="18">
        <f>SUM(T5006:Y5006)</f>
        <v>0</v>
      </c>
      <c r="AA5006" s="17"/>
      <c r="AB5006" s="17"/>
      <c r="AC5006" s="41">
        <f>G5006+J5006+N5006+S5006+Z5006+AA5006-AB5006</f>
        <v>63.611620795107029</v>
      </c>
    </row>
    <row r="5007" spans="1:29" x14ac:dyDescent="0.25">
      <c r="A5007" s="225">
        <v>5003</v>
      </c>
      <c r="B5007" s="62" t="s">
        <v>3895</v>
      </c>
      <c r="C5007" s="13" t="s">
        <v>3340</v>
      </c>
      <c r="D5007" s="18">
        <v>0.6260606060606061</v>
      </c>
      <c r="E5007" s="122">
        <v>1</v>
      </c>
      <c r="F5007" s="17"/>
      <c r="G5007" s="18">
        <v>63.606060606060609</v>
      </c>
      <c r="H5007" s="17"/>
      <c r="I5007" s="19"/>
      <c r="J5007" s="18">
        <v>0</v>
      </c>
      <c r="K5007" s="17"/>
      <c r="L5007" s="19"/>
      <c r="M5007" s="19"/>
      <c r="N5007" s="18">
        <v>0</v>
      </c>
      <c r="O5007" s="19"/>
      <c r="P5007" s="19"/>
      <c r="Q5007" s="19"/>
      <c r="R5007" s="19"/>
      <c r="S5007" s="18">
        <v>0</v>
      </c>
      <c r="T5007" s="20"/>
      <c r="U5007" s="17"/>
      <c r="V5007" s="17"/>
      <c r="W5007" s="17"/>
      <c r="X5007" s="17"/>
      <c r="Y5007" s="17"/>
      <c r="Z5007" s="18">
        <v>0</v>
      </c>
      <c r="AA5007" s="17"/>
      <c r="AB5007" s="17"/>
      <c r="AC5007" s="41">
        <v>63.606060606060609</v>
      </c>
    </row>
    <row r="5008" spans="1:29" x14ac:dyDescent="0.25">
      <c r="A5008" s="224">
        <v>5004</v>
      </c>
      <c r="B5008" s="90" t="s">
        <v>1938</v>
      </c>
      <c r="C5008" s="21" t="s">
        <v>1369</v>
      </c>
      <c r="D5008" s="18">
        <v>0.6360244648318043</v>
      </c>
      <c r="E5008" s="122"/>
      <c r="F5008" s="17"/>
      <c r="G5008" s="18">
        <f>SUM(D5008*100,E5008:F5008)</f>
        <v>63.602446483180429</v>
      </c>
      <c r="H5008" s="17"/>
      <c r="I5008" s="19"/>
      <c r="J5008" s="18">
        <f>SUM(H5008:I5008)</f>
        <v>0</v>
      </c>
      <c r="K5008" s="17"/>
      <c r="L5008" s="19"/>
      <c r="M5008" s="19"/>
      <c r="N5008" s="18">
        <f>SUM(K5008:M5008)</f>
        <v>0</v>
      </c>
      <c r="O5008" s="19"/>
      <c r="P5008" s="19"/>
      <c r="Q5008" s="19"/>
      <c r="R5008" s="19"/>
      <c r="S5008" s="18">
        <f>SUM(O5008:R5008)</f>
        <v>0</v>
      </c>
      <c r="T5008" s="20"/>
      <c r="U5008" s="17"/>
      <c r="V5008" s="17"/>
      <c r="W5008" s="17"/>
      <c r="X5008" s="17"/>
      <c r="Y5008" s="17"/>
      <c r="Z5008" s="18">
        <f>SUM(T5008:Y5008)</f>
        <v>0</v>
      </c>
      <c r="AA5008" s="17"/>
      <c r="AB5008" s="17"/>
      <c r="AC5008" s="41">
        <f>G5008+J5008+N5008+S5008+Z5008+AA5008-AB5008</f>
        <v>63.602446483180429</v>
      </c>
    </row>
    <row r="5009" spans="1:29" x14ac:dyDescent="0.25">
      <c r="A5009" s="224">
        <v>5005</v>
      </c>
      <c r="B5009" s="95" t="s">
        <v>2046</v>
      </c>
      <c r="C5009" s="8" t="s">
        <v>1369</v>
      </c>
      <c r="D5009" s="18">
        <v>0.63594838709677426</v>
      </c>
      <c r="E5009" s="122"/>
      <c r="F5009" s="17"/>
      <c r="G5009" s="18">
        <f>SUM(D5009*100,E5009:F5009)</f>
        <v>63.594838709677425</v>
      </c>
      <c r="H5009" s="17"/>
      <c r="I5009" s="19"/>
      <c r="J5009" s="18">
        <f>SUM(H5009:I5009)</f>
        <v>0</v>
      </c>
      <c r="K5009" s="17"/>
      <c r="L5009" s="19"/>
      <c r="M5009" s="19"/>
      <c r="N5009" s="18">
        <f>SUM(K5009:M5009)</f>
        <v>0</v>
      </c>
      <c r="O5009" s="19"/>
      <c r="P5009" s="19"/>
      <c r="Q5009" s="19"/>
      <c r="R5009" s="19"/>
      <c r="S5009" s="18">
        <f>SUM(O5009:R5009)</f>
        <v>0</v>
      </c>
      <c r="T5009" s="20"/>
      <c r="U5009" s="17"/>
      <c r="V5009" s="17"/>
      <c r="W5009" s="17"/>
      <c r="X5009" s="17"/>
      <c r="Y5009" s="17"/>
      <c r="Z5009" s="18">
        <f>SUM(T5009:Y5009)</f>
        <v>0</v>
      </c>
      <c r="AA5009" s="17"/>
      <c r="AB5009" s="17"/>
      <c r="AC5009" s="41">
        <f>G5009+J5009+N5009+S5009+Z5009+AA5009-AB5009</f>
        <v>63.594838709677425</v>
      </c>
    </row>
    <row r="5010" spans="1:29" x14ac:dyDescent="0.25">
      <c r="A5010" s="224">
        <v>5006</v>
      </c>
      <c r="B5010" s="62" t="s">
        <v>4902</v>
      </c>
      <c r="C5010" s="8" t="s">
        <v>4042</v>
      </c>
      <c r="D5010" s="18">
        <v>0.635945945945946</v>
      </c>
      <c r="E5010" s="124"/>
      <c r="F5010" s="17"/>
      <c r="G5010" s="18">
        <f>SUM(D5010*100,E5010:F5010)</f>
        <v>63.594594594594597</v>
      </c>
      <c r="H5010" s="17"/>
      <c r="I5010" s="19"/>
      <c r="J5010" s="18">
        <f>SUM(H5010:I5010)</f>
        <v>0</v>
      </c>
      <c r="K5010" s="17"/>
      <c r="L5010" s="19"/>
      <c r="M5010" s="19"/>
      <c r="N5010" s="18">
        <f>SUM(K5010:M5010)</f>
        <v>0</v>
      </c>
      <c r="O5010" s="19"/>
      <c r="P5010" s="19"/>
      <c r="Q5010" s="19"/>
      <c r="R5010" s="19"/>
      <c r="S5010" s="18">
        <f>SUM(O5010:R5010)</f>
        <v>0</v>
      </c>
      <c r="T5010" s="20"/>
      <c r="U5010" s="17"/>
      <c r="V5010" s="17"/>
      <c r="W5010" s="17"/>
      <c r="X5010" s="17"/>
      <c r="Y5010" s="17"/>
      <c r="Z5010" s="18">
        <f>SUM(T5010:Y5010)</f>
        <v>0</v>
      </c>
      <c r="AA5010" s="17"/>
      <c r="AB5010" s="17"/>
      <c r="AC5010" s="41">
        <f>G5010+J5010+N5010+S5010+Z5010+AA5010-AB5010</f>
        <v>63.594594594594597</v>
      </c>
    </row>
    <row r="5011" spans="1:29" x14ac:dyDescent="0.25">
      <c r="A5011" s="225">
        <v>5007</v>
      </c>
      <c r="B5011" s="109">
        <v>204231</v>
      </c>
      <c r="C5011" s="36" t="s">
        <v>5457</v>
      </c>
      <c r="D5011" s="38">
        <v>0.635625</v>
      </c>
      <c r="E5011" s="123"/>
      <c r="F5011" s="33"/>
      <c r="G5011" s="34">
        <v>63.5625</v>
      </c>
      <c r="H5011" s="33"/>
      <c r="I5011" s="32"/>
      <c r="J5011" s="34">
        <v>0</v>
      </c>
      <c r="K5011" s="33"/>
      <c r="L5011" s="32"/>
      <c r="M5011" s="32"/>
      <c r="N5011" s="34">
        <v>0</v>
      </c>
      <c r="O5011" s="32"/>
      <c r="P5011" s="32"/>
      <c r="Q5011" s="32"/>
      <c r="R5011" s="32"/>
      <c r="S5011" s="34">
        <v>0</v>
      </c>
      <c r="T5011" s="35"/>
      <c r="U5011" s="33"/>
      <c r="V5011" s="33"/>
      <c r="W5011" s="33"/>
      <c r="X5011" s="33"/>
      <c r="Y5011" s="33"/>
      <c r="Z5011" s="34">
        <v>0</v>
      </c>
      <c r="AA5011" s="33"/>
      <c r="AB5011" s="33"/>
      <c r="AC5011" s="42">
        <v>63.5625</v>
      </c>
    </row>
    <row r="5012" spans="1:29" x14ac:dyDescent="0.25">
      <c r="A5012" s="224">
        <v>5008</v>
      </c>
      <c r="B5012" s="58" t="s">
        <v>1186</v>
      </c>
      <c r="C5012" s="8" t="s">
        <v>5456</v>
      </c>
      <c r="D5012" s="43">
        <v>0.6355533333333333</v>
      </c>
      <c r="E5012" s="121"/>
      <c r="F5012" s="5"/>
      <c r="G5012" s="6">
        <f>SUM(D5012*100,E5012:F5012)</f>
        <v>63.55533333333333</v>
      </c>
      <c r="H5012" s="5"/>
      <c r="I5012" s="4"/>
      <c r="J5012" s="6">
        <f>SUM(H5012:I5012)</f>
        <v>0</v>
      </c>
      <c r="K5012" s="5"/>
      <c r="L5012" s="4"/>
      <c r="M5012" s="4"/>
      <c r="N5012" s="6">
        <f>SUM(K5012:M5012)</f>
        <v>0</v>
      </c>
      <c r="O5012" s="4"/>
      <c r="P5012" s="4"/>
      <c r="Q5012" s="4"/>
      <c r="R5012" s="4"/>
      <c r="S5012" s="6">
        <f>SUM(O5012:R5012)</f>
        <v>0</v>
      </c>
      <c r="T5012" s="7"/>
      <c r="U5012" s="5"/>
      <c r="V5012" s="5"/>
      <c r="W5012" s="5"/>
      <c r="X5012" s="5"/>
      <c r="Y5012" s="5"/>
      <c r="Z5012" s="6">
        <f>SUM(T5012:Y5012)</f>
        <v>0</v>
      </c>
      <c r="AA5012" s="5"/>
      <c r="AB5012" s="5"/>
      <c r="AC5012" s="40">
        <f>G5012+J5012+N5012+S5012+Z5012+AA5012-AB5012</f>
        <v>63.55533333333333</v>
      </c>
    </row>
    <row r="5013" spans="1:29" x14ac:dyDescent="0.25">
      <c r="A5013" s="224">
        <v>5009</v>
      </c>
      <c r="B5013" s="59" t="s">
        <v>1187</v>
      </c>
      <c r="C5013" s="8" t="s">
        <v>5456</v>
      </c>
      <c r="D5013" s="43">
        <v>0.63550666666666666</v>
      </c>
      <c r="E5013" s="121"/>
      <c r="F5013" s="5"/>
      <c r="G5013" s="6">
        <f>SUM(D5013*100,E5013:F5013)</f>
        <v>63.550666666666665</v>
      </c>
      <c r="H5013" s="5"/>
      <c r="I5013" s="4"/>
      <c r="J5013" s="6">
        <f>SUM(H5013:I5013)</f>
        <v>0</v>
      </c>
      <c r="K5013" s="5"/>
      <c r="L5013" s="4"/>
      <c r="M5013" s="4"/>
      <c r="N5013" s="6">
        <f>SUM(K5013:M5013)</f>
        <v>0</v>
      </c>
      <c r="O5013" s="4"/>
      <c r="P5013" s="4"/>
      <c r="Q5013" s="4"/>
      <c r="R5013" s="4"/>
      <c r="S5013" s="6">
        <f>SUM(O5013:R5013)</f>
        <v>0</v>
      </c>
      <c r="T5013" s="7"/>
      <c r="U5013" s="5"/>
      <c r="V5013" s="5"/>
      <c r="W5013" s="5"/>
      <c r="X5013" s="5"/>
      <c r="Y5013" s="5"/>
      <c r="Z5013" s="6">
        <f>SUM(T5013:Y5013)</f>
        <v>0</v>
      </c>
      <c r="AA5013" s="5"/>
      <c r="AB5013" s="5"/>
      <c r="AC5013" s="40">
        <f>G5013+J5013+N5013+S5013+Z5013+AA5013-AB5013</f>
        <v>63.550666666666665</v>
      </c>
    </row>
    <row r="5014" spans="1:29" x14ac:dyDescent="0.25">
      <c r="A5014" s="224">
        <v>5010</v>
      </c>
      <c r="B5014" s="107" t="s">
        <v>2047</v>
      </c>
      <c r="C5014" s="28" t="s">
        <v>1369</v>
      </c>
      <c r="D5014" s="18">
        <v>0.63533333333333331</v>
      </c>
      <c r="E5014" s="122"/>
      <c r="F5014" s="17"/>
      <c r="G5014" s="18">
        <f>SUM(D5014*100,E5014:F5014)</f>
        <v>63.533333333333331</v>
      </c>
      <c r="H5014" s="17"/>
      <c r="I5014" s="19"/>
      <c r="J5014" s="18">
        <f>SUM(H5014:I5014)</f>
        <v>0</v>
      </c>
      <c r="K5014" s="17"/>
      <c r="L5014" s="19"/>
      <c r="M5014" s="19"/>
      <c r="N5014" s="18">
        <f>SUM(K5014:M5014)</f>
        <v>0</v>
      </c>
      <c r="O5014" s="19"/>
      <c r="P5014" s="19"/>
      <c r="Q5014" s="19"/>
      <c r="R5014" s="19"/>
      <c r="S5014" s="18">
        <f>SUM(O5014:R5014)</f>
        <v>0</v>
      </c>
      <c r="T5014" s="20"/>
      <c r="U5014" s="17"/>
      <c r="V5014" s="17"/>
      <c r="W5014" s="17"/>
      <c r="X5014" s="17"/>
      <c r="Y5014" s="17"/>
      <c r="Z5014" s="18">
        <f>SUM(T5014:Y5014)</f>
        <v>0</v>
      </c>
      <c r="AA5014" s="17"/>
      <c r="AB5014" s="17"/>
      <c r="AC5014" s="41">
        <f>G5014+J5014+N5014+S5014+Z5014+AA5014-AB5014</f>
        <v>63.533333333333331</v>
      </c>
    </row>
    <row r="5015" spans="1:29" x14ac:dyDescent="0.25">
      <c r="A5015" s="225">
        <v>5011</v>
      </c>
      <c r="B5015" s="100" t="s">
        <v>2048</v>
      </c>
      <c r="C5015" s="26" t="s">
        <v>1369</v>
      </c>
      <c r="D5015" s="18">
        <v>0.63522580645161297</v>
      </c>
      <c r="E5015" s="122"/>
      <c r="F5015" s="17"/>
      <c r="G5015" s="18">
        <f>SUM(D5015*100,E5015:F5015)</f>
        <v>63.522580645161298</v>
      </c>
      <c r="H5015" s="17"/>
      <c r="I5015" s="19"/>
      <c r="J5015" s="18">
        <f>SUM(H5015:I5015)</f>
        <v>0</v>
      </c>
      <c r="K5015" s="17"/>
      <c r="L5015" s="19"/>
      <c r="M5015" s="19"/>
      <c r="N5015" s="18">
        <f>SUM(K5015:M5015)</f>
        <v>0</v>
      </c>
      <c r="O5015" s="19"/>
      <c r="P5015" s="19"/>
      <c r="Q5015" s="19"/>
      <c r="R5015" s="19"/>
      <c r="S5015" s="18">
        <f>SUM(O5015:R5015)</f>
        <v>0</v>
      </c>
      <c r="T5015" s="20"/>
      <c r="U5015" s="17"/>
      <c r="V5015" s="17"/>
      <c r="W5015" s="17"/>
      <c r="X5015" s="17"/>
      <c r="Y5015" s="17"/>
      <c r="Z5015" s="18">
        <f>SUM(T5015:Y5015)</f>
        <v>0</v>
      </c>
      <c r="AA5015" s="17"/>
      <c r="AB5015" s="17"/>
      <c r="AC5015" s="41">
        <f>G5015+J5015+N5015+S5015+Z5015+AA5015-AB5015</f>
        <v>63.522580645161298</v>
      </c>
    </row>
    <row r="5016" spans="1:29" x14ac:dyDescent="0.25">
      <c r="A5016" s="224">
        <v>5012</v>
      </c>
      <c r="B5016" s="97" t="s">
        <v>2049</v>
      </c>
      <c r="C5016" s="8" t="s">
        <v>1369</v>
      </c>
      <c r="D5016" s="18">
        <v>0.61499999999999999</v>
      </c>
      <c r="E5016" s="122"/>
      <c r="F5016" s="17"/>
      <c r="G5016" s="18">
        <f>SUM(D5016*100,E5016:F5016)</f>
        <v>61.5</v>
      </c>
      <c r="H5016" s="17"/>
      <c r="I5016" s="19"/>
      <c r="J5016" s="18">
        <f>SUM(H5016:I5016)</f>
        <v>0</v>
      </c>
      <c r="K5016" s="17"/>
      <c r="L5016" s="19"/>
      <c r="M5016" s="19"/>
      <c r="N5016" s="18">
        <f>SUM(K5016:M5016)</f>
        <v>0</v>
      </c>
      <c r="O5016" s="19"/>
      <c r="P5016" s="19"/>
      <c r="Q5016" s="19"/>
      <c r="R5016" s="19"/>
      <c r="S5016" s="18">
        <f>SUM(O5016:R5016)</f>
        <v>0</v>
      </c>
      <c r="T5016" s="20"/>
      <c r="U5016" s="17">
        <v>1</v>
      </c>
      <c r="V5016" s="17"/>
      <c r="W5016" s="17">
        <v>0.2</v>
      </c>
      <c r="X5016" s="17">
        <v>0.8</v>
      </c>
      <c r="Y5016" s="17"/>
      <c r="Z5016" s="18">
        <f>SUM(T5016:Y5016)</f>
        <v>2</v>
      </c>
      <c r="AA5016" s="17"/>
      <c r="AB5016" s="17"/>
      <c r="AC5016" s="41">
        <f>G5016+J5016+N5016+S5016+Z5016+AA5016-AB5016</f>
        <v>63.5</v>
      </c>
    </row>
    <row r="5017" spans="1:29" x14ac:dyDescent="0.25">
      <c r="A5017" s="224">
        <v>5013</v>
      </c>
      <c r="B5017" s="81" t="s">
        <v>4157</v>
      </c>
      <c r="C5017" s="8" t="s">
        <v>4042</v>
      </c>
      <c r="D5017" s="18">
        <v>0.62687499999999996</v>
      </c>
      <c r="E5017" s="124"/>
      <c r="F5017" s="17"/>
      <c r="G5017" s="18">
        <f>SUM(D5017*100,E5017:F5017)</f>
        <v>62.687499999999993</v>
      </c>
      <c r="H5017" s="17"/>
      <c r="I5017" s="19"/>
      <c r="J5017" s="18">
        <f>SUM(H5017:I5017)</f>
        <v>0</v>
      </c>
      <c r="K5017" s="17"/>
      <c r="L5017" s="19"/>
      <c r="M5017" s="19"/>
      <c r="N5017" s="18">
        <f>SUM(K5017:M5017)</f>
        <v>0</v>
      </c>
      <c r="O5017" s="19"/>
      <c r="P5017" s="19"/>
      <c r="Q5017" s="19"/>
      <c r="R5017" s="19"/>
      <c r="S5017" s="18">
        <f>SUM(O5017:R5017)</f>
        <v>0</v>
      </c>
      <c r="T5017" s="20"/>
      <c r="U5017" s="17">
        <v>0.8</v>
      </c>
      <c r="V5017" s="17"/>
      <c r="W5017" s="17"/>
      <c r="X5017" s="17"/>
      <c r="Y5017" s="17"/>
      <c r="Z5017" s="18">
        <f>SUM(T5017:Y5017)</f>
        <v>0.8</v>
      </c>
      <c r="AA5017" s="17"/>
      <c r="AB5017" s="17"/>
      <c r="AC5017" s="41">
        <f>G5017+J5017+N5017+S5017+Z5017+AA5017-AB5017</f>
        <v>63.48749999999999</v>
      </c>
    </row>
    <row r="5018" spans="1:29" x14ac:dyDescent="0.25">
      <c r="A5018" s="224">
        <v>5014</v>
      </c>
      <c r="B5018" s="81" t="s">
        <v>4522</v>
      </c>
      <c r="C5018" s="8" t="s">
        <v>4042</v>
      </c>
      <c r="D5018" s="18">
        <v>0.6348387096774194</v>
      </c>
      <c r="E5018" s="124"/>
      <c r="F5018" s="17"/>
      <c r="G5018" s="18">
        <f>SUM(D5018*100,E5018:F5018)</f>
        <v>63.483870967741943</v>
      </c>
      <c r="H5018" s="17"/>
      <c r="I5018" s="19"/>
      <c r="J5018" s="18">
        <f>SUM(H5018:I5018)</f>
        <v>0</v>
      </c>
      <c r="K5018" s="17"/>
      <c r="L5018" s="19"/>
      <c r="M5018" s="19"/>
      <c r="N5018" s="18">
        <f>SUM(K5018:M5018)</f>
        <v>0</v>
      </c>
      <c r="O5018" s="19"/>
      <c r="P5018" s="19"/>
      <c r="Q5018" s="19"/>
      <c r="R5018" s="19"/>
      <c r="S5018" s="18">
        <f>SUM(O5018:R5018)</f>
        <v>0</v>
      </c>
      <c r="T5018" s="20"/>
      <c r="U5018" s="17"/>
      <c r="V5018" s="17"/>
      <c r="W5018" s="17"/>
      <c r="X5018" s="17"/>
      <c r="Y5018" s="17"/>
      <c r="Z5018" s="18">
        <f>SUM(T5018:Y5018)</f>
        <v>0</v>
      </c>
      <c r="AA5018" s="17"/>
      <c r="AB5018" s="17"/>
      <c r="AC5018" s="41">
        <f>G5018+J5018+N5018+S5018+Z5018+AA5018-AB5018</f>
        <v>63.483870967741943</v>
      </c>
    </row>
    <row r="5019" spans="1:29" x14ac:dyDescent="0.25">
      <c r="A5019" s="225">
        <v>5015</v>
      </c>
      <c r="B5019" s="62" t="s">
        <v>3896</v>
      </c>
      <c r="C5019" s="13" t="s">
        <v>3340</v>
      </c>
      <c r="D5019" s="18">
        <v>0.63480000000000003</v>
      </c>
      <c r="E5019" s="122"/>
      <c r="F5019" s="17"/>
      <c r="G5019" s="18">
        <v>63.480000000000004</v>
      </c>
      <c r="H5019" s="17"/>
      <c r="I5019" s="19"/>
      <c r="J5019" s="18">
        <v>0</v>
      </c>
      <c r="K5019" s="17"/>
      <c r="L5019" s="19"/>
      <c r="M5019" s="19"/>
      <c r="N5019" s="18">
        <v>0</v>
      </c>
      <c r="O5019" s="19"/>
      <c r="P5019" s="19"/>
      <c r="Q5019" s="19"/>
      <c r="R5019" s="19"/>
      <c r="S5019" s="18">
        <v>0</v>
      </c>
      <c r="T5019" s="20"/>
      <c r="U5019" s="17"/>
      <c r="V5019" s="17"/>
      <c r="W5019" s="17"/>
      <c r="X5019" s="17"/>
      <c r="Y5019" s="17"/>
      <c r="Z5019" s="18">
        <v>0</v>
      </c>
      <c r="AA5019" s="17"/>
      <c r="AB5019" s="17"/>
      <c r="AC5019" s="41">
        <v>63.480000000000004</v>
      </c>
    </row>
    <row r="5020" spans="1:29" x14ac:dyDescent="0.25">
      <c r="A5020" s="224">
        <v>5016</v>
      </c>
      <c r="B5020" s="105" t="s">
        <v>2050</v>
      </c>
      <c r="C5020" s="8" t="s">
        <v>1369</v>
      </c>
      <c r="D5020" s="18">
        <v>0.6186387096774193</v>
      </c>
      <c r="E5020" s="122"/>
      <c r="F5020" s="17"/>
      <c r="G5020" s="18">
        <f>SUM(D5020*100,E5020:F5020)</f>
        <v>61.863870967741931</v>
      </c>
      <c r="H5020" s="17"/>
      <c r="I5020" s="19"/>
      <c r="J5020" s="18">
        <f>SUM(H5020:I5020)</f>
        <v>0</v>
      </c>
      <c r="K5020" s="17"/>
      <c r="L5020" s="19"/>
      <c r="M5020" s="19"/>
      <c r="N5020" s="18">
        <f>SUM(K5020:M5020)</f>
        <v>0</v>
      </c>
      <c r="O5020" s="19"/>
      <c r="P5020" s="19"/>
      <c r="Q5020" s="19"/>
      <c r="R5020" s="19"/>
      <c r="S5020" s="18">
        <f>SUM(O5020:R5020)</f>
        <v>0</v>
      </c>
      <c r="T5020" s="20"/>
      <c r="U5020" s="17"/>
      <c r="V5020" s="17">
        <v>1.6</v>
      </c>
      <c r="W5020" s="17"/>
      <c r="X5020" s="17"/>
      <c r="Y5020" s="17"/>
      <c r="Z5020" s="18">
        <f>SUM(T5020:Y5020)</f>
        <v>1.6</v>
      </c>
      <c r="AA5020" s="17"/>
      <c r="AB5020" s="17"/>
      <c r="AC5020" s="41">
        <f>G5020+J5020+N5020+S5020+Z5020+AA5020-AB5020</f>
        <v>63.463870967741933</v>
      </c>
    </row>
    <row r="5021" spans="1:29" x14ac:dyDescent="0.25">
      <c r="A5021" s="224">
        <v>5017</v>
      </c>
      <c r="B5021" s="81" t="s">
        <v>4455</v>
      </c>
      <c r="C5021" s="8" t="s">
        <v>4042</v>
      </c>
      <c r="D5021" s="18">
        <v>0.63419354838709674</v>
      </c>
      <c r="E5021" s="124"/>
      <c r="F5021" s="17"/>
      <c r="G5021" s="18">
        <f>SUM(D5021*100,E5021:F5021)</f>
        <v>63.419354838709673</v>
      </c>
      <c r="H5021" s="17"/>
      <c r="I5021" s="19"/>
      <c r="J5021" s="18">
        <f>SUM(H5021:I5021)</f>
        <v>0</v>
      </c>
      <c r="K5021" s="17"/>
      <c r="L5021" s="19"/>
      <c r="M5021" s="19"/>
      <c r="N5021" s="18">
        <f>SUM(K5021:M5021)</f>
        <v>0</v>
      </c>
      <c r="O5021" s="19"/>
      <c r="P5021" s="19"/>
      <c r="Q5021" s="19"/>
      <c r="R5021" s="19"/>
      <c r="S5021" s="18">
        <f>SUM(O5021:R5021)</f>
        <v>0</v>
      </c>
      <c r="T5021" s="20"/>
      <c r="U5021" s="17"/>
      <c r="V5021" s="17"/>
      <c r="W5021" s="17"/>
      <c r="X5021" s="17"/>
      <c r="Y5021" s="17"/>
      <c r="Z5021" s="18">
        <f>SUM(T5021:Y5021)</f>
        <v>0</v>
      </c>
      <c r="AA5021" s="17"/>
      <c r="AB5021" s="17"/>
      <c r="AC5021" s="41">
        <f>G5021+J5021+N5021+S5021+Z5021+AA5021-AB5021</f>
        <v>63.419354838709673</v>
      </c>
    </row>
    <row r="5022" spans="1:29" x14ac:dyDescent="0.25">
      <c r="A5022" s="224">
        <v>5018</v>
      </c>
      <c r="B5022" s="62" t="s">
        <v>3897</v>
      </c>
      <c r="C5022" s="13" t="s">
        <v>3340</v>
      </c>
      <c r="D5022" s="18">
        <v>0.60909090909090913</v>
      </c>
      <c r="E5022" s="122">
        <v>1</v>
      </c>
      <c r="F5022" s="17"/>
      <c r="G5022" s="18">
        <v>61.909090909090914</v>
      </c>
      <c r="H5022" s="17"/>
      <c r="I5022" s="19"/>
      <c r="J5022" s="18">
        <v>0</v>
      </c>
      <c r="K5022" s="17"/>
      <c r="L5022" s="19"/>
      <c r="M5022" s="19"/>
      <c r="N5022" s="18">
        <v>0</v>
      </c>
      <c r="O5022" s="19"/>
      <c r="P5022" s="19"/>
      <c r="Q5022" s="19"/>
      <c r="R5022" s="19"/>
      <c r="S5022" s="18">
        <v>0</v>
      </c>
      <c r="T5022" s="20">
        <v>1</v>
      </c>
      <c r="U5022" s="17"/>
      <c r="V5022" s="17"/>
      <c r="W5022" s="17">
        <v>0.5</v>
      </c>
      <c r="X5022" s="17"/>
      <c r="Y5022" s="17"/>
      <c r="Z5022" s="18">
        <v>1.5</v>
      </c>
      <c r="AA5022" s="17"/>
      <c r="AB5022" s="17"/>
      <c r="AC5022" s="41">
        <v>63.409090909090914</v>
      </c>
    </row>
    <row r="5023" spans="1:29" x14ac:dyDescent="0.25">
      <c r="A5023" s="225">
        <v>5019</v>
      </c>
      <c r="B5023" s="111" t="s">
        <v>4210</v>
      </c>
      <c r="C5023" s="8" t="s">
        <v>4042</v>
      </c>
      <c r="D5023" s="18">
        <v>0.63406249999999997</v>
      </c>
      <c r="E5023" s="124"/>
      <c r="F5023" s="17"/>
      <c r="G5023" s="18">
        <f>SUM(D5023*100,E5023:F5023)</f>
        <v>63.40625</v>
      </c>
      <c r="H5023" s="17"/>
      <c r="I5023" s="19"/>
      <c r="J5023" s="18">
        <f>SUM(H5023:I5023)</f>
        <v>0</v>
      </c>
      <c r="K5023" s="17"/>
      <c r="L5023" s="19"/>
      <c r="M5023" s="19"/>
      <c r="N5023" s="18">
        <f>SUM(K5023:M5023)</f>
        <v>0</v>
      </c>
      <c r="O5023" s="19"/>
      <c r="P5023" s="19"/>
      <c r="Q5023" s="19"/>
      <c r="R5023" s="19"/>
      <c r="S5023" s="18">
        <f>SUM(O5023:R5023)</f>
        <v>0</v>
      </c>
      <c r="T5023" s="20"/>
      <c r="U5023" s="17"/>
      <c r="V5023" s="17"/>
      <c r="W5023" s="17"/>
      <c r="X5023" s="17"/>
      <c r="Y5023" s="17"/>
      <c r="Z5023" s="18">
        <f>SUM(T5023:Y5023)</f>
        <v>0</v>
      </c>
      <c r="AA5023" s="17"/>
      <c r="AB5023" s="17"/>
      <c r="AC5023" s="41">
        <f>G5023+J5023+N5023+S5023+Z5023+AA5023-AB5023</f>
        <v>63.40625</v>
      </c>
    </row>
    <row r="5024" spans="1:29" x14ac:dyDescent="0.25">
      <c r="A5024" s="224">
        <v>5020</v>
      </c>
      <c r="B5024" s="81" t="s">
        <v>2051</v>
      </c>
      <c r="C5024" s="8" t="s">
        <v>1369</v>
      </c>
      <c r="D5024" s="18">
        <v>0.63400673400673402</v>
      </c>
      <c r="E5024" s="122"/>
      <c r="F5024" s="17"/>
      <c r="G5024" s="18">
        <f>SUM(D5024*100,E5024:F5024)</f>
        <v>63.400673400673405</v>
      </c>
      <c r="H5024" s="17"/>
      <c r="I5024" s="19"/>
      <c r="J5024" s="18">
        <f>SUM(H5024:I5024)</f>
        <v>0</v>
      </c>
      <c r="K5024" s="17"/>
      <c r="L5024" s="19"/>
      <c r="M5024" s="19"/>
      <c r="N5024" s="18">
        <f>SUM(K5024:M5024)</f>
        <v>0</v>
      </c>
      <c r="O5024" s="19"/>
      <c r="P5024" s="19"/>
      <c r="Q5024" s="19"/>
      <c r="R5024" s="19"/>
      <c r="S5024" s="18">
        <f>SUM(O5024:R5024)</f>
        <v>0</v>
      </c>
      <c r="T5024" s="20"/>
      <c r="U5024" s="17"/>
      <c r="V5024" s="17"/>
      <c r="W5024" s="17"/>
      <c r="X5024" s="17"/>
      <c r="Y5024" s="17"/>
      <c r="Z5024" s="18">
        <f>SUM(T5024:Y5024)</f>
        <v>0</v>
      </c>
      <c r="AA5024" s="17"/>
      <c r="AB5024" s="17"/>
      <c r="AC5024" s="41">
        <f>G5024+J5024+N5024+S5024+Z5024+AA5024-AB5024</f>
        <v>63.400673400673405</v>
      </c>
    </row>
    <row r="5025" spans="1:29" x14ac:dyDescent="0.25">
      <c r="A5025" s="224">
        <v>5021</v>
      </c>
      <c r="B5025" s="99" t="s">
        <v>2052</v>
      </c>
      <c r="C5025" s="8" t="s">
        <v>1369</v>
      </c>
      <c r="D5025" s="18">
        <v>0.63397666666666663</v>
      </c>
      <c r="E5025" s="122"/>
      <c r="F5025" s="17"/>
      <c r="G5025" s="18">
        <f>SUM(D5025*100,E5025:F5025)</f>
        <v>63.397666666666666</v>
      </c>
      <c r="H5025" s="17"/>
      <c r="I5025" s="19"/>
      <c r="J5025" s="18">
        <f>SUM(H5025:I5025)</f>
        <v>0</v>
      </c>
      <c r="K5025" s="17"/>
      <c r="L5025" s="19"/>
      <c r="M5025" s="19"/>
      <c r="N5025" s="18">
        <f>SUM(K5025:M5025)</f>
        <v>0</v>
      </c>
      <c r="O5025" s="19"/>
      <c r="P5025" s="19"/>
      <c r="Q5025" s="19"/>
      <c r="R5025" s="19"/>
      <c r="S5025" s="18">
        <f>SUM(O5025:R5025)</f>
        <v>0</v>
      </c>
      <c r="T5025" s="20"/>
      <c r="U5025" s="17"/>
      <c r="V5025" s="17"/>
      <c r="W5025" s="17"/>
      <c r="X5025" s="17"/>
      <c r="Y5025" s="17"/>
      <c r="Z5025" s="18">
        <f>SUM(T5025:Y5025)</f>
        <v>0</v>
      </c>
      <c r="AA5025" s="17"/>
      <c r="AB5025" s="17"/>
      <c r="AC5025" s="41">
        <f>G5025+J5025+N5025+S5025+Z5025+AA5025-AB5025</f>
        <v>63.397666666666666</v>
      </c>
    </row>
    <row r="5026" spans="1:29" x14ac:dyDescent="0.25">
      <c r="A5026" s="224">
        <v>5022</v>
      </c>
      <c r="B5026" s="111" t="s">
        <v>4118</v>
      </c>
      <c r="C5026" s="8" t="s">
        <v>4042</v>
      </c>
      <c r="D5026" s="18">
        <v>0.63375000000000004</v>
      </c>
      <c r="E5026" s="124"/>
      <c r="F5026" s="17"/>
      <c r="G5026" s="18">
        <f>SUM(D5026*100,E5026:F5026)</f>
        <v>63.375</v>
      </c>
      <c r="H5026" s="17"/>
      <c r="I5026" s="19"/>
      <c r="J5026" s="18">
        <f>SUM(H5026:I5026)</f>
        <v>0</v>
      </c>
      <c r="K5026" s="17"/>
      <c r="L5026" s="19"/>
      <c r="M5026" s="19"/>
      <c r="N5026" s="18">
        <f>SUM(K5026:M5026)</f>
        <v>0</v>
      </c>
      <c r="O5026" s="19"/>
      <c r="P5026" s="19"/>
      <c r="Q5026" s="19"/>
      <c r="R5026" s="19"/>
      <c r="S5026" s="18">
        <f>SUM(O5026:R5026)</f>
        <v>0</v>
      </c>
      <c r="T5026" s="20"/>
      <c r="U5026" s="17"/>
      <c r="V5026" s="17"/>
      <c r="W5026" s="17"/>
      <c r="X5026" s="17"/>
      <c r="Y5026" s="17"/>
      <c r="Z5026" s="18">
        <f>SUM(T5026:Y5026)</f>
        <v>0</v>
      </c>
      <c r="AA5026" s="17"/>
      <c r="AB5026" s="17"/>
      <c r="AC5026" s="41">
        <f>G5026+J5026+N5026+S5026+Z5026+AA5026-AB5026</f>
        <v>63.375</v>
      </c>
    </row>
    <row r="5027" spans="1:29" x14ac:dyDescent="0.25">
      <c r="A5027" s="225">
        <v>5023</v>
      </c>
      <c r="B5027" s="60" t="s">
        <v>4802</v>
      </c>
      <c r="C5027" s="8" t="s">
        <v>4042</v>
      </c>
      <c r="D5027" s="18">
        <v>0.6256666666666667</v>
      </c>
      <c r="E5027" s="124"/>
      <c r="F5027" s="17"/>
      <c r="G5027" s="18">
        <f>SUM(D5027*100,E5027:F5027)</f>
        <v>62.56666666666667</v>
      </c>
      <c r="H5027" s="17"/>
      <c r="I5027" s="19"/>
      <c r="J5027" s="18">
        <f>SUM(H5027:I5027)</f>
        <v>0</v>
      </c>
      <c r="K5027" s="17"/>
      <c r="L5027" s="19"/>
      <c r="M5027" s="19"/>
      <c r="N5027" s="18">
        <f>SUM(K5027:M5027)</f>
        <v>0</v>
      </c>
      <c r="O5027" s="19"/>
      <c r="P5027" s="19"/>
      <c r="Q5027" s="19"/>
      <c r="R5027" s="19"/>
      <c r="S5027" s="18">
        <f>SUM(O5027:R5027)</f>
        <v>0</v>
      </c>
      <c r="T5027" s="20"/>
      <c r="U5027" s="17">
        <v>0.8</v>
      </c>
      <c r="V5027" s="17"/>
      <c r="W5027" s="17"/>
      <c r="X5027" s="17"/>
      <c r="Y5027" s="17"/>
      <c r="Z5027" s="18">
        <f>SUM(T5027:Y5027)</f>
        <v>0.8</v>
      </c>
      <c r="AA5027" s="17"/>
      <c r="AB5027" s="17"/>
      <c r="AC5027" s="41">
        <f>G5027+J5027+N5027+S5027+Z5027+AA5027-AB5027</f>
        <v>63.366666666666667</v>
      </c>
    </row>
    <row r="5028" spans="1:29" ht="25.5" x14ac:dyDescent="0.25">
      <c r="A5028" s="224">
        <v>5024</v>
      </c>
      <c r="B5028" s="81" t="s">
        <v>2053</v>
      </c>
      <c r="C5028" s="13" t="s">
        <v>1369</v>
      </c>
      <c r="D5028" s="18">
        <v>0.63349999999999995</v>
      </c>
      <c r="E5028" s="122"/>
      <c r="F5028" s="17"/>
      <c r="G5028" s="18">
        <f>SUM(D5028*100,E5028:F5028)</f>
        <v>63.349999999999994</v>
      </c>
      <c r="H5028" s="17"/>
      <c r="I5028" s="19"/>
      <c r="J5028" s="18">
        <f>SUM(H5028:I5028)</f>
        <v>0</v>
      </c>
      <c r="K5028" s="17"/>
      <c r="L5028" s="19"/>
      <c r="M5028" s="19"/>
      <c r="N5028" s="18">
        <f>SUM(K5028:M5028)</f>
        <v>0</v>
      </c>
      <c r="O5028" s="19"/>
      <c r="P5028" s="19"/>
      <c r="Q5028" s="19"/>
      <c r="R5028" s="19"/>
      <c r="S5028" s="18">
        <f>SUM(O5028:R5028)</f>
        <v>0</v>
      </c>
      <c r="T5028" s="20"/>
      <c r="U5028" s="17"/>
      <c r="V5028" s="17"/>
      <c r="W5028" s="17"/>
      <c r="X5028" s="17"/>
      <c r="Y5028" s="17"/>
      <c r="Z5028" s="18">
        <f>SUM(T5028:Y5028)</f>
        <v>0</v>
      </c>
      <c r="AA5028" s="17"/>
      <c r="AB5028" s="17"/>
      <c r="AC5028" s="41">
        <f>G5028+J5028+N5028+S5028+Z5028+AA5028-AB5028</f>
        <v>63.349999999999994</v>
      </c>
    </row>
    <row r="5029" spans="1:29" x14ac:dyDescent="0.25">
      <c r="A5029" s="224">
        <v>5025</v>
      </c>
      <c r="B5029" s="62" t="s">
        <v>5086</v>
      </c>
      <c r="C5029" s="24" t="s">
        <v>4042</v>
      </c>
      <c r="D5029" s="18">
        <v>0.63338709677419358</v>
      </c>
      <c r="E5029" s="124"/>
      <c r="F5029" s="17"/>
      <c r="G5029" s="18">
        <f>SUM(D5029*100,E5029:F5029)</f>
        <v>63.338709677419359</v>
      </c>
      <c r="H5029" s="17"/>
      <c r="I5029" s="19"/>
      <c r="J5029" s="18">
        <f>SUM(H5029:I5029)</f>
        <v>0</v>
      </c>
      <c r="K5029" s="17"/>
      <c r="L5029" s="19"/>
      <c r="M5029" s="19"/>
      <c r="N5029" s="18">
        <f>SUM(K5029:M5029)</f>
        <v>0</v>
      </c>
      <c r="O5029" s="19"/>
      <c r="P5029" s="19"/>
      <c r="Q5029" s="19"/>
      <c r="R5029" s="19"/>
      <c r="S5029" s="18">
        <f>SUM(O5029:R5029)</f>
        <v>0</v>
      </c>
      <c r="T5029" s="20"/>
      <c r="U5029" s="17"/>
      <c r="V5029" s="17"/>
      <c r="W5029" s="17"/>
      <c r="X5029" s="17"/>
      <c r="Y5029" s="17"/>
      <c r="Z5029" s="18">
        <f>SUM(T5029:Y5029)</f>
        <v>0</v>
      </c>
      <c r="AA5029" s="17"/>
      <c r="AB5029" s="17"/>
      <c r="AC5029" s="41">
        <f>G5029+J5029+N5029+S5029+Z5029+AA5029-AB5029</f>
        <v>63.338709677419359</v>
      </c>
    </row>
    <row r="5030" spans="1:29" x14ac:dyDescent="0.25">
      <c r="A5030" s="224">
        <v>5026</v>
      </c>
      <c r="B5030" s="62" t="s">
        <v>3203</v>
      </c>
      <c r="C5030" s="13" t="s">
        <v>2360</v>
      </c>
      <c r="D5030" s="18">
        <v>0.6333333333333333</v>
      </c>
      <c r="E5030" s="122"/>
      <c r="F5030" s="17"/>
      <c r="G5030" s="18">
        <v>63.333333333333329</v>
      </c>
      <c r="H5030" s="17"/>
      <c r="I5030" s="19"/>
      <c r="J5030" s="18">
        <v>0</v>
      </c>
      <c r="K5030" s="17"/>
      <c r="L5030" s="19"/>
      <c r="M5030" s="19"/>
      <c r="N5030" s="18">
        <v>0</v>
      </c>
      <c r="O5030" s="19"/>
      <c r="P5030" s="19"/>
      <c r="Q5030" s="19"/>
      <c r="R5030" s="19"/>
      <c r="S5030" s="18">
        <v>0</v>
      </c>
      <c r="T5030" s="20"/>
      <c r="U5030" s="17"/>
      <c r="V5030" s="17"/>
      <c r="W5030" s="17"/>
      <c r="X5030" s="17"/>
      <c r="Y5030" s="17"/>
      <c r="Z5030" s="18">
        <v>0</v>
      </c>
      <c r="AA5030" s="17"/>
      <c r="AB5030" s="17"/>
      <c r="AC5030" s="41">
        <v>63.333333333333329</v>
      </c>
    </row>
    <row r="5031" spans="1:29" x14ac:dyDescent="0.25">
      <c r="A5031" s="225">
        <v>5027</v>
      </c>
      <c r="B5031" s="62" t="s">
        <v>3898</v>
      </c>
      <c r="C5031" s="13" t="s">
        <v>3340</v>
      </c>
      <c r="D5031" s="18">
        <v>0.61333333333333329</v>
      </c>
      <c r="E5031" s="122">
        <v>1</v>
      </c>
      <c r="F5031" s="17"/>
      <c r="G5031" s="18">
        <v>62.333333333333329</v>
      </c>
      <c r="H5031" s="17"/>
      <c r="I5031" s="19"/>
      <c r="J5031" s="18">
        <v>0</v>
      </c>
      <c r="K5031" s="17"/>
      <c r="L5031" s="19"/>
      <c r="M5031" s="19"/>
      <c r="N5031" s="18">
        <v>0</v>
      </c>
      <c r="O5031" s="19"/>
      <c r="P5031" s="19"/>
      <c r="Q5031" s="19"/>
      <c r="R5031" s="19"/>
      <c r="S5031" s="18">
        <v>0</v>
      </c>
      <c r="T5031" s="20"/>
      <c r="U5031" s="17">
        <v>1</v>
      </c>
      <c r="V5031" s="17"/>
      <c r="W5031" s="17"/>
      <c r="X5031" s="17"/>
      <c r="Y5031" s="17"/>
      <c r="Z5031" s="18">
        <v>1</v>
      </c>
      <c r="AA5031" s="17"/>
      <c r="AB5031" s="17"/>
      <c r="AC5031" s="41">
        <v>63.333333333333329</v>
      </c>
    </row>
    <row r="5032" spans="1:29" x14ac:dyDescent="0.25">
      <c r="A5032" s="224">
        <v>5028</v>
      </c>
      <c r="B5032" s="62" t="s">
        <v>3899</v>
      </c>
      <c r="C5032" s="13" t="s">
        <v>3340</v>
      </c>
      <c r="D5032" s="18">
        <v>0.61333333333333329</v>
      </c>
      <c r="E5032" s="122">
        <v>1</v>
      </c>
      <c r="F5032" s="17"/>
      <c r="G5032" s="18">
        <v>62.333333333333329</v>
      </c>
      <c r="H5032" s="17"/>
      <c r="I5032" s="19"/>
      <c r="J5032" s="18">
        <v>0</v>
      </c>
      <c r="K5032" s="17"/>
      <c r="L5032" s="19"/>
      <c r="M5032" s="19"/>
      <c r="N5032" s="18">
        <v>0</v>
      </c>
      <c r="O5032" s="19"/>
      <c r="P5032" s="19"/>
      <c r="Q5032" s="19"/>
      <c r="R5032" s="19"/>
      <c r="S5032" s="18">
        <v>0</v>
      </c>
      <c r="T5032" s="20">
        <v>1</v>
      </c>
      <c r="U5032" s="17"/>
      <c r="V5032" s="17"/>
      <c r="W5032" s="17"/>
      <c r="X5032" s="17"/>
      <c r="Y5032" s="17"/>
      <c r="Z5032" s="18">
        <v>1</v>
      </c>
      <c r="AA5032" s="17"/>
      <c r="AB5032" s="17"/>
      <c r="AC5032" s="41">
        <v>63.333333333333329</v>
      </c>
    </row>
    <row r="5033" spans="1:29" x14ac:dyDescent="0.25">
      <c r="A5033" s="224">
        <v>5029</v>
      </c>
      <c r="B5033" s="62" t="s">
        <v>3900</v>
      </c>
      <c r="C5033" s="13" t="s">
        <v>3340</v>
      </c>
      <c r="D5033" s="18">
        <v>0.6333333333333333</v>
      </c>
      <c r="E5033" s="122"/>
      <c r="F5033" s="17"/>
      <c r="G5033" s="18">
        <v>63.333333333333329</v>
      </c>
      <c r="H5033" s="17"/>
      <c r="I5033" s="19"/>
      <c r="J5033" s="18">
        <v>0</v>
      </c>
      <c r="K5033" s="17"/>
      <c r="L5033" s="19"/>
      <c r="M5033" s="19"/>
      <c r="N5033" s="18">
        <v>0</v>
      </c>
      <c r="O5033" s="19"/>
      <c r="P5033" s="19"/>
      <c r="Q5033" s="19"/>
      <c r="R5033" s="19"/>
      <c r="S5033" s="18">
        <v>0</v>
      </c>
      <c r="T5033" s="20"/>
      <c r="U5033" s="17"/>
      <c r="V5033" s="17"/>
      <c r="W5033" s="17"/>
      <c r="X5033" s="17"/>
      <c r="Y5033" s="17"/>
      <c r="Z5033" s="18">
        <v>0</v>
      </c>
      <c r="AA5033" s="17"/>
      <c r="AB5033" s="17"/>
      <c r="AC5033" s="41">
        <v>63.333333333333329</v>
      </c>
    </row>
    <row r="5034" spans="1:29" x14ac:dyDescent="0.25">
      <c r="A5034" s="224">
        <v>5030</v>
      </c>
      <c r="B5034" s="65" t="s">
        <v>1188</v>
      </c>
      <c r="C5034" s="8" t="s">
        <v>5456</v>
      </c>
      <c r="D5034" s="6">
        <v>0.63290322580645164</v>
      </c>
      <c r="E5034" s="121"/>
      <c r="F5034" s="5"/>
      <c r="G5034" s="6">
        <f>SUM(D5034*100,E5034:F5034)</f>
        <v>63.290322580645167</v>
      </c>
      <c r="H5034" s="5"/>
      <c r="I5034" s="4"/>
      <c r="J5034" s="6">
        <f>SUM(H5034:I5034)</f>
        <v>0</v>
      </c>
      <c r="K5034" s="5"/>
      <c r="L5034" s="4"/>
      <c r="M5034" s="4"/>
      <c r="N5034" s="6">
        <f>SUM(K5034:M5034)</f>
        <v>0</v>
      </c>
      <c r="O5034" s="4"/>
      <c r="P5034" s="4"/>
      <c r="Q5034" s="4"/>
      <c r="R5034" s="4"/>
      <c r="S5034" s="6">
        <f>SUM(O5034:R5034)</f>
        <v>0</v>
      </c>
      <c r="T5034" s="7"/>
      <c r="U5034" s="5"/>
      <c r="V5034" s="5"/>
      <c r="W5034" s="5"/>
      <c r="X5034" s="5"/>
      <c r="Y5034" s="5"/>
      <c r="Z5034" s="6">
        <f>SUM(T5034:Y5034)</f>
        <v>0</v>
      </c>
      <c r="AA5034" s="5"/>
      <c r="AB5034" s="5"/>
      <c r="AC5034" s="40">
        <f>G5034+J5034+N5034+S5034+Z5034+AA5034-AB5034</f>
        <v>63.290322580645167</v>
      </c>
    </row>
    <row r="5035" spans="1:29" x14ac:dyDescent="0.25">
      <c r="A5035" s="225">
        <v>5031</v>
      </c>
      <c r="B5035" s="81" t="s">
        <v>4360</v>
      </c>
      <c r="C5035" s="8" t="s">
        <v>4356</v>
      </c>
      <c r="D5035" s="18">
        <v>0.63290322580645164</v>
      </c>
      <c r="E5035" s="124"/>
      <c r="F5035" s="17"/>
      <c r="G5035" s="18">
        <f>SUM(D5035*100,E5035:F5035)</f>
        <v>63.290322580645167</v>
      </c>
      <c r="H5035" s="17"/>
      <c r="I5035" s="19"/>
      <c r="J5035" s="18">
        <f>SUM(H5035:I5035)</f>
        <v>0</v>
      </c>
      <c r="K5035" s="17"/>
      <c r="L5035" s="19"/>
      <c r="M5035" s="19"/>
      <c r="N5035" s="18">
        <f>SUM(K5035:M5035)</f>
        <v>0</v>
      </c>
      <c r="O5035" s="19"/>
      <c r="P5035" s="19"/>
      <c r="Q5035" s="19"/>
      <c r="R5035" s="19"/>
      <c r="S5035" s="18">
        <f>SUM(O5035:R5035)</f>
        <v>0</v>
      </c>
      <c r="T5035" s="20"/>
      <c r="U5035" s="17"/>
      <c r="V5035" s="17"/>
      <c r="W5035" s="17"/>
      <c r="X5035" s="17"/>
      <c r="Y5035" s="17"/>
      <c r="Z5035" s="18">
        <f>SUM(T5035:Y5035)</f>
        <v>0</v>
      </c>
      <c r="AA5035" s="17"/>
      <c r="AB5035" s="17"/>
      <c r="AC5035" s="41">
        <f>G5035+J5035+N5035+S5035+Z5035+AA5035-AB5035</f>
        <v>63.290322580645167</v>
      </c>
    </row>
    <row r="5036" spans="1:29" x14ac:dyDescent="0.25">
      <c r="A5036" s="224">
        <v>5032</v>
      </c>
      <c r="B5036" s="62" t="s">
        <v>3204</v>
      </c>
      <c r="C5036" s="13" t="s">
        <v>2360</v>
      </c>
      <c r="D5036" s="18">
        <v>0.63249999999999995</v>
      </c>
      <c r="E5036" s="122"/>
      <c r="F5036" s="17"/>
      <c r="G5036" s="18">
        <v>63.249999999999993</v>
      </c>
      <c r="H5036" s="17"/>
      <c r="I5036" s="19"/>
      <c r="J5036" s="18">
        <v>0</v>
      </c>
      <c r="K5036" s="17"/>
      <c r="L5036" s="19"/>
      <c r="M5036" s="19"/>
      <c r="N5036" s="18">
        <v>0</v>
      </c>
      <c r="O5036" s="19"/>
      <c r="P5036" s="19"/>
      <c r="Q5036" s="19"/>
      <c r="R5036" s="19"/>
      <c r="S5036" s="18">
        <v>0</v>
      </c>
      <c r="T5036" s="20"/>
      <c r="U5036" s="17"/>
      <c r="V5036" s="17"/>
      <c r="W5036" s="17"/>
      <c r="X5036" s="17"/>
      <c r="Y5036" s="17"/>
      <c r="Z5036" s="18">
        <v>0</v>
      </c>
      <c r="AA5036" s="17"/>
      <c r="AB5036" s="17"/>
      <c r="AC5036" s="41">
        <v>63.249999999999993</v>
      </c>
    </row>
    <row r="5037" spans="1:29" x14ac:dyDescent="0.25">
      <c r="A5037" s="224">
        <v>5033</v>
      </c>
      <c r="B5037" s="62" t="s">
        <v>3901</v>
      </c>
      <c r="C5037" s="13" t="s">
        <v>3340</v>
      </c>
      <c r="D5037" s="18">
        <v>0.62242424242424244</v>
      </c>
      <c r="E5037" s="122">
        <v>1</v>
      </c>
      <c r="F5037" s="17"/>
      <c r="G5037" s="18">
        <v>63.242424242424242</v>
      </c>
      <c r="H5037" s="17"/>
      <c r="I5037" s="19"/>
      <c r="J5037" s="18">
        <v>0</v>
      </c>
      <c r="K5037" s="17"/>
      <c r="L5037" s="19"/>
      <c r="M5037" s="19"/>
      <c r="N5037" s="18">
        <v>0</v>
      </c>
      <c r="O5037" s="19"/>
      <c r="P5037" s="19"/>
      <c r="Q5037" s="19"/>
      <c r="R5037" s="19"/>
      <c r="S5037" s="18">
        <v>0</v>
      </c>
      <c r="T5037" s="20"/>
      <c r="U5037" s="17"/>
      <c r="V5037" s="17"/>
      <c r="W5037" s="17"/>
      <c r="X5037" s="17"/>
      <c r="Y5037" s="17"/>
      <c r="Z5037" s="18">
        <v>0</v>
      </c>
      <c r="AA5037" s="17"/>
      <c r="AB5037" s="17"/>
      <c r="AC5037" s="41">
        <v>63.242424242424242</v>
      </c>
    </row>
    <row r="5038" spans="1:29" x14ac:dyDescent="0.25">
      <c r="A5038" s="224">
        <v>5034</v>
      </c>
      <c r="B5038" s="62" t="s">
        <v>3902</v>
      </c>
      <c r="C5038" s="13" t="s">
        <v>3340</v>
      </c>
      <c r="D5038" s="18">
        <v>0.63230769230769235</v>
      </c>
      <c r="E5038" s="122"/>
      <c r="F5038" s="17"/>
      <c r="G5038" s="18">
        <v>63.230769230769234</v>
      </c>
      <c r="H5038" s="17"/>
      <c r="I5038" s="19"/>
      <c r="J5038" s="18">
        <v>0</v>
      </c>
      <c r="K5038" s="17"/>
      <c r="L5038" s="19"/>
      <c r="M5038" s="19"/>
      <c r="N5038" s="18">
        <v>0</v>
      </c>
      <c r="O5038" s="19"/>
      <c r="P5038" s="19"/>
      <c r="Q5038" s="19"/>
      <c r="R5038" s="19"/>
      <c r="S5038" s="18">
        <v>0</v>
      </c>
      <c r="T5038" s="20"/>
      <c r="U5038" s="17"/>
      <c r="V5038" s="17"/>
      <c r="W5038" s="17"/>
      <c r="X5038" s="17"/>
      <c r="Y5038" s="17"/>
      <c r="Z5038" s="18">
        <v>0</v>
      </c>
      <c r="AA5038" s="17"/>
      <c r="AB5038" s="17"/>
      <c r="AC5038" s="41">
        <v>63.230769230769234</v>
      </c>
    </row>
    <row r="5039" spans="1:29" x14ac:dyDescent="0.25">
      <c r="A5039" s="225">
        <v>5035</v>
      </c>
      <c r="B5039" s="62" t="s">
        <v>3205</v>
      </c>
      <c r="C5039" s="13" t="s">
        <v>2360</v>
      </c>
      <c r="D5039" s="18">
        <v>0.63222222222222224</v>
      </c>
      <c r="E5039" s="122"/>
      <c r="F5039" s="17"/>
      <c r="G5039" s="18">
        <v>63.222222222222221</v>
      </c>
      <c r="H5039" s="17"/>
      <c r="I5039" s="19"/>
      <c r="J5039" s="18">
        <v>0</v>
      </c>
      <c r="K5039" s="17"/>
      <c r="L5039" s="19"/>
      <c r="M5039" s="19"/>
      <c r="N5039" s="18">
        <v>0</v>
      </c>
      <c r="O5039" s="19"/>
      <c r="P5039" s="19"/>
      <c r="Q5039" s="19"/>
      <c r="R5039" s="19"/>
      <c r="S5039" s="18">
        <v>0</v>
      </c>
      <c r="T5039" s="20"/>
      <c r="U5039" s="17"/>
      <c r="V5039" s="17"/>
      <c r="W5039" s="17"/>
      <c r="X5039" s="17"/>
      <c r="Y5039" s="17"/>
      <c r="Z5039" s="18">
        <v>0</v>
      </c>
      <c r="AA5039" s="17"/>
      <c r="AB5039" s="17"/>
      <c r="AC5039" s="41">
        <v>63.222222222222221</v>
      </c>
    </row>
    <row r="5040" spans="1:29" x14ac:dyDescent="0.25">
      <c r="A5040" s="224">
        <v>5036</v>
      </c>
      <c r="B5040" s="58" t="s">
        <v>1189</v>
      </c>
      <c r="C5040" s="8" t="s">
        <v>5456</v>
      </c>
      <c r="D5040" s="43">
        <v>0.63196000000000008</v>
      </c>
      <c r="E5040" s="121"/>
      <c r="F5040" s="5"/>
      <c r="G5040" s="6">
        <f>SUM(D5040*100,E5040:F5040)</f>
        <v>63.196000000000005</v>
      </c>
      <c r="H5040" s="5"/>
      <c r="I5040" s="4"/>
      <c r="J5040" s="6">
        <f>SUM(H5040:I5040)</f>
        <v>0</v>
      </c>
      <c r="K5040" s="5"/>
      <c r="L5040" s="4"/>
      <c r="M5040" s="4"/>
      <c r="N5040" s="6">
        <f>SUM(K5040:M5040)</f>
        <v>0</v>
      </c>
      <c r="O5040" s="4"/>
      <c r="P5040" s="4"/>
      <c r="Q5040" s="4"/>
      <c r="R5040" s="4"/>
      <c r="S5040" s="6">
        <f>SUM(O5040:R5040)</f>
        <v>0</v>
      </c>
      <c r="T5040" s="7"/>
      <c r="U5040" s="5"/>
      <c r="V5040" s="5"/>
      <c r="W5040" s="5"/>
      <c r="X5040" s="5"/>
      <c r="Y5040" s="5"/>
      <c r="Z5040" s="6">
        <f>SUM(T5040:Y5040)</f>
        <v>0</v>
      </c>
      <c r="AA5040" s="5"/>
      <c r="AB5040" s="5"/>
      <c r="AC5040" s="40">
        <f>G5040+J5040+N5040+S5040+Z5040+AA5040-AB5040</f>
        <v>63.196000000000005</v>
      </c>
    </row>
    <row r="5041" spans="1:29" x14ac:dyDescent="0.25">
      <c r="A5041" s="224">
        <v>5037</v>
      </c>
      <c r="B5041" s="84" t="s">
        <v>2054</v>
      </c>
      <c r="C5041" s="8" t="s">
        <v>1369</v>
      </c>
      <c r="D5041" s="18">
        <v>0.63183520599250931</v>
      </c>
      <c r="E5041" s="122"/>
      <c r="F5041" s="17"/>
      <c r="G5041" s="18">
        <f>SUM(D5041*100,E5041:F5041)</f>
        <v>63.183520599250933</v>
      </c>
      <c r="H5041" s="17"/>
      <c r="I5041" s="19"/>
      <c r="J5041" s="18">
        <f>SUM(H5041:I5041)</f>
        <v>0</v>
      </c>
      <c r="K5041" s="17"/>
      <c r="L5041" s="19"/>
      <c r="M5041" s="19"/>
      <c r="N5041" s="18">
        <f>SUM(K5041:M5041)</f>
        <v>0</v>
      </c>
      <c r="O5041" s="19"/>
      <c r="P5041" s="19"/>
      <c r="Q5041" s="19"/>
      <c r="R5041" s="19"/>
      <c r="S5041" s="18">
        <f>SUM(O5041:R5041)</f>
        <v>0</v>
      </c>
      <c r="T5041" s="20"/>
      <c r="U5041" s="17"/>
      <c r="V5041" s="17"/>
      <c r="W5041" s="17"/>
      <c r="X5041" s="17"/>
      <c r="Y5041" s="17"/>
      <c r="Z5041" s="18">
        <f>SUM(T5041:Y5041)</f>
        <v>0</v>
      </c>
      <c r="AA5041" s="17"/>
      <c r="AB5041" s="17"/>
      <c r="AC5041" s="41">
        <f>G5041+J5041+N5041+S5041+Z5041+AA5041-AB5041</f>
        <v>63.183520599250933</v>
      </c>
    </row>
    <row r="5042" spans="1:29" x14ac:dyDescent="0.25">
      <c r="A5042" s="224">
        <v>5038</v>
      </c>
      <c r="B5042" s="58" t="s">
        <v>1190</v>
      </c>
      <c r="C5042" s="8" t="s">
        <v>5456</v>
      </c>
      <c r="D5042" s="6">
        <v>0.63172413793103444</v>
      </c>
      <c r="E5042" s="121"/>
      <c r="F5042" s="5"/>
      <c r="G5042" s="6">
        <f>SUM(D5042*100,E5042:F5042)</f>
        <v>63.172413793103445</v>
      </c>
      <c r="H5042" s="5"/>
      <c r="I5042" s="4"/>
      <c r="J5042" s="6">
        <f>SUM(H5042:I5042)</f>
        <v>0</v>
      </c>
      <c r="K5042" s="5"/>
      <c r="L5042" s="4"/>
      <c r="M5042" s="4"/>
      <c r="N5042" s="6">
        <f>SUM(K5042:M5042)</f>
        <v>0</v>
      </c>
      <c r="O5042" s="4"/>
      <c r="P5042" s="4"/>
      <c r="Q5042" s="4"/>
      <c r="R5042" s="4"/>
      <c r="S5042" s="6">
        <f>SUM(O5042:R5042)</f>
        <v>0</v>
      </c>
      <c r="T5042" s="7"/>
      <c r="U5042" s="5"/>
      <c r="V5042" s="5"/>
      <c r="W5042" s="5"/>
      <c r="X5042" s="5"/>
      <c r="Y5042" s="5"/>
      <c r="Z5042" s="6">
        <f>SUM(T5042:Y5042)</f>
        <v>0</v>
      </c>
      <c r="AA5042" s="5"/>
      <c r="AB5042" s="5"/>
      <c r="AC5042" s="40">
        <f>G5042+J5042+N5042+S5042+Z5042+AA5042-AB5042</f>
        <v>63.172413793103445</v>
      </c>
    </row>
    <row r="5043" spans="1:29" x14ac:dyDescent="0.25">
      <c r="A5043" s="225">
        <v>5039</v>
      </c>
      <c r="B5043" s="62" t="s">
        <v>3903</v>
      </c>
      <c r="C5043" s="13" t="s">
        <v>3340</v>
      </c>
      <c r="D5043" s="18">
        <v>0.6216666666666667</v>
      </c>
      <c r="E5043" s="122"/>
      <c r="F5043" s="17"/>
      <c r="G5043" s="18">
        <v>62.166666666666671</v>
      </c>
      <c r="H5043" s="17"/>
      <c r="I5043" s="19"/>
      <c r="J5043" s="18">
        <v>0</v>
      </c>
      <c r="K5043" s="17"/>
      <c r="L5043" s="19"/>
      <c r="M5043" s="19"/>
      <c r="N5043" s="18">
        <v>0</v>
      </c>
      <c r="O5043" s="19"/>
      <c r="P5043" s="19"/>
      <c r="Q5043" s="19"/>
      <c r="R5043" s="19"/>
      <c r="S5043" s="18">
        <v>0</v>
      </c>
      <c r="T5043" s="20">
        <v>1</v>
      </c>
      <c r="U5043" s="17"/>
      <c r="V5043" s="17"/>
      <c r="W5043" s="17"/>
      <c r="X5043" s="17"/>
      <c r="Y5043" s="17"/>
      <c r="Z5043" s="18">
        <v>1</v>
      </c>
      <c r="AA5043" s="17"/>
      <c r="AB5043" s="17"/>
      <c r="AC5043" s="41">
        <v>63.166666666666671</v>
      </c>
    </row>
    <row r="5044" spans="1:29" x14ac:dyDescent="0.25">
      <c r="A5044" s="224">
        <v>5040</v>
      </c>
      <c r="B5044" s="62" t="s">
        <v>3206</v>
      </c>
      <c r="C5044" s="13" t="s">
        <v>2360</v>
      </c>
      <c r="D5044" s="18">
        <v>0.6316666666666666</v>
      </c>
      <c r="E5044" s="122"/>
      <c r="F5044" s="17"/>
      <c r="G5044" s="18">
        <v>63.166666666666657</v>
      </c>
      <c r="H5044" s="17"/>
      <c r="I5044" s="19"/>
      <c r="J5044" s="18">
        <v>0</v>
      </c>
      <c r="K5044" s="17"/>
      <c r="L5044" s="19"/>
      <c r="M5044" s="19"/>
      <c r="N5044" s="18">
        <v>0</v>
      </c>
      <c r="O5044" s="19"/>
      <c r="P5044" s="19"/>
      <c r="Q5044" s="19"/>
      <c r="R5044" s="19"/>
      <c r="S5044" s="18">
        <v>0</v>
      </c>
      <c r="T5044" s="20"/>
      <c r="U5044" s="17"/>
      <c r="V5044" s="17"/>
      <c r="W5044" s="17"/>
      <c r="X5044" s="17"/>
      <c r="Y5044" s="17"/>
      <c r="Z5044" s="18">
        <v>0</v>
      </c>
      <c r="AA5044" s="17"/>
      <c r="AB5044" s="17"/>
      <c r="AC5044" s="41">
        <v>63.166666666666657</v>
      </c>
    </row>
    <row r="5045" spans="1:29" x14ac:dyDescent="0.25">
      <c r="A5045" s="224">
        <v>5041</v>
      </c>
      <c r="B5045" s="62" t="s">
        <v>3207</v>
      </c>
      <c r="C5045" s="13" t="s">
        <v>2360</v>
      </c>
      <c r="D5045" s="18">
        <v>0.6316666666666666</v>
      </c>
      <c r="E5045" s="122"/>
      <c r="F5045" s="17"/>
      <c r="G5045" s="18">
        <v>63.166666666666657</v>
      </c>
      <c r="H5045" s="17"/>
      <c r="I5045" s="19"/>
      <c r="J5045" s="18">
        <v>0</v>
      </c>
      <c r="K5045" s="17"/>
      <c r="L5045" s="19"/>
      <c r="M5045" s="19"/>
      <c r="N5045" s="18">
        <v>0</v>
      </c>
      <c r="O5045" s="19"/>
      <c r="P5045" s="19"/>
      <c r="Q5045" s="19"/>
      <c r="R5045" s="19"/>
      <c r="S5045" s="18">
        <v>0</v>
      </c>
      <c r="T5045" s="20"/>
      <c r="U5045" s="17"/>
      <c r="V5045" s="17"/>
      <c r="W5045" s="17"/>
      <c r="X5045" s="17"/>
      <c r="Y5045" s="17"/>
      <c r="Z5045" s="18">
        <v>0</v>
      </c>
      <c r="AA5045" s="17"/>
      <c r="AB5045" s="17"/>
      <c r="AC5045" s="41">
        <v>63.166666666666657</v>
      </c>
    </row>
    <row r="5046" spans="1:29" x14ac:dyDescent="0.25">
      <c r="A5046" s="224">
        <v>5042</v>
      </c>
      <c r="B5046" s="62" t="s">
        <v>3904</v>
      </c>
      <c r="C5046" s="13" t="s">
        <v>3340</v>
      </c>
      <c r="D5046" s="18">
        <v>0.62151515151515146</v>
      </c>
      <c r="E5046" s="122">
        <v>1</v>
      </c>
      <c r="F5046" s="17"/>
      <c r="G5046" s="18">
        <v>63.151515151515149</v>
      </c>
      <c r="H5046" s="17"/>
      <c r="I5046" s="19"/>
      <c r="J5046" s="18">
        <v>0</v>
      </c>
      <c r="K5046" s="17"/>
      <c r="L5046" s="19"/>
      <c r="M5046" s="19"/>
      <c r="N5046" s="18">
        <v>0</v>
      </c>
      <c r="O5046" s="19"/>
      <c r="P5046" s="19"/>
      <c r="Q5046" s="19"/>
      <c r="R5046" s="19"/>
      <c r="S5046" s="18">
        <v>0</v>
      </c>
      <c r="T5046" s="20"/>
      <c r="U5046" s="17"/>
      <c r="V5046" s="17"/>
      <c r="W5046" s="17"/>
      <c r="X5046" s="17"/>
      <c r="Y5046" s="17"/>
      <c r="Z5046" s="18">
        <v>0</v>
      </c>
      <c r="AA5046" s="17"/>
      <c r="AB5046" s="17"/>
      <c r="AC5046" s="41">
        <v>63.151515151515149</v>
      </c>
    </row>
    <row r="5047" spans="1:29" x14ac:dyDescent="0.25">
      <c r="A5047" s="225">
        <v>5043</v>
      </c>
      <c r="B5047" s="58" t="s">
        <v>1191</v>
      </c>
      <c r="C5047" s="8" t="s">
        <v>5456</v>
      </c>
      <c r="D5047" s="6">
        <v>0.63137931034482764</v>
      </c>
      <c r="E5047" s="121"/>
      <c r="F5047" s="5"/>
      <c r="G5047" s="6">
        <f>SUM(D5047*100,E5047:F5047)</f>
        <v>63.137931034482762</v>
      </c>
      <c r="H5047" s="5"/>
      <c r="I5047" s="4"/>
      <c r="J5047" s="6">
        <f>SUM(H5047:I5047)</f>
        <v>0</v>
      </c>
      <c r="K5047" s="5"/>
      <c r="L5047" s="4"/>
      <c r="M5047" s="4"/>
      <c r="N5047" s="6">
        <f>SUM(K5047:M5047)</f>
        <v>0</v>
      </c>
      <c r="O5047" s="4"/>
      <c r="P5047" s="4"/>
      <c r="Q5047" s="4"/>
      <c r="R5047" s="4"/>
      <c r="S5047" s="6">
        <f>SUM(O5047:R5047)</f>
        <v>0</v>
      </c>
      <c r="T5047" s="7"/>
      <c r="U5047" s="5"/>
      <c r="V5047" s="5"/>
      <c r="W5047" s="5"/>
      <c r="X5047" s="5"/>
      <c r="Y5047" s="5"/>
      <c r="Z5047" s="6">
        <f>SUM(T5047:Y5047)</f>
        <v>0</v>
      </c>
      <c r="AA5047" s="5"/>
      <c r="AB5047" s="5"/>
      <c r="AC5047" s="40">
        <f>G5047+J5047+N5047+S5047+Z5047+AA5047-AB5047</f>
        <v>63.137931034482762</v>
      </c>
    </row>
    <row r="5048" spans="1:29" x14ac:dyDescent="0.25">
      <c r="A5048" s="224">
        <v>5044</v>
      </c>
      <c r="B5048" s="62" t="s">
        <v>5103</v>
      </c>
      <c r="C5048" s="24" t="s">
        <v>4042</v>
      </c>
      <c r="D5048" s="18">
        <v>0.63129032258064521</v>
      </c>
      <c r="E5048" s="124"/>
      <c r="F5048" s="17"/>
      <c r="G5048" s="18">
        <f>SUM(D5048*100,E5048:F5048)</f>
        <v>63.12903225806452</v>
      </c>
      <c r="H5048" s="17"/>
      <c r="I5048" s="19"/>
      <c r="J5048" s="18">
        <f>SUM(H5048:I5048)</f>
        <v>0</v>
      </c>
      <c r="K5048" s="17"/>
      <c r="L5048" s="19"/>
      <c r="M5048" s="19"/>
      <c r="N5048" s="18">
        <f>SUM(K5048:M5048)</f>
        <v>0</v>
      </c>
      <c r="O5048" s="19"/>
      <c r="P5048" s="19"/>
      <c r="Q5048" s="19"/>
      <c r="R5048" s="19"/>
      <c r="S5048" s="18">
        <f>SUM(O5048:R5048)</f>
        <v>0</v>
      </c>
      <c r="T5048" s="20"/>
      <c r="U5048" s="17"/>
      <c r="V5048" s="17"/>
      <c r="W5048" s="17"/>
      <c r="X5048" s="17"/>
      <c r="Y5048" s="17"/>
      <c r="Z5048" s="18">
        <f>SUM(T5048:Y5048)</f>
        <v>0</v>
      </c>
      <c r="AA5048" s="17"/>
      <c r="AB5048" s="17"/>
      <c r="AC5048" s="41">
        <f>G5048+J5048+N5048+S5048+Z5048+AA5048-AB5048</f>
        <v>63.12903225806452</v>
      </c>
    </row>
    <row r="5049" spans="1:29" x14ac:dyDescent="0.25">
      <c r="A5049" s="224">
        <v>5045</v>
      </c>
      <c r="B5049" s="62" t="s">
        <v>5071</v>
      </c>
      <c r="C5049" s="24" t="s">
        <v>4042</v>
      </c>
      <c r="D5049" s="18">
        <v>0.59612903225806446</v>
      </c>
      <c r="E5049" s="124"/>
      <c r="F5049" s="17"/>
      <c r="G5049" s="18">
        <f>SUM(D5049*100,E5049:F5049)</f>
        <v>59.612903225806448</v>
      </c>
      <c r="H5049" s="17"/>
      <c r="I5049" s="19"/>
      <c r="J5049" s="18">
        <f>SUM(H5049:I5049)</f>
        <v>0</v>
      </c>
      <c r="K5049" s="17"/>
      <c r="L5049" s="19"/>
      <c r="M5049" s="19"/>
      <c r="N5049" s="18">
        <f>SUM(K5049:M5049)</f>
        <v>0</v>
      </c>
      <c r="O5049" s="19"/>
      <c r="P5049" s="19"/>
      <c r="Q5049" s="19"/>
      <c r="R5049" s="19"/>
      <c r="S5049" s="18">
        <f>SUM(O5049:R5049)</f>
        <v>0</v>
      </c>
      <c r="T5049" s="20"/>
      <c r="U5049" s="17">
        <v>3.5</v>
      </c>
      <c r="V5049" s="17"/>
      <c r="W5049" s="17"/>
      <c r="X5049" s="17"/>
      <c r="Y5049" s="17"/>
      <c r="Z5049" s="18">
        <f>SUM(T5049:Y5049)</f>
        <v>3.5</v>
      </c>
      <c r="AA5049" s="17"/>
      <c r="AB5049" s="17"/>
      <c r="AC5049" s="41">
        <f>G5049+J5049+N5049+S5049+Z5049+AA5049-AB5049</f>
        <v>63.112903225806448</v>
      </c>
    </row>
    <row r="5050" spans="1:29" x14ac:dyDescent="0.25">
      <c r="A5050" s="224">
        <v>5046</v>
      </c>
      <c r="B5050" s="58" t="s">
        <v>1192</v>
      </c>
      <c r="C5050" s="8" t="s">
        <v>5456</v>
      </c>
      <c r="D5050" s="43">
        <v>0.63110666666666659</v>
      </c>
      <c r="E5050" s="121"/>
      <c r="F5050" s="5"/>
      <c r="G5050" s="6">
        <f>SUM(D5050*100,E5050:F5050)</f>
        <v>63.11066666666666</v>
      </c>
      <c r="H5050" s="5"/>
      <c r="I5050" s="4"/>
      <c r="J5050" s="6">
        <f>SUM(H5050:I5050)</f>
        <v>0</v>
      </c>
      <c r="K5050" s="5"/>
      <c r="L5050" s="4"/>
      <c r="M5050" s="4"/>
      <c r="N5050" s="6">
        <f>SUM(K5050:M5050)</f>
        <v>0</v>
      </c>
      <c r="O5050" s="4"/>
      <c r="P5050" s="4"/>
      <c r="Q5050" s="4"/>
      <c r="R5050" s="4"/>
      <c r="S5050" s="6">
        <f>SUM(O5050:R5050)</f>
        <v>0</v>
      </c>
      <c r="T5050" s="7"/>
      <c r="U5050" s="5"/>
      <c r="V5050" s="5"/>
      <c r="W5050" s="5"/>
      <c r="X5050" s="5"/>
      <c r="Y5050" s="5"/>
      <c r="Z5050" s="6">
        <f>SUM(T5050:Y5050)</f>
        <v>0</v>
      </c>
      <c r="AA5050" s="5"/>
      <c r="AB5050" s="5"/>
      <c r="AC5050" s="40">
        <f>G5050+J5050+N5050+S5050+Z5050+AA5050-AB5050</f>
        <v>63.11066666666666</v>
      </c>
    </row>
    <row r="5051" spans="1:29" x14ac:dyDescent="0.25">
      <c r="A5051" s="225">
        <v>5047</v>
      </c>
      <c r="B5051" s="81" t="s">
        <v>4264</v>
      </c>
      <c r="C5051" s="8" t="s">
        <v>4042</v>
      </c>
      <c r="D5051" s="18">
        <v>0.63100000000000001</v>
      </c>
      <c r="E5051" s="124"/>
      <c r="F5051" s="17"/>
      <c r="G5051" s="18">
        <f>SUM(D5051*100,E5051:F5051)</f>
        <v>63.1</v>
      </c>
      <c r="H5051" s="17"/>
      <c r="I5051" s="19"/>
      <c r="J5051" s="18">
        <f>SUM(H5051:I5051)</f>
        <v>0</v>
      </c>
      <c r="K5051" s="17"/>
      <c r="L5051" s="19"/>
      <c r="M5051" s="19"/>
      <c r="N5051" s="18">
        <f>SUM(K5051:M5051)</f>
        <v>0</v>
      </c>
      <c r="O5051" s="19"/>
      <c r="P5051" s="19"/>
      <c r="Q5051" s="19"/>
      <c r="R5051" s="19"/>
      <c r="S5051" s="18">
        <f>SUM(O5051:R5051)</f>
        <v>0</v>
      </c>
      <c r="T5051" s="20"/>
      <c r="U5051" s="17"/>
      <c r="V5051" s="17"/>
      <c r="W5051" s="17"/>
      <c r="X5051" s="17"/>
      <c r="Y5051" s="17"/>
      <c r="Z5051" s="18">
        <f>SUM(T5051:Y5051)</f>
        <v>0</v>
      </c>
      <c r="AA5051" s="17"/>
      <c r="AB5051" s="17"/>
      <c r="AC5051" s="41">
        <f>G5051+J5051+N5051+S5051+Z5051+AA5051-AB5051</f>
        <v>63.1</v>
      </c>
    </row>
    <row r="5052" spans="1:29" x14ac:dyDescent="0.25">
      <c r="A5052" s="224">
        <v>5048</v>
      </c>
      <c r="B5052" s="81" t="s">
        <v>2055</v>
      </c>
      <c r="C5052" s="21" t="s">
        <v>1369</v>
      </c>
      <c r="D5052" s="18">
        <v>0.63097643097643097</v>
      </c>
      <c r="E5052" s="122"/>
      <c r="F5052" s="17"/>
      <c r="G5052" s="18">
        <f>SUM(D5052*100,E5052:F5052)</f>
        <v>63.0976430976431</v>
      </c>
      <c r="H5052" s="17"/>
      <c r="I5052" s="19"/>
      <c r="J5052" s="18">
        <f>SUM(H5052:I5052)</f>
        <v>0</v>
      </c>
      <c r="K5052" s="17"/>
      <c r="L5052" s="19"/>
      <c r="M5052" s="19"/>
      <c r="N5052" s="18">
        <f>SUM(K5052:M5052)</f>
        <v>0</v>
      </c>
      <c r="O5052" s="19"/>
      <c r="P5052" s="19"/>
      <c r="Q5052" s="19"/>
      <c r="R5052" s="19"/>
      <c r="S5052" s="18">
        <f>SUM(O5052:R5052)</f>
        <v>0</v>
      </c>
      <c r="T5052" s="20"/>
      <c r="U5052" s="17"/>
      <c r="V5052" s="17"/>
      <c r="W5052" s="17"/>
      <c r="X5052" s="17"/>
      <c r="Y5052" s="17"/>
      <c r="Z5052" s="18">
        <f>SUM(T5052:Y5052)</f>
        <v>0</v>
      </c>
      <c r="AA5052" s="17"/>
      <c r="AB5052" s="17"/>
      <c r="AC5052" s="41">
        <f>G5052+J5052+N5052+S5052+Z5052+AA5052-AB5052</f>
        <v>63.0976430976431</v>
      </c>
    </row>
    <row r="5053" spans="1:29" x14ac:dyDescent="0.25">
      <c r="A5053" s="224">
        <v>5049</v>
      </c>
      <c r="B5053" s="81" t="s">
        <v>4332</v>
      </c>
      <c r="C5053" s="8" t="s">
        <v>4042</v>
      </c>
      <c r="D5053" s="18">
        <v>0.63096774193548388</v>
      </c>
      <c r="E5053" s="124"/>
      <c r="F5053" s="17"/>
      <c r="G5053" s="18">
        <f>SUM(D5053*100,E5053:F5053)</f>
        <v>63.096774193548391</v>
      </c>
      <c r="H5053" s="17"/>
      <c r="I5053" s="19"/>
      <c r="J5053" s="18">
        <f>SUM(H5053:I5053)</f>
        <v>0</v>
      </c>
      <c r="K5053" s="17"/>
      <c r="L5053" s="19"/>
      <c r="M5053" s="19"/>
      <c r="N5053" s="18">
        <f>SUM(K5053:M5053)</f>
        <v>0</v>
      </c>
      <c r="O5053" s="19"/>
      <c r="P5053" s="19"/>
      <c r="Q5053" s="19"/>
      <c r="R5053" s="19"/>
      <c r="S5053" s="18">
        <f>SUM(O5053:R5053)</f>
        <v>0</v>
      </c>
      <c r="T5053" s="20"/>
      <c r="U5053" s="17"/>
      <c r="V5053" s="17"/>
      <c r="W5053" s="17"/>
      <c r="X5053" s="17"/>
      <c r="Y5053" s="17"/>
      <c r="Z5053" s="18">
        <f>SUM(T5053:Y5053)</f>
        <v>0</v>
      </c>
      <c r="AA5053" s="17"/>
      <c r="AB5053" s="17"/>
      <c r="AC5053" s="41">
        <f>G5053+J5053+N5053+S5053+Z5053+AA5053-AB5053</f>
        <v>63.096774193548391</v>
      </c>
    </row>
    <row r="5054" spans="1:29" x14ac:dyDescent="0.25">
      <c r="A5054" s="224">
        <v>5050</v>
      </c>
      <c r="B5054" s="62" t="s">
        <v>3905</v>
      </c>
      <c r="C5054" s="13" t="s">
        <v>3340</v>
      </c>
      <c r="D5054" s="18">
        <v>0.60787878787878791</v>
      </c>
      <c r="E5054" s="122">
        <v>1</v>
      </c>
      <c r="F5054" s="17"/>
      <c r="G5054" s="18">
        <v>61.787878787878789</v>
      </c>
      <c r="H5054" s="17"/>
      <c r="I5054" s="19"/>
      <c r="J5054" s="18">
        <v>0</v>
      </c>
      <c r="K5054" s="17"/>
      <c r="L5054" s="19"/>
      <c r="M5054" s="19"/>
      <c r="N5054" s="18">
        <v>0</v>
      </c>
      <c r="O5054" s="19"/>
      <c r="P5054" s="19"/>
      <c r="Q5054" s="19"/>
      <c r="R5054" s="19"/>
      <c r="S5054" s="18">
        <v>0</v>
      </c>
      <c r="T5054" s="20"/>
      <c r="U5054" s="17">
        <v>0.5</v>
      </c>
      <c r="V5054" s="17">
        <v>0.8</v>
      </c>
      <c r="W5054" s="17"/>
      <c r="X5054" s="17"/>
      <c r="Y5054" s="17"/>
      <c r="Z5054" s="18">
        <v>1.3</v>
      </c>
      <c r="AA5054" s="17"/>
      <c r="AB5054" s="17"/>
      <c r="AC5054" s="41">
        <v>63.087878787878786</v>
      </c>
    </row>
    <row r="5055" spans="1:29" x14ac:dyDescent="0.25">
      <c r="A5055" s="225">
        <v>5051</v>
      </c>
      <c r="B5055" s="97" t="s">
        <v>2056</v>
      </c>
      <c r="C5055" s="8" t="s">
        <v>1369</v>
      </c>
      <c r="D5055" s="18">
        <v>0.62286666666666668</v>
      </c>
      <c r="E5055" s="122"/>
      <c r="F5055" s="17"/>
      <c r="G5055" s="18">
        <f>SUM(D5055*100,E5055:F5055)</f>
        <v>62.286666666666669</v>
      </c>
      <c r="H5055" s="17"/>
      <c r="I5055" s="19"/>
      <c r="J5055" s="18">
        <f>SUM(H5055:I5055)</f>
        <v>0</v>
      </c>
      <c r="K5055" s="17"/>
      <c r="L5055" s="19"/>
      <c r="M5055" s="19"/>
      <c r="N5055" s="18">
        <f>SUM(K5055:M5055)</f>
        <v>0</v>
      </c>
      <c r="O5055" s="19"/>
      <c r="P5055" s="19"/>
      <c r="Q5055" s="19"/>
      <c r="R5055" s="19"/>
      <c r="S5055" s="18">
        <f>SUM(O5055:R5055)</f>
        <v>0</v>
      </c>
      <c r="T5055" s="20"/>
      <c r="U5055" s="17"/>
      <c r="V5055" s="17"/>
      <c r="W5055" s="17"/>
      <c r="X5055" s="17">
        <v>0.8</v>
      </c>
      <c r="Y5055" s="17"/>
      <c r="Z5055" s="18">
        <f>SUM(T5055:Y5055)</f>
        <v>0.8</v>
      </c>
      <c r="AA5055" s="17"/>
      <c r="AB5055" s="17"/>
      <c r="AC5055" s="41">
        <f>G5055+J5055+N5055+S5055+Z5055+AA5055-AB5055</f>
        <v>63.086666666666666</v>
      </c>
    </row>
    <row r="5056" spans="1:29" x14ac:dyDescent="0.25">
      <c r="A5056" s="224">
        <v>5052</v>
      </c>
      <c r="B5056" s="74" t="s">
        <v>1822</v>
      </c>
      <c r="C5056" s="21" t="s">
        <v>1369</v>
      </c>
      <c r="D5056" s="18">
        <v>0.63079510703363906</v>
      </c>
      <c r="E5056" s="122"/>
      <c r="F5056" s="17"/>
      <c r="G5056" s="18">
        <f>SUM(D5056*100,E5056:F5056)</f>
        <v>63.079510703363908</v>
      </c>
      <c r="H5056" s="17"/>
      <c r="I5056" s="19"/>
      <c r="J5056" s="18">
        <f>SUM(H5056:I5056)</f>
        <v>0</v>
      </c>
      <c r="K5056" s="17"/>
      <c r="L5056" s="19"/>
      <c r="M5056" s="19"/>
      <c r="N5056" s="18">
        <f>SUM(K5056:M5056)</f>
        <v>0</v>
      </c>
      <c r="O5056" s="19"/>
      <c r="P5056" s="19"/>
      <c r="Q5056" s="19"/>
      <c r="R5056" s="19"/>
      <c r="S5056" s="18">
        <f>SUM(O5056:R5056)</f>
        <v>0</v>
      </c>
      <c r="T5056" s="20"/>
      <c r="U5056" s="17"/>
      <c r="V5056" s="17"/>
      <c r="W5056" s="17"/>
      <c r="X5056" s="17"/>
      <c r="Y5056" s="17"/>
      <c r="Z5056" s="18">
        <f>SUM(T5056:Y5056)</f>
        <v>0</v>
      </c>
      <c r="AA5056" s="17"/>
      <c r="AB5056" s="17"/>
      <c r="AC5056" s="41">
        <f>G5056+J5056+N5056+S5056+Z5056+AA5056-AB5056</f>
        <v>63.079510703363908</v>
      </c>
    </row>
    <row r="5057" spans="1:29" x14ac:dyDescent="0.25">
      <c r="A5057" s="224">
        <v>5053</v>
      </c>
      <c r="B5057" s="71" t="s">
        <v>1193</v>
      </c>
      <c r="C5057" s="8" t="s">
        <v>5456</v>
      </c>
      <c r="D5057" s="6">
        <v>0.63078074921956295</v>
      </c>
      <c r="E5057" s="121"/>
      <c r="F5057" s="5"/>
      <c r="G5057" s="6">
        <f>SUM(D5057*100,E5057:F5057)</f>
        <v>63.078074921956294</v>
      </c>
      <c r="H5057" s="5"/>
      <c r="I5057" s="4"/>
      <c r="J5057" s="6">
        <f>SUM(H5057:I5057)</f>
        <v>0</v>
      </c>
      <c r="K5057" s="5"/>
      <c r="L5057" s="4"/>
      <c r="M5057" s="4"/>
      <c r="N5057" s="6">
        <f>SUM(K5057:M5057)</f>
        <v>0</v>
      </c>
      <c r="O5057" s="4"/>
      <c r="P5057" s="4"/>
      <c r="Q5057" s="4"/>
      <c r="R5057" s="4"/>
      <c r="S5057" s="6">
        <f>SUM(O5057:R5057)</f>
        <v>0</v>
      </c>
      <c r="T5057" s="7"/>
      <c r="U5057" s="5"/>
      <c r="V5057" s="5"/>
      <c r="W5057" s="5"/>
      <c r="X5057" s="5"/>
      <c r="Y5057" s="5"/>
      <c r="Z5057" s="6">
        <f>SUM(T5057:Y5057)</f>
        <v>0</v>
      </c>
      <c r="AA5057" s="5"/>
      <c r="AB5057" s="5"/>
      <c r="AC5057" s="40">
        <f>G5057+J5057+N5057+S5057+Z5057+AA5057-AB5057</f>
        <v>63.078074921956294</v>
      </c>
    </row>
    <row r="5058" spans="1:29" x14ac:dyDescent="0.25">
      <c r="A5058" s="224">
        <v>5054</v>
      </c>
      <c r="B5058" s="62" t="s">
        <v>3906</v>
      </c>
      <c r="C5058" s="13" t="s">
        <v>3340</v>
      </c>
      <c r="D5058" s="18">
        <v>0.62060606060606061</v>
      </c>
      <c r="E5058" s="122">
        <v>1</v>
      </c>
      <c r="F5058" s="17"/>
      <c r="G5058" s="18">
        <v>63.060606060606062</v>
      </c>
      <c r="H5058" s="17"/>
      <c r="I5058" s="19"/>
      <c r="J5058" s="18">
        <v>0</v>
      </c>
      <c r="K5058" s="17"/>
      <c r="L5058" s="19"/>
      <c r="M5058" s="19"/>
      <c r="N5058" s="18">
        <v>0</v>
      </c>
      <c r="O5058" s="19"/>
      <c r="P5058" s="19"/>
      <c r="Q5058" s="19"/>
      <c r="R5058" s="19"/>
      <c r="S5058" s="18">
        <v>0</v>
      </c>
      <c r="T5058" s="20"/>
      <c r="U5058" s="17"/>
      <c r="V5058" s="17"/>
      <c r="W5058" s="17"/>
      <c r="X5058" s="17"/>
      <c r="Y5058" s="17"/>
      <c r="Z5058" s="18">
        <v>0</v>
      </c>
      <c r="AA5058" s="17"/>
      <c r="AB5058" s="17"/>
      <c r="AC5058" s="41">
        <v>63.060606060606062</v>
      </c>
    </row>
    <row r="5059" spans="1:29" x14ac:dyDescent="0.25">
      <c r="A5059" s="225">
        <v>5055</v>
      </c>
      <c r="B5059" s="59" t="s">
        <v>1194</v>
      </c>
      <c r="C5059" s="8" t="s">
        <v>5456</v>
      </c>
      <c r="D5059" s="6">
        <v>0.63034482758620691</v>
      </c>
      <c r="E5059" s="121"/>
      <c r="F5059" s="5"/>
      <c r="G5059" s="6">
        <f>SUM(D5059*100,E5059:F5059)</f>
        <v>63.03448275862069</v>
      </c>
      <c r="H5059" s="5"/>
      <c r="I5059" s="4"/>
      <c r="J5059" s="6">
        <f>SUM(H5059:I5059)</f>
        <v>0</v>
      </c>
      <c r="K5059" s="5"/>
      <c r="L5059" s="4"/>
      <c r="M5059" s="4"/>
      <c r="N5059" s="6">
        <f>SUM(K5059:M5059)</f>
        <v>0</v>
      </c>
      <c r="O5059" s="4"/>
      <c r="P5059" s="4"/>
      <c r="Q5059" s="4"/>
      <c r="R5059" s="4"/>
      <c r="S5059" s="6">
        <f>SUM(O5059:R5059)</f>
        <v>0</v>
      </c>
      <c r="T5059" s="7"/>
      <c r="U5059" s="5"/>
      <c r="V5059" s="5"/>
      <c r="W5059" s="5"/>
      <c r="X5059" s="5"/>
      <c r="Y5059" s="5"/>
      <c r="Z5059" s="6">
        <f>SUM(T5059:Y5059)</f>
        <v>0</v>
      </c>
      <c r="AA5059" s="5"/>
      <c r="AB5059" s="5"/>
      <c r="AC5059" s="40">
        <f>G5059+J5059+N5059+S5059+Z5059+AA5059-AB5059</f>
        <v>63.03448275862069</v>
      </c>
    </row>
    <row r="5060" spans="1:29" x14ac:dyDescent="0.25">
      <c r="A5060" s="224">
        <v>5056</v>
      </c>
      <c r="B5060" s="62" t="s">
        <v>5236</v>
      </c>
      <c r="C5060" s="9" t="s">
        <v>4042</v>
      </c>
      <c r="D5060" s="18">
        <v>0.62033333333333329</v>
      </c>
      <c r="E5060" s="124"/>
      <c r="F5060" s="17"/>
      <c r="G5060" s="18">
        <f>SUM(D5060*100,E5060:F5060)</f>
        <v>62.033333333333331</v>
      </c>
      <c r="H5060" s="17"/>
      <c r="I5060" s="19"/>
      <c r="J5060" s="18">
        <f>SUM(H5060:I5060)</f>
        <v>0</v>
      </c>
      <c r="K5060" s="17"/>
      <c r="L5060" s="19"/>
      <c r="M5060" s="19"/>
      <c r="N5060" s="18">
        <f>SUM(K5060:M5060)</f>
        <v>0</v>
      </c>
      <c r="O5060" s="19"/>
      <c r="P5060" s="19"/>
      <c r="Q5060" s="19"/>
      <c r="R5060" s="19"/>
      <c r="S5060" s="18">
        <f>SUM(O5060:R5060)</f>
        <v>0</v>
      </c>
      <c r="T5060" s="20"/>
      <c r="U5060" s="17">
        <v>1</v>
      </c>
      <c r="V5060" s="17"/>
      <c r="W5060" s="17"/>
      <c r="X5060" s="17"/>
      <c r="Y5060" s="17"/>
      <c r="Z5060" s="18">
        <f>SUM(T5060:Y5060)</f>
        <v>1</v>
      </c>
      <c r="AA5060" s="17"/>
      <c r="AB5060" s="17"/>
      <c r="AC5060" s="41">
        <f>G5060+J5060+N5060+S5060+Z5060+AA5060-AB5060</f>
        <v>63.033333333333331</v>
      </c>
    </row>
    <row r="5061" spans="1:29" x14ac:dyDescent="0.25">
      <c r="A5061" s="224">
        <v>5057</v>
      </c>
      <c r="B5061" s="111" t="s">
        <v>4048</v>
      </c>
      <c r="C5061" s="8" t="s">
        <v>4042</v>
      </c>
      <c r="D5061" s="18">
        <v>0.6221875</v>
      </c>
      <c r="E5061" s="124"/>
      <c r="F5061" s="17"/>
      <c r="G5061" s="18">
        <f>SUM(D5061*100,E5061:F5061)</f>
        <v>62.21875</v>
      </c>
      <c r="H5061" s="17"/>
      <c r="I5061" s="19"/>
      <c r="J5061" s="18">
        <f>SUM(H5061:I5061)</f>
        <v>0</v>
      </c>
      <c r="K5061" s="17"/>
      <c r="L5061" s="19"/>
      <c r="M5061" s="19"/>
      <c r="N5061" s="18">
        <f>SUM(K5061:M5061)</f>
        <v>0</v>
      </c>
      <c r="O5061" s="19"/>
      <c r="P5061" s="19"/>
      <c r="Q5061" s="19"/>
      <c r="R5061" s="19"/>
      <c r="S5061" s="18">
        <f>SUM(O5061:R5061)</f>
        <v>0</v>
      </c>
      <c r="T5061" s="20"/>
      <c r="U5061" s="17">
        <v>0.8</v>
      </c>
      <c r="V5061" s="17"/>
      <c r="W5061" s="17"/>
      <c r="X5061" s="17"/>
      <c r="Y5061" s="17"/>
      <c r="Z5061" s="18">
        <f>SUM(T5061:Y5061)</f>
        <v>0.8</v>
      </c>
      <c r="AA5061" s="17"/>
      <c r="AB5061" s="17"/>
      <c r="AC5061" s="41">
        <f>G5061+J5061+N5061+S5061+Z5061+AA5061-AB5061</f>
        <v>63.018749999999997</v>
      </c>
    </row>
    <row r="5062" spans="1:29" x14ac:dyDescent="0.25">
      <c r="A5062" s="224">
        <v>5058</v>
      </c>
      <c r="B5062" s="62" t="s">
        <v>3208</v>
      </c>
      <c r="C5062" s="13" t="s">
        <v>2360</v>
      </c>
      <c r="D5062" s="18">
        <v>0.63</v>
      </c>
      <c r="E5062" s="122"/>
      <c r="F5062" s="17"/>
      <c r="G5062" s="18">
        <v>63</v>
      </c>
      <c r="H5062" s="17"/>
      <c r="I5062" s="19"/>
      <c r="J5062" s="18">
        <v>0</v>
      </c>
      <c r="K5062" s="17"/>
      <c r="L5062" s="19"/>
      <c r="M5062" s="19"/>
      <c r="N5062" s="18">
        <v>0</v>
      </c>
      <c r="O5062" s="19"/>
      <c r="P5062" s="19"/>
      <c r="Q5062" s="19"/>
      <c r="R5062" s="19"/>
      <c r="S5062" s="18">
        <v>0</v>
      </c>
      <c r="T5062" s="20"/>
      <c r="U5062" s="17"/>
      <c r="V5062" s="17"/>
      <c r="W5062" s="17"/>
      <c r="X5062" s="17"/>
      <c r="Y5062" s="17"/>
      <c r="Z5062" s="18">
        <v>0</v>
      </c>
      <c r="AA5062" s="17"/>
      <c r="AB5062" s="17"/>
      <c r="AC5062" s="41">
        <v>63</v>
      </c>
    </row>
    <row r="5063" spans="1:29" x14ac:dyDescent="0.25">
      <c r="A5063" s="225">
        <v>5059</v>
      </c>
      <c r="B5063" s="58" t="s">
        <v>1195</v>
      </c>
      <c r="C5063" s="8" t="s">
        <v>5456</v>
      </c>
      <c r="D5063" s="6">
        <v>0.62967741935483867</v>
      </c>
      <c r="E5063" s="121"/>
      <c r="F5063" s="5"/>
      <c r="G5063" s="6">
        <f>SUM(D5063*100,E5063:F5063)</f>
        <v>62.967741935483865</v>
      </c>
      <c r="H5063" s="5"/>
      <c r="I5063" s="4"/>
      <c r="J5063" s="6">
        <f>SUM(H5063:I5063)</f>
        <v>0</v>
      </c>
      <c r="K5063" s="5"/>
      <c r="L5063" s="4"/>
      <c r="M5063" s="4"/>
      <c r="N5063" s="6">
        <f>SUM(K5063:M5063)</f>
        <v>0</v>
      </c>
      <c r="O5063" s="4"/>
      <c r="P5063" s="4"/>
      <c r="Q5063" s="4"/>
      <c r="R5063" s="4"/>
      <c r="S5063" s="6">
        <f>SUM(O5063:R5063)</f>
        <v>0</v>
      </c>
      <c r="T5063" s="7"/>
      <c r="U5063" s="5"/>
      <c r="V5063" s="5"/>
      <c r="W5063" s="5"/>
      <c r="X5063" s="5"/>
      <c r="Y5063" s="5"/>
      <c r="Z5063" s="6">
        <f>SUM(T5063:Y5063)</f>
        <v>0</v>
      </c>
      <c r="AA5063" s="5"/>
      <c r="AB5063" s="5"/>
      <c r="AC5063" s="40">
        <f>G5063+J5063+N5063+S5063+Z5063+AA5063-AB5063</f>
        <v>62.967741935483865</v>
      </c>
    </row>
    <row r="5064" spans="1:29" x14ac:dyDescent="0.25">
      <c r="A5064" s="224">
        <v>5060</v>
      </c>
      <c r="B5064" s="110" t="s">
        <v>4587</v>
      </c>
      <c r="C5064" s="50" t="s">
        <v>4042</v>
      </c>
      <c r="D5064" s="18">
        <v>0.62935483870967746</v>
      </c>
      <c r="E5064" s="124"/>
      <c r="F5064" s="17"/>
      <c r="G5064" s="18">
        <f>SUM(D5064*100,E5064:F5064)</f>
        <v>62.935483870967744</v>
      </c>
      <c r="H5064" s="17"/>
      <c r="I5064" s="19"/>
      <c r="J5064" s="18">
        <f>SUM(H5064:I5064)</f>
        <v>0</v>
      </c>
      <c r="K5064" s="17"/>
      <c r="L5064" s="19"/>
      <c r="M5064" s="19"/>
      <c r="N5064" s="18">
        <f>SUM(K5064:M5064)</f>
        <v>0</v>
      </c>
      <c r="O5064" s="19"/>
      <c r="P5064" s="19"/>
      <c r="Q5064" s="19"/>
      <c r="R5064" s="19"/>
      <c r="S5064" s="18">
        <f>SUM(O5064:R5064)</f>
        <v>0</v>
      </c>
      <c r="T5064" s="20"/>
      <c r="U5064" s="17"/>
      <c r="V5064" s="17"/>
      <c r="W5064" s="17"/>
      <c r="X5064" s="17"/>
      <c r="Y5064" s="17"/>
      <c r="Z5064" s="18">
        <f>SUM(T5064:Y5064)</f>
        <v>0</v>
      </c>
      <c r="AA5064" s="17"/>
      <c r="AB5064" s="17"/>
      <c r="AC5064" s="41">
        <f>G5064+J5064+N5064+S5064+Z5064+AA5064-AB5064</f>
        <v>62.935483870967744</v>
      </c>
    </row>
    <row r="5065" spans="1:29" x14ac:dyDescent="0.25">
      <c r="A5065" s="224">
        <v>5061</v>
      </c>
      <c r="B5065" s="97" t="s">
        <v>2057</v>
      </c>
      <c r="C5065" s="8" t="s">
        <v>1369</v>
      </c>
      <c r="D5065" s="18">
        <v>0.60699999999999998</v>
      </c>
      <c r="E5065" s="122"/>
      <c r="F5065" s="17"/>
      <c r="G5065" s="18">
        <f>SUM(D5065*100,E5065:F5065)</f>
        <v>60.699999999999996</v>
      </c>
      <c r="H5065" s="17"/>
      <c r="I5065" s="19"/>
      <c r="J5065" s="18">
        <f>SUM(H5065:I5065)</f>
        <v>0</v>
      </c>
      <c r="K5065" s="17"/>
      <c r="L5065" s="19"/>
      <c r="M5065" s="19"/>
      <c r="N5065" s="18">
        <f>SUM(K5065:M5065)</f>
        <v>0</v>
      </c>
      <c r="O5065" s="19"/>
      <c r="P5065" s="19"/>
      <c r="Q5065" s="19"/>
      <c r="R5065" s="19"/>
      <c r="S5065" s="18">
        <f>SUM(O5065:R5065)</f>
        <v>0</v>
      </c>
      <c r="T5065" s="20"/>
      <c r="U5065" s="17">
        <v>2</v>
      </c>
      <c r="V5065" s="17"/>
      <c r="W5065" s="17">
        <v>0.2</v>
      </c>
      <c r="X5065" s="17"/>
      <c r="Y5065" s="17"/>
      <c r="Z5065" s="18">
        <f>SUM(T5065:Y5065)</f>
        <v>2.2000000000000002</v>
      </c>
      <c r="AA5065" s="17"/>
      <c r="AB5065" s="17"/>
      <c r="AC5065" s="41">
        <f>G5065+J5065+N5065+S5065+Z5065+AA5065-AB5065</f>
        <v>62.9</v>
      </c>
    </row>
    <row r="5066" spans="1:29" ht="25.5" x14ac:dyDescent="0.25">
      <c r="A5066" s="224">
        <v>5062</v>
      </c>
      <c r="B5066" s="59" t="s">
        <v>1196</v>
      </c>
      <c r="C5066" s="8" t="s">
        <v>5456</v>
      </c>
      <c r="D5066" s="6">
        <v>0.62878787878787878</v>
      </c>
      <c r="E5066" s="121"/>
      <c r="F5066" s="5"/>
      <c r="G5066" s="6">
        <f>SUM(D5066*100,E5066:F5066)</f>
        <v>62.878787878787875</v>
      </c>
      <c r="H5066" s="5"/>
      <c r="I5066" s="4"/>
      <c r="J5066" s="6">
        <f>SUM(H5066:I5066)</f>
        <v>0</v>
      </c>
      <c r="K5066" s="5"/>
      <c r="L5066" s="4"/>
      <c r="M5066" s="4"/>
      <c r="N5066" s="6">
        <f>SUM(K5066:M5066)</f>
        <v>0</v>
      </c>
      <c r="O5066" s="4"/>
      <c r="P5066" s="4"/>
      <c r="Q5066" s="4"/>
      <c r="R5066" s="4"/>
      <c r="S5066" s="6">
        <f>SUM(O5066:R5066)</f>
        <v>0</v>
      </c>
      <c r="T5066" s="7"/>
      <c r="U5066" s="5"/>
      <c r="V5066" s="5"/>
      <c r="W5066" s="5"/>
      <c r="X5066" s="5"/>
      <c r="Y5066" s="5"/>
      <c r="Z5066" s="6">
        <f>SUM(T5066:Y5066)</f>
        <v>0</v>
      </c>
      <c r="AA5066" s="5"/>
      <c r="AB5066" s="5"/>
      <c r="AC5066" s="40">
        <f>G5066+J5066+N5066+S5066+Z5066+AA5066-AB5066</f>
        <v>62.878787878787875</v>
      </c>
    </row>
    <row r="5067" spans="1:29" x14ac:dyDescent="0.25">
      <c r="A5067" s="225">
        <v>5063</v>
      </c>
      <c r="B5067" s="90" t="s">
        <v>2058</v>
      </c>
      <c r="C5067" s="21" t="s">
        <v>1369</v>
      </c>
      <c r="D5067" s="18">
        <v>0.6286850152905199</v>
      </c>
      <c r="E5067" s="122"/>
      <c r="F5067" s="17"/>
      <c r="G5067" s="18">
        <f>SUM(D5067*100,E5067:F5067)</f>
        <v>62.86850152905199</v>
      </c>
      <c r="H5067" s="17"/>
      <c r="I5067" s="19"/>
      <c r="J5067" s="18">
        <f>SUM(H5067:I5067)</f>
        <v>0</v>
      </c>
      <c r="K5067" s="17"/>
      <c r="L5067" s="19"/>
      <c r="M5067" s="19"/>
      <c r="N5067" s="18">
        <f>SUM(K5067:M5067)</f>
        <v>0</v>
      </c>
      <c r="O5067" s="19"/>
      <c r="P5067" s="19"/>
      <c r="Q5067" s="19"/>
      <c r="R5067" s="19"/>
      <c r="S5067" s="18">
        <f>SUM(O5067:R5067)</f>
        <v>0</v>
      </c>
      <c r="T5067" s="20"/>
      <c r="U5067" s="17"/>
      <c r="V5067" s="17"/>
      <c r="W5067" s="17"/>
      <c r="X5067" s="17"/>
      <c r="Y5067" s="17"/>
      <c r="Z5067" s="18">
        <f>SUM(T5067:Y5067)</f>
        <v>0</v>
      </c>
      <c r="AA5067" s="17"/>
      <c r="AB5067" s="17"/>
      <c r="AC5067" s="41">
        <f>G5067+J5067+N5067+S5067+Z5067+AA5067-AB5067</f>
        <v>62.86850152905199</v>
      </c>
    </row>
    <row r="5068" spans="1:29" x14ac:dyDescent="0.25">
      <c r="A5068" s="224">
        <v>5064</v>
      </c>
      <c r="B5068" s="62" t="s">
        <v>3907</v>
      </c>
      <c r="C5068" s="13" t="s">
        <v>3340</v>
      </c>
      <c r="D5068" s="18">
        <v>0.62868421052631573</v>
      </c>
      <c r="E5068" s="122"/>
      <c r="F5068" s="17"/>
      <c r="G5068" s="18">
        <v>62.868421052631575</v>
      </c>
      <c r="H5068" s="17"/>
      <c r="I5068" s="19"/>
      <c r="J5068" s="18">
        <v>0</v>
      </c>
      <c r="K5068" s="17"/>
      <c r="L5068" s="19"/>
      <c r="M5068" s="19"/>
      <c r="N5068" s="18">
        <v>0</v>
      </c>
      <c r="O5068" s="19"/>
      <c r="P5068" s="19"/>
      <c r="Q5068" s="19"/>
      <c r="R5068" s="19"/>
      <c r="S5068" s="18">
        <v>0</v>
      </c>
      <c r="T5068" s="20"/>
      <c r="U5068" s="17"/>
      <c r="V5068" s="17"/>
      <c r="W5068" s="17"/>
      <c r="X5068" s="17"/>
      <c r="Y5068" s="17"/>
      <c r="Z5068" s="18">
        <v>0</v>
      </c>
      <c r="AA5068" s="17"/>
      <c r="AB5068" s="17"/>
      <c r="AC5068" s="41">
        <v>62.868421052631575</v>
      </c>
    </row>
    <row r="5069" spans="1:29" x14ac:dyDescent="0.25">
      <c r="A5069" s="224">
        <v>5065</v>
      </c>
      <c r="B5069" s="109">
        <v>194007</v>
      </c>
      <c r="C5069" s="36" t="s">
        <v>5457</v>
      </c>
      <c r="D5069" s="39">
        <v>0.6283333333333333</v>
      </c>
      <c r="E5069" s="123"/>
      <c r="F5069" s="33"/>
      <c r="G5069" s="34">
        <v>62.833333333333329</v>
      </c>
      <c r="H5069" s="33"/>
      <c r="I5069" s="32"/>
      <c r="J5069" s="34">
        <v>0</v>
      </c>
      <c r="K5069" s="33"/>
      <c r="L5069" s="32"/>
      <c r="M5069" s="32"/>
      <c r="N5069" s="34">
        <v>0</v>
      </c>
      <c r="O5069" s="32"/>
      <c r="P5069" s="32"/>
      <c r="Q5069" s="32"/>
      <c r="R5069" s="32"/>
      <c r="S5069" s="34">
        <v>0</v>
      </c>
      <c r="T5069" s="35"/>
      <c r="U5069" s="33"/>
      <c r="V5069" s="33"/>
      <c r="W5069" s="33"/>
      <c r="X5069" s="33"/>
      <c r="Y5069" s="33"/>
      <c r="Z5069" s="34">
        <v>0</v>
      </c>
      <c r="AA5069" s="33"/>
      <c r="AB5069" s="33"/>
      <c r="AC5069" s="42">
        <v>62.833333333333329</v>
      </c>
    </row>
    <row r="5070" spans="1:29" x14ac:dyDescent="0.25">
      <c r="A5070" s="224">
        <v>5066</v>
      </c>
      <c r="B5070" s="62" t="s">
        <v>4666</v>
      </c>
      <c r="C5070" s="8" t="s">
        <v>4042</v>
      </c>
      <c r="D5070" s="18">
        <v>0.6283333333333333</v>
      </c>
      <c r="E5070" s="124"/>
      <c r="F5070" s="17"/>
      <c r="G5070" s="18">
        <f>SUM(D5070*100,E5070:F5070)</f>
        <v>62.833333333333329</v>
      </c>
      <c r="H5070" s="17"/>
      <c r="I5070" s="19"/>
      <c r="J5070" s="18">
        <f>SUM(H5070:I5070)</f>
        <v>0</v>
      </c>
      <c r="K5070" s="17"/>
      <c r="L5070" s="19"/>
      <c r="M5070" s="19"/>
      <c r="N5070" s="18">
        <f>SUM(K5070:M5070)</f>
        <v>0</v>
      </c>
      <c r="O5070" s="19"/>
      <c r="P5070" s="19"/>
      <c r="Q5070" s="19"/>
      <c r="R5070" s="19"/>
      <c r="S5070" s="18">
        <f>SUM(O5070:R5070)</f>
        <v>0</v>
      </c>
      <c r="T5070" s="20"/>
      <c r="U5070" s="17"/>
      <c r="V5070" s="17"/>
      <c r="W5070" s="17"/>
      <c r="X5070" s="17"/>
      <c r="Y5070" s="17"/>
      <c r="Z5070" s="18">
        <f>SUM(T5070:Y5070)</f>
        <v>0</v>
      </c>
      <c r="AA5070" s="17"/>
      <c r="AB5070" s="17"/>
      <c r="AC5070" s="41">
        <f>G5070+J5070+N5070+S5070+Z5070+AA5070-AB5070</f>
        <v>62.833333333333329</v>
      </c>
    </row>
    <row r="5071" spans="1:29" x14ac:dyDescent="0.25">
      <c r="A5071" s="225">
        <v>5067</v>
      </c>
      <c r="B5071" s="62" t="s">
        <v>3908</v>
      </c>
      <c r="C5071" s="13" t="s">
        <v>3340</v>
      </c>
      <c r="D5071" s="18">
        <v>0.61818181818181817</v>
      </c>
      <c r="E5071" s="122">
        <v>1</v>
      </c>
      <c r="F5071" s="17"/>
      <c r="G5071" s="18">
        <v>62.818181818181813</v>
      </c>
      <c r="H5071" s="17"/>
      <c r="I5071" s="19"/>
      <c r="J5071" s="18">
        <v>0</v>
      </c>
      <c r="K5071" s="17"/>
      <c r="L5071" s="19"/>
      <c r="M5071" s="19"/>
      <c r="N5071" s="18">
        <v>0</v>
      </c>
      <c r="O5071" s="19"/>
      <c r="P5071" s="19"/>
      <c r="Q5071" s="19"/>
      <c r="R5071" s="19"/>
      <c r="S5071" s="18">
        <v>0</v>
      </c>
      <c r="T5071" s="20"/>
      <c r="U5071" s="17"/>
      <c r="V5071" s="17"/>
      <c r="W5071" s="17"/>
      <c r="X5071" s="17"/>
      <c r="Y5071" s="17"/>
      <c r="Z5071" s="18">
        <v>0</v>
      </c>
      <c r="AA5071" s="17"/>
      <c r="AB5071" s="17"/>
      <c r="AC5071" s="41">
        <v>62.818181818181813</v>
      </c>
    </row>
    <row r="5072" spans="1:29" x14ac:dyDescent="0.25">
      <c r="A5072" s="224">
        <v>5068</v>
      </c>
      <c r="B5072" s="58" t="s">
        <v>1197</v>
      </c>
      <c r="C5072" s="8" t="s">
        <v>5456</v>
      </c>
      <c r="D5072" s="43">
        <v>0.62111333333333341</v>
      </c>
      <c r="E5072" s="121"/>
      <c r="F5072" s="5"/>
      <c r="G5072" s="6">
        <f>SUM(D5072*100,E5072:F5072)</f>
        <v>62.111333333333341</v>
      </c>
      <c r="H5072" s="5"/>
      <c r="I5072" s="4"/>
      <c r="J5072" s="6">
        <f>SUM(H5072:I5072)</f>
        <v>0</v>
      </c>
      <c r="K5072" s="5"/>
      <c r="L5072" s="4"/>
      <c r="M5072" s="4"/>
      <c r="N5072" s="6">
        <f>SUM(K5072:M5072)</f>
        <v>0</v>
      </c>
      <c r="O5072" s="4"/>
      <c r="P5072" s="4"/>
      <c r="Q5072" s="4"/>
      <c r="R5072" s="4"/>
      <c r="S5072" s="6">
        <f>SUM(O5072:R5072)</f>
        <v>0</v>
      </c>
      <c r="T5072" s="7"/>
      <c r="U5072" s="5">
        <v>0.7</v>
      </c>
      <c r="V5072" s="5"/>
      <c r="W5072" s="5"/>
      <c r="X5072" s="5"/>
      <c r="Y5072" s="5"/>
      <c r="Z5072" s="6">
        <f>SUM(T5072:Y5072)</f>
        <v>0.7</v>
      </c>
      <c r="AA5072" s="5"/>
      <c r="AB5072" s="5"/>
      <c r="AC5072" s="40">
        <f>G5072+J5072+N5072+S5072+Z5072+AA5072-AB5072</f>
        <v>62.811333333333344</v>
      </c>
    </row>
    <row r="5073" spans="1:29" x14ac:dyDescent="0.25">
      <c r="A5073" s="224">
        <v>5069</v>
      </c>
      <c r="B5073" s="81" t="s">
        <v>4261</v>
      </c>
      <c r="C5073" s="8" t="s">
        <v>4042</v>
      </c>
      <c r="D5073" s="18">
        <v>0.628</v>
      </c>
      <c r="E5073" s="124"/>
      <c r="F5073" s="17"/>
      <c r="G5073" s="18">
        <f>SUM(D5073*100,E5073:F5073)</f>
        <v>62.8</v>
      </c>
      <c r="H5073" s="17"/>
      <c r="I5073" s="19"/>
      <c r="J5073" s="18">
        <f>SUM(H5073:I5073)</f>
        <v>0</v>
      </c>
      <c r="K5073" s="17"/>
      <c r="L5073" s="19"/>
      <c r="M5073" s="19"/>
      <c r="N5073" s="18">
        <f>SUM(K5073:M5073)</f>
        <v>0</v>
      </c>
      <c r="O5073" s="19"/>
      <c r="P5073" s="19"/>
      <c r="Q5073" s="19"/>
      <c r="R5073" s="19"/>
      <c r="S5073" s="18">
        <f>SUM(O5073:R5073)</f>
        <v>0</v>
      </c>
      <c r="T5073" s="20"/>
      <c r="U5073" s="17"/>
      <c r="V5073" s="17"/>
      <c r="W5073" s="17"/>
      <c r="X5073" s="17"/>
      <c r="Y5073" s="17"/>
      <c r="Z5073" s="18">
        <f>SUM(T5073:Y5073)</f>
        <v>0</v>
      </c>
      <c r="AA5073" s="17"/>
      <c r="AB5073" s="17"/>
      <c r="AC5073" s="41">
        <f>G5073+J5073+N5073+S5073+Z5073+AA5073-AB5073</f>
        <v>62.8</v>
      </c>
    </row>
    <row r="5074" spans="1:29" x14ac:dyDescent="0.25">
      <c r="A5074" s="224">
        <v>5070</v>
      </c>
      <c r="B5074" s="62" t="s">
        <v>5081</v>
      </c>
      <c r="C5074" s="24" t="s">
        <v>4042</v>
      </c>
      <c r="D5074" s="18">
        <v>0.62790322580645164</v>
      </c>
      <c r="E5074" s="124"/>
      <c r="F5074" s="17"/>
      <c r="G5074" s="18">
        <f>SUM(D5074*100,E5074:F5074)</f>
        <v>62.790322580645167</v>
      </c>
      <c r="H5074" s="17"/>
      <c r="I5074" s="19"/>
      <c r="J5074" s="18">
        <f>SUM(H5074:I5074)</f>
        <v>0</v>
      </c>
      <c r="K5074" s="17"/>
      <c r="L5074" s="19"/>
      <c r="M5074" s="19"/>
      <c r="N5074" s="18">
        <f>SUM(K5074:M5074)</f>
        <v>0</v>
      </c>
      <c r="O5074" s="19"/>
      <c r="P5074" s="19"/>
      <c r="Q5074" s="19"/>
      <c r="R5074" s="19"/>
      <c r="S5074" s="18">
        <f>SUM(O5074:R5074)</f>
        <v>0</v>
      </c>
      <c r="T5074" s="20"/>
      <c r="U5074" s="17"/>
      <c r="V5074" s="17"/>
      <c r="W5074" s="17"/>
      <c r="X5074" s="17"/>
      <c r="Y5074" s="17"/>
      <c r="Z5074" s="18">
        <f>SUM(T5074:Y5074)</f>
        <v>0</v>
      </c>
      <c r="AA5074" s="17"/>
      <c r="AB5074" s="17"/>
      <c r="AC5074" s="41">
        <f>G5074+J5074+N5074+S5074+Z5074+AA5074-AB5074</f>
        <v>62.790322580645167</v>
      </c>
    </row>
    <row r="5075" spans="1:29" x14ac:dyDescent="0.25">
      <c r="A5075" s="225">
        <v>5071</v>
      </c>
      <c r="B5075" s="61" t="s">
        <v>1198</v>
      </c>
      <c r="C5075" s="8" t="s">
        <v>5456</v>
      </c>
      <c r="D5075" s="6">
        <v>0.62775889698231013</v>
      </c>
      <c r="E5075" s="121"/>
      <c r="F5075" s="5"/>
      <c r="G5075" s="6">
        <f>SUM(D5075*100,E5075:F5075)</f>
        <v>62.775889698231012</v>
      </c>
      <c r="H5075" s="5"/>
      <c r="I5075" s="4"/>
      <c r="J5075" s="6">
        <f>SUM(H5075:I5075)</f>
        <v>0</v>
      </c>
      <c r="K5075" s="5"/>
      <c r="L5075" s="4"/>
      <c r="M5075" s="4"/>
      <c r="N5075" s="6">
        <f>SUM(K5075:M5075)</f>
        <v>0</v>
      </c>
      <c r="O5075" s="4"/>
      <c r="P5075" s="4"/>
      <c r="Q5075" s="4"/>
      <c r="R5075" s="4"/>
      <c r="S5075" s="6">
        <f>SUM(O5075:R5075)</f>
        <v>0</v>
      </c>
      <c r="T5075" s="7"/>
      <c r="U5075" s="5"/>
      <c r="V5075" s="5"/>
      <c r="W5075" s="5"/>
      <c r="X5075" s="5"/>
      <c r="Y5075" s="5"/>
      <c r="Z5075" s="6">
        <f>SUM(T5075:Y5075)</f>
        <v>0</v>
      </c>
      <c r="AA5075" s="5"/>
      <c r="AB5075" s="5"/>
      <c r="AC5075" s="40">
        <f>G5075+J5075+N5075+S5075+Z5075+AA5075-AB5075</f>
        <v>62.775889698231012</v>
      </c>
    </row>
    <row r="5076" spans="1:29" x14ac:dyDescent="0.25">
      <c r="A5076" s="224">
        <v>5072</v>
      </c>
      <c r="B5076" s="109">
        <v>214010</v>
      </c>
      <c r="C5076" s="36" t="s">
        <v>5457</v>
      </c>
      <c r="D5076" s="39">
        <v>0.62763703703703699</v>
      </c>
      <c r="E5076" s="123"/>
      <c r="F5076" s="33"/>
      <c r="G5076" s="34">
        <v>62.763703703703698</v>
      </c>
      <c r="H5076" s="33"/>
      <c r="I5076" s="32"/>
      <c r="J5076" s="34">
        <v>0</v>
      </c>
      <c r="K5076" s="33"/>
      <c r="L5076" s="32"/>
      <c r="M5076" s="32"/>
      <c r="N5076" s="34">
        <v>0</v>
      </c>
      <c r="O5076" s="32"/>
      <c r="P5076" s="32"/>
      <c r="Q5076" s="32"/>
      <c r="R5076" s="32"/>
      <c r="S5076" s="34">
        <v>0</v>
      </c>
      <c r="T5076" s="35"/>
      <c r="U5076" s="33"/>
      <c r="V5076" s="33"/>
      <c r="W5076" s="33"/>
      <c r="X5076" s="33"/>
      <c r="Y5076" s="33"/>
      <c r="Z5076" s="34">
        <v>0</v>
      </c>
      <c r="AA5076" s="33"/>
      <c r="AB5076" s="33"/>
      <c r="AC5076" s="42">
        <v>62.763703703703698</v>
      </c>
    </row>
    <row r="5077" spans="1:29" x14ac:dyDescent="0.25">
      <c r="A5077" s="224">
        <v>5073</v>
      </c>
      <c r="B5077" s="81" t="s">
        <v>4374</v>
      </c>
      <c r="C5077" s="8" t="s">
        <v>4356</v>
      </c>
      <c r="D5077" s="18">
        <v>0.6274193548387097</v>
      </c>
      <c r="E5077" s="124"/>
      <c r="F5077" s="17"/>
      <c r="G5077" s="18">
        <f>SUM(D5077*100,E5077:F5077)</f>
        <v>62.741935483870968</v>
      </c>
      <c r="H5077" s="17"/>
      <c r="I5077" s="19"/>
      <c r="J5077" s="18">
        <f>SUM(H5077:I5077)</f>
        <v>0</v>
      </c>
      <c r="K5077" s="17"/>
      <c r="L5077" s="19"/>
      <c r="M5077" s="19"/>
      <c r="N5077" s="18">
        <f>SUM(K5077:M5077)</f>
        <v>0</v>
      </c>
      <c r="O5077" s="19"/>
      <c r="P5077" s="19"/>
      <c r="Q5077" s="19"/>
      <c r="R5077" s="19"/>
      <c r="S5077" s="18">
        <f>SUM(O5077:R5077)</f>
        <v>0</v>
      </c>
      <c r="T5077" s="20"/>
      <c r="U5077" s="17"/>
      <c r="V5077" s="17"/>
      <c r="W5077" s="17"/>
      <c r="X5077" s="17"/>
      <c r="Y5077" s="17"/>
      <c r="Z5077" s="18">
        <f>SUM(T5077:Y5077)</f>
        <v>0</v>
      </c>
      <c r="AA5077" s="17"/>
      <c r="AB5077" s="17"/>
      <c r="AC5077" s="41">
        <f>G5077+J5077+N5077+S5077+Z5077+AA5077-AB5077</f>
        <v>62.741935483870968</v>
      </c>
    </row>
    <row r="5078" spans="1:29" x14ac:dyDescent="0.25">
      <c r="A5078" s="224">
        <v>5074</v>
      </c>
      <c r="B5078" s="60" t="s">
        <v>4798</v>
      </c>
      <c r="C5078" s="8" t="s">
        <v>4042</v>
      </c>
      <c r="D5078" s="18">
        <v>0.6253333333333333</v>
      </c>
      <c r="E5078" s="124"/>
      <c r="F5078" s="17"/>
      <c r="G5078" s="18">
        <f>SUM(D5078*100,E5078:F5078)</f>
        <v>62.533333333333331</v>
      </c>
      <c r="H5078" s="17"/>
      <c r="I5078" s="19"/>
      <c r="J5078" s="18">
        <f>SUM(H5078:I5078)</f>
        <v>0</v>
      </c>
      <c r="K5078" s="17"/>
      <c r="L5078" s="19"/>
      <c r="M5078" s="19"/>
      <c r="N5078" s="18">
        <f>SUM(K5078:M5078)</f>
        <v>0</v>
      </c>
      <c r="O5078" s="19"/>
      <c r="P5078" s="19"/>
      <c r="Q5078" s="19"/>
      <c r="R5078" s="19"/>
      <c r="S5078" s="18">
        <f>SUM(O5078:R5078)</f>
        <v>0</v>
      </c>
      <c r="T5078" s="20"/>
      <c r="U5078" s="17">
        <v>0.2</v>
      </c>
      <c r="V5078" s="17"/>
      <c r="W5078" s="17"/>
      <c r="X5078" s="17"/>
      <c r="Y5078" s="17"/>
      <c r="Z5078" s="18">
        <f>SUM(T5078:Y5078)</f>
        <v>0.2</v>
      </c>
      <c r="AA5078" s="17"/>
      <c r="AB5078" s="17"/>
      <c r="AC5078" s="41">
        <f>G5078+J5078+N5078+S5078+Z5078+AA5078-AB5078</f>
        <v>62.733333333333334</v>
      </c>
    </row>
    <row r="5079" spans="1:29" x14ac:dyDescent="0.25">
      <c r="A5079" s="225">
        <v>5075</v>
      </c>
      <c r="B5079" s="109">
        <v>194516</v>
      </c>
      <c r="C5079" s="36" t="s">
        <v>5457</v>
      </c>
      <c r="D5079" s="39">
        <v>0.62722222222222224</v>
      </c>
      <c r="E5079" s="123"/>
      <c r="F5079" s="33"/>
      <c r="G5079" s="34">
        <v>62.722222222222221</v>
      </c>
      <c r="H5079" s="33"/>
      <c r="I5079" s="32"/>
      <c r="J5079" s="34">
        <v>0</v>
      </c>
      <c r="K5079" s="33"/>
      <c r="L5079" s="32"/>
      <c r="M5079" s="32"/>
      <c r="N5079" s="34">
        <v>0</v>
      </c>
      <c r="O5079" s="32"/>
      <c r="P5079" s="32"/>
      <c r="Q5079" s="32"/>
      <c r="R5079" s="32"/>
      <c r="S5079" s="34">
        <v>0</v>
      </c>
      <c r="T5079" s="35"/>
      <c r="U5079" s="33"/>
      <c r="V5079" s="33"/>
      <c r="W5079" s="33"/>
      <c r="X5079" s="33"/>
      <c r="Y5079" s="33"/>
      <c r="Z5079" s="34">
        <v>0</v>
      </c>
      <c r="AA5079" s="33"/>
      <c r="AB5079" s="33"/>
      <c r="AC5079" s="42">
        <v>62.722222222222221</v>
      </c>
    </row>
    <row r="5080" spans="1:29" x14ac:dyDescent="0.25">
      <c r="A5080" s="224">
        <v>5076</v>
      </c>
      <c r="B5080" s="109">
        <v>184163</v>
      </c>
      <c r="C5080" s="36" t="s">
        <v>5457</v>
      </c>
      <c r="D5080" s="39">
        <v>0.62722222222222224</v>
      </c>
      <c r="E5080" s="123"/>
      <c r="F5080" s="33"/>
      <c r="G5080" s="34">
        <v>62.722222222222221</v>
      </c>
      <c r="H5080" s="33"/>
      <c r="I5080" s="32"/>
      <c r="J5080" s="34">
        <v>0</v>
      </c>
      <c r="K5080" s="33"/>
      <c r="L5080" s="32"/>
      <c r="M5080" s="32"/>
      <c r="N5080" s="34">
        <v>0</v>
      </c>
      <c r="O5080" s="32"/>
      <c r="P5080" s="32"/>
      <c r="Q5080" s="32"/>
      <c r="R5080" s="32"/>
      <c r="S5080" s="34">
        <v>0</v>
      </c>
      <c r="T5080" s="35"/>
      <c r="U5080" s="33"/>
      <c r="V5080" s="33"/>
      <c r="W5080" s="33"/>
      <c r="X5080" s="33"/>
      <c r="Y5080" s="33"/>
      <c r="Z5080" s="34">
        <v>0</v>
      </c>
      <c r="AA5080" s="33"/>
      <c r="AB5080" s="33"/>
      <c r="AC5080" s="42">
        <v>62.722222222222221</v>
      </c>
    </row>
    <row r="5081" spans="1:29" x14ac:dyDescent="0.25">
      <c r="A5081" s="224">
        <v>5077</v>
      </c>
      <c r="B5081" s="62" t="s">
        <v>5371</v>
      </c>
      <c r="C5081" s="9" t="s">
        <v>4042</v>
      </c>
      <c r="D5081" s="18">
        <v>0.62513333333333332</v>
      </c>
      <c r="E5081" s="124"/>
      <c r="F5081" s="17"/>
      <c r="G5081" s="18">
        <f>SUM(D5081*100,E5081:F5081)</f>
        <v>62.513333333333335</v>
      </c>
      <c r="H5081" s="17"/>
      <c r="I5081" s="19"/>
      <c r="J5081" s="18">
        <f>SUM(H5081:I5081)</f>
        <v>0</v>
      </c>
      <c r="K5081" s="17"/>
      <c r="L5081" s="19"/>
      <c r="M5081" s="19"/>
      <c r="N5081" s="18">
        <f>SUM(K5081:M5081)</f>
        <v>0</v>
      </c>
      <c r="O5081" s="19"/>
      <c r="P5081" s="19"/>
      <c r="Q5081" s="19"/>
      <c r="R5081" s="19"/>
      <c r="S5081" s="18">
        <f>SUM(O5081:R5081)</f>
        <v>0</v>
      </c>
      <c r="T5081" s="20"/>
      <c r="U5081" s="17">
        <v>0.2</v>
      </c>
      <c r="V5081" s="17"/>
      <c r="W5081" s="17"/>
      <c r="X5081" s="17"/>
      <c r="Y5081" s="17"/>
      <c r="Z5081" s="18">
        <f>SUM(T5081:Y5081)</f>
        <v>0.2</v>
      </c>
      <c r="AA5081" s="17"/>
      <c r="AB5081" s="17"/>
      <c r="AC5081" s="41">
        <f>G5081+J5081+N5081+S5081+Z5081+AA5081-AB5081</f>
        <v>62.713333333333338</v>
      </c>
    </row>
    <row r="5082" spans="1:29" x14ac:dyDescent="0.25">
      <c r="A5082" s="224">
        <v>5078</v>
      </c>
      <c r="B5082" s="110" t="s">
        <v>4600</v>
      </c>
      <c r="C5082" s="50" t="s">
        <v>4042</v>
      </c>
      <c r="D5082" s="18">
        <v>0.62709677419354837</v>
      </c>
      <c r="E5082" s="124"/>
      <c r="F5082" s="17"/>
      <c r="G5082" s="18">
        <f>SUM(D5082*100,E5082:F5082)</f>
        <v>62.70967741935484</v>
      </c>
      <c r="H5082" s="17"/>
      <c r="I5082" s="19"/>
      <c r="J5082" s="18">
        <f>SUM(H5082:I5082)</f>
        <v>0</v>
      </c>
      <c r="K5082" s="17"/>
      <c r="L5082" s="19"/>
      <c r="M5082" s="19"/>
      <c r="N5082" s="18">
        <f>SUM(K5082:M5082)</f>
        <v>0</v>
      </c>
      <c r="O5082" s="19"/>
      <c r="P5082" s="19"/>
      <c r="Q5082" s="19"/>
      <c r="R5082" s="19"/>
      <c r="S5082" s="18">
        <f>SUM(O5082:R5082)</f>
        <v>0</v>
      </c>
      <c r="T5082" s="20"/>
      <c r="U5082" s="17"/>
      <c r="V5082" s="17"/>
      <c r="W5082" s="17"/>
      <c r="X5082" s="17"/>
      <c r="Y5082" s="17"/>
      <c r="Z5082" s="18">
        <f>SUM(T5082:Y5082)</f>
        <v>0</v>
      </c>
      <c r="AA5082" s="17"/>
      <c r="AB5082" s="17"/>
      <c r="AC5082" s="41">
        <f>G5082+J5082+N5082+S5082+Z5082+AA5082-AB5082</f>
        <v>62.70967741935484</v>
      </c>
    </row>
    <row r="5083" spans="1:29" x14ac:dyDescent="0.25">
      <c r="A5083" s="225">
        <v>5079</v>
      </c>
      <c r="B5083" s="111" t="s">
        <v>4087</v>
      </c>
      <c r="C5083" s="8" t="s">
        <v>4042</v>
      </c>
      <c r="D5083" s="18">
        <v>0.61906249999999996</v>
      </c>
      <c r="E5083" s="124"/>
      <c r="F5083" s="17"/>
      <c r="G5083" s="18">
        <f>SUM(D5083*100,E5083:F5083)</f>
        <v>61.906249999999993</v>
      </c>
      <c r="H5083" s="17"/>
      <c r="I5083" s="19"/>
      <c r="J5083" s="18">
        <f>SUM(H5083:I5083)</f>
        <v>0</v>
      </c>
      <c r="K5083" s="17"/>
      <c r="L5083" s="19"/>
      <c r="M5083" s="19"/>
      <c r="N5083" s="18">
        <f>SUM(K5083:M5083)</f>
        <v>0</v>
      </c>
      <c r="O5083" s="19"/>
      <c r="P5083" s="19"/>
      <c r="Q5083" s="19"/>
      <c r="R5083" s="19"/>
      <c r="S5083" s="18">
        <f>SUM(O5083:R5083)</f>
        <v>0</v>
      </c>
      <c r="T5083" s="20"/>
      <c r="U5083" s="17">
        <v>0.8</v>
      </c>
      <c r="V5083" s="17"/>
      <c r="W5083" s="17"/>
      <c r="X5083" s="17"/>
      <c r="Y5083" s="17"/>
      <c r="Z5083" s="18">
        <f>SUM(T5083:Y5083)</f>
        <v>0.8</v>
      </c>
      <c r="AA5083" s="17"/>
      <c r="AB5083" s="17"/>
      <c r="AC5083" s="41">
        <f>G5083+J5083+N5083+S5083+Z5083+AA5083-AB5083</f>
        <v>62.70624999999999</v>
      </c>
    </row>
    <row r="5084" spans="1:29" x14ac:dyDescent="0.25">
      <c r="A5084" s="224">
        <v>5080</v>
      </c>
      <c r="B5084" s="62" t="s">
        <v>3909</v>
      </c>
      <c r="C5084" s="13" t="s">
        <v>3340</v>
      </c>
      <c r="D5084" s="18">
        <v>0.62692307692307692</v>
      </c>
      <c r="E5084" s="122"/>
      <c r="F5084" s="17"/>
      <c r="G5084" s="18">
        <v>62.692307692307693</v>
      </c>
      <c r="H5084" s="17"/>
      <c r="I5084" s="19"/>
      <c r="J5084" s="18">
        <v>0</v>
      </c>
      <c r="K5084" s="17"/>
      <c r="L5084" s="19"/>
      <c r="M5084" s="19"/>
      <c r="N5084" s="18">
        <v>0</v>
      </c>
      <c r="O5084" s="19"/>
      <c r="P5084" s="19"/>
      <c r="Q5084" s="19"/>
      <c r="R5084" s="19"/>
      <c r="S5084" s="18">
        <v>0</v>
      </c>
      <c r="T5084" s="20"/>
      <c r="U5084" s="17"/>
      <c r="V5084" s="17"/>
      <c r="W5084" s="17"/>
      <c r="X5084" s="17"/>
      <c r="Y5084" s="17"/>
      <c r="Z5084" s="18">
        <v>0</v>
      </c>
      <c r="AA5084" s="17"/>
      <c r="AB5084" s="17"/>
      <c r="AC5084" s="41">
        <v>62.692307692307693</v>
      </c>
    </row>
    <row r="5085" spans="1:29" x14ac:dyDescent="0.25">
      <c r="A5085" s="224">
        <v>5081</v>
      </c>
      <c r="B5085" s="62" t="s">
        <v>3910</v>
      </c>
      <c r="C5085" s="13" t="s">
        <v>3340</v>
      </c>
      <c r="D5085" s="18">
        <v>0.62666666666666671</v>
      </c>
      <c r="E5085" s="122"/>
      <c r="F5085" s="17"/>
      <c r="G5085" s="18">
        <v>62.666666666666671</v>
      </c>
      <c r="H5085" s="17"/>
      <c r="I5085" s="19"/>
      <c r="J5085" s="18">
        <v>0</v>
      </c>
      <c r="K5085" s="17"/>
      <c r="L5085" s="19"/>
      <c r="M5085" s="19"/>
      <c r="N5085" s="18">
        <v>0</v>
      </c>
      <c r="O5085" s="19"/>
      <c r="P5085" s="19"/>
      <c r="Q5085" s="19"/>
      <c r="R5085" s="19"/>
      <c r="S5085" s="18">
        <v>0</v>
      </c>
      <c r="T5085" s="20"/>
      <c r="U5085" s="17"/>
      <c r="V5085" s="17"/>
      <c r="W5085" s="17"/>
      <c r="X5085" s="17"/>
      <c r="Y5085" s="17"/>
      <c r="Z5085" s="18">
        <v>0</v>
      </c>
      <c r="AA5085" s="17"/>
      <c r="AB5085" s="17"/>
      <c r="AC5085" s="41">
        <v>62.666666666666671</v>
      </c>
    </row>
    <row r="5086" spans="1:29" x14ac:dyDescent="0.25">
      <c r="A5086" s="224">
        <v>5082</v>
      </c>
      <c r="B5086" s="62" t="s">
        <v>3911</v>
      </c>
      <c r="C5086" s="13" t="s">
        <v>3340</v>
      </c>
      <c r="D5086" s="18">
        <v>0.62653846153846149</v>
      </c>
      <c r="E5086" s="122"/>
      <c r="F5086" s="17"/>
      <c r="G5086" s="18">
        <v>62.653846153846146</v>
      </c>
      <c r="H5086" s="17"/>
      <c r="I5086" s="19"/>
      <c r="J5086" s="18">
        <v>0</v>
      </c>
      <c r="K5086" s="17"/>
      <c r="L5086" s="19"/>
      <c r="M5086" s="19"/>
      <c r="N5086" s="18">
        <v>0</v>
      </c>
      <c r="O5086" s="19"/>
      <c r="P5086" s="19"/>
      <c r="Q5086" s="19"/>
      <c r="R5086" s="19"/>
      <c r="S5086" s="18">
        <v>0</v>
      </c>
      <c r="T5086" s="20"/>
      <c r="U5086" s="17"/>
      <c r="V5086" s="17"/>
      <c r="W5086" s="17"/>
      <c r="X5086" s="17"/>
      <c r="Y5086" s="17"/>
      <c r="Z5086" s="18">
        <v>0</v>
      </c>
      <c r="AA5086" s="17"/>
      <c r="AB5086" s="17"/>
      <c r="AC5086" s="41">
        <v>62.653846153846146</v>
      </c>
    </row>
    <row r="5087" spans="1:29" x14ac:dyDescent="0.25">
      <c r="A5087" s="225">
        <v>5083</v>
      </c>
      <c r="B5087" s="58" t="s">
        <v>1199</v>
      </c>
      <c r="C5087" s="8" t="s">
        <v>5456</v>
      </c>
      <c r="D5087" s="6">
        <v>0.62645161290322582</v>
      </c>
      <c r="E5087" s="121"/>
      <c r="F5087" s="5"/>
      <c r="G5087" s="6">
        <f>SUM(D5087*100,E5087:F5087)</f>
        <v>62.645161290322584</v>
      </c>
      <c r="H5087" s="5"/>
      <c r="I5087" s="4"/>
      <c r="J5087" s="6">
        <f>SUM(H5087:I5087)</f>
        <v>0</v>
      </c>
      <c r="K5087" s="5"/>
      <c r="L5087" s="4"/>
      <c r="M5087" s="4"/>
      <c r="N5087" s="6">
        <f>SUM(K5087:M5087)</f>
        <v>0</v>
      </c>
      <c r="O5087" s="4"/>
      <c r="P5087" s="4"/>
      <c r="Q5087" s="4"/>
      <c r="R5087" s="4"/>
      <c r="S5087" s="6">
        <f>SUM(O5087:R5087)</f>
        <v>0</v>
      </c>
      <c r="T5087" s="7"/>
      <c r="U5087" s="5"/>
      <c r="V5087" s="5"/>
      <c r="W5087" s="5"/>
      <c r="X5087" s="5"/>
      <c r="Y5087" s="5"/>
      <c r="Z5087" s="6">
        <f>SUM(T5087:Y5087)</f>
        <v>0</v>
      </c>
      <c r="AA5087" s="5"/>
      <c r="AB5087" s="5"/>
      <c r="AC5087" s="40">
        <f>G5087+J5087+N5087+S5087+Z5087+AA5087-AB5087</f>
        <v>62.645161290322584</v>
      </c>
    </row>
    <row r="5088" spans="1:29" x14ac:dyDescent="0.25">
      <c r="A5088" s="224">
        <v>5084</v>
      </c>
      <c r="B5088" s="62" t="s">
        <v>3912</v>
      </c>
      <c r="C5088" s="13" t="s">
        <v>3340</v>
      </c>
      <c r="D5088" s="18">
        <v>0.60242424242424242</v>
      </c>
      <c r="E5088" s="122">
        <v>1</v>
      </c>
      <c r="F5088" s="17"/>
      <c r="G5088" s="18">
        <v>61.242424242424242</v>
      </c>
      <c r="H5088" s="17"/>
      <c r="I5088" s="19"/>
      <c r="J5088" s="18">
        <v>0</v>
      </c>
      <c r="K5088" s="17"/>
      <c r="L5088" s="19"/>
      <c r="M5088" s="19"/>
      <c r="N5088" s="18">
        <v>0</v>
      </c>
      <c r="O5088" s="19"/>
      <c r="P5088" s="19"/>
      <c r="Q5088" s="19"/>
      <c r="R5088" s="19"/>
      <c r="S5088" s="18">
        <v>0</v>
      </c>
      <c r="T5088" s="20">
        <v>1</v>
      </c>
      <c r="U5088" s="17"/>
      <c r="V5088" s="17"/>
      <c r="W5088" s="17">
        <v>0.4</v>
      </c>
      <c r="X5088" s="17"/>
      <c r="Y5088" s="17"/>
      <c r="Z5088" s="18">
        <v>1.4</v>
      </c>
      <c r="AA5088" s="17"/>
      <c r="AB5088" s="17"/>
      <c r="AC5088" s="41">
        <v>62.642424242424241</v>
      </c>
    </row>
    <row r="5089" spans="1:29" x14ac:dyDescent="0.25">
      <c r="A5089" s="224">
        <v>5085</v>
      </c>
      <c r="B5089" s="101" t="s">
        <v>2059</v>
      </c>
      <c r="C5089" s="8" t="s">
        <v>1369</v>
      </c>
      <c r="D5089" s="18">
        <v>0.60933333333333328</v>
      </c>
      <c r="E5089" s="122"/>
      <c r="F5089" s="17"/>
      <c r="G5089" s="18">
        <f>SUM(D5089*100,E5089:F5089)</f>
        <v>60.93333333333333</v>
      </c>
      <c r="H5089" s="17"/>
      <c r="I5089" s="19"/>
      <c r="J5089" s="18">
        <f>SUM(H5089:I5089)</f>
        <v>0</v>
      </c>
      <c r="K5089" s="17"/>
      <c r="L5089" s="19"/>
      <c r="M5089" s="19"/>
      <c r="N5089" s="18">
        <f>SUM(K5089:M5089)</f>
        <v>0</v>
      </c>
      <c r="O5089" s="19"/>
      <c r="P5089" s="19"/>
      <c r="Q5089" s="19"/>
      <c r="R5089" s="19"/>
      <c r="S5089" s="18">
        <f>SUM(O5089:R5089)</f>
        <v>0</v>
      </c>
      <c r="T5089" s="20"/>
      <c r="U5089" s="17">
        <v>0.5</v>
      </c>
      <c r="V5089" s="17"/>
      <c r="W5089" s="17">
        <v>0.2</v>
      </c>
      <c r="X5089" s="17"/>
      <c r="Y5089" s="17">
        <v>1</v>
      </c>
      <c r="Z5089" s="18">
        <f>SUM(T5089:Y5089)</f>
        <v>1.7</v>
      </c>
      <c r="AA5089" s="17"/>
      <c r="AB5089" s="17"/>
      <c r="AC5089" s="41">
        <f>G5089+J5089+N5089+S5089+Z5089+AA5089-AB5089</f>
        <v>62.633333333333333</v>
      </c>
    </row>
    <row r="5090" spans="1:29" x14ac:dyDescent="0.25">
      <c r="A5090" s="224">
        <v>5086</v>
      </c>
      <c r="B5090" s="111" t="s">
        <v>4096</v>
      </c>
      <c r="C5090" s="8" t="s">
        <v>4042</v>
      </c>
      <c r="D5090" s="18">
        <v>0.62624999999999997</v>
      </c>
      <c r="E5090" s="124"/>
      <c r="F5090" s="17"/>
      <c r="G5090" s="18">
        <f>SUM(D5090*100,E5090:F5090)</f>
        <v>62.625</v>
      </c>
      <c r="H5090" s="17"/>
      <c r="I5090" s="19"/>
      <c r="J5090" s="18">
        <f>SUM(H5090:I5090)</f>
        <v>0</v>
      </c>
      <c r="K5090" s="17"/>
      <c r="L5090" s="19"/>
      <c r="M5090" s="19"/>
      <c r="N5090" s="18">
        <f>SUM(K5090:M5090)</f>
        <v>0</v>
      </c>
      <c r="O5090" s="19"/>
      <c r="P5090" s="19"/>
      <c r="Q5090" s="19"/>
      <c r="R5090" s="19"/>
      <c r="S5090" s="18">
        <f>SUM(O5090:R5090)</f>
        <v>0</v>
      </c>
      <c r="T5090" s="20"/>
      <c r="U5090" s="17"/>
      <c r="V5090" s="17"/>
      <c r="W5090" s="17"/>
      <c r="X5090" s="17"/>
      <c r="Y5090" s="17"/>
      <c r="Z5090" s="18">
        <f>SUM(T5090:Y5090)</f>
        <v>0</v>
      </c>
      <c r="AA5090" s="17"/>
      <c r="AB5090" s="17"/>
      <c r="AC5090" s="41">
        <f>G5090+J5090+N5090+S5090+Z5090+AA5090-AB5090</f>
        <v>62.625</v>
      </c>
    </row>
    <row r="5091" spans="1:29" x14ac:dyDescent="0.25">
      <c r="A5091" s="225">
        <v>5087</v>
      </c>
      <c r="B5091" s="109">
        <v>214116</v>
      </c>
      <c r="C5091" s="36" t="s">
        <v>5457</v>
      </c>
      <c r="D5091" s="39">
        <v>0.50522962962962958</v>
      </c>
      <c r="E5091" s="123"/>
      <c r="F5091" s="33"/>
      <c r="G5091" s="34">
        <v>50.522962962962957</v>
      </c>
      <c r="H5091" s="33"/>
      <c r="I5091" s="32"/>
      <c r="J5091" s="34">
        <v>0</v>
      </c>
      <c r="K5091" s="33"/>
      <c r="L5091" s="32"/>
      <c r="M5091" s="32"/>
      <c r="N5091" s="34">
        <v>0</v>
      </c>
      <c r="O5091" s="32">
        <v>2.5</v>
      </c>
      <c r="P5091" s="32"/>
      <c r="Q5091" s="32">
        <v>9.6</v>
      </c>
      <c r="R5091" s="32"/>
      <c r="S5091" s="34">
        <v>12.1</v>
      </c>
      <c r="T5091" s="35"/>
      <c r="U5091" s="33"/>
      <c r="V5091" s="33"/>
      <c r="W5091" s="33"/>
      <c r="X5091" s="33"/>
      <c r="Y5091" s="33"/>
      <c r="Z5091" s="34">
        <v>0</v>
      </c>
      <c r="AA5091" s="33"/>
      <c r="AB5091" s="33"/>
      <c r="AC5091" s="42">
        <v>62.622962962962958</v>
      </c>
    </row>
    <row r="5092" spans="1:29" x14ac:dyDescent="0.25">
      <c r="A5092" s="224">
        <v>5088</v>
      </c>
      <c r="B5092" s="59" t="s">
        <v>1200</v>
      </c>
      <c r="C5092" s="8" t="s">
        <v>5456</v>
      </c>
      <c r="D5092" s="6">
        <v>0.62620689655172412</v>
      </c>
      <c r="E5092" s="121"/>
      <c r="F5092" s="5"/>
      <c r="G5092" s="6">
        <f>SUM(D5092*100,E5092:F5092)</f>
        <v>62.620689655172413</v>
      </c>
      <c r="H5092" s="5"/>
      <c r="I5092" s="4"/>
      <c r="J5092" s="6">
        <f>SUM(H5092:I5092)</f>
        <v>0</v>
      </c>
      <c r="K5092" s="5"/>
      <c r="L5092" s="4"/>
      <c r="M5092" s="4"/>
      <c r="N5092" s="6">
        <f>SUM(K5092:M5092)</f>
        <v>0</v>
      </c>
      <c r="O5092" s="4"/>
      <c r="P5092" s="4"/>
      <c r="Q5092" s="4"/>
      <c r="R5092" s="4"/>
      <c r="S5092" s="6">
        <f>SUM(O5092:R5092)</f>
        <v>0</v>
      </c>
      <c r="T5092" s="7"/>
      <c r="U5092" s="5"/>
      <c r="V5092" s="5"/>
      <c r="W5092" s="5"/>
      <c r="X5092" s="5"/>
      <c r="Y5092" s="5"/>
      <c r="Z5092" s="6">
        <f>SUM(T5092:Y5092)</f>
        <v>0</v>
      </c>
      <c r="AA5092" s="5"/>
      <c r="AB5092" s="5"/>
      <c r="AC5092" s="40">
        <f>G5092+J5092+N5092+S5092+Z5092+AA5092-AB5092</f>
        <v>62.620689655172413</v>
      </c>
    </row>
    <row r="5093" spans="1:29" x14ac:dyDescent="0.25">
      <c r="A5093" s="224">
        <v>5089</v>
      </c>
      <c r="B5093" s="62" t="s">
        <v>3209</v>
      </c>
      <c r="C5093" s="13" t="s">
        <v>2360</v>
      </c>
      <c r="D5093" s="18">
        <v>0.62612500000000004</v>
      </c>
      <c r="E5093" s="122"/>
      <c r="F5093" s="17"/>
      <c r="G5093" s="18">
        <v>62.612500000000004</v>
      </c>
      <c r="H5093" s="17"/>
      <c r="I5093" s="19"/>
      <c r="J5093" s="18">
        <v>0</v>
      </c>
      <c r="K5093" s="17"/>
      <c r="L5093" s="19"/>
      <c r="M5093" s="19"/>
      <c r="N5093" s="18">
        <v>0</v>
      </c>
      <c r="O5093" s="19"/>
      <c r="P5093" s="19"/>
      <c r="Q5093" s="19"/>
      <c r="R5093" s="19"/>
      <c r="S5093" s="18">
        <v>0</v>
      </c>
      <c r="T5093" s="20"/>
      <c r="U5093" s="17"/>
      <c r="V5093" s="17"/>
      <c r="W5093" s="17"/>
      <c r="X5093" s="17"/>
      <c r="Y5093" s="17"/>
      <c r="Z5093" s="18">
        <v>0</v>
      </c>
      <c r="AA5093" s="17"/>
      <c r="AB5093" s="17"/>
      <c r="AC5093" s="41">
        <v>62.612500000000004</v>
      </c>
    </row>
    <row r="5094" spans="1:29" x14ac:dyDescent="0.25">
      <c r="A5094" s="224">
        <v>5090</v>
      </c>
      <c r="B5094" s="81" t="s">
        <v>2060</v>
      </c>
      <c r="C5094" s="8" t="s">
        <v>1369</v>
      </c>
      <c r="D5094" s="18">
        <v>0.601123595505618</v>
      </c>
      <c r="E5094" s="122"/>
      <c r="F5094" s="17"/>
      <c r="G5094" s="18">
        <f>SUM(D5094*100,E5094:F5094)</f>
        <v>60.112359550561798</v>
      </c>
      <c r="H5094" s="17"/>
      <c r="I5094" s="19"/>
      <c r="J5094" s="18">
        <f>SUM(H5094:I5094)</f>
        <v>0</v>
      </c>
      <c r="K5094" s="17"/>
      <c r="L5094" s="19"/>
      <c r="M5094" s="19"/>
      <c r="N5094" s="18">
        <f>SUM(K5094:M5094)</f>
        <v>0</v>
      </c>
      <c r="O5094" s="19">
        <v>2.5</v>
      </c>
      <c r="P5094" s="19"/>
      <c r="Q5094" s="19"/>
      <c r="R5094" s="19"/>
      <c r="S5094" s="18">
        <f>SUM(O5094:R5094)</f>
        <v>2.5</v>
      </c>
      <c r="T5094" s="20"/>
      <c r="U5094" s="17"/>
      <c r="V5094" s="17"/>
      <c r="W5094" s="17"/>
      <c r="X5094" s="17"/>
      <c r="Y5094" s="17"/>
      <c r="Z5094" s="18">
        <f>SUM(T5094:Y5094)</f>
        <v>0</v>
      </c>
      <c r="AA5094" s="17"/>
      <c r="AB5094" s="17"/>
      <c r="AC5094" s="41">
        <f>G5094+J5094+N5094+S5094+Z5094+AA5094-AB5094</f>
        <v>62.612359550561798</v>
      </c>
    </row>
    <row r="5095" spans="1:29" x14ac:dyDescent="0.25">
      <c r="A5095" s="225">
        <v>5091</v>
      </c>
      <c r="B5095" s="81" t="s">
        <v>4337</v>
      </c>
      <c r="C5095" s="8" t="s">
        <v>4042</v>
      </c>
      <c r="D5095" s="18">
        <v>0.62580645161290327</v>
      </c>
      <c r="E5095" s="124"/>
      <c r="F5095" s="17"/>
      <c r="G5095" s="18">
        <f>SUM(D5095*100,E5095:F5095)</f>
        <v>62.580645161290327</v>
      </c>
      <c r="H5095" s="17"/>
      <c r="I5095" s="19"/>
      <c r="J5095" s="18">
        <f>SUM(H5095:I5095)</f>
        <v>0</v>
      </c>
      <c r="K5095" s="17"/>
      <c r="L5095" s="19"/>
      <c r="M5095" s="19"/>
      <c r="N5095" s="18">
        <f>SUM(K5095:M5095)</f>
        <v>0</v>
      </c>
      <c r="O5095" s="19"/>
      <c r="P5095" s="19"/>
      <c r="Q5095" s="19"/>
      <c r="R5095" s="19"/>
      <c r="S5095" s="18">
        <f>SUM(O5095:R5095)</f>
        <v>0</v>
      </c>
      <c r="T5095" s="20"/>
      <c r="U5095" s="17"/>
      <c r="V5095" s="17"/>
      <c r="W5095" s="17"/>
      <c r="X5095" s="17"/>
      <c r="Y5095" s="17"/>
      <c r="Z5095" s="18">
        <f>SUM(T5095:Y5095)</f>
        <v>0</v>
      </c>
      <c r="AA5095" s="17"/>
      <c r="AB5095" s="17"/>
      <c r="AC5095" s="41">
        <f>G5095+J5095+N5095+S5095+Z5095+AA5095-AB5095</f>
        <v>62.580645161290327</v>
      </c>
    </row>
    <row r="5096" spans="1:29" x14ac:dyDescent="0.25">
      <c r="A5096" s="224">
        <v>5092</v>
      </c>
      <c r="B5096" s="82" t="s">
        <v>2061</v>
      </c>
      <c r="C5096" s="25" t="s">
        <v>1369</v>
      </c>
      <c r="D5096" s="18">
        <v>0.6156666666666667</v>
      </c>
      <c r="E5096" s="122"/>
      <c r="F5096" s="17"/>
      <c r="G5096" s="18">
        <f>SUM(D5096*100,E5096:F5096)</f>
        <v>61.56666666666667</v>
      </c>
      <c r="H5096" s="17"/>
      <c r="I5096" s="19"/>
      <c r="J5096" s="18">
        <f>SUM(H5096:I5096)</f>
        <v>0</v>
      </c>
      <c r="K5096" s="17"/>
      <c r="L5096" s="19"/>
      <c r="M5096" s="19"/>
      <c r="N5096" s="18">
        <f>SUM(K5096:M5096)</f>
        <v>0</v>
      </c>
      <c r="O5096" s="19"/>
      <c r="P5096" s="19"/>
      <c r="Q5096" s="19"/>
      <c r="R5096" s="19"/>
      <c r="S5096" s="18">
        <f>SUM(O5096:R5096)</f>
        <v>0</v>
      </c>
      <c r="T5096" s="20">
        <v>1</v>
      </c>
      <c r="U5096" s="17"/>
      <c r="V5096" s="17"/>
      <c r="W5096" s="17"/>
      <c r="X5096" s="17"/>
      <c r="Y5096" s="17"/>
      <c r="Z5096" s="18">
        <f>SUM(T5096:Y5096)</f>
        <v>1</v>
      </c>
      <c r="AA5096" s="17"/>
      <c r="AB5096" s="17"/>
      <c r="AC5096" s="41">
        <f>G5096+J5096+N5096+S5096+Z5096+AA5096-AB5096</f>
        <v>62.56666666666667</v>
      </c>
    </row>
    <row r="5097" spans="1:29" x14ac:dyDescent="0.25">
      <c r="A5097" s="224">
        <v>5093</v>
      </c>
      <c r="B5097" s="62" t="s">
        <v>4765</v>
      </c>
      <c r="C5097" s="8" t="s">
        <v>4042</v>
      </c>
      <c r="D5097" s="18">
        <v>0.6256666666666667</v>
      </c>
      <c r="E5097" s="124"/>
      <c r="F5097" s="17"/>
      <c r="G5097" s="18">
        <f>SUM(D5097*100,E5097:F5097)</f>
        <v>62.56666666666667</v>
      </c>
      <c r="H5097" s="17"/>
      <c r="I5097" s="19"/>
      <c r="J5097" s="18">
        <f>SUM(H5097:I5097)</f>
        <v>0</v>
      </c>
      <c r="K5097" s="17"/>
      <c r="L5097" s="19"/>
      <c r="M5097" s="19"/>
      <c r="N5097" s="18">
        <f>SUM(K5097:M5097)</f>
        <v>0</v>
      </c>
      <c r="O5097" s="19"/>
      <c r="P5097" s="19"/>
      <c r="Q5097" s="19"/>
      <c r="R5097" s="19"/>
      <c r="S5097" s="18">
        <f>SUM(O5097:R5097)</f>
        <v>0</v>
      </c>
      <c r="T5097" s="20"/>
      <c r="U5097" s="17"/>
      <c r="V5097" s="17"/>
      <c r="W5097" s="17"/>
      <c r="X5097" s="17"/>
      <c r="Y5097" s="17"/>
      <c r="Z5097" s="18">
        <f>SUM(T5097:Y5097)</f>
        <v>0</v>
      </c>
      <c r="AA5097" s="17"/>
      <c r="AB5097" s="17"/>
      <c r="AC5097" s="41">
        <f>G5097+J5097+N5097+S5097+Z5097+AA5097-AB5097</f>
        <v>62.56666666666667</v>
      </c>
    </row>
    <row r="5098" spans="1:29" x14ac:dyDescent="0.25">
      <c r="A5098" s="224">
        <v>5094</v>
      </c>
      <c r="B5098" s="58" t="s">
        <v>1201</v>
      </c>
      <c r="C5098" s="8" t="s">
        <v>5456</v>
      </c>
      <c r="D5098" s="6">
        <v>0.53354838709677421</v>
      </c>
      <c r="E5098" s="121"/>
      <c r="F5098" s="5"/>
      <c r="G5098" s="6">
        <f>SUM(D5098*100,E5098:F5098)</f>
        <v>53.354838709677423</v>
      </c>
      <c r="H5098" s="5"/>
      <c r="I5098" s="4"/>
      <c r="J5098" s="6">
        <f>SUM(H5098:I5098)</f>
        <v>0</v>
      </c>
      <c r="K5098" s="5"/>
      <c r="L5098" s="4"/>
      <c r="M5098" s="4"/>
      <c r="N5098" s="6">
        <f>SUM(K5098:M5098)</f>
        <v>0</v>
      </c>
      <c r="O5098" s="4"/>
      <c r="P5098" s="4"/>
      <c r="Q5098" s="4"/>
      <c r="R5098" s="4"/>
      <c r="S5098" s="6">
        <f>SUM(O5098:R5098)</f>
        <v>0</v>
      </c>
      <c r="T5098" s="7"/>
      <c r="U5098" s="5">
        <f>4.6+0.6</f>
        <v>5.1999999999999993</v>
      </c>
      <c r="V5098" s="5"/>
      <c r="W5098" s="5">
        <v>2</v>
      </c>
      <c r="X5098" s="5">
        <v>2</v>
      </c>
      <c r="Y5098" s="5"/>
      <c r="Z5098" s="6">
        <f>SUM(T5098:Y5098)</f>
        <v>9.1999999999999993</v>
      </c>
      <c r="AA5098" s="5"/>
      <c r="AB5098" s="5"/>
      <c r="AC5098" s="40">
        <f>G5098+J5098+N5098+S5098+Z5098+AA5098-AB5098</f>
        <v>62.554838709677426</v>
      </c>
    </row>
    <row r="5099" spans="1:29" x14ac:dyDescent="0.25">
      <c r="A5099" s="225">
        <v>5095</v>
      </c>
      <c r="B5099" s="81" t="s">
        <v>4506</v>
      </c>
      <c r="C5099" s="8" t="s">
        <v>4042</v>
      </c>
      <c r="D5099" s="18">
        <v>0.62548387096774194</v>
      </c>
      <c r="E5099" s="124"/>
      <c r="F5099" s="17"/>
      <c r="G5099" s="18">
        <f>SUM(D5099*100,E5099:F5099)</f>
        <v>62.548387096774192</v>
      </c>
      <c r="H5099" s="17"/>
      <c r="I5099" s="19"/>
      <c r="J5099" s="18">
        <f>SUM(H5099:I5099)</f>
        <v>0</v>
      </c>
      <c r="K5099" s="17"/>
      <c r="L5099" s="19"/>
      <c r="M5099" s="19"/>
      <c r="N5099" s="18">
        <f>SUM(K5099:M5099)</f>
        <v>0</v>
      </c>
      <c r="O5099" s="19"/>
      <c r="P5099" s="19"/>
      <c r="Q5099" s="19"/>
      <c r="R5099" s="19"/>
      <c r="S5099" s="18">
        <f>SUM(O5099:R5099)</f>
        <v>0</v>
      </c>
      <c r="T5099" s="20"/>
      <c r="U5099" s="17"/>
      <c r="V5099" s="17"/>
      <c r="W5099" s="17"/>
      <c r="X5099" s="17"/>
      <c r="Y5099" s="17"/>
      <c r="Z5099" s="18">
        <f>SUM(T5099:Y5099)</f>
        <v>0</v>
      </c>
      <c r="AA5099" s="17"/>
      <c r="AB5099" s="17"/>
      <c r="AC5099" s="41">
        <f>G5099+J5099+N5099+S5099+Z5099+AA5099-AB5099</f>
        <v>62.548387096774192</v>
      </c>
    </row>
    <row r="5100" spans="1:29" x14ac:dyDescent="0.25">
      <c r="A5100" s="224">
        <v>5096</v>
      </c>
      <c r="B5100" s="62" t="s">
        <v>3210</v>
      </c>
      <c r="C5100" s="13" t="s">
        <v>2360</v>
      </c>
      <c r="D5100" s="18">
        <v>0.62538461538461543</v>
      </c>
      <c r="E5100" s="122"/>
      <c r="F5100" s="17"/>
      <c r="G5100" s="18">
        <v>62.53846153846154</v>
      </c>
      <c r="H5100" s="17"/>
      <c r="I5100" s="19"/>
      <c r="J5100" s="18">
        <v>0</v>
      </c>
      <c r="K5100" s="17"/>
      <c r="L5100" s="19"/>
      <c r="M5100" s="19"/>
      <c r="N5100" s="18">
        <v>0</v>
      </c>
      <c r="O5100" s="19"/>
      <c r="P5100" s="19"/>
      <c r="Q5100" s="19"/>
      <c r="R5100" s="19"/>
      <c r="S5100" s="18">
        <v>0</v>
      </c>
      <c r="T5100" s="20"/>
      <c r="U5100" s="17"/>
      <c r="V5100" s="17"/>
      <c r="W5100" s="17"/>
      <c r="X5100" s="17"/>
      <c r="Y5100" s="17"/>
      <c r="Z5100" s="18">
        <v>0</v>
      </c>
      <c r="AA5100" s="17"/>
      <c r="AB5100" s="17"/>
      <c r="AC5100" s="41">
        <v>62.53846153846154</v>
      </c>
    </row>
    <row r="5101" spans="1:29" x14ac:dyDescent="0.25">
      <c r="A5101" s="224">
        <v>5097</v>
      </c>
      <c r="B5101" s="62" t="s">
        <v>3913</v>
      </c>
      <c r="C5101" s="13" t="s">
        <v>3340</v>
      </c>
      <c r="D5101" s="18">
        <v>0.62512820512820511</v>
      </c>
      <c r="E5101" s="122"/>
      <c r="F5101" s="17"/>
      <c r="G5101" s="18">
        <v>62.512820512820511</v>
      </c>
      <c r="H5101" s="17"/>
      <c r="I5101" s="19"/>
      <c r="J5101" s="18">
        <v>0</v>
      </c>
      <c r="K5101" s="17"/>
      <c r="L5101" s="19"/>
      <c r="M5101" s="19"/>
      <c r="N5101" s="18">
        <v>0</v>
      </c>
      <c r="O5101" s="19"/>
      <c r="P5101" s="19"/>
      <c r="Q5101" s="19"/>
      <c r="R5101" s="19"/>
      <c r="S5101" s="18">
        <v>0</v>
      </c>
      <c r="T5101" s="20"/>
      <c r="U5101" s="17"/>
      <c r="V5101" s="17"/>
      <c r="W5101" s="17"/>
      <c r="X5101" s="17"/>
      <c r="Y5101" s="17"/>
      <c r="Z5101" s="18">
        <v>0</v>
      </c>
      <c r="AA5101" s="17"/>
      <c r="AB5101" s="17"/>
      <c r="AC5101" s="41">
        <v>62.512820512820511</v>
      </c>
    </row>
    <row r="5102" spans="1:29" x14ac:dyDescent="0.25">
      <c r="A5102" s="224">
        <v>5098</v>
      </c>
      <c r="B5102" s="62" t="s">
        <v>4983</v>
      </c>
      <c r="C5102" s="8" t="s">
        <v>4042</v>
      </c>
      <c r="D5102" s="18">
        <v>0.62486013986013988</v>
      </c>
      <c r="E5102" s="124"/>
      <c r="F5102" s="17"/>
      <c r="G5102" s="18">
        <f>SUM(D5102*100,E5102:F5102)</f>
        <v>62.486013986013987</v>
      </c>
      <c r="H5102" s="17"/>
      <c r="I5102" s="19"/>
      <c r="J5102" s="18">
        <f>SUM(H5102:I5102)</f>
        <v>0</v>
      </c>
      <c r="K5102" s="17"/>
      <c r="L5102" s="19"/>
      <c r="M5102" s="19"/>
      <c r="N5102" s="18">
        <f>SUM(K5102:M5102)</f>
        <v>0</v>
      </c>
      <c r="O5102" s="19"/>
      <c r="P5102" s="19"/>
      <c r="Q5102" s="19"/>
      <c r="R5102" s="19"/>
      <c r="S5102" s="18">
        <f>SUM(O5102:R5102)</f>
        <v>0</v>
      </c>
      <c r="T5102" s="20"/>
      <c r="U5102" s="17"/>
      <c r="V5102" s="17"/>
      <c r="W5102" s="17"/>
      <c r="X5102" s="17"/>
      <c r="Y5102" s="17"/>
      <c r="Z5102" s="18">
        <f>SUM(T5102:Y5102)</f>
        <v>0</v>
      </c>
      <c r="AA5102" s="17"/>
      <c r="AB5102" s="17"/>
      <c r="AC5102" s="41">
        <f>G5102+J5102+N5102+S5102+Z5102+AA5102-AB5102</f>
        <v>62.486013986013987</v>
      </c>
    </row>
    <row r="5103" spans="1:29" x14ac:dyDescent="0.25">
      <c r="A5103" s="225">
        <v>5099</v>
      </c>
      <c r="B5103" s="109">
        <v>214096</v>
      </c>
      <c r="C5103" s="36" t="s">
        <v>5457</v>
      </c>
      <c r="D5103" s="39">
        <v>0.56370370370370371</v>
      </c>
      <c r="E5103" s="123"/>
      <c r="F5103" s="33"/>
      <c r="G5103" s="34">
        <v>56.370370370370374</v>
      </c>
      <c r="H5103" s="33">
        <v>2</v>
      </c>
      <c r="I5103" s="32"/>
      <c r="J5103" s="34">
        <v>2</v>
      </c>
      <c r="K5103" s="33"/>
      <c r="L5103" s="32"/>
      <c r="M5103" s="32"/>
      <c r="N5103" s="34">
        <v>0</v>
      </c>
      <c r="O5103" s="32"/>
      <c r="P5103" s="32"/>
      <c r="Q5103" s="32"/>
      <c r="R5103" s="32"/>
      <c r="S5103" s="34">
        <v>0</v>
      </c>
      <c r="T5103" s="35"/>
      <c r="U5103" s="33">
        <v>4.0999999999999996</v>
      </c>
      <c r="V5103" s="33"/>
      <c r="W5103" s="33"/>
      <c r="X5103" s="33"/>
      <c r="Y5103" s="33"/>
      <c r="Z5103" s="34">
        <v>4.0999999999999996</v>
      </c>
      <c r="AA5103" s="33"/>
      <c r="AB5103" s="33"/>
      <c r="AC5103" s="42">
        <v>62.470370370370375</v>
      </c>
    </row>
    <row r="5104" spans="1:29" x14ac:dyDescent="0.25">
      <c r="A5104" s="224">
        <v>5100</v>
      </c>
      <c r="B5104" s="111" t="s">
        <v>4070</v>
      </c>
      <c r="C5104" s="8" t="s">
        <v>4042</v>
      </c>
      <c r="D5104" s="18">
        <v>0.62468749999999995</v>
      </c>
      <c r="E5104" s="124"/>
      <c r="F5104" s="17"/>
      <c r="G5104" s="18">
        <f>SUM(D5104*100,E5104:F5104)</f>
        <v>62.468749999999993</v>
      </c>
      <c r="H5104" s="17"/>
      <c r="I5104" s="19"/>
      <c r="J5104" s="18">
        <f>SUM(H5104:I5104)</f>
        <v>0</v>
      </c>
      <c r="K5104" s="17"/>
      <c r="L5104" s="19"/>
      <c r="M5104" s="19"/>
      <c r="N5104" s="18">
        <f>SUM(K5104:M5104)</f>
        <v>0</v>
      </c>
      <c r="O5104" s="19"/>
      <c r="P5104" s="19"/>
      <c r="Q5104" s="19"/>
      <c r="R5104" s="19"/>
      <c r="S5104" s="18">
        <f>SUM(O5104:R5104)</f>
        <v>0</v>
      </c>
      <c r="T5104" s="20"/>
      <c r="U5104" s="17"/>
      <c r="V5104" s="17"/>
      <c r="W5104" s="17"/>
      <c r="X5104" s="17"/>
      <c r="Y5104" s="17"/>
      <c r="Z5104" s="18">
        <f>SUM(T5104:Y5104)</f>
        <v>0</v>
      </c>
      <c r="AA5104" s="17"/>
      <c r="AB5104" s="17"/>
      <c r="AC5104" s="41">
        <f>G5104+J5104+N5104+S5104+Z5104+AA5104-AB5104</f>
        <v>62.468749999999993</v>
      </c>
    </row>
    <row r="5105" spans="1:29" x14ac:dyDescent="0.25">
      <c r="A5105" s="224">
        <v>5101</v>
      </c>
      <c r="B5105" s="62" t="s">
        <v>3211</v>
      </c>
      <c r="C5105" s="13" t="s">
        <v>2360</v>
      </c>
      <c r="D5105" s="18">
        <v>0.62454545454545451</v>
      </c>
      <c r="E5105" s="122"/>
      <c r="F5105" s="17"/>
      <c r="G5105" s="18">
        <v>62.454545454545453</v>
      </c>
      <c r="H5105" s="17"/>
      <c r="I5105" s="19"/>
      <c r="J5105" s="18">
        <v>0</v>
      </c>
      <c r="K5105" s="17"/>
      <c r="L5105" s="19"/>
      <c r="M5105" s="19"/>
      <c r="N5105" s="18">
        <v>0</v>
      </c>
      <c r="O5105" s="19"/>
      <c r="P5105" s="19"/>
      <c r="Q5105" s="19"/>
      <c r="R5105" s="19"/>
      <c r="S5105" s="18">
        <v>0</v>
      </c>
      <c r="T5105" s="20"/>
      <c r="U5105" s="17"/>
      <c r="V5105" s="17"/>
      <c r="W5105" s="17"/>
      <c r="X5105" s="17"/>
      <c r="Y5105" s="17"/>
      <c r="Z5105" s="18">
        <v>0</v>
      </c>
      <c r="AA5105" s="17"/>
      <c r="AB5105" s="17"/>
      <c r="AC5105" s="41">
        <v>62.454545454545453</v>
      </c>
    </row>
    <row r="5106" spans="1:29" x14ac:dyDescent="0.25">
      <c r="A5106" s="224">
        <v>5102</v>
      </c>
      <c r="B5106" s="81" t="s">
        <v>2062</v>
      </c>
      <c r="C5106" s="21" t="s">
        <v>1369</v>
      </c>
      <c r="D5106" s="18">
        <v>0.62451178451178446</v>
      </c>
      <c r="E5106" s="122"/>
      <c r="F5106" s="17"/>
      <c r="G5106" s="18">
        <f>SUM(D5106*100,E5106:F5106)</f>
        <v>62.45117845117845</v>
      </c>
      <c r="H5106" s="17"/>
      <c r="I5106" s="19"/>
      <c r="J5106" s="18">
        <f>SUM(H5106:I5106)</f>
        <v>0</v>
      </c>
      <c r="K5106" s="17"/>
      <c r="L5106" s="19"/>
      <c r="M5106" s="19"/>
      <c r="N5106" s="18">
        <f>SUM(K5106:M5106)</f>
        <v>0</v>
      </c>
      <c r="O5106" s="19"/>
      <c r="P5106" s="19"/>
      <c r="Q5106" s="19"/>
      <c r="R5106" s="19"/>
      <c r="S5106" s="18">
        <f>SUM(O5106:R5106)</f>
        <v>0</v>
      </c>
      <c r="T5106" s="20"/>
      <c r="U5106" s="17"/>
      <c r="V5106" s="17"/>
      <c r="W5106" s="17"/>
      <c r="X5106" s="17"/>
      <c r="Y5106" s="17"/>
      <c r="Z5106" s="18">
        <f>SUM(T5106:Y5106)</f>
        <v>0</v>
      </c>
      <c r="AA5106" s="17"/>
      <c r="AB5106" s="17"/>
      <c r="AC5106" s="41">
        <f>G5106+J5106+N5106+S5106+Z5106+AA5106-AB5106</f>
        <v>62.45117845117845</v>
      </c>
    </row>
    <row r="5107" spans="1:29" x14ac:dyDescent="0.25">
      <c r="A5107" s="225">
        <v>5103</v>
      </c>
      <c r="B5107" s="62" t="s">
        <v>3914</v>
      </c>
      <c r="C5107" s="13" t="s">
        <v>3340</v>
      </c>
      <c r="D5107" s="18">
        <v>0.62439999999999996</v>
      </c>
      <c r="E5107" s="122"/>
      <c r="F5107" s="17"/>
      <c r="G5107" s="18">
        <v>62.44</v>
      </c>
      <c r="H5107" s="17"/>
      <c r="I5107" s="19"/>
      <c r="J5107" s="18">
        <v>0</v>
      </c>
      <c r="K5107" s="17"/>
      <c r="L5107" s="19"/>
      <c r="M5107" s="19"/>
      <c r="N5107" s="18">
        <v>0</v>
      </c>
      <c r="O5107" s="19"/>
      <c r="P5107" s="19"/>
      <c r="Q5107" s="19"/>
      <c r="R5107" s="19"/>
      <c r="S5107" s="18">
        <v>0</v>
      </c>
      <c r="T5107" s="20"/>
      <c r="U5107" s="17"/>
      <c r="V5107" s="17"/>
      <c r="W5107" s="17"/>
      <c r="X5107" s="17"/>
      <c r="Y5107" s="17"/>
      <c r="Z5107" s="18">
        <v>0</v>
      </c>
      <c r="AA5107" s="17"/>
      <c r="AB5107" s="17"/>
      <c r="AC5107" s="41">
        <v>62.44</v>
      </c>
    </row>
    <row r="5108" spans="1:29" x14ac:dyDescent="0.25">
      <c r="A5108" s="224">
        <v>5104</v>
      </c>
      <c r="B5108" s="58" t="s">
        <v>1202</v>
      </c>
      <c r="C5108" s="8" t="s">
        <v>5456</v>
      </c>
      <c r="D5108" s="43">
        <v>0.62437999999999994</v>
      </c>
      <c r="E5108" s="121"/>
      <c r="F5108" s="5"/>
      <c r="G5108" s="6">
        <f>SUM(D5108*100,E5108:F5108)</f>
        <v>62.437999999999995</v>
      </c>
      <c r="H5108" s="5"/>
      <c r="I5108" s="4"/>
      <c r="J5108" s="6">
        <f>SUM(H5108:I5108)</f>
        <v>0</v>
      </c>
      <c r="K5108" s="5"/>
      <c r="L5108" s="4"/>
      <c r="M5108" s="4"/>
      <c r="N5108" s="6">
        <f>SUM(K5108:M5108)</f>
        <v>0</v>
      </c>
      <c r="O5108" s="4"/>
      <c r="P5108" s="4"/>
      <c r="Q5108" s="4"/>
      <c r="R5108" s="4"/>
      <c r="S5108" s="6">
        <f>SUM(O5108:R5108)</f>
        <v>0</v>
      </c>
      <c r="T5108" s="7"/>
      <c r="U5108" s="5"/>
      <c r="V5108" s="5"/>
      <c r="W5108" s="5"/>
      <c r="X5108" s="5"/>
      <c r="Y5108" s="5"/>
      <c r="Z5108" s="6">
        <f>SUM(T5108:Y5108)</f>
        <v>0</v>
      </c>
      <c r="AA5108" s="5"/>
      <c r="AB5108" s="5"/>
      <c r="AC5108" s="40">
        <f>G5108+J5108+N5108+S5108+Z5108+AA5108-AB5108</f>
        <v>62.437999999999995</v>
      </c>
    </row>
    <row r="5109" spans="1:29" x14ac:dyDescent="0.25">
      <c r="A5109" s="224">
        <v>5105</v>
      </c>
      <c r="B5109" s="29" t="s">
        <v>2063</v>
      </c>
      <c r="C5109" s="28" t="s">
        <v>1369</v>
      </c>
      <c r="D5109" s="18">
        <v>0.6243333333333333</v>
      </c>
      <c r="E5109" s="122"/>
      <c r="F5109" s="17"/>
      <c r="G5109" s="18">
        <f>SUM(D5109*100,E5109:F5109)</f>
        <v>62.43333333333333</v>
      </c>
      <c r="H5109" s="17"/>
      <c r="I5109" s="19"/>
      <c r="J5109" s="18">
        <f>SUM(H5109:I5109)</f>
        <v>0</v>
      </c>
      <c r="K5109" s="17"/>
      <c r="L5109" s="19"/>
      <c r="M5109" s="19"/>
      <c r="N5109" s="18">
        <f>SUM(K5109:M5109)</f>
        <v>0</v>
      </c>
      <c r="O5109" s="19"/>
      <c r="P5109" s="19"/>
      <c r="Q5109" s="19"/>
      <c r="R5109" s="19"/>
      <c r="S5109" s="18">
        <f>SUM(O5109:R5109)</f>
        <v>0</v>
      </c>
      <c r="T5109" s="20"/>
      <c r="U5109" s="17"/>
      <c r="V5109" s="17"/>
      <c r="W5109" s="17"/>
      <c r="X5109" s="17"/>
      <c r="Y5109" s="17"/>
      <c r="Z5109" s="18">
        <f>SUM(T5109:Y5109)</f>
        <v>0</v>
      </c>
      <c r="AA5109" s="17"/>
      <c r="AB5109" s="17"/>
      <c r="AC5109" s="41">
        <f>G5109+J5109+N5109+S5109+Z5109+AA5109-AB5109</f>
        <v>62.43333333333333</v>
      </c>
    </row>
    <row r="5110" spans="1:29" x14ac:dyDescent="0.25">
      <c r="A5110" s="224">
        <v>5106</v>
      </c>
      <c r="B5110" s="109">
        <v>214109</v>
      </c>
      <c r="C5110" s="36" t="s">
        <v>5457</v>
      </c>
      <c r="D5110" s="39">
        <v>0.5881481481481482</v>
      </c>
      <c r="E5110" s="123"/>
      <c r="F5110" s="33"/>
      <c r="G5110" s="34">
        <v>58.814814814814817</v>
      </c>
      <c r="H5110" s="33"/>
      <c r="I5110" s="32"/>
      <c r="J5110" s="34">
        <v>0</v>
      </c>
      <c r="K5110" s="33"/>
      <c r="L5110" s="32"/>
      <c r="M5110" s="32"/>
      <c r="N5110" s="34">
        <v>0</v>
      </c>
      <c r="O5110" s="32"/>
      <c r="P5110" s="32"/>
      <c r="Q5110" s="32"/>
      <c r="R5110" s="32"/>
      <c r="S5110" s="34">
        <v>0</v>
      </c>
      <c r="T5110" s="35"/>
      <c r="U5110" s="33">
        <v>3.6</v>
      </c>
      <c r="V5110" s="33"/>
      <c r="W5110" s="33"/>
      <c r="X5110" s="33"/>
      <c r="Y5110" s="33"/>
      <c r="Z5110" s="34">
        <v>3.6</v>
      </c>
      <c r="AA5110" s="33"/>
      <c r="AB5110" s="33"/>
      <c r="AC5110" s="42">
        <v>62.414814814814818</v>
      </c>
    </row>
    <row r="5111" spans="1:29" x14ac:dyDescent="0.25">
      <c r="A5111" s="225">
        <v>5107</v>
      </c>
      <c r="B5111" s="81" t="s">
        <v>2064</v>
      </c>
      <c r="C5111" s="8" t="s">
        <v>1369</v>
      </c>
      <c r="D5111" s="18">
        <v>0.62397003745318347</v>
      </c>
      <c r="E5111" s="122"/>
      <c r="F5111" s="17"/>
      <c r="G5111" s="18">
        <f>SUM(D5111*100,E5111:F5111)</f>
        <v>62.397003745318344</v>
      </c>
      <c r="H5111" s="17"/>
      <c r="I5111" s="19"/>
      <c r="J5111" s="18">
        <f>SUM(H5111:I5111)</f>
        <v>0</v>
      </c>
      <c r="K5111" s="17"/>
      <c r="L5111" s="19"/>
      <c r="M5111" s="19"/>
      <c r="N5111" s="18">
        <f>SUM(K5111:M5111)</f>
        <v>0</v>
      </c>
      <c r="O5111" s="19"/>
      <c r="P5111" s="19"/>
      <c r="Q5111" s="19"/>
      <c r="R5111" s="19"/>
      <c r="S5111" s="18">
        <f>SUM(O5111:R5111)</f>
        <v>0</v>
      </c>
      <c r="T5111" s="20"/>
      <c r="U5111" s="17"/>
      <c r="V5111" s="17"/>
      <c r="W5111" s="17"/>
      <c r="X5111" s="17"/>
      <c r="Y5111" s="17"/>
      <c r="Z5111" s="18">
        <f>SUM(T5111:Y5111)</f>
        <v>0</v>
      </c>
      <c r="AA5111" s="17"/>
      <c r="AB5111" s="17"/>
      <c r="AC5111" s="41">
        <f>G5111+J5111+N5111+S5111+Z5111+AA5111-AB5111</f>
        <v>62.397003745318344</v>
      </c>
    </row>
    <row r="5112" spans="1:29" x14ac:dyDescent="0.25">
      <c r="A5112" s="224">
        <v>5108</v>
      </c>
      <c r="B5112" s="111" t="s">
        <v>4082</v>
      </c>
      <c r="C5112" s="8" t="s">
        <v>4042</v>
      </c>
      <c r="D5112" s="18">
        <v>0.62375000000000003</v>
      </c>
      <c r="E5112" s="124"/>
      <c r="F5112" s="17"/>
      <c r="G5112" s="18">
        <f>SUM(D5112*100,E5112:F5112)</f>
        <v>62.375</v>
      </c>
      <c r="H5112" s="17"/>
      <c r="I5112" s="19"/>
      <c r="J5112" s="18">
        <f>SUM(H5112:I5112)</f>
        <v>0</v>
      </c>
      <c r="K5112" s="17"/>
      <c r="L5112" s="19"/>
      <c r="M5112" s="19"/>
      <c r="N5112" s="18">
        <f>SUM(K5112:M5112)</f>
        <v>0</v>
      </c>
      <c r="O5112" s="19"/>
      <c r="P5112" s="19"/>
      <c r="Q5112" s="19"/>
      <c r="R5112" s="19"/>
      <c r="S5112" s="18">
        <f>SUM(O5112:R5112)</f>
        <v>0</v>
      </c>
      <c r="T5112" s="20"/>
      <c r="U5112" s="17"/>
      <c r="V5112" s="17"/>
      <c r="W5112" s="17"/>
      <c r="X5112" s="17"/>
      <c r="Y5112" s="17"/>
      <c r="Z5112" s="18">
        <f>SUM(T5112:Y5112)</f>
        <v>0</v>
      </c>
      <c r="AA5112" s="17"/>
      <c r="AB5112" s="17"/>
      <c r="AC5112" s="41">
        <f>G5112+J5112+N5112+S5112+Z5112+AA5112-AB5112</f>
        <v>62.375</v>
      </c>
    </row>
    <row r="5113" spans="1:29" x14ac:dyDescent="0.25">
      <c r="A5113" s="224">
        <v>5109</v>
      </c>
      <c r="B5113" s="58" t="s">
        <v>1203</v>
      </c>
      <c r="C5113" s="8" t="s">
        <v>5456</v>
      </c>
      <c r="D5113" s="6">
        <v>0.6236666666666667</v>
      </c>
      <c r="E5113" s="121"/>
      <c r="F5113" s="5"/>
      <c r="G5113" s="6">
        <f>SUM(D5113*100,E5113:F5113)</f>
        <v>62.366666666666667</v>
      </c>
      <c r="H5113" s="5"/>
      <c r="I5113" s="4"/>
      <c r="J5113" s="6">
        <f>SUM(H5113:I5113)</f>
        <v>0</v>
      </c>
      <c r="K5113" s="5"/>
      <c r="L5113" s="4"/>
      <c r="M5113" s="4"/>
      <c r="N5113" s="6">
        <f>SUM(K5113:M5113)</f>
        <v>0</v>
      </c>
      <c r="O5113" s="4"/>
      <c r="P5113" s="4"/>
      <c r="Q5113" s="4"/>
      <c r="R5113" s="4"/>
      <c r="S5113" s="6">
        <f>SUM(O5113:R5113)</f>
        <v>0</v>
      </c>
      <c r="T5113" s="7"/>
      <c r="U5113" s="5"/>
      <c r="V5113" s="5"/>
      <c r="W5113" s="5"/>
      <c r="X5113" s="5"/>
      <c r="Y5113" s="5"/>
      <c r="Z5113" s="6">
        <f>SUM(T5113:Y5113)</f>
        <v>0</v>
      </c>
      <c r="AA5113" s="5"/>
      <c r="AB5113" s="5"/>
      <c r="AC5113" s="40">
        <f>G5113+J5113+N5113+S5113+Z5113+AA5113-AB5113</f>
        <v>62.366666666666667</v>
      </c>
    </row>
    <row r="5114" spans="1:29" x14ac:dyDescent="0.25">
      <c r="A5114" s="224">
        <v>5110</v>
      </c>
      <c r="B5114" s="62" t="s">
        <v>3212</v>
      </c>
      <c r="C5114" s="13" t="s">
        <v>2360</v>
      </c>
      <c r="D5114" s="18">
        <v>0.62333333333333341</v>
      </c>
      <c r="E5114" s="122"/>
      <c r="F5114" s="17"/>
      <c r="G5114" s="18">
        <v>62.333333333333343</v>
      </c>
      <c r="H5114" s="17"/>
      <c r="I5114" s="19"/>
      <c r="J5114" s="18">
        <v>0</v>
      </c>
      <c r="K5114" s="17"/>
      <c r="L5114" s="19"/>
      <c r="M5114" s="19"/>
      <c r="N5114" s="18">
        <v>0</v>
      </c>
      <c r="O5114" s="19"/>
      <c r="P5114" s="19"/>
      <c r="Q5114" s="19"/>
      <c r="R5114" s="19"/>
      <c r="S5114" s="18">
        <v>0</v>
      </c>
      <c r="T5114" s="20"/>
      <c r="U5114" s="17"/>
      <c r="V5114" s="17"/>
      <c r="W5114" s="17"/>
      <c r="X5114" s="17"/>
      <c r="Y5114" s="17"/>
      <c r="Z5114" s="18">
        <v>0</v>
      </c>
      <c r="AA5114" s="17"/>
      <c r="AB5114" s="17"/>
      <c r="AC5114" s="41">
        <v>62.333333333333343</v>
      </c>
    </row>
    <row r="5115" spans="1:29" x14ac:dyDescent="0.25">
      <c r="A5115" s="225">
        <v>5111</v>
      </c>
      <c r="B5115" s="58" t="s">
        <v>1204</v>
      </c>
      <c r="C5115" s="8" t="s">
        <v>5456</v>
      </c>
      <c r="D5115" s="6">
        <v>0.62310344827586206</v>
      </c>
      <c r="E5115" s="121"/>
      <c r="F5115" s="5"/>
      <c r="G5115" s="6">
        <f>SUM(D5115*100,E5115:F5115)</f>
        <v>62.310344827586206</v>
      </c>
      <c r="H5115" s="5"/>
      <c r="I5115" s="4"/>
      <c r="J5115" s="6">
        <f>SUM(H5115:I5115)</f>
        <v>0</v>
      </c>
      <c r="K5115" s="5"/>
      <c r="L5115" s="4"/>
      <c r="M5115" s="4"/>
      <c r="N5115" s="6">
        <f>SUM(K5115:M5115)</f>
        <v>0</v>
      </c>
      <c r="O5115" s="4"/>
      <c r="P5115" s="4"/>
      <c r="Q5115" s="4"/>
      <c r="R5115" s="4"/>
      <c r="S5115" s="6">
        <f>SUM(O5115:R5115)</f>
        <v>0</v>
      </c>
      <c r="T5115" s="7"/>
      <c r="U5115" s="5"/>
      <c r="V5115" s="5"/>
      <c r="W5115" s="5"/>
      <c r="X5115" s="5"/>
      <c r="Y5115" s="5"/>
      <c r="Z5115" s="6">
        <f>SUM(T5115:Y5115)</f>
        <v>0</v>
      </c>
      <c r="AA5115" s="5"/>
      <c r="AB5115" s="5"/>
      <c r="AC5115" s="40">
        <f>G5115+J5115+N5115+S5115+Z5115+AA5115-AB5115</f>
        <v>62.310344827586206</v>
      </c>
    </row>
    <row r="5116" spans="1:29" x14ac:dyDescent="0.25">
      <c r="A5116" s="224">
        <v>5112</v>
      </c>
      <c r="B5116" s="103" t="s">
        <v>2065</v>
      </c>
      <c r="C5116" s="8" t="s">
        <v>1369</v>
      </c>
      <c r="D5116" s="18">
        <v>0.495</v>
      </c>
      <c r="E5116" s="122"/>
      <c r="F5116" s="17"/>
      <c r="G5116" s="18">
        <f>SUM(D5116*100,E5116:F5116)</f>
        <v>49.5</v>
      </c>
      <c r="H5116" s="17"/>
      <c r="I5116" s="19"/>
      <c r="J5116" s="18">
        <f>SUM(H5116:I5116)</f>
        <v>0</v>
      </c>
      <c r="K5116" s="17"/>
      <c r="L5116" s="19"/>
      <c r="M5116" s="19"/>
      <c r="N5116" s="18">
        <f>SUM(K5116:M5116)</f>
        <v>0</v>
      </c>
      <c r="O5116" s="19">
        <v>2.5</v>
      </c>
      <c r="P5116" s="19"/>
      <c r="Q5116" s="19">
        <v>9.6</v>
      </c>
      <c r="R5116" s="19"/>
      <c r="S5116" s="18">
        <f>SUM(O5116:R5116)</f>
        <v>12.1</v>
      </c>
      <c r="T5116" s="20"/>
      <c r="U5116" s="17">
        <v>0.5</v>
      </c>
      <c r="V5116" s="17"/>
      <c r="W5116" s="17">
        <v>0.2</v>
      </c>
      <c r="X5116" s="17"/>
      <c r="Y5116" s="17"/>
      <c r="Z5116" s="18">
        <f>SUM(T5116:Y5116)</f>
        <v>0.7</v>
      </c>
      <c r="AA5116" s="17"/>
      <c r="AB5116" s="17"/>
      <c r="AC5116" s="41">
        <f>G5116+J5116+N5116+S5116+Z5116+AA5116-AB5116</f>
        <v>62.300000000000004</v>
      </c>
    </row>
    <row r="5117" spans="1:29" x14ac:dyDescent="0.25">
      <c r="A5117" s="224">
        <v>5113</v>
      </c>
      <c r="B5117" s="62" t="s">
        <v>5383</v>
      </c>
      <c r="C5117" s="9" t="s">
        <v>4042</v>
      </c>
      <c r="D5117" s="18">
        <v>0.62296969696969706</v>
      </c>
      <c r="E5117" s="124"/>
      <c r="F5117" s="17"/>
      <c r="G5117" s="18">
        <f>SUM(D5117*100,E5117:F5117)</f>
        <v>62.296969696969704</v>
      </c>
      <c r="H5117" s="17"/>
      <c r="I5117" s="19"/>
      <c r="J5117" s="18">
        <f>SUM(H5117:I5117)</f>
        <v>0</v>
      </c>
      <c r="K5117" s="17"/>
      <c r="L5117" s="19"/>
      <c r="M5117" s="19"/>
      <c r="N5117" s="18">
        <f>SUM(K5117:M5117)</f>
        <v>0</v>
      </c>
      <c r="O5117" s="19"/>
      <c r="P5117" s="19"/>
      <c r="Q5117" s="19"/>
      <c r="R5117" s="19"/>
      <c r="S5117" s="18">
        <f>SUM(O5117:R5117)</f>
        <v>0</v>
      </c>
      <c r="T5117" s="20"/>
      <c r="U5117" s="17"/>
      <c r="V5117" s="17"/>
      <c r="W5117" s="17"/>
      <c r="X5117" s="17"/>
      <c r="Y5117" s="17"/>
      <c r="Z5117" s="18">
        <f>SUM(T5117:Y5117)</f>
        <v>0</v>
      </c>
      <c r="AA5117" s="17"/>
      <c r="AB5117" s="17"/>
      <c r="AC5117" s="41">
        <f>G5117+J5117+N5117+S5117+Z5117+AA5117-AB5117</f>
        <v>62.296969696969704</v>
      </c>
    </row>
    <row r="5118" spans="1:29" x14ac:dyDescent="0.25">
      <c r="A5118" s="224">
        <v>5114</v>
      </c>
      <c r="B5118" s="97" t="s">
        <v>2066</v>
      </c>
      <c r="C5118" s="8" t="s">
        <v>1369</v>
      </c>
      <c r="D5118" s="18">
        <v>0.62269333333333332</v>
      </c>
      <c r="E5118" s="122"/>
      <c r="F5118" s="17"/>
      <c r="G5118" s="18">
        <f>SUM(D5118*100,E5118:F5118)</f>
        <v>62.269333333333336</v>
      </c>
      <c r="H5118" s="17"/>
      <c r="I5118" s="19"/>
      <c r="J5118" s="18">
        <f>SUM(H5118:I5118)</f>
        <v>0</v>
      </c>
      <c r="K5118" s="17"/>
      <c r="L5118" s="19"/>
      <c r="M5118" s="19"/>
      <c r="N5118" s="18">
        <f>SUM(K5118:M5118)</f>
        <v>0</v>
      </c>
      <c r="O5118" s="19"/>
      <c r="P5118" s="19"/>
      <c r="Q5118" s="19"/>
      <c r="R5118" s="19"/>
      <c r="S5118" s="18">
        <f>SUM(O5118:R5118)</f>
        <v>0</v>
      </c>
      <c r="T5118" s="20"/>
      <c r="U5118" s="17"/>
      <c r="V5118" s="17"/>
      <c r="W5118" s="17"/>
      <c r="X5118" s="17"/>
      <c r="Y5118" s="17"/>
      <c r="Z5118" s="18">
        <f>SUM(T5118:Y5118)</f>
        <v>0</v>
      </c>
      <c r="AA5118" s="17"/>
      <c r="AB5118" s="17"/>
      <c r="AC5118" s="41">
        <f>G5118+J5118+N5118+S5118+Z5118+AA5118-AB5118</f>
        <v>62.269333333333336</v>
      </c>
    </row>
    <row r="5119" spans="1:29" x14ac:dyDescent="0.25">
      <c r="A5119" s="225">
        <v>5115</v>
      </c>
      <c r="B5119" s="62" t="s">
        <v>3915</v>
      </c>
      <c r="C5119" s="13" t="s">
        <v>3340</v>
      </c>
      <c r="D5119" s="18">
        <v>0.60750000000000004</v>
      </c>
      <c r="E5119" s="122">
        <v>1</v>
      </c>
      <c r="F5119" s="17"/>
      <c r="G5119" s="18">
        <v>61.750000000000007</v>
      </c>
      <c r="H5119" s="17"/>
      <c r="I5119" s="19"/>
      <c r="J5119" s="18">
        <v>0</v>
      </c>
      <c r="K5119" s="17"/>
      <c r="L5119" s="19"/>
      <c r="M5119" s="19"/>
      <c r="N5119" s="18">
        <v>0</v>
      </c>
      <c r="O5119" s="19"/>
      <c r="P5119" s="19"/>
      <c r="Q5119" s="19"/>
      <c r="R5119" s="19"/>
      <c r="S5119" s="18">
        <v>0</v>
      </c>
      <c r="T5119" s="20"/>
      <c r="U5119" s="17"/>
      <c r="V5119" s="17"/>
      <c r="W5119" s="17">
        <v>0.5</v>
      </c>
      <c r="X5119" s="17"/>
      <c r="Y5119" s="17"/>
      <c r="Z5119" s="18">
        <v>0.5</v>
      </c>
      <c r="AA5119" s="17"/>
      <c r="AB5119" s="17"/>
      <c r="AC5119" s="41">
        <v>62.250000000000007</v>
      </c>
    </row>
    <row r="5120" spans="1:29" x14ac:dyDescent="0.25">
      <c r="A5120" s="224">
        <v>5116</v>
      </c>
      <c r="B5120" s="109">
        <v>214392</v>
      </c>
      <c r="C5120" s="36" t="s">
        <v>5457</v>
      </c>
      <c r="D5120" s="38">
        <v>0.62250000000000005</v>
      </c>
      <c r="E5120" s="123"/>
      <c r="F5120" s="33"/>
      <c r="G5120" s="34">
        <v>62.250000000000007</v>
      </c>
      <c r="H5120" s="33"/>
      <c r="I5120" s="32"/>
      <c r="J5120" s="34">
        <v>0</v>
      </c>
      <c r="K5120" s="33"/>
      <c r="L5120" s="32"/>
      <c r="M5120" s="32"/>
      <c r="N5120" s="34">
        <v>0</v>
      </c>
      <c r="O5120" s="32"/>
      <c r="P5120" s="32"/>
      <c r="Q5120" s="32"/>
      <c r="R5120" s="32"/>
      <c r="S5120" s="34">
        <v>0</v>
      </c>
      <c r="T5120" s="35"/>
      <c r="U5120" s="33"/>
      <c r="V5120" s="33"/>
      <c r="W5120" s="33"/>
      <c r="X5120" s="33"/>
      <c r="Y5120" s="33"/>
      <c r="Z5120" s="34">
        <v>0</v>
      </c>
      <c r="AA5120" s="33"/>
      <c r="AB5120" s="33"/>
      <c r="AC5120" s="42">
        <v>62.250000000000007</v>
      </c>
    </row>
    <row r="5121" spans="1:29" x14ac:dyDescent="0.25">
      <c r="A5121" s="224">
        <v>5117</v>
      </c>
      <c r="B5121" s="62" t="s">
        <v>4814</v>
      </c>
      <c r="C5121" s="8" t="s">
        <v>4042</v>
      </c>
      <c r="D5121" s="18">
        <v>0.6221875</v>
      </c>
      <c r="E5121" s="124"/>
      <c r="F5121" s="17"/>
      <c r="G5121" s="18">
        <f>SUM(D5121*100,E5121:F5121)</f>
        <v>62.21875</v>
      </c>
      <c r="H5121" s="17"/>
      <c r="I5121" s="19"/>
      <c r="J5121" s="18">
        <f>SUM(H5121:I5121)</f>
        <v>0</v>
      </c>
      <c r="K5121" s="17"/>
      <c r="L5121" s="19"/>
      <c r="M5121" s="19"/>
      <c r="N5121" s="18">
        <f>SUM(K5121:M5121)</f>
        <v>0</v>
      </c>
      <c r="O5121" s="19"/>
      <c r="P5121" s="19"/>
      <c r="Q5121" s="19"/>
      <c r="R5121" s="19"/>
      <c r="S5121" s="18">
        <f>SUM(O5121:R5121)</f>
        <v>0</v>
      </c>
      <c r="T5121" s="20"/>
      <c r="U5121" s="17"/>
      <c r="V5121" s="17"/>
      <c r="W5121" s="17"/>
      <c r="X5121" s="17"/>
      <c r="Y5121" s="17"/>
      <c r="Z5121" s="18">
        <f>SUM(T5121:Y5121)</f>
        <v>0</v>
      </c>
      <c r="AA5121" s="17"/>
      <c r="AB5121" s="17"/>
      <c r="AC5121" s="41">
        <f>G5121+J5121+N5121+S5121+Z5121+AA5121-AB5121</f>
        <v>62.21875</v>
      </c>
    </row>
    <row r="5122" spans="1:29" x14ac:dyDescent="0.25">
      <c r="A5122" s="224">
        <v>5118</v>
      </c>
      <c r="B5122" s="62" t="s">
        <v>3916</v>
      </c>
      <c r="C5122" s="13" t="s">
        <v>3340</v>
      </c>
      <c r="D5122" s="18">
        <v>0.61212121212121207</v>
      </c>
      <c r="E5122" s="122">
        <v>1</v>
      </c>
      <c r="F5122" s="17"/>
      <c r="G5122" s="18">
        <v>62.212121212121204</v>
      </c>
      <c r="H5122" s="17"/>
      <c r="I5122" s="19"/>
      <c r="J5122" s="18">
        <v>0</v>
      </c>
      <c r="K5122" s="17"/>
      <c r="L5122" s="19"/>
      <c r="M5122" s="19"/>
      <c r="N5122" s="18">
        <v>0</v>
      </c>
      <c r="O5122" s="19"/>
      <c r="P5122" s="19"/>
      <c r="Q5122" s="19"/>
      <c r="R5122" s="19"/>
      <c r="S5122" s="18">
        <v>0</v>
      </c>
      <c r="T5122" s="20"/>
      <c r="U5122" s="17"/>
      <c r="V5122" s="17"/>
      <c r="W5122" s="17"/>
      <c r="X5122" s="17"/>
      <c r="Y5122" s="17"/>
      <c r="Z5122" s="18">
        <v>0</v>
      </c>
      <c r="AA5122" s="17"/>
      <c r="AB5122" s="17"/>
      <c r="AC5122" s="41">
        <v>62.212121212121204</v>
      </c>
    </row>
    <row r="5123" spans="1:29" x14ac:dyDescent="0.25">
      <c r="A5123" s="225">
        <v>5119</v>
      </c>
      <c r="B5123" s="87" t="s">
        <v>2067</v>
      </c>
      <c r="C5123" s="26" t="s">
        <v>1369</v>
      </c>
      <c r="D5123" s="18">
        <v>0.62192666666666663</v>
      </c>
      <c r="E5123" s="122"/>
      <c r="F5123" s="17"/>
      <c r="G5123" s="18">
        <f>SUM(D5123*100,E5123:F5123)</f>
        <v>62.192666666666661</v>
      </c>
      <c r="H5123" s="17"/>
      <c r="I5123" s="19"/>
      <c r="J5123" s="18">
        <f>SUM(H5123:I5123)</f>
        <v>0</v>
      </c>
      <c r="K5123" s="17"/>
      <c r="L5123" s="19"/>
      <c r="M5123" s="19"/>
      <c r="N5123" s="18">
        <f>SUM(K5123:M5123)</f>
        <v>0</v>
      </c>
      <c r="O5123" s="19"/>
      <c r="P5123" s="19"/>
      <c r="Q5123" s="19"/>
      <c r="R5123" s="19"/>
      <c r="S5123" s="18">
        <f>SUM(O5123:R5123)</f>
        <v>0</v>
      </c>
      <c r="T5123" s="20"/>
      <c r="U5123" s="17"/>
      <c r="V5123" s="17"/>
      <c r="W5123" s="17"/>
      <c r="X5123" s="17"/>
      <c r="Y5123" s="17"/>
      <c r="Z5123" s="18">
        <f>SUM(T5123:Y5123)</f>
        <v>0</v>
      </c>
      <c r="AA5123" s="17"/>
      <c r="AB5123" s="17"/>
      <c r="AC5123" s="41">
        <f>G5123+J5123+N5123+S5123+Z5123+AA5123-AB5123</f>
        <v>62.192666666666661</v>
      </c>
    </row>
    <row r="5124" spans="1:29" x14ac:dyDescent="0.25">
      <c r="A5124" s="224">
        <v>5120</v>
      </c>
      <c r="B5124" s="62" t="s">
        <v>3917</v>
      </c>
      <c r="C5124" s="13" t="s">
        <v>3340</v>
      </c>
      <c r="D5124" s="18">
        <v>0.61187499999999995</v>
      </c>
      <c r="E5124" s="122">
        <v>1</v>
      </c>
      <c r="F5124" s="17"/>
      <c r="G5124" s="18">
        <v>62.187499999999993</v>
      </c>
      <c r="H5124" s="17"/>
      <c r="I5124" s="19"/>
      <c r="J5124" s="18">
        <v>0</v>
      </c>
      <c r="K5124" s="17"/>
      <c r="L5124" s="19"/>
      <c r="M5124" s="19"/>
      <c r="N5124" s="18">
        <v>0</v>
      </c>
      <c r="O5124" s="19"/>
      <c r="P5124" s="19"/>
      <c r="Q5124" s="19"/>
      <c r="R5124" s="19"/>
      <c r="S5124" s="18">
        <v>0</v>
      </c>
      <c r="T5124" s="20"/>
      <c r="U5124" s="17"/>
      <c r="V5124" s="17"/>
      <c r="W5124" s="17"/>
      <c r="X5124" s="17"/>
      <c r="Y5124" s="17"/>
      <c r="Z5124" s="18">
        <v>0</v>
      </c>
      <c r="AA5124" s="17"/>
      <c r="AB5124" s="17"/>
      <c r="AC5124" s="41">
        <v>62.187499999999993</v>
      </c>
    </row>
    <row r="5125" spans="1:29" x14ac:dyDescent="0.25">
      <c r="A5125" s="224">
        <v>5121</v>
      </c>
      <c r="B5125" s="81" t="s">
        <v>4304</v>
      </c>
      <c r="C5125" s="8" t="s">
        <v>4042</v>
      </c>
      <c r="D5125" s="18">
        <v>0.60133333333333339</v>
      </c>
      <c r="E5125" s="124"/>
      <c r="F5125" s="17"/>
      <c r="G5125" s="18">
        <f>SUM(D5125*100,E5125:F5125)</f>
        <v>60.13333333333334</v>
      </c>
      <c r="H5125" s="17"/>
      <c r="I5125" s="19"/>
      <c r="J5125" s="18">
        <f>SUM(H5125:I5125)</f>
        <v>0</v>
      </c>
      <c r="K5125" s="17"/>
      <c r="L5125" s="19"/>
      <c r="M5125" s="19"/>
      <c r="N5125" s="18">
        <f>SUM(K5125:M5125)</f>
        <v>0</v>
      </c>
      <c r="O5125" s="19"/>
      <c r="P5125" s="19"/>
      <c r="Q5125" s="19"/>
      <c r="R5125" s="19"/>
      <c r="S5125" s="18">
        <f>SUM(O5125:R5125)</f>
        <v>0</v>
      </c>
      <c r="T5125" s="20"/>
      <c r="U5125" s="17">
        <v>2</v>
      </c>
      <c r="V5125" s="17"/>
      <c r="W5125" s="17"/>
      <c r="X5125" s="17"/>
      <c r="Y5125" s="17"/>
      <c r="Z5125" s="18">
        <f>SUM(T5125:Y5125)</f>
        <v>2</v>
      </c>
      <c r="AA5125" s="17"/>
      <c r="AB5125" s="17"/>
      <c r="AC5125" s="41">
        <f>G5125+J5125+N5125+S5125+Z5125+AA5125-AB5125</f>
        <v>62.13333333333334</v>
      </c>
    </row>
    <row r="5126" spans="1:29" x14ac:dyDescent="0.25">
      <c r="A5126" s="224">
        <v>5122</v>
      </c>
      <c r="B5126" s="62" t="s">
        <v>3918</v>
      </c>
      <c r="C5126" s="13" t="s">
        <v>3340</v>
      </c>
      <c r="D5126" s="18">
        <v>0.621</v>
      </c>
      <c r="E5126" s="122"/>
      <c r="F5126" s="17"/>
      <c r="G5126" s="18">
        <v>62.1</v>
      </c>
      <c r="H5126" s="17"/>
      <c r="I5126" s="19"/>
      <c r="J5126" s="18">
        <v>0</v>
      </c>
      <c r="K5126" s="17"/>
      <c r="L5126" s="19"/>
      <c r="M5126" s="19"/>
      <c r="N5126" s="18">
        <v>0</v>
      </c>
      <c r="O5126" s="19"/>
      <c r="P5126" s="19"/>
      <c r="Q5126" s="19"/>
      <c r="R5126" s="19"/>
      <c r="S5126" s="18">
        <v>0</v>
      </c>
      <c r="T5126" s="20"/>
      <c r="U5126" s="17"/>
      <c r="V5126" s="17"/>
      <c r="W5126" s="17"/>
      <c r="X5126" s="17"/>
      <c r="Y5126" s="17"/>
      <c r="Z5126" s="18">
        <v>0</v>
      </c>
      <c r="AA5126" s="17"/>
      <c r="AB5126" s="17"/>
      <c r="AC5126" s="41">
        <v>62.1</v>
      </c>
    </row>
    <row r="5127" spans="1:29" x14ac:dyDescent="0.25">
      <c r="A5127" s="225">
        <v>5123</v>
      </c>
      <c r="B5127" s="103" t="s">
        <v>2068</v>
      </c>
      <c r="C5127" s="8" t="s">
        <v>1369</v>
      </c>
      <c r="D5127" s="18">
        <v>0.61333333333333329</v>
      </c>
      <c r="E5127" s="122"/>
      <c r="F5127" s="17"/>
      <c r="G5127" s="18">
        <f>SUM(D5127*100,E5127:F5127)</f>
        <v>61.333333333333329</v>
      </c>
      <c r="H5127" s="17"/>
      <c r="I5127" s="19"/>
      <c r="J5127" s="18">
        <f>SUM(H5127:I5127)</f>
        <v>0</v>
      </c>
      <c r="K5127" s="17"/>
      <c r="L5127" s="19"/>
      <c r="M5127" s="19"/>
      <c r="N5127" s="18">
        <f>SUM(K5127:M5127)</f>
        <v>0</v>
      </c>
      <c r="O5127" s="19"/>
      <c r="P5127" s="19"/>
      <c r="Q5127" s="19"/>
      <c r="R5127" s="19"/>
      <c r="S5127" s="18">
        <f>SUM(O5127:R5127)</f>
        <v>0</v>
      </c>
      <c r="T5127" s="20"/>
      <c r="U5127" s="17">
        <v>0.5</v>
      </c>
      <c r="V5127" s="17"/>
      <c r="W5127" s="17">
        <v>0.2</v>
      </c>
      <c r="X5127" s="17"/>
      <c r="Y5127" s="17"/>
      <c r="Z5127" s="18">
        <f>SUM(T5127:Y5127)</f>
        <v>0.7</v>
      </c>
      <c r="AA5127" s="17"/>
      <c r="AB5127" s="17"/>
      <c r="AC5127" s="41">
        <f>G5127+J5127+N5127+S5127+Z5127+AA5127-AB5127</f>
        <v>62.033333333333331</v>
      </c>
    </row>
    <row r="5128" spans="1:29" x14ac:dyDescent="0.25">
      <c r="A5128" s="224">
        <v>5124</v>
      </c>
      <c r="B5128" s="62" t="s">
        <v>3919</v>
      </c>
      <c r="C5128" s="13" t="s">
        <v>3340</v>
      </c>
      <c r="D5128" s="18">
        <v>0.61</v>
      </c>
      <c r="E5128" s="122">
        <v>1</v>
      </c>
      <c r="F5128" s="17"/>
      <c r="G5128" s="18">
        <v>62</v>
      </c>
      <c r="H5128" s="17"/>
      <c r="I5128" s="19"/>
      <c r="J5128" s="18">
        <v>0</v>
      </c>
      <c r="K5128" s="17"/>
      <c r="L5128" s="19"/>
      <c r="M5128" s="19"/>
      <c r="N5128" s="18">
        <v>0</v>
      </c>
      <c r="O5128" s="19"/>
      <c r="P5128" s="19"/>
      <c r="Q5128" s="19"/>
      <c r="R5128" s="19"/>
      <c r="S5128" s="18">
        <v>0</v>
      </c>
      <c r="T5128" s="20"/>
      <c r="U5128" s="17"/>
      <c r="V5128" s="17"/>
      <c r="W5128" s="17"/>
      <c r="X5128" s="17"/>
      <c r="Y5128" s="17"/>
      <c r="Z5128" s="18">
        <v>0</v>
      </c>
      <c r="AA5128" s="17"/>
      <c r="AB5128" s="17"/>
      <c r="AC5128" s="41">
        <v>62</v>
      </c>
    </row>
    <row r="5129" spans="1:29" x14ac:dyDescent="0.25">
      <c r="A5129" s="224">
        <v>5125</v>
      </c>
      <c r="B5129" s="81" t="s">
        <v>4545</v>
      </c>
      <c r="C5129" s="8" t="s">
        <v>4042</v>
      </c>
      <c r="D5129" s="18">
        <v>0.62</v>
      </c>
      <c r="E5129" s="124"/>
      <c r="F5129" s="17"/>
      <c r="G5129" s="18">
        <f>SUM(D5129*100,E5129:F5129)</f>
        <v>62</v>
      </c>
      <c r="H5129" s="17"/>
      <c r="I5129" s="19"/>
      <c r="J5129" s="18">
        <f>SUM(H5129:I5129)</f>
        <v>0</v>
      </c>
      <c r="K5129" s="17"/>
      <c r="L5129" s="19"/>
      <c r="M5129" s="19"/>
      <c r="N5129" s="18">
        <f>SUM(K5129:M5129)</f>
        <v>0</v>
      </c>
      <c r="O5129" s="19"/>
      <c r="P5129" s="19"/>
      <c r="Q5129" s="19"/>
      <c r="R5129" s="19"/>
      <c r="S5129" s="18">
        <f>SUM(O5129:R5129)</f>
        <v>0</v>
      </c>
      <c r="T5129" s="20"/>
      <c r="U5129" s="17"/>
      <c r="V5129" s="17"/>
      <c r="W5129" s="17"/>
      <c r="X5129" s="17"/>
      <c r="Y5129" s="17"/>
      <c r="Z5129" s="18">
        <f>SUM(T5129:Y5129)</f>
        <v>0</v>
      </c>
      <c r="AA5129" s="17"/>
      <c r="AB5129" s="17"/>
      <c r="AC5129" s="41">
        <f>G5129+J5129+N5129+S5129+Z5129+AA5129-AB5129</f>
        <v>62</v>
      </c>
    </row>
    <row r="5130" spans="1:29" x14ac:dyDescent="0.25">
      <c r="A5130" s="224">
        <v>5126</v>
      </c>
      <c r="B5130" s="79" t="s">
        <v>2069</v>
      </c>
      <c r="C5130" s="8" t="s">
        <v>1369</v>
      </c>
      <c r="D5130" s="18">
        <v>0.61985999999999997</v>
      </c>
      <c r="E5130" s="122"/>
      <c r="F5130" s="17"/>
      <c r="G5130" s="18">
        <f>SUM(D5130*100,E5130:F5130)</f>
        <v>61.985999999999997</v>
      </c>
      <c r="H5130" s="17"/>
      <c r="I5130" s="19"/>
      <c r="J5130" s="18">
        <f>SUM(H5130:I5130)</f>
        <v>0</v>
      </c>
      <c r="K5130" s="17"/>
      <c r="L5130" s="19"/>
      <c r="M5130" s="19"/>
      <c r="N5130" s="18">
        <f>SUM(K5130:M5130)</f>
        <v>0</v>
      </c>
      <c r="O5130" s="19"/>
      <c r="P5130" s="19"/>
      <c r="Q5130" s="19"/>
      <c r="R5130" s="19"/>
      <c r="S5130" s="18">
        <f>SUM(O5130:R5130)</f>
        <v>0</v>
      </c>
      <c r="T5130" s="20"/>
      <c r="U5130" s="17"/>
      <c r="V5130" s="17"/>
      <c r="W5130" s="17"/>
      <c r="X5130" s="17"/>
      <c r="Y5130" s="17"/>
      <c r="Z5130" s="18">
        <f>SUM(T5130:Y5130)</f>
        <v>0</v>
      </c>
      <c r="AA5130" s="17"/>
      <c r="AB5130" s="17"/>
      <c r="AC5130" s="41">
        <f>G5130+J5130+N5130+S5130+Z5130+AA5130-AB5130</f>
        <v>61.985999999999997</v>
      </c>
    </row>
    <row r="5131" spans="1:29" x14ac:dyDescent="0.25">
      <c r="A5131" s="225">
        <v>5127</v>
      </c>
      <c r="B5131" s="90" t="s">
        <v>1727</v>
      </c>
      <c r="C5131" s="21" t="s">
        <v>1369</v>
      </c>
      <c r="D5131" s="18">
        <v>0.61978593272171256</v>
      </c>
      <c r="E5131" s="122"/>
      <c r="F5131" s="17"/>
      <c r="G5131" s="18">
        <f>SUM(D5131*100,E5131:F5131)</f>
        <v>61.978593272171253</v>
      </c>
      <c r="H5131" s="17"/>
      <c r="I5131" s="19"/>
      <c r="J5131" s="18">
        <f>SUM(H5131:I5131)</f>
        <v>0</v>
      </c>
      <c r="K5131" s="17"/>
      <c r="L5131" s="19"/>
      <c r="M5131" s="19"/>
      <c r="N5131" s="18">
        <f>SUM(K5131:M5131)</f>
        <v>0</v>
      </c>
      <c r="O5131" s="19"/>
      <c r="P5131" s="19"/>
      <c r="Q5131" s="19"/>
      <c r="R5131" s="19"/>
      <c r="S5131" s="18">
        <f>SUM(O5131:R5131)</f>
        <v>0</v>
      </c>
      <c r="T5131" s="20"/>
      <c r="U5131" s="17"/>
      <c r="V5131" s="17"/>
      <c r="W5131" s="17"/>
      <c r="X5131" s="17"/>
      <c r="Y5131" s="17"/>
      <c r="Z5131" s="18">
        <f>SUM(T5131:Y5131)</f>
        <v>0</v>
      </c>
      <c r="AA5131" s="17"/>
      <c r="AB5131" s="17"/>
      <c r="AC5131" s="41">
        <f>G5131+J5131+N5131+S5131+Z5131+AA5131-AB5131</f>
        <v>61.978593272171253</v>
      </c>
    </row>
    <row r="5132" spans="1:29" x14ac:dyDescent="0.25">
      <c r="A5132" s="224">
        <v>5128</v>
      </c>
      <c r="B5132" s="59" t="s">
        <v>1205</v>
      </c>
      <c r="C5132" s="8" t="s">
        <v>5456</v>
      </c>
      <c r="D5132" s="6">
        <v>0.61949510926118634</v>
      </c>
      <c r="E5132" s="121"/>
      <c r="F5132" s="5"/>
      <c r="G5132" s="6">
        <f>SUM(D5132*100,E5132:F5132)</f>
        <v>61.949510926118634</v>
      </c>
      <c r="H5132" s="5"/>
      <c r="I5132" s="4"/>
      <c r="J5132" s="6">
        <f>SUM(H5132:I5132)</f>
        <v>0</v>
      </c>
      <c r="K5132" s="5"/>
      <c r="L5132" s="4"/>
      <c r="M5132" s="4"/>
      <c r="N5132" s="6">
        <f>SUM(K5132:M5132)</f>
        <v>0</v>
      </c>
      <c r="O5132" s="4"/>
      <c r="P5132" s="4"/>
      <c r="Q5132" s="4"/>
      <c r="R5132" s="4"/>
      <c r="S5132" s="6">
        <f>SUM(O5132:R5132)</f>
        <v>0</v>
      </c>
      <c r="T5132" s="7"/>
      <c r="U5132" s="5"/>
      <c r="V5132" s="5"/>
      <c r="W5132" s="5"/>
      <c r="X5132" s="5"/>
      <c r="Y5132" s="5"/>
      <c r="Z5132" s="6">
        <f>SUM(T5132:Y5132)</f>
        <v>0</v>
      </c>
      <c r="AA5132" s="5"/>
      <c r="AB5132" s="5"/>
      <c r="AC5132" s="40">
        <f>G5132+J5132+N5132+S5132+Z5132+AA5132-AB5132</f>
        <v>61.949510926118634</v>
      </c>
    </row>
    <row r="5133" spans="1:29" x14ac:dyDescent="0.25">
      <c r="A5133" s="224">
        <v>5129</v>
      </c>
      <c r="B5133" s="109">
        <v>204126</v>
      </c>
      <c r="C5133" s="36" t="s">
        <v>5457</v>
      </c>
      <c r="D5133" s="38">
        <v>0.61937500000000001</v>
      </c>
      <c r="E5133" s="123"/>
      <c r="F5133" s="33"/>
      <c r="G5133" s="34">
        <v>61.9375</v>
      </c>
      <c r="H5133" s="33"/>
      <c r="I5133" s="32"/>
      <c r="J5133" s="34">
        <v>0</v>
      </c>
      <c r="K5133" s="33"/>
      <c r="L5133" s="32"/>
      <c r="M5133" s="32"/>
      <c r="N5133" s="34">
        <v>0</v>
      </c>
      <c r="O5133" s="32"/>
      <c r="P5133" s="32"/>
      <c r="Q5133" s="32"/>
      <c r="R5133" s="32"/>
      <c r="S5133" s="34">
        <v>0</v>
      </c>
      <c r="T5133" s="35"/>
      <c r="U5133" s="33"/>
      <c r="V5133" s="33"/>
      <c r="W5133" s="33"/>
      <c r="X5133" s="33"/>
      <c r="Y5133" s="33"/>
      <c r="Z5133" s="34">
        <v>0</v>
      </c>
      <c r="AA5133" s="33"/>
      <c r="AB5133" s="33"/>
      <c r="AC5133" s="42">
        <v>61.9375</v>
      </c>
    </row>
    <row r="5134" spans="1:29" x14ac:dyDescent="0.25">
      <c r="A5134" s="224">
        <v>5130</v>
      </c>
      <c r="B5134" s="81" t="s">
        <v>4358</v>
      </c>
      <c r="C5134" s="8" t="s">
        <v>4356</v>
      </c>
      <c r="D5134" s="18">
        <v>0.61903225806451612</v>
      </c>
      <c r="E5134" s="124"/>
      <c r="F5134" s="17"/>
      <c r="G5134" s="18">
        <f>SUM(D5134*100,E5134:F5134)</f>
        <v>61.903225806451609</v>
      </c>
      <c r="H5134" s="17"/>
      <c r="I5134" s="19"/>
      <c r="J5134" s="18">
        <f>SUM(H5134:I5134)</f>
        <v>0</v>
      </c>
      <c r="K5134" s="17"/>
      <c r="L5134" s="19"/>
      <c r="M5134" s="19"/>
      <c r="N5134" s="18">
        <f>SUM(K5134:M5134)</f>
        <v>0</v>
      </c>
      <c r="O5134" s="19"/>
      <c r="P5134" s="19"/>
      <c r="Q5134" s="19"/>
      <c r="R5134" s="19"/>
      <c r="S5134" s="18">
        <f>SUM(O5134:R5134)</f>
        <v>0</v>
      </c>
      <c r="T5134" s="20"/>
      <c r="U5134" s="17"/>
      <c r="V5134" s="17"/>
      <c r="W5134" s="17"/>
      <c r="X5134" s="17"/>
      <c r="Y5134" s="17"/>
      <c r="Z5134" s="18">
        <f>SUM(T5134:Y5134)</f>
        <v>0</v>
      </c>
      <c r="AA5134" s="17"/>
      <c r="AB5134" s="17"/>
      <c r="AC5134" s="41">
        <f>G5134+J5134+N5134+S5134+Z5134+AA5134-AB5134</f>
        <v>61.903225806451609</v>
      </c>
    </row>
    <row r="5135" spans="1:29" x14ac:dyDescent="0.25">
      <c r="A5135" s="225">
        <v>5131</v>
      </c>
      <c r="B5135" s="109">
        <v>194244</v>
      </c>
      <c r="C5135" s="36" t="s">
        <v>5457</v>
      </c>
      <c r="D5135" s="39">
        <v>0.61899999999999999</v>
      </c>
      <c r="E5135" s="123"/>
      <c r="F5135" s="33"/>
      <c r="G5135" s="34">
        <v>61.9</v>
      </c>
      <c r="H5135" s="33"/>
      <c r="I5135" s="32"/>
      <c r="J5135" s="34">
        <v>0</v>
      </c>
      <c r="K5135" s="33"/>
      <c r="L5135" s="32"/>
      <c r="M5135" s="32"/>
      <c r="N5135" s="34">
        <v>0</v>
      </c>
      <c r="O5135" s="32"/>
      <c r="P5135" s="32"/>
      <c r="Q5135" s="32"/>
      <c r="R5135" s="32"/>
      <c r="S5135" s="34">
        <v>0</v>
      </c>
      <c r="T5135" s="35"/>
      <c r="U5135" s="33"/>
      <c r="V5135" s="33"/>
      <c r="W5135" s="33"/>
      <c r="X5135" s="33"/>
      <c r="Y5135" s="33"/>
      <c r="Z5135" s="34">
        <v>0</v>
      </c>
      <c r="AA5135" s="33"/>
      <c r="AB5135" s="33"/>
      <c r="AC5135" s="42">
        <v>61.9</v>
      </c>
    </row>
    <row r="5136" spans="1:29" x14ac:dyDescent="0.25">
      <c r="A5136" s="224">
        <v>5132</v>
      </c>
      <c r="B5136" s="83" t="s">
        <v>2070</v>
      </c>
      <c r="C5136" s="8" t="s">
        <v>1369</v>
      </c>
      <c r="D5136" s="18">
        <v>0.60990666666666671</v>
      </c>
      <c r="E5136" s="122"/>
      <c r="F5136" s="17"/>
      <c r="G5136" s="18">
        <f>SUM(D5136*100,E5136:F5136)</f>
        <v>60.990666666666669</v>
      </c>
      <c r="H5136" s="17"/>
      <c r="I5136" s="19"/>
      <c r="J5136" s="18">
        <f>SUM(H5136:I5136)</f>
        <v>0</v>
      </c>
      <c r="K5136" s="17"/>
      <c r="L5136" s="19"/>
      <c r="M5136" s="19"/>
      <c r="N5136" s="18">
        <f>SUM(K5136:M5136)</f>
        <v>0</v>
      </c>
      <c r="O5136" s="19"/>
      <c r="P5136" s="19"/>
      <c r="Q5136" s="19"/>
      <c r="R5136" s="19"/>
      <c r="S5136" s="18">
        <f>SUM(O5136:R5136)</f>
        <v>0</v>
      </c>
      <c r="T5136" s="20"/>
      <c r="U5136" s="17">
        <v>0.5</v>
      </c>
      <c r="V5136" s="17"/>
      <c r="W5136" s="17">
        <f>0.2+0.2</f>
        <v>0.4</v>
      </c>
      <c r="X5136" s="17"/>
      <c r="Y5136" s="17"/>
      <c r="Z5136" s="18">
        <f>SUM(T5136:Y5136)</f>
        <v>0.9</v>
      </c>
      <c r="AA5136" s="17"/>
      <c r="AB5136" s="17"/>
      <c r="AC5136" s="41">
        <f>G5136+J5136+N5136+S5136+Z5136+AA5136-AB5136</f>
        <v>61.890666666666668</v>
      </c>
    </row>
    <row r="5137" spans="1:29" x14ac:dyDescent="0.25">
      <c r="A5137" s="224">
        <v>5133</v>
      </c>
      <c r="B5137" s="109">
        <v>184037</v>
      </c>
      <c r="C5137" s="36" t="s">
        <v>5457</v>
      </c>
      <c r="D5137" s="39">
        <v>0.61888888888888893</v>
      </c>
      <c r="E5137" s="123"/>
      <c r="F5137" s="33"/>
      <c r="G5137" s="34">
        <v>61.888888888888893</v>
      </c>
      <c r="H5137" s="33"/>
      <c r="I5137" s="32"/>
      <c r="J5137" s="34">
        <v>0</v>
      </c>
      <c r="K5137" s="33"/>
      <c r="L5137" s="32"/>
      <c r="M5137" s="32"/>
      <c r="N5137" s="34">
        <v>0</v>
      </c>
      <c r="O5137" s="32"/>
      <c r="P5137" s="32"/>
      <c r="Q5137" s="32"/>
      <c r="R5137" s="32"/>
      <c r="S5137" s="34">
        <v>0</v>
      </c>
      <c r="T5137" s="35"/>
      <c r="U5137" s="33"/>
      <c r="V5137" s="33"/>
      <c r="W5137" s="33"/>
      <c r="X5137" s="33"/>
      <c r="Y5137" s="33"/>
      <c r="Z5137" s="34">
        <v>0</v>
      </c>
      <c r="AA5137" s="33"/>
      <c r="AB5137" s="33"/>
      <c r="AC5137" s="42">
        <v>61.888888888888893</v>
      </c>
    </row>
    <row r="5138" spans="1:29" x14ac:dyDescent="0.25">
      <c r="A5138" s="224">
        <v>5134</v>
      </c>
      <c r="B5138" s="109">
        <v>204209</v>
      </c>
      <c r="C5138" s="36" t="s">
        <v>5457</v>
      </c>
      <c r="D5138" s="38">
        <v>0.61875000000000002</v>
      </c>
      <c r="E5138" s="123"/>
      <c r="F5138" s="33"/>
      <c r="G5138" s="34">
        <v>61.875</v>
      </c>
      <c r="H5138" s="33"/>
      <c r="I5138" s="32"/>
      <c r="J5138" s="34">
        <v>0</v>
      </c>
      <c r="K5138" s="33"/>
      <c r="L5138" s="32"/>
      <c r="M5138" s="32"/>
      <c r="N5138" s="34">
        <v>0</v>
      </c>
      <c r="O5138" s="32"/>
      <c r="P5138" s="32"/>
      <c r="Q5138" s="32"/>
      <c r="R5138" s="32"/>
      <c r="S5138" s="34">
        <v>0</v>
      </c>
      <c r="T5138" s="35"/>
      <c r="U5138" s="33"/>
      <c r="V5138" s="33"/>
      <c r="W5138" s="33"/>
      <c r="X5138" s="33"/>
      <c r="Y5138" s="33"/>
      <c r="Z5138" s="34">
        <v>0</v>
      </c>
      <c r="AA5138" s="33"/>
      <c r="AB5138" s="33"/>
      <c r="AC5138" s="42">
        <v>61.875</v>
      </c>
    </row>
    <row r="5139" spans="1:29" x14ac:dyDescent="0.25">
      <c r="A5139" s="225">
        <v>5135</v>
      </c>
      <c r="B5139" s="109">
        <v>194218</v>
      </c>
      <c r="C5139" s="36" t="s">
        <v>5457</v>
      </c>
      <c r="D5139" s="39">
        <v>0.6186666666666667</v>
      </c>
      <c r="E5139" s="123"/>
      <c r="F5139" s="33"/>
      <c r="G5139" s="34">
        <v>61.866666666666667</v>
      </c>
      <c r="H5139" s="33"/>
      <c r="I5139" s="32"/>
      <c r="J5139" s="34">
        <v>0</v>
      </c>
      <c r="K5139" s="33"/>
      <c r="L5139" s="32"/>
      <c r="M5139" s="32"/>
      <c r="N5139" s="34">
        <v>0</v>
      </c>
      <c r="O5139" s="32"/>
      <c r="P5139" s="32"/>
      <c r="Q5139" s="32"/>
      <c r="R5139" s="32"/>
      <c r="S5139" s="34">
        <v>0</v>
      </c>
      <c r="T5139" s="35"/>
      <c r="U5139" s="33"/>
      <c r="V5139" s="33"/>
      <c r="W5139" s="33"/>
      <c r="X5139" s="33"/>
      <c r="Y5139" s="33"/>
      <c r="Z5139" s="34">
        <v>0</v>
      </c>
      <c r="AA5139" s="33"/>
      <c r="AB5139" s="33"/>
      <c r="AC5139" s="42">
        <v>61.866666666666667</v>
      </c>
    </row>
    <row r="5140" spans="1:29" x14ac:dyDescent="0.25">
      <c r="A5140" s="224">
        <v>5136</v>
      </c>
      <c r="B5140" s="62" t="s">
        <v>1206</v>
      </c>
      <c r="C5140" s="8" t="s">
        <v>5456</v>
      </c>
      <c r="D5140" s="6">
        <v>0.61862068965517236</v>
      </c>
      <c r="E5140" s="121"/>
      <c r="F5140" s="5"/>
      <c r="G5140" s="6">
        <f>SUM(D5140*100,E5140:F5140)</f>
        <v>61.862068965517238</v>
      </c>
      <c r="H5140" s="5"/>
      <c r="I5140" s="4"/>
      <c r="J5140" s="6">
        <f>SUM(H5140:I5140)</f>
        <v>0</v>
      </c>
      <c r="K5140" s="5"/>
      <c r="L5140" s="4"/>
      <c r="M5140" s="4"/>
      <c r="N5140" s="6">
        <f>SUM(K5140:M5140)</f>
        <v>0</v>
      </c>
      <c r="O5140" s="4"/>
      <c r="P5140" s="4"/>
      <c r="Q5140" s="4"/>
      <c r="R5140" s="4"/>
      <c r="S5140" s="6">
        <f>SUM(O5140:R5140)</f>
        <v>0</v>
      </c>
      <c r="T5140" s="7"/>
      <c r="U5140" s="5"/>
      <c r="V5140" s="5"/>
      <c r="W5140" s="5"/>
      <c r="X5140" s="5"/>
      <c r="Y5140" s="5"/>
      <c r="Z5140" s="6">
        <f>SUM(T5140:Y5140)</f>
        <v>0</v>
      </c>
      <c r="AA5140" s="5"/>
      <c r="AB5140" s="5"/>
      <c r="AC5140" s="40">
        <f>G5140+J5140+N5140+S5140+Z5140+AA5140-AB5140</f>
        <v>61.862068965517238</v>
      </c>
    </row>
    <row r="5141" spans="1:29" x14ac:dyDescent="0.25">
      <c r="A5141" s="224">
        <v>5137</v>
      </c>
      <c r="B5141" s="62" t="s">
        <v>4748</v>
      </c>
      <c r="C5141" s="8" t="s">
        <v>4042</v>
      </c>
      <c r="D5141" s="18">
        <v>0.61833333333333329</v>
      </c>
      <c r="E5141" s="124"/>
      <c r="F5141" s="17"/>
      <c r="G5141" s="18">
        <f>SUM(D5141*100,E5141:F5141)</f>
        <v>61.833333333333329</v>
      </c>
      <c r="H5141" s="17"/>
      <c r="I5141" s="19"/>
      <c r="J5141" s="18">
        <f>SUM(H5141:I5141)</f>
        <v>0</v>
      </c>
      <c r="K5141" s="17"/>
      <c r="L5141" s="19"/>
      <c r="M5141" s="19"/>
      <c r="N5141" s="18">
        <f>SUM(K5141:M5141)</f>
        <v>0</v>
      </c>
      <c r="O5141" s="19"/>
      <c r="P5141" s="19"/>
      <c r="Q5141" s="19"/>
      <c r="R5141" s="19"/>
      <c r="S5141" s="18">
        <f>SUM(O5141:R5141)</f>
        <v>0</v>
      </c>
      <c r="T5141" s="20"/>
      <c r="U5141" s="17"/>
      <c r="V5141" s="17"/>
      <c r="W5141" s="17"/>
      <c r="X5141" s="17"/>
      <c r="Y5141" s="17"/>
      <c r="Z5141" s="18">
        <f>SUM(T5141:Y5141)</f>
        <v>0</v>
      </c>
      <c r="AA5141" s="17"/>
      <c r="AB5141" s="17"/>
      <c r="AC5141" s="41">
        <f>G5141+J5141+N5141+S5141+Z5141+AA5141-AB5141</f>
        <v>61.833333333333329</v>
      </c>
    </row>
    <row r="5142" spans="1:29" x14ac:dyDescent="0.25">
      <c r="A5142" s="224">
        <v>5138</v>
      </c>
      <c r="B5142" s="103" t="s">
        <v>2071</v>
      </c>
      <c r="C5142" s="8" t="s">
        <v>1369</v>
      </c>
      <c r="D5142" s="18">
        <v>0.58599999999999997</v>
      </c>
      <c r="E5142" s="122"/>
      <c r="F5142" s="17"/>
      <c r="G5142" s="18">
        <f>SUM(D5142*100,E5142:F5142)</f>
        <v>58.599999999999994</v>
      </c>
      <c r="H5142" s="17"/>
      <c r="I5142" s="19"/>
      <c r="J5142" s="18">
        <f>SUM(H5142:I5142)</f>
        <v>0</v>
      </c>
      <c r="K5142" s="17"/>
      <c r="L5142" s="19"/>
      <c r="M5142" s="19"/>
      <c r="N5142" s="18">
        <f>SUM(K5142:M5142)</f>
        <v>0</v>
      </c>
      <c r="O5142" s="19">
        <v>2.5</v>
      </c>
      <c r="P5142" s="19"/>
      <c r="Q5142" s="19"/>
      <c r="R5142" s="19"/>
      <c r="S5142" s="18">
        <f>SUM(O5142:R5142)</f>
        <v>2.5</v>
      </c>
      <c r="T5142" s="20"/>
      <c r="U5142" s="17">
        <v>0.5</v>
      </c>
      <c r="V5142" s="17"/>
      <c r="W5142" s="17">
        <v>0.2</v>
      </c>
      <c r="X5142" s="17"/>
      <c r="Y5142" s="17"/>
      <c r="Z5142" s="18">
        <f>SUM(T5142:Y5142)</f>
        <v>0.7</v>
      </c>
      <c r="AA5142" s="17"/>
      <c r="AB5142" s="17"/>
      <c r="AC5142" s="41">
        <f>G5142+J5142+N5142+S5142+Z5142+AA5142-AB5142</f>
        <v>61.8</v>
      </c>
    </row>
    <row r="5143" spans="1:29" x14ac:dyDescent="0.25">
      <c r="A5143" s="225">
        <v>5139</v>
      </c>
      <c r="B5143" s="62" t="s">
        <v>4917</v>
      </c>
      <c r="C5143" s="8" t="s">
        <v>4042</v>
      </c>
      <c r="D5143" s="18">
        <v>0.61783783783783786</v>
      </c>
      <c r="E5143" s="124"/>
      <c r="F5143" s="17"/>
      <c r="G5143" s="18">
        <f>SUM(D5143*100,E5143:F5143)</f>
        <v>61.783783783783782</v>
      </c>
      <c r="H5143" s="17"/>
      <c r="I5143" s="19"/>
      <c r="J5143" s="18">
        <f>SUM(H5143:I5143)</f>
        <v>0</v>
      </c>
      <c r="K5143" s="17"/>
      <c r="L5143" s="19"/>
      <c r="M5143" s="19"/>
      <c r="N5143" s="18">
        <f>SUM(K5143:M5143)</f>
        <v>0</v>
      </c>
      <c r="O5143" s="19"/>
      <c r="P5143" s="19"/>
      <c r="Q5143" s="19"/>
      <c r="R5143" s="19"/>
      <c r="S5143" s="18">
        <f>SUM(O5143:R5143)</f>
        <v>0</v>
      </c>
      <c r="T5143" s="20"/>
      <c r="U5143" s="17"/>
      <c r="V5143" s="17"/>
      <c r="W5143" s="17"/>
      <c r="X5143" s="17"/>
      <c r="Y5143" s="17"/>
      <c r="Z5143" s="18">
        <f>SUM(T5143:Y5143)</f>
        <v>0</v>
      </c>
      <c r="AA5143" s="17"/>
      <c r="AB5143" s="17"/>
      <c r="AC5143" s="41">
        <f>G5143+J5143+N5143+S5143+Z5143+AA5143-AB5143</f>
        <v>61.783783783783782</v>
      </c>
    </row>
    <row r="5144" spans="1:29" x14ac:dyDescent="0.25">
      <c r="A5144" s="224">
        <v>5140</v>
      </c>
      <c r="B5144" s="109">
        <v>194035</v>
      </c>
      <c r="C5144" s="36" t="s">
        <v>5457</v>
      </c>
      <c r="D5144" s="39">
        <v>0.6176666666666667</v>
      </c>
      <c r="E5144" s="123"/>
      <c r="F5144" s="33"/>
      <c r="G5144" s="34">
        <v>61.766666666666673</v>
      </c>
      <c r="H5144" s="33"/>
      <c r="I5144" s="32"/>
      <c r="J5144" s="34">
        <v>0</v>
      </c>
      <c r="K5144" s="33"/>
      <c r="L5144" s="32"/>
      <c r="M5144" s="32"/>
      <c r="N5144" s="34">
        <v>0</v>
      </c>
      <c r="O5144" s="32"/>
      <c r="P5144" s="32"/>
      <c r="Q5144" s="32"/>
      <c r="R5144" s="32"/>
      <c r="S5144" s="34">
        <v>0</v>
      </c>
      <c r="T5144" s="35"/>
      <c r="U5144" s="33"/>
      <c r="V5144" s="33"/>
      <c r="W5144" s="33"/>
      <c r="X5144" s="33"/>
      <c r="Y5144" s="33"/>
      <c r="Z5144" s="34">
        <v>0</v>
      </c>
      <c r="AA5144" s="33"/>
      <c r="AB5144" s="33"/>
      <c r="AC5144" s="42">
        <v>61.766666666666673</v>
      </c>
    </row>
    <row r="5145" spans="1:29" x14ac:dyDescent="0.25">
      <c r="A5145" s="224">
        <v>5141</v>
      </c>
      <c r="B5145" s="100" t="s">
        <v>2072</v>
      </c>
      <c r="C5145" s="26" t="s">
        <v>1369</v>
      </c>
      <c r="D5145" s="18">
        <v>0.61258064516129029</v>
      </c>
      <c r="E5145" s="122"/>
      <c r="F5145" s="17"/>
      <c r="G5145" s="18">
        <f>SUM(D5145*100,E5145:F5145)</f>
        <v>61.258064516129032</v>
      </c>
      <c r="H5145" s="17"/>
      <c r="I5145" s="19"/>
      <c r="J5145" s="18">
        <f>SUM(H5145:I5145)</f>
        <v>0</v>
      </c>
      <c r="K5145" s="17"/>
      <c r="L5145" s="19"/>
      <c r="M5145" s="19"/>
      <c r="N5145" s="18">
        <f>SUM(K5145:M5145)</f>
        <v>0</v>
      </c>
      <c r="O5145" s="19"/>
      <c r="P5145" s="19"/>
      <c r="Q5145" s="19"/>
      <c r="R5145" s="19"/>
      <c r="S5145" s="18">
        <f>SUM(O5145:R5145)</f>
        <v>0</v>
      </c>
      <c r="T5145" s="20"/>
      <c r="U5145" s="17"/>
      <c r="V5145" s="17"/>
      <c r="W5145" s="17"/>
      <c r="X5145" s="17"/>
      <c r="Y5145" s="17">
        <v>0.5</v>
      </c>
      <c r="Z5145" s="18">
        <f>SUM(T5145:Y5145)</f>
        <v>0.5</v>
      </c>
      <c r="AA5145" s="17"/>
      <c r="AB5145" s="17"/>
      <c r="AC5145" s="41">
        <f>G5145+J5145+N5145+S5145+Z5145+AA5145-AB5145</f>
        <v>61.758064516129032</v>
      </c>
    </row>
    <row r="5146" spans="1:29" x14ac:dyDescent="0.25">
      <c r="A5146" s="224">
        <v>5142</v>
      </c>
      <c r="B5146" s="58" t="s">
        <v>1207</v>
      </c>
      <c r="C5146" s="8" t="s">
        <v>5456</v>
      </c>
      <c r="D5146" s="6">
        <v>0.59258064516129028</v>
      </c>
      <c r="E5146" s="121"/>
      <c r="F5146" s="5"/>
      <c r="G5146" s="6">
        <f>SUM(D5146*100,E5146:F5146)</f>
        <v>59.258064516129025</v>
      </c>
      <c r="H5146" s="5"/>
      <c r="I5146" s="4"/>
      <c r="J5146" s="6">
        <f>SUM(H5146:I5146)</f>
        <v>0</v>
      </c>
      <c r="K5146" s="5"/>
      <c r="L5146" s="4"/>
      <c r="M5146" s="4"/>
      <c r="N5146" s="6">
        <f>SUM(K5146:M5146)</f>
        <v>0</v>
      </c>
      <c r="O5146" s="4">
        <v>2.5</v>
      </c>
      <c r="P5146" s="4"/>
      <c r="Q5146" s="4"/>
      <c r="R5146" s="4"/>
      <c r="S5146" s="6">
        <f>SUM(O5146:R5146)</f>
        <v>2.5</v>
      </c>
      <c r="T5146" s="7"/>
      <c r="U5146" s="5"/>
      <c r="V5146" s="5"/>
      <c r="W5146" s="5"/>
      <c r="X5146" s="5"/>
      <c r="Y5146" s="5"/>
      <c r="Z5146" s="6">
        <f>SUM(T5146:Y5146)</f>
        <v>0</v>
      </c>
      <c r="AA5146" s="5"/>
      <c r="AB5146" s="5"/>
      <c r="AC5146" s="40">
        <f>G5146+J5146+N5146+S5146+Z5146+AA5146-AB5146</f>
        <v>61.758064516129025</v>
      </c>
    </row>
    <row r="5147" spans="1:29" x14ac:dyDescent="0.25">
      <c r="A5147" s="225">
        <v>5143</v>
      </c>
      <c r="B5147" s="62" t="s">
        <v>3213</v>
      </c>
      <c r="C5147" s="13" t="s">
        <v>2360</v>
      </c>
      <c r="D5147" s="18">
        <v>0.61750000000000005</v>
      </c>
      <c r="E5147" s="122"/>
      <c r="F5147" s="17"/>
      <c r="G5147" s="18">
        <v>61.750000000000007</v>
      </c>
      <c r="H5147" s="17"/>
      <c r="I5147" s="19"/>
      <c r="J5147" s="18">
        <v>0</v>
      </c>
      <c r="K5147" s="17"/>
      <c r="L5147" s="19"/>
      <c r="M5147" s="19"/>
      <c r="N5147" s="18">
        <v>0</v>
      </c>
      <c r="O5147" s="19"/>
      <c r="P5147" s="19"/>
      <c r="Q5147" s="19"/>
      <c r="R5147" s="19"/>
      <c r="S5147" s="18">
        <v>0</v>
      </c>
      <c r="T5147" s="20"/>
      <c r="U5147" s="17"/>
      <c r="V5147" s="17"/>
      <c r="W5147" s="17"/>
      <c r="X5147" s="17"/>
      <c r="Y5147" s="17"/>
      <c r="Z5147" s="18">
        <v>0</v>
      </c>
      <c r="AA5147" s="17"/>
      <c r="AB5147" s="17"/>
      <c r="AC5147" s="41">
        <v>61.750000000000007</v>
      </c>
    </row>
    <row r="5148" spans="1:29" x14ac:dyDescent="0.25">
      <c r="A5148" s="224">
        <v>5144</v>
      </c>
      <c r="B5148" s="81" t="s">
        <v>4444</v>
      </c>
      <c r="C5148" s="8" t="s">
        <v>4042</v>
      </c>
      <c r="D5148" s="18">
        <v>0.61741935483870969</v>
      </c>
      <c r="E5148" s="124"/>
      <c r="F5148" s="17"/>
      <c r="G5148" s="18">
        <f>SUM(D5148*100,E5148:F5148)</f>
        <v>61.741935483870968</v>
      </c>
      <c r="H5148" s="17"/>
      <c r="I5148" s="19"/>
      <c r="J5148" s="18">
        <f>SUM(H5148:I5148)</f>
        <v>0</v>
      </c>
      <c r="K5148" s="17"/>
      <c r="L5148" s="19"/>
      <c r="M5148" s="19"/>
      <c r="N5148" s="18">
        <f>SUM(K5148:M5148)</f>
        <v>0</v>
      </c>
      <c r="O5148" s="19"/>
      <c r="P5148" s="19"/>
      <c r="Q5148" s="19"/>
      <c r="R5148" s="19"/>
      <c r="S5148" s="18">
        <f>SUM(O5148:R5148)</f>
        <v>0</v>
      </c>
      <c r="T5148" s="20"/>
      <c r="U5148" s="17"/>
      <c r="V5148" s="17"/>
      <c r="W5148" s="17"/>
      <c r="X5148" s="17"/>
      <c r="Y5148" s="17"/>
      <c r="Z5148" s="18">
        <f>SUM(T5148:Y5148)</f>
        <v>0</v>
      </c>
      <c r="AA5148" s="17"/>
      <c r="AB5148" s="17"/>
      <c r="AC5148" s="41">
        <f>G5148+J5148+N5148+S5148+Z5148+AA5148-AB5148</f>
        <v>61.741935483870968</v>
      </c>
    </row>
    <row r="5149" spans="1:29" x14ac:dyDescent="0.25">
      <c r="A5149" s="224">
        <v>5145</v>
      </c>
      <c r="B5149" s="62" t="s">
        <v>4975</v>
      </c>
      <c r="C5149" s="8" t="s">
        <v>4042</v>
      </c>
      <c r="D5149" s="18">
        <v>0.61730769230769234</v>
      </c>
      <c r="E5149" s="124"/>
      <c r="F5149" s="17"/>
      <c r="G5149" s="18">
        <f>SUM(D5149*100,E5149:F5149)</f>
        <v>61.730769230769234</v>
      </c>
      <c r="H5149" s="17"/>
      <c r="I5149" s="19"/>
      <c r="J5149" s="18">
        <f>SUM(H5149:I5149)</f>
        <v>0</v>
      </c>
      <c r="K5149" s="17"/>
      <c r="L5149" s="19"/>
      <c r="M5149" s="19"/>
      <c r="N5149" s="18">
        <f>SUM(K5149:M5149)</f>
        <v>0</v>
      </c>
      <c r="O5149" s="19"/>
      <c r="P5149" s="19"/>
      <c r="Q5149" s="19"/>
      <c r="R5149" s="19"/>
      <c r="S5149" s="18">
        <f>SUM(O5149:R5149)</f>
        <v>0</v>
      </c>
      <c r="T5149" s="20"/>
      <c r="U5149" s="17"/>
      <c r="V5149" s="17"/>
      <c r="W5149" s="17"/>
      <c r="X5149" s="17"/>
      <c r="Y5149" s="17"/>
      <c r="Z5149" s="18">
        <f>SUM(T5149:Y5149)</f>
        <v>0</v>
      </c>
      <c r="AA5149" s="17"/>
      <c r="AB5149" s="17"/>
      <c r="AC5149" s="41">
        <f>G5149+J5149+N5149+S5149+Z5149+AA5149-AB5149</f>
        <v>61.730769230769234</v>
      </c>
    </row>
    <row r="5150" spans="1:29" x14ac:dyDescent="0.25">
      <c r="A5150" s="224">
        <v>5146</v>
      </c>
      <c r="B5150" s="81" t="s">
        <v>4353</v>
      </c>
      <c r="C5150" s="8" t="s">
        <v>4042</v>
      </c>
      <c r="D5150" s="18">
        <v>0.61709677419354836</v>
      </c>
      <c r="E5150" s="124"/>
      <c r="F5150" s="17"/>
      <c r="G5150" s="18">
        <f>SUM(D5150*100,E5150:F5150)</f>
        <v>61.709677419354833</v>
      </c>
      <c r="H5150" s="17"/>
      <c r="I5150" s="19"/>
      <c r="J5150" s="18">
        <f>SUM(H5150:I5150)</f>
        <v>0</v>
      </c>
      <c r="K5150" s="17"/>
      <c r="L5150" s="19"/>
      <c r="M5150" s="19"/>
      <c r="N5150" s="18">
        <f>SUM(K5150:M5150)</f>
        <v>0</v>
      </c>
      <c r="O5150" s="19"/>
      <c r="P5150" s="19"/>
      <c r="Q5150" s="19"/>
      <c r="R5150" s="19"/>
      <c r="S5150" s="18">
        <f>SUM(O5150:R5150)</f>
        <v>0</v>
      </c>
      <c r="T5150" s="20"/>
      <c r="U5150" s="17"/>
      <c r="V5150" s="17"/>
      <c r="W5150" s="17"/>
      <c r="X5150" s="17"/>
      <c r="Y5150" s="17"/>
      <c r="Z5150" s="18">
        <f>SUM(T5150:Y5150)</f>
        <v>0</v>
      </c>
      <c r="AA5150" s="17"/>
      <c r="AB5150" s="17"/>
      <c r="AC5150" s="41">
        <f>G5150+J5150+N5150+S5150+Z5150+AA5150-AB5150</f>
        <v>61.709677419354833</v>
      </c>
    </row>
    <row r="5151" spans="1:29" x14ac:dyDescent="0.25">
      <c r="A5151" s="225">
        <v>5147</v>
      </c>
      <c r="B5151" s="81" t="s">
        <v>2073</v>
      </c>
      <c r="C5151" s="21" t="s">
        <v>1369</v>
      </c>
      <c r="D5151" s="18">
        <v>0.6170707070707071</v>
      </c>
      <c r="E5151" s="122"/>
      <c r="F5151" s="17"/>
      <c r="G5151" s="18">
        <f>SUM(D5151*100,E5151:F5151)</f>
        <v>61.707070707070713</v>
      </c>
      <c r="H5151" s="17"/>
      <c r="I5151" s="19"/>
      <c r="J5151" s="18">
        <f>SUM(H5151:I5151)</f>
        <v>0</v>
      </c>
      <c r="K5151" s="17"/>
      <c r="L5151" s="19"/>
      <c r="M5151" s="19"/>
      <c r="N5151" s="18">
        <f>SUM(K5151:M5151)</f>
        <v>0</v>
      </c>
      <c r="O5151" s="19"/>
      <c r="P5151" s="19"/>
      <c r="Q5151" s="19"/>
      <c r="R5151" s="19"/>
      <c r="S5151" s="18">
        <f>SUM(O5151:R5151)</f>
        <v>0</v>
      </c>
      <c r="T5151" s="20"/>
      <c r="U5151" s="17"/>
      <c r="V5151" s="17"/>
      <c r="W5151" s="17"/>
      <c r="X5151" s="17"/>
      <c r="Y5151" s="17"/>
      <c r="Z5151" s="18">
        <f>SUM(T5151:Y5151)</f>
        <v>0</v>
      </c>
      <c r="AA5151" s="17"/>
      <c r="AB5151" s="17"/>
      <c r="AC5151" s="41">
        <f>G5151+J5151+N5151+S5151+Z5151+AA5151-AB5151</f>
        <v>61.707070707070713</v>
      </c>
    </row>
    <row r="5152" spans="1:29" x14ac:dyDescent="0.25">
      <c r="A5152" s="224">
        <v>5148</v>
      </c>
      <c r="B5152" s="85" t="s">
        <v>2074</v>
      </c>
      <c r="C5152" s="8" t="s">
        <v>1369</v>
      </c>
      <c r="D5152" s="18">
        <v>0.61699999999999999</v>
      </c>
      <c r="E5152" s="122"/>
      <c r="F5152" s="17"/>
      <c r="G5152" s="18">
        <f>SUM(D5152*100,E5152:F5152)</f>
        <v>61.7</v>
      </c>
      <c r="H5152" s="17"/>
      <c r="I5152" s="19"/>
      <c r="J5152" s="18">
        <f>SUM(H5152:I5152)</f>
        <v>0</v>
      </c>
      <c r="K5152" s="17"/>
      <c r="L5152" s="19"/>
      <c r="M5152" s="19"/>
      <c r="N5152" s="18">
        <f>SUM(K5152:M5152)</f>
        <v>0</v>
      </c>
      <c r="O5152" s="19"/>
      <c r="P5152" s="19"/>
      <c r="Q5152" s="19"/>
      <c r="R5152" s="19"/>
      <c r="S5152" s="18">
        <f>SUM(O5152:R5152)</f>
        <v>0</v>
      </c>
      <c r="T5152" s="20"/>
      <c r="U5152" s="17"/>
      <c r="V5152" s="17"/>
      <c r="W5152" s="17"/>
      <c r="X5152" s="17"/>
      <c r="Y5152" s="17"/>
      <c r="Z5152" s="18">
        <f>SUM(T5152:Y5152)</f>
        <v>0</v>
      </c>
      <c r="AA5152" s="17"/>
      <c r="AB5152" s="17"/>
      <c r="AC5152" s="41">
        <f>G5152+J5152+N5152+S5152+Z5152+AA5152-AB5152</f>
        <v>61.7</v>
      </c>
    </row>
    <row r="5153" spans="1:29" x14ac:dyDescent="0.25">
      <c r="A5153" s="224">
        <v>5149</v>
      </c>
      <c r="B5153" s="62" t="s">
        <v>3920</v>
      </c>
      <c r="C5153" s="13" t="s">
        <v>3340</v>
      </c>
      <c r="D5153" s="18">
        <v>0.61699999999999999</v>
      </c>
      <c r="E5153" s="122"/>
      <c r="F5153" s="17"/>
      <c r="G5153" s="18">
        <v>61.7</v>
      </c>
      <c r="H5153" s="17"/>
      <c r="I5153" s="19"/>
      <c r="J5153" s="18">
        <v>0</v>
      </c>
      <c r="K5153" s="17"/>
      <c r="L5153" s="19"/>
      <c r="M5153" s="19"/>
      <c r="N5153" s="18">
        <v>0</v>
      </c>
      <c r="O5153" s="19"/>
      <c r="P5153" s="19"/>
      <c r="Q5153" s="19"/>
      <c r="R5153" s="19"/>
      <c r="S5153" s="18">
        <v>0</v>
      </c>
      <c r="T5153" s="20"/>
      <c r="U5153" s="17"/>
      <c r="V5153" s="17"/>
      <c r="W5153" s="17"/>
      <c r="X5153" s="17"/>
      <c r="Y5153" s="17"/>
      <c r="Z5153" s="18">
        <v>0</v>
      </c>
      <c r="AA5153" s="17"/>
      <c r="AB5153" s="17"/>
      <c r="AC5153" s="41">
        <v>61.7</v>
      </c>
    </row>
    <row r="5154" spans="1:29" x14ac:dyDescent="0.25">
      <c r="A5154" s="224">
        <v>5150</v>
      </c>
      <c r="B5154" s="109">
        <v>204004</v>
      </c>
      <c r="C5154" s="36" t="s">
        <v>5457</v>
      </c>
      <c r="D5154" s="38">
        <v>0.61687499999999995</v>
      </c>
      <c r="E5154" s="123"/>
      <c r="F5154" s="33"/>
      <c r="G5154" s="34">
        <v>61.687499999999993</v>
      </c>
      <c r="H5154" s="33"/>
      <c r="I5154" s="32"/>
      <c r="J5154" s="34">
        <v>0</v>
      </c>
      <c r="K5154" s="33"/>
      <c r="L5154" s="32"/>
      <c r="M5154" s="32"/>
      <c r="N5154" s="34">
        <v>0</v>
      </c>
      <c r="O5154" s="32"/>
      <c r="P5154" s="32"/>
      <c r="Q5154" s="32"/>
      <c r="R5154" s="32"/>
      <c r="S5154" s="34">
        <v>0</v>
      </c>
      <c r="T5154" s="35"/>
      <c r="U5154" s="33"/>
      <c r="V5154" s="33"/>
      <c r="W5154" s="33"/>
      <c r="X5154" s="33"/>
      <c r="Y5154" s="33"/>
      <c r="Z5154" s="34">
        <v>0</v>
      </c>
      <c r="AA5154" s="33"/>
      <c r="AB5154" s="33"/>
      <c r="AC5154" s="42">
        <v>61.687499999999993</v>
      </c>
    </row>
    <row r="5155" spans="1:29" x14ac:dyDescent="0.25">
      <c r="A5155" s="225">
        <v>5151</v>
      </c>
      <c r="B5155" s="111" t="s">
        <v>4133</v>
      </c>
      <c r="C5155" s="8" t="s">
        <v>4042</v>
      </c>
      <c r="D5155" s="18">
        <v>0.61187499999999995</v>
      </c>
      <c r="E5155" s="124"/>
      <c r="F5155" s="17"/>
      <c r="G5155" s="18">
        <f>SUM(D5155*100,E5155:F5155)</f>
        <v>61.187499999999993</v>
      </c>
      <c r="H5155" s="17"/>
      <c r="I5155" s="19"/>
      <c r="J5155" s="18">
        <f>SUM(H5155:I5155)</f>
        <v>0</v>
      </c>
      <c r="K5155" s="17"/>
      <c r="L5155" s="19"/>
      <c r="M5155" s="19"/>
      <c r="N5155" s="18">
        <f>SUM(K5155:M5155)</f>
        <v>0</v>
      </c>
      <c r="O5155" s="19"/>
      <c r="P5155" s="19"/>
      <c r="Q5155" s="19"/>
      <c r="R5155" s="19"/>
      <c r="S5155" s="18">
        <f>SUM(O5155:R5155)</f>
        <v>0</v>
      </c>
      <c r="T5155" s="20"/>
      <c r="U5155" s="17"/>
      <c r="V5155" s="17"/>
      <c r="W5155" s="17"/>
      <c r="X5155" s="17"/>
      <c r="Y5155" s="17">
        <v>0.5</v>
      </c>
      <c r="Z5155" s="18">
        <f>SUM(T5155:Y5155)</f>
        <v>0.5</v>
      </c>
      <c r="AA5155" s="17"/>
      <c r="AB5155" s="17"/>
      <c r="AC5155" s="41">
        <f>G5155+J5155+N5155+S5155+Z5155+AA5155-AB5155</f>
        <v>61.687499999999993</v>
      </c>
    </row>
    <row r="5156" spans="1:29" x14ac:dyDescent="0.25">
      <c r="A5156" s="224">
        <v>5152</v>
      </c>
      <c r="B5156" s="81" t="s">
        <v>4367</v>
      </c>
      <c r="C5156" s="8" t="s">
        <v>4356</v>
      </c>
      <c r="D5156" s="18">
        <v>0.61677419354838714</v>
      </c>
      <c r="E5156" s="124"/>
      <c r="F5156" s="17"/>
      <c r="G5156" s="18">
        <f>SUM(D5156*100,E5156:F5156)</f>
        <v>61.677419354838712</v>
      </c>
      <c r="H5156" s="17"/>
      <c r="I5156" s="19"/>
      <c r="J5156" s="18">
        <f>SUM(H5156:I5156)</f>
        <v>0</v>
      </c>
      <c r="K5156" s="17"/>
      <c r="L5156" s="19"/>
      <c r="M5156" s="19"/>
      <c r="N5156" s="18">
        <f>SUM(K5156:M5156)</f>
        <v>0</v>
      </c>
      <c r="O5156" s="19"/>
      <c r="P5156" s="19"/>
      <c r="Q5156" s="19"/>
      <c r="R5156" s="19"/>
      <c r="S5156" s="18">
        <f>SUM(O5156:R5156)</f>
        <v>0</v>
      </c>
      <c r="T5156" s="20"/>
      <c r="U5156" s="17"/>
      <c r="V5156" s="17"/>
      <c r="W5156" s="17"/>
      <c r="X5156" s="17"/>
      <c r="Y5156" s="17"/>
      <c r="Z5156" s="18">
        <f>SUM(T5156:Y5156)</f>
        <v>0</v>
      </c>
      <c r="AA5156" s="17"/>
      <c r="AB5156" s="17"/>
      <c r="AC5156" s="41">
        <f>G5156+J5156+N5156+S5156+Z5156+AA5156-AB5156</f>
        <v>61.677419354838712</v>
      </c>
    </row>
    <row r="5157" spans="1:29" ht="25.5" x14ac:dyDescent="0.25">
      <c r="A5157" s="224">
        <v>5153</v>
      </c>
      <c r="B5157" s="81" t="s">
        <v>2075</v>
      </c>
      <c r="C5157" s="13" t="s">
        <v>1369</v>
      </c>
      <c r="D5157" s="18">
        <v>0.60177142857142862</v>
      </c>
      <c r="E5157" s="122"/>
      <c r="F5157" s="17"/>
      <c r="G5157" s="18">
        <f>SUM(D5157*100,E5157:F5157)</f>
        <v>60.177142857142861</v>
      </c>
      <c r="H5157" s="17"/>
      <c r="I5157" s="19"/>
      <c r="J5157" s="18">
        <f>SUM(H5157:I5157)</f>
        <v>0</v>
      </c>
      <c r="K5157" s="17"/>
      <c r="L5157" s="19"/>
      <c r="M5157" s="19"/>
      <c r="N5157" s="18">
        <f>SUM(K5157:M5157)</f>
        <v>0</v>
      </c>
      <c r="O5157" s="19"/>
      <c r="P5157" s="19"/>
      <c r="Q5157" s="19"/>
      <c r="R5157" s="19"/>
      <c r="S5157" s="18">
        <f>SUM(O5157:R5157)</f>
        <v>0</v>
      </c>
      <c r="T5157" s="20"/>
      <c r="U5157" s="17">
        <v>0.5</v>
      </c>
      <c r="V5157" s="17">
        <v>0.8</v>
      </c>
      <c r="W5157" s="17">
        <v>0.2</v>
      </c>
      <c r="X5157" s="17"/>
      <c r="Y5157" s="17"/>
      <c r="Z5157" s="18">
        <f>SUM(T5157:Y5157)</f>
        <v>1.5</v>
      </c>
      <c r="AA5157" s="17"/>
      <c r="AB5157" s="17"/>
      <c r="AC5157" s="41">
        <f>G5157+J5157+N5157+S5157+Z5157+AA5157-AB5157</f>
        <v>61.677142857142861</v>
      </c>
    </row>
    <row r="5158" spans="1:29" x14ac:dyDescent="0.25">
      <c r="A5158" s="224">
        <v>5154</v>
      </c>
      <c r="B5158" s="62" t="s">
        <v>5221</v>
      </c>
      <c r="C5158" s="9" t="s">
        <v>4042</v>
      </c>
      <c r="D5158" s="18">
        <v>0.60357575757575765</v>
      </c>
      <c r="E5158" s="124"/>
      <c r="F5158" s="17"/>
      <c r="G5158" s="18">
        <f>SUM(D5158*100,E5158:F5158)</f>
        <v>60.357575757575766</v>
      </c>
      <c r="H5158" s="17"/>
      <c r="I5158" s="19"/>
      <c r="J5158" s="18">
        <f>SUM(H5158:I5158)</f>
        <v>0</v>
      </c>
      <c r="K5158" s="17"/>
      <c r="L5158" s="19"/>
      <c r="M5158" s="19"/>
      <c r="N5158" s="18">
        <f>SUM(K5158:M5158)</f>
        <v>0</v>
      </c>
      <c r="O5158" s="19"/>
      <c r="P5158" s="19"/>
      <c r="Q5158" s="19"/>
      <c r="R5158" s="19"/>
      <c r="S5158" s="18">
        <f>SUM(O5158:R5158)</f>
        <v>0</v>
      </c>
      <c r="T5158" s="20"/>
      <c r="U5158" s="17">
        <f>SUM(0.8+0.5)</f>
        <v>1.3</v>
      </c>
      <c r="V5158" s="17"/>
      <c r="W5158" s="17"/>
      <c r="X5158" s="17"/>
      <c r="Y5158" s="17"/>
      <c r="Z5158" s="18">
        <f>SUM(T5158:Y5158)</f>
        <v>1.3</v>
      </c>
      <c r="AA5158" s="17"/>
      <c r="AB5158" s="17"/>
      <c r="AC5158" s="41">
        <f>G5158+J5158+N5158+S5158+Z5158+AA5158-AB5158</f>
        <v>61.657575757575763</v>
      </c>
    </row>
    <row r="5159" spans="1:29" x14ac:dyDescent="0.25">
      <c r="A5159" s="225">
        <v>5155</v>
      </c>
      <c r="B5159" s="62" t="s">
        <v>3214</v>
      </c>
      <c r="C5159" s="13" t="s">
        <v>2360</v>
      </c>
      <c r="D5159" s="18">
        <v>0.61636363636363634</v>
      </c>
      <c r="E5159" s="122"/>
      <c r="F5159" s="17"/>
      <c r="G5159" s="18">
        <v>61.636363636363633</v>
      </c>
      <c r="H5159" s="17"/>
      <c r="I5159" s="19"/>
      <c r="J5159" s="18">
        <v>0</v>
      </c>
      <c r="K5159" s="17"/>
      <c r="L5159" s="19"/>
      <c r="M5159" s="19"/>
      <c r="N5159" s="18">
        <v>0</v>
      </c>
      <c r="O5159" s="19"/>
      <c r="P5159" s="19"/>
      <c r="Q5159" s="19"/>
      <c r="R5159" s="19"/>
      <c r="S5159" s="18">
        <v>0</v>
      </c>
      <c r="T5159" s="20"/>
      <c r="U5159" s="17"/>
      <c r="V5159" s="17"/>
      <c r="W5159" s="17"/>
      <c r="X5159" s="17"/>
      <c r="Y5159" s="17"/>
      <c r="Z5159" s="18">
        <v>0</v>
      </c>
      <c r="AA5159" s="17"/>
      <c r="AB5159" s="17"/>
      <c r="AC5159" s="41">
        <v>61.636363636363633</v>
      </c>
    </row>
    <row r="5160" spans="1:29" x14ac:dyDescent="0.25">
      <c r="A5160" s="224">
        <v>5156</v>
      </c>
      <c r="B5160" s="62" t="s">
        <v>3921</v>
      </c>
      <c r="C5160" s="13" t="s">
        <v>3340</v>
      </c>
      <c r="D5160" s="18">
        <v>0.60636363636363633</v>
      </c>
      <c r="E5160" s="122">
        <v>1</v>
      </c>
      <c r="F5160" s="17"/>
      <c r="G5160" s="18">
        <v>61.636363636363633</v>
      </c>
      <c r="H5160" s="17"/>
      <c r="I5160" s="19"/>
      <c r="J5160" s="18">
        <v>0</v>
      </c>
      <c r="K5160" s="17"/>
      <c r="L5160" s="19"/>
      <c r="M5160" s="19"/>
      <c r="N5160" s="18">
        <v>0</v>
      </c>
      <c r="O5160" s="19"/>
      <c r="P5160" s="19"/>
      <c r="Q5160" s="19"/>
      <c r="R5160" s="19"/>
      <c r="S5160" s="18">
        <v>0</v>
      </c>
      <c r="T5160" s="20"/>
      <c r="U5160" s="17"/>
      <c r="V5160" s="17"/>
      <c r="W5160" s="17"/>
      <c r="X5160" s="17"/>
      <c r="Y5160" s="17"/>
      <c r="Z5160" s="18">
        <v>0</v>
      </c>
      <c r="AA5160" s="17"/>
      <c r="AB5160" s="17"/>
      <c r="AC5160" s="41">
        <v>61.636363636363633</v>
      </c>
    </row>
    <row r="5161" spans="1:29" x14ac:dyDescent="0.25">
      <c r="A5161" s="224">
        <v>5157</v>
      </c>
      <c r="B5161" s="109">
        <v>194072</v>
      </c>
      <c r="C5161" s="36" t="s">
        <v>5457</v>
      </c>
      <c r="D5161" s="39">
        <v>0.61633333333333329</v>
      </c>
      <c r="E5161" s="123"/>
      <c r="F5161" s="33"/>
      <c r="G5161" s="34">
        <v>61.633333333333326</v>
      </c>
      <c r="H5161" s="33"/>
      <c r="I5161" s="32"/>
      <c r="J5161" s="34">
        <v>0</v>
      </c>
      <c r="K5161" s="33"/>
      <c r="L5161" s="32"/>
      <c r="M5161" s="32"/>
      <c r="N5161" s="34">
        <v>0</v>
      </c>
      <c r="O5161" s="32"/>
      <c r="P5161" s="32"/>
      <c r="Q5161" s="32"/>
      <c r="R5161" s="32"/>
      <c r="S5161" s="34">
        <v>0</v>
      </c>
      <c r="T5161" s="35"/>
      <c r="U5161" s="33"/>
      <c r="V5161" s="33"/>
      <c r="W5161" s="33"/>
      <c r="X5161" s="33"/>
      <c r="Y5161" s="33"/>
      <c r="Z5161" s="34">
        <v>0</v>
      </c>
      <c r="AA5161" s="33"/>
      <c r="AB5161" s="33"/>
      <c r="AC5161" s="42">
        <v>61.633333333333326</v>
      </c>
    </row>
    <row r="5162" spans="1:29" x14ac:dyDescent="0.25">
      <c r="A5162" s="224">
        <v>5158</v>
      </c>
      <c r="B5162" s="62" t="s">
        <v>5095</v>
      </c>
      <c r="C5162" s="24" t="s">
        <v>4042</v>
      </c>
      <c r="D5162" s="18">
        <v>0.6162903225806452</v>
      </c>
      <c r="E5162" s="124"/>
      <c r="F5162" s="17"/>
      <c r="G5162" s="18">
        <f>SUM(D5162*100,E5162:F5162)</f>
        <v>61.62903225806452</v>
      </c>
      <c r="H5162" s="17"/>
      <c r="I5162" s="19"/>
      <c r="J5162" s="18">
        <f>SUM(H5162:I5162)</f>
        <v>0</v>
      </c>
      <c r="K5162" s="17"/>
      <c r="L5162" s="19"/>
      <c r="M5162" s="19"/>
      <c r="N5162" s="18">
        <f>SUM(K5162:M5162)</f>
        <v>0</v>
      </c>
      <c r="O5162" s="19"/>
      <c r="P5162" s="19"/>
      <c r="Q5162" s="19"/>
      <c r="R5162" s="19"/>
      <c r="S5162" s="18">
        <f>SUM(O5162:R5162)</f>
        <v>0</v>
      </c>
      <c r="T5162" s="20"/>
      <c r="U5162" s="17"/>
      <c r="V5162" s="17"/>
      <c r="W5162" s="17"/>
      <c r="X5162" s="17"/>
      <c r="Y5162" s="17"/>
      <c r="Z5162" s="18">
        <f>SUM(T5162:Y5162)</f>
        <v>0</v>
      </c>
      <c r="AA5162" s="17"/>
      <c r="AB5162" s="17"/>
      <c r="AC5162" s="41">
        <f>G5162+J5162+N5162+S5162+Z5162+AA5162-AB5162</f>
        <v>61.62903225806452</v>
      </c>
    </row>
    <row r="5163" spans="1:29" x14ac:dyDescent="0.25">
      <c r="A5163" s="225">
        <v>5159</v>
      </c>
      <c r="B5163" s="62" t="s">
        <v>3922</v>
      </c>
      <c r="C5163" s="13" t="s">
        <v>3340</v>
      </c>
      <c r="D5163" s="18">
        <v>0.60624999999999996</v>
      </c>
      <c r="E5163" s="122">
        <v>1</v>
      </c>
      <c r="F5163" s="17"/>
      <c r="G5163" s="18">
        <v>61.624999999999993</v>
      </c>
      <c r="H5163" s="17"/>
      <c r="I5163" s="19"/>
      <c r="J5163" s="18">
        <v>0</v>
      </c>
      <c r="K5163" s="17"/>
      <c r="L5163" s="19"/>
      <c r="M5163" s="19"/>
      <c r="N5163" s="18">
        <v>0</v>
      </c>
      <c r="O5163" s="19"/>
      <c r="P5163" s="19"/>
      <c r="Q5163" s="19"/>
      <c r="R5163" s="19"/>
      <c r="S5163" s="18">
        <v>0</v>
      </c>
      <c r="T5163" s="20"/>
      <c r="U5163" s="17"/>
      <c r="V5163" s="17"/>
      <c r="W5163" s="17"/>
      <c r="X5163" s="17"/>
      <c r="Y5163" s="17"/>
      <c r="Z5163" s="18">
        <v>0</v>
      </c>
      <c r="AA5163" s="17"/>
      <c r="AB5163" s="17"/>
      <c r="AC5163" s="41">
        <v>61.624999999999993</v>
      </c>
    </row>
    <row r="5164" spans="1:29" x14ac:dyDescent="0.25">
      <c r="A5164" s="224">
        <v>5160</v>
      </c>
      <c r="B5164" s="111" t="s">
        <v>4245</v>
      </c>
      <c r="C5164" s="8" t="s">
        <v>4042</v>
      </c>
      <c r="D5164" s="18">
        <v>0.61593750000000003</v>
      </c>
      <c r="E5164" s="124"/>
      <c r="F5164" s="17"/>
      <c r="G5164" s="18">
        <f>SUM(D5164*100,E5164:F5164)</f>
        <v>61.59375</v>
      </c>
      <c r="H5164" s="17"/>
      <c r="I5164" s="19"/>
      <c r="J5164" s="18">
        <f>SUM(H5164:I5164)</f>
        <v>0</v>
      </c>
      <c r="K5164" s="17"/>
      <c r="L5164" s="19"/>
      <c r="M5164" s="19"/>
      <c r="N5164" s="18">
        <f>SUM(K5164:M5164)</f>
        <v>0</v>
      </c>
      <c r="O5164" s="19"/>
      <c r="P5164" s="19"/>
      <c r="Q5164" s="19"/>
      <c r="R5164" s="19"/>
      <c r="S5164" s="18">
        <f>SUM(O5164:R5164)</f>
        <v>0</v>
      </c>
      <c r="T5164" s="20"/>
      <c r="U5164" s="17"/>
      <c r="V5164" s="17"/>
      <c r="W5164" s="17"/>
      <c r="X5164" s="17"/>
      <c r="Y5164" s="17"/>
      <c r="Z5164" s="18">
        <f>SUM(T5164:Y5164)</f>
        <v>0</v>
      </c>
      <c r="AA5164" s="17"/>
      <c r="AB5164" s="17"/>
      <c r="AC5164" s="41">
        <f>G5164+J5164+N5164+S5164+Z5164+AA5164-AB5164</f>
        <v>61.59375</v>
      </c>
    </row>
    <row r="5165" spans="1:29" x14ac:dyDescent="0.25">
      <c r="A5165" s="224">
        <v>5161</v>
      </c>
      <c r="B5165" s="109">
        <v>214162</v>
      </c>
      <c r="C5165" s="36" t="s">
        <v>5457</v>
      </c>
      <c r="D5165" s="39">
        <v>0.61592592592592588</v>
      </c>
      <c r="E5165" s="123"/>
      <c r="F5165" s="33"/>
      <c r="G5165" s="34">
        <v>61.592592592592588</v>
      </c>
      <c r="H5165" s="33"/>
      <c r="I5165" s="32"/>
      <c r="J5165" s="34">
        <v>0</v>
      </c>
      <c r="K5165" s="33"/>
      <c r="L5165" s="32"/>
      <c r="M5165" s="32"/>
      <c r="N5165" s="34">
        <v>0</v>
      </c>
      <c r="O5165" s="32"/>
      <c r="P5165" s="32"/>
      <c r="Q5165" s="32"/>
      <c r="R5165" s="32"/>
      <c r="S5165" s="34">
        <v>0</v>
      </c>
      <c r="T5165" s="35"/>
      <c r="U5165" s="33"/>
      <c r="V5165" s="33"/>
      <c r="W5165" s="33"/>
      <c r="X5165" s="33"/>
      <c r="Y5165" s="33"/>
      <c r="Z5165" s="34">
        <v>0</v>
      </c>
      <c r="AA5165" s="33"/>
      <c r="AB5165" s="33"/>
      <c r="AC5165" s="42">
        <v>61.592592592592588</v>
      </c>
    </row>
    <row r="5166" spans="1:29" x14ac:dyDescent="0.25">
      <c r="A5166" s="224">
        <v>5162</v>
      </c>
      <c r="B5166" s="81" t="s">
        <v>4413</v>
      </c>
      <c r="C5166" s="8" t="s">
        <v>4042</v>
      </c>
      <c r="D5166" s="18">
        <v>0.61580645161290326</v>
      </c>
      <c r="E5166" s="124"/>
      <c r="F5166" s="17"/>
      <c r="G5166" s="18">
        <f>SUM(D5166*100,E5166:F5166)</f>
        <v>61.580645161290327</v>
      </c>
      <c r="H5166" s="17"/>
      <c r="I5166" s="19"/>
      <c r="J5166" s="18">
        <f>SUM(H5166:I5166)</f>
        <v>0</v>
      </c>
      <c r="K5166" s="17"/>
      <c r="L5166" s="19"/>
      <c r="M5166" s="19"/>
      <c r="N5166" s="18">
        <f>SUM(K5166:M5166)</f>
        <v>0</v>
      </c>
      <c r="O5166" s="19"/>
      <c r="P5166" s="19"/>
      <c r="Q5166" s="19"/>
      <c r="R5166" s="19"/>
      <c r="S5166" s="18">
        <f>SUM(O5166:R5166)</f>
        <v>0</v>
      </c>
      <c r="T5166" s="20"/>
      <c r="U5166" s="17"/>
      <c r="V5166" s="17"/>
      <c r="W5166" s="17"/>
      <c r="X5166" s="17"/>
      <c r="Y5166" s="17"/>
      <c r="Z5166" s="18">
        <f>SUM(T5166:Y5166)</f>
        <v>0</v>
      </c>
      <c r="AA5166" s="17"/>
      <c r="AB5166" s="17"/>
      <c r="AC5166" s="41">
        <f>G5166+J5166+N5166+S5166+Z5166+AA5166-AB5166</f>
        <v>61.580645161290327</v>
      </c>
    </row>
    <row r="5167" spans="1:29" x14ac:dyDescent="0.25">
      <c r="A5167" s="225">
        <v>5163</v>
      </c>
      <c r="B5167" s="77" t="s">
        <v>2076</v>
      </c>
      <c r="C5167" s="21" t="s">
        <v>1369</v>
      </c>
      <c r="D5167" s="18">
        <v>0.61559633027522931</v>
      </c>
      <c r="E5167" s="122"/>
      <c r="F5167" s="17"/>
      <c r="G5167" s="18">
        <f>SUM(D5167*100,E5167:F5167)</f>
        <v>61.559633027522928</v>
      </c>
      <c r="H5167" s="17"/>
      <c r="I5167" s="19"/>
      <c r="J5167" s="18">
        <f>SUM(H5167:I5167)</f>
        <v>0</v>
      </c>
      <c r="K5167" s="17"/>
      <c r="L5167" s="19"/>
      <c r="M5167" s="19"/>
      <c r="N5167" s="18">
        <f>SUM(K5167:M5167)</f>
        <v>0</v>
      </c>
      <c r="O5167" s="19"/>
      <c r="P5167" s="19"/>
      <c r="Q5167" s="19"/>
      <c r="R5167" s="19"/>
      <c r="S5167" s="18">
        <f>SUM(O5167:R5167)</f>
        <v>0</v>
      </c>
      <c r="T5167" s="20"/>
      <c r="U5167" s="17"/>
      <c r="V5167" s="17"/>
      <c r="W5167" s="17"/>
      <c r="X5167" s="17"/>
      <c r="Y5167" s="17"/>
      <c r="Z5167" s="18">
        <f>SUM(T5167:Y5167)</f>
        <v>0</v>
      </c>
      <c r="AA5167" s="17"/>
      <c r="AB5167" s="17"/>
      <c r="AC5167" s="41">
        <f>G5167+J5167+N5167+S5167+Z5167+AA5167-AB5167</f>
        <v>61.559633027522928</v>
      </c>
    </row>
    <row r="5168" spans="1:29" x14ac:dyDescent="0.25">
      <c r="A5168" s="224">
        <v>5164</v>
      </c>
      <c r="B5168" s="62" t="s">
        <v>4973</v>
      </c>
      <c r="C5168" s="8" t="s">
        <v>4042</v>
      </c>
      <c r="D5168" s="18">
        <v>0.61559210526315788</v>
      </c>
      <c r="E5168" s="124"/>
      <c r="F5168" s="17"/>
      <c r="G5168" s="18">
        <f>SUM(D5168*100,E5168:F5168)</f>
        <v>61.559210526315788</v>
      </c>
      <c r="H5168" s="17"/>
      <c r="I5168" s="19"/>
      <c r="J5168" s="18">
        <f>SUM(H5168:I5168)</f>
        <v>0</v>
      </c>
      <c r="K5168" s="17"/>
      <c r="L5168" s="19"/>
      <c r="M5168" s="19"/>
      <c r="N5168" s="18">
        <f>SUM(K5168:M5168)</f>
        <v>0</v>
      </c>
      <c r="O5168" s="19"/>
      <c r="P5168" s="19"/>
      <c r="Q5168" s="19"/>
      <c r="R5168" s="19"/>
      <c r="S5168" s="18">
        <f>SUM(O5168:R5168)</f>
        <v>0</v>
      </c>
      <c r="T5168" s="20"/>
      <c r="U5168" s="17"/>
      <c r="V5168" s="17"/>
      <c r="W5168" s="17"/>
      <c r="X5168" s="17"/>
      <c r="Y5168" s="17"/>
      <c r="Z5168" s="18">
        <f>SUM(T5168:Y5168)</f>
        <v>0</v>
      </c>
      <c r="AA5168" s="17"/>
      <c r="AB5168" s="17"/>
      <c r="AC5168" s="41">
        <f>G5168+J5168+N5168+S5168+Z5168+AA5168-AB5168</f>
        <v>61.559210526315788</v>
      </c>
    </row>
    <row r="5169" spans="1:29" x14ac:dyDescent="0.25">
      <c r="A5169" s="224">
        <v>5165</v>
      </c>
      <c r="B5169" s="61" t="s">
        <v>1208</v>
      </c>
      <c r="C5169" s="8" t="s">
        <v>5456</v>
      </c>
      <c r="D5169" s="6">
        <v>0.61556337148803331</v>
      </c>
      <c r="E5169" s="121"/>
      <c r="F5169" s="5"/>
      <c r="G5169" s="6">
        <f>SUM(D5169*100,E5169:F5169)</f>
        <v>61.55633714880333</v>
      </c>
      <c r="H5169" s="5"/>
      <c r="I5169" s="4"/>
      <c r="J5169" s="6">
        <f>SUM(H5169:I5169)</f>
        <v>0</v>
      </c>
      <c r="K5169" s="5"/>
      <c r="L5169" s="4"/>
      <c r="M5169" s="4"/>
      <c r="N5169" s="6">
        <f>SUM(K5169:M5169)</f>
        <v>0</v>
      </c>
      <c r="O5169" s="4"/>
      <c r="P5169" s="4"/>
      <c r="Q5169" s="4"/>
      <c r="R5169" s="4"/>
      <c r="S5169" s="6">
        <f>SUM(O5169:R5169)</f>
        <v>0</v>
      </c>
      <c r="T5169" s="7"/>
      <c r="U5169" s="5"/>
      <c r="V5169" s="5"/>
      <c r="W5169" s="5"/>
      <c r="X5169" s="5"/>
      <c r="Y5169" s="5"/>
      <c r="Z5169" s="6">
        <f>SUM(T5169:Y5169)</f>
        <v>0</v>
      </c>
      <c r="AA5169" s="5"/>
      <c r="AB5169" s="5"/>
      <c r="AC5169" s="40">
        <f>G5169+J5169+N5169+S5169+Z5169+AA5169-AB5169</f>
        <v>61.55633714880333</v>
      </c>
    </row>
    <row r="5170" spans="1:29" x14ac:dyDescent="0.25">
      <c r="A5170" s="224">
        <v>5166</v>
      </c>
      <c r="B5170" s="84" t="s">
        <v>2077</v>
      </c>
      <c r="C5170" s="8" t="s">
        <v>1369</v>
      </c>
      <c r="D5170" s="18">
        <v>0.61535580524344569</v>
      </c>
      <c r="E5170" s="122"/>
      <c r="F5170" s="17"/>
      <c r="G5170" s="18">
        <f>SUM(D5170*100,E5170:F5170)</f>
        <v>61.535580524344567</v>
      </c>
      <c r="H5170" s="17"/>
      <c r="I5170" s="19"/>
      <c r="J5170" s="18">
        <f>SUM(H5170:I5170)</f>
        <v>0</v>
      </c>
      <c r="K5170" s="17"/>
      <c r="L5170" s="19"/>
      <c r="M5170" s="19"/>
      <c r="N5170" s="18">
        <f>SUM(K5170:M5170)</f>
        <v>0</v>
      </c>
      <c r="O5170" s="19"/>
      <c r="P5170" s="19"/>
      <c r="Q5170" s="19"/>
      <c r="R5170" s="19"/>
      <c r="S5170" s="18">
        <f>SUM(O5170:R5170)</f>
        <v>0</v>
      </c>
      <c r="T5170" s="20"/>
      <c r="U5170" s="17"/>
      <c r="V5170" s="17"/>
      <c r="W5170" s="17"/>
      <c r="X5170" s="17"/>
      <c r="Y5170" s="17"/>
      <c r="Z5170" s="18">
        <f>SUM(T5170:Y5170)</f>
        <v>0</v>
      </c>
      <c r="AA5170" s="17"/>
      <c r="AB5170" s="17"/>
      <c r="AC5170" s="41">
        <f>G5170+J5170+N5170+S5170+Z5170+AA5170-AB5170</f>
        <v>61.535580524344567</v>
      </c>
    </row>
    <row r="5171" spans="1:29" x14ac:dyDescent="0.25">
      <c r="A5171" s="225">
        <v>5167</v>
      </c>
      <c r="B5171" s="91" t="s">
        <v>2078</v>
      </c>
      <c r="C5171" s="8" t="s">
        <v>1369</v>
      </c>
      <c r="D5171" s="18">
        <v>0.61533333333333329</v>
      </c>
      <c r="E5171" s="122"/>
      <c r="F5171" s="17"/>
      <c r="G5171" s="18">
        <f>SUM(D5171*100,E5171:F5171)</f>
        <v>61.533333333333331</v>
      </c>
      <c r="H5171" s="17"/>
      <c r="I5171" s="19"/>
      <c r="J5171" s="18">
        <f>SUM(H5171:I5171)</f>
        <v>0</v>
      </c>
      <c r="K5171" s="17"/>
      <c r="L5171" s="19"/>
      <c r="M5171" s="19"/>
      <c r="N5171" s="18">
        <f>SUM(K5171:M5171)</f>
        <v>0</v>
      </c>
      <c r="O5171" s="19"/>
      <c r="P5171" s="19"/>
      <c r="Q5171" s="19"/>
      <c r="R5171" s="19"/>
      <c r="S5171" s="18">
        <f>SUM(O5171:R5171)</f>
        <v>0</v>
      </c>
      <c r="T5171" s="20"/>
      <c r="U5171" s="17"/>
      <c r="V5171" s="17"/>
      <c r="W5171" s="17"/>
      <c r="X5171" s="17"/>
      <c r="Y5171" s="17"/>
      <c r="Z5171" s="18">
        <f>SUM(T5171:Y5171)</f>
        <v>0</v>
      </c>
      <c r="AA5171" s="17"/>
      <c r="AB5171" s="17"/>
      <c r="AC5171" s="41">
        <f>G5171+J5171+N5171+S5171+Z5171+AA5171-AB5171</f>
        <v>61.533333333333331</v>
      </c>
    </row>
    <row r="5172" spans="1:29" x14ac:dyDescent="0.25">
      <c r="A5172" s="224">
        <v>5168</v>
      </c>
      <c r="B5172" s="62" t="s">
        <v>3923</v>
      </c>
      <c r="C5172" s="13" t="s">
        <v>3340</v>
      </c>
      <c r="D5172" s="18">
        <v>0.60499999999999998</v>
      </c>
      <c r="E5172" s="122">
        <v>1</v>
      </c>
      <c r="F5172" s="17"/>
      <c r="G5172" s="18">
        <v>61.5</v>
      </c>
      <c r="H5172" s="17"/>
      <c r="I5172" s="19"/>
      <c r="J5172" s="18">
        <v>0</v>
      </c>
      <c r="K5172" s="17"/>
      <c r="L5172" s="19"/>
      <c r="M5172" s="19"/>
      <c r="N5172" s="18">
        <v>0</v>
      </c>
      <c r="O5172" s="19"/>
      <c r="P5172" s="19"/>
      <c r="Q5172" s="19"/>
      <c r="R5172" s="19"/>
      <c r="S5172" s="18">
        <v>0</v>
      </c>
      <c r="T5172" s="20"/>
      <c r="U5172" s="17"/>
      <c r="V5172" s="17"/>
      <c r="W5172" s="17"/>
      <c r="X5172" s="17"/>
      <c r="Y5172" s="17"/>
      <c r="Z5172" s="18">
        <v>0</v>
      </c>
      <c r="AA5172" s="17"/>
      <c r="AB5172" s="17"/>
      <c r="AC5172" s="41">
        <v>61.5</v>
      </c>
    </row>
    <row r="5173" spans="1:29" x14ac:dyDescent="0.25">
      <c r="A5173" s="224">
        <v>5169</v>
      </c>
      <c r="B5173" s="62" t="s">
        <v>3215</v>
      </c>
      <c r="C5173" s="13" t="s">
        <v>2360</v>
      </c>
      <c r="D5173" s="18">
        <v>0.61416666666666664</v>
      </c>
      <c r="E5173" s="122"/>
      <c r="F5173" s="17"/>
      <c r="G5173" s="18">
        <v>61.416666666666664</v>
      </c>
      <c r="H5173" s="17"/>
      <c r="I5173" s="19"/>
      <c r="J5173" s="18">
        <v>0</v>
      </c>
      <c r="K5173" s="17"/>
      <c r="L5173" s="19"/>
      <c r="M5173" s="19"/>
      <c r="N5173" s="18">
        <v>0</v>
      </c>
      <c r="O5173" s="19"/>
      <c r="P5173" s="19"/>
      <c r="Q5173" s="19"/>
      <c r="R5173" s="19"/>
      <c r="S5173" s="18">
        <v>0</v>
      </c>
      <c r="T5173" s="20"/>
      <c r="U5173" s="17"/>
      <c r="V5173" s="17"/>
      <c r="W5173" s="17"/>
      <c r="X5173" s="17"/>
      <c r="Y5173" s="17"/>
      <c r="Z5173" s="18">
        <v>0</v>
      </c>
      <c r="AA5173" s="17"/>
      <c r="AB5173" s="17"/>
      <c r="AC5173" s="41">
        <v>61.416666666666664</v>
      </c>
    </row>
    <row r="5174" spans="1:29" x14ac:dyDescent="0.25">
      <c r="A5174" s="224">
        <v>5170</v>
      </c>
      <c r="B5174" s="62" t="s">
        <v>3216</v>
      </c>
      <c r="C5174" s="13" t="s">
        <v>2360</v>
      </c>
      <c r="D5174" s="18">
        <v>0.59583333333333333</v>
      </c>
      <c r="E5174" s="122"/>
      <c r="F5174" s="17"/>
      <c r="G5174" s="18">
        <v>59.583333333333336</v>
      </c>
      <c r="H5174" s="17"/>
      <c r="I5174" s="19"/>
      <c r="J5174" s="18">
        <v>0</v>
      </c>
      <c r="K5174" s="17"/>
      <c r="L5174" s="19"/>
      <c r="M5174" s="19"/>
      <c r="N5174" s="18">
        <v>0</v>
      </c>
      <c r="O5174" s="19"/>
      <c r="P5174" s="19"/>
      <c r="Q5174" s="19"/>
      <c r="R5174" s="19"/>
      <c r="S5174" s="18">
        <v>0</v>
      </c>
      <c r="T5174" s="20">
        <v>1</v>
      </c>
      <c r="U5174" s="17">
        <v>0.8</v>
      </c>
      <c r="V5174" s="17"/>
      <c r="W5174" s="17"/>
      <c r="X5174" s="17"/>
      <c r="Y5174" s="17"/>
      <c r="Z5174" s="18">
        <v>1.8</v>
      </c>
      <c r="AA5174" s="17"/>
      <c r="AB5174" s="17"/>
      <c r="AC5174" s="41">
        <v>61.383333333333333</v>
      </c>
    </row>
    <row r="5175" spans="1:29" x14ac:dyDescent="0.25">
      <c r="A5175" s="225">
        <v>5171</v>
      </c>
      <c r="B5175" s="23" t="s">
        <v>2079</v>
      </c>
      <c r="C5175" s="8" t="s">
        <v>1369</v>
      </c>
      <c r="D5175" s="18">
        <v>0.61366666666666669</v>
      </c>
      <c r="E5175" s="122"/>
      <c r="F5175" s="17"/>
      <c r="G5175" s="18">
        <f>SUM(D5175*100,E5175:F5175)</f>
        <v>61.366666666666667</v>
      </c>
      <c r="H5175" s="17"/>
      <c r="I5175" s="19"/>
      <c r="J5175" s="18">
        <f>SUM(H5175:I5175)</f>
        <v>0</v>
      </c>
      <c r="K5175" s="17"/>
      <c r="L5175" s="19"/>
      <c r="M5175" s="19"/>
      <c r="N5175" s="18">
        <f>SUM(K5175:M5175)</f>
        <v>0</v>
      </c>
      <c r="O5175" s="19"/>
      <c r="P5175" s="19"/>
      <c r="Q5175" s="19"/>
      <c r="R5175" s="19"/>
      <c r="S5175" s="18">
        <f>SUM(O5175:R5175)</f>
        <v>0</v>
      </c>
      <c r="T5175" s="20"/>
      <c r="U5175" s="17"/>
      <c r="V5175" s="17"/>
      <c r="W5175" s="17"/>
      <c r="X5175" s="17"/>
      <c r="Y5175" s="17"/>
      <c r="Z5175" s="18">
        <f>SUM(T5175:Y5175)</f>
        <v>0</v>
      </c>
      <c r="AA5175" s="17"/>
      <c r="AB5175" s="17"/>
      <c r="AC5175" s="41">
        <f>G5175+J5175+N5175+S5175+Z5175+AA5175-AB5175</f>
        <v>61.366666666666667</v>
      </c>
    </row>
    <row r="5176" spans="1:29" x14ac:dyDescent="0.25">
      <c r="A5176" s="224">
        <v>5172</v>
      </c>
      <c r="B5176" s="62" t="s">
        <v>3924</v>
      </c>
      <c r="C5176" s="13" t="s">
        <v>3340</v>
      </c>
      <c r="D5176" s="18">
        <v>0.60363636363636364</v>
      </c>
      <c r="E5176" s="122">
        <v>1</v>
      </c>
      <c r="F5176" s="17"/>
      <c r="G5176" s="18">
        <v>61.363636363636367</v>
      </c>
      <c r="H5176" s="17"/>
      <c r="I5176" s="19"/>
      <c r="J5176" s="18">
        <v>0</v>
      </c>
      <c r="K5176" s="17"/>
      <c r="L5176" s="19"/>
      <c r="M5176" s="19"/>
      <c r="N5176" s="18">
        <v>0</v>
      </c>
      <c r="O5176" s="19"/>
      <c r="P5176" s="19"/>
      <c r="Q5176" s="19"/>
      <c r="R5176" s="19"/>
      <c r="S5176" s="18">
        <v>0</v>
      </c>
      <c r="T5176" s="20"/>
      <c r="U5176" s="17"/>
      <c r="V5176" s="17"/>
      <c r="W5176" s="17"/>
      <c r="X5176" s="17"/>
      <c r="Y5176" s="17"/>
      <c r="Z5176" s="18">
        <v>0</v>
      </c>
      <c r="AA5176" s="17"/>
      <c r="AB5176" s="17"/>
      <c r="AC5176" s="41">
        <v>61.363636363636367</v>
      </c>
    </row>
    <row r="5177" spans="1:29" x14ac:dyDescent="0.25">
      <c r="A5177" s="224">
        <v>5173</v>
      </c>
      <c r="B5177" s="87" t="s">
        <v>2080</v>
      </c>
      <c r="C5177" s="26" t="s">
        <v>1369</v>
      </c>
      <c r="D5177" s="18">
        <v>0.61337333333333333</v>
      </c>
      <c r="E5177" s="122"/>
      <c r="F5177" s="17"/>
      <c r="G5177" s="18">
        <f>SUM(D5177*100,E5177:F5177)</f>
        <v>61.337333333333333</v>
      </c>
      <c r="H5177" s="17"/>
      <c r="I5177" s="19"/>
      <c r="J5177" s="18">
        <f>SUM(H5177:I5177)</f>
        <v>0</v>
      </c>
      <c r="K5177" s="17"/>
      <c r="L5177" s="19"/>
      <c r="M5177" s="19"/>
      <c r="N5177" s="18">
        <f>SUM(K5177:M5177)</f>
        <v>0</v>
      </c>
      <c r="O5177" s="19"/>
      <c r="P5177" s="19"/>
      <c r="Q5177" s="19"/>
      <c r="R5177" s="19"/>
      <c r="S5177" s="18">
        <f>SUM(O5177:R5177)</f>
        <v>0</v>
      </c>
      <c r="T5177" s="20"/>
      <c r="U5177" s="17"/>
      <c r="V5177" s="17"/>
      <c r="W5177" s="17"/>
      <c r="X5177" s="17"/>
      <c r="Y5177" s="17"/>
      <c r="Z5177" s="18">
        <f>SUM(T5177:Y5177)</f>
        <v>0</v>
      </c>
      <c r="AA5177" s="17"/>
      <c r="AB5177" s="17"/>
      <c r="AC5177" s="41">
        <f>G5177+J5177+N5177+S5177+Z5177+AA5177-AB5177</f>
        <v>61.337333333333333</v>
      </c>
    </row>
    <row r="5178" spans="1:29" x14ac:dyDescent="0.25">
      <c r="A5178" s="224">
        <v>5174</v>
      </c>
      <c r="B5178" s="81" t="s">
        <v>4193</v>
      </c>
      <c r="C5178" s="8" t="s">
        <v>4042</v>
      </c>
      <c r="D5178" s="18">
        <v>0.61312500000000003</v>
      </c>
      <c r="E5178" s="124"/>
      <c r="F5178" s="17"/>
      <c r="G5178" s="18">
        <f>SUM(D5178*100,E5178:F5178)</f>
        <v>61.3125</v>
      </c>
      <c r="H5178" s="17"/>
      <c r="I5178" s="19"/>
      <c r="J5178" s="18">
        <f>SUM(H5178:I5178)</f>
        <v>0</v>
      </c>
      <c r="K5178" s="17"/>
      <c r="L5178" s="19"/>
      <c r="M5178" s="19"/>
      <c r="N5178" s="18">
        <f>SUM(K5178:M5178)</f>
        <v>0</v>
      </c>
      <c r="O5178" s="19"/>
      <c r="P5178" s="19"/>
      <c r="Q5178" s="19"/>
      <c r="R5178" s="19"/>
      <c r="S5178" s="18">
        <f>SUM(O5178:R5178)</f>
        <v>0</v>
      </c>
      <c r="T5178" s="20"/>
      <c r="U5178" s="17"/>
      <c r="V5178" s="17"/>
      <c r="W5178" s="17"/>
      <c r="X5178" s="17"/>
      <c r="Y5178" s="17"/>
      <c r="Z5178" s="18">
        <f>SUM(T5178:Y5178)</f>
        <v>0</v>
      </c>
      <c r="AA5178" s="17"/>
      <c r="AB5178" s="17"/>
      <c r="AC5178" s="41">
        <f>G5178+J5178+N5178+S5178+Z5178+AA5178-AB5178</f>
        <v>61.3125</v>
      </c>
    </row>
    <row r="5179" spans="1:29" x14ac:dyDescent="0.25">
      <c r="A5179" s="225">
        <v>5175</v>
      </c>
      <c r="B5179" s="62" t="s">
        <v>4964</v>
      </c>
      <c r="C5179" s="8" t="s">
        <v>4042</v>
      </c>
      <c r="D5179" s="18">
        <v>0.61302631578947364</v>
      </c>
      <c r="E5179" s="124"/>
      <c r="F5179" s="17"/>
      <c r="G5179" s="18">
        <f>SUM(D5179*100,E5179:F5179)</f>
        <v>61.302631578947363</v>
      </c>
      <c r="H5179" s="17"/>
      <c r="I5179" s="19"/>
      <c r="J5179" s="18">
        <f>SUM(H5179:I5179)</f>
        <v>0</v>
      </c>
      <c r="K5179" s="17"/>
      <c r="L5179" s="19"/>
      <c r="M5179" s="19"/>
      <c r="N5179" s="18">
        <f>SUM(K5179:M5179)</f>
        <v>0</v>
      </c>
      <c r="O5179" s="19"/>
      <c r="P5179" s="19"/>
      <c r="Q5179" s="19"/>
      <c r="R5179" s="19"/>
      <c r="S5179" s="18">
        <f>SUM(O5179:R5179)</f>
        <v>0</v>
      </c>
      <c r="T5179" s="20"/>
      <c r="U5179" s="17"/>
      <c r="V5179" s="17"/>
      <c r="W5179" s="17"/>
      <c r="X5179" s="17"/>
      <c r="Y5179" s="17"/>
      <c r="Z5179" s="18">
        <f>SUM(T5179:Y5179)</f>
        <v>0</v>
      </c>
      <c r="AA5179" s="17"/>
      <c r="AB5179" s="17"/>
      <c r="AC5179" s="41">
        <f>G5179+J5179+N5179+S5179+Z5179+AA5179-AB5179</f>
        <v>61.302631578947363</v>
      </c>
    </row>
    <row r="5180" spans="1:29" x14ac:dyDescent="0.25">
      <c r="A5180" s="224">
        <v>5176</v>
      </c>
      <c r="B5180" s="75" t="s">
        <v>2081</v>
      </c>
      <c r="C5180" s="8" t="s">
        <v>1369</v>
      </c>
      <c r="D5180" s="18">
        <v>0.61299999999999999</v>
      </c>
      <c r="E5180" s="122"/>
      <c r="F5180" s="17"/>
      <c r="G5180" s="18">
        <f>SUM(D5180*100,E5180:F5180)</f>
        <v>61.3</v>
      </c>
      <c r="H5180" s="17"/>
      <c r="I5180" s="19"/>
      <c r="J5180" s="18">
        <f>SUM(H5180:I5180)</f>
        <v>0</v>
      </c>
      <c r="K5180" s="17"/>
      <c r="L5180" s="19"/>
      <c r="M5180" s="19"/>
      <c r="N5180" s="18">
        <f>SUM(K5180:M5180)</f>
        <v>0</v>
      </c>
      <c r="O5180" s="19"/>
      <c r="P5180" s="19"/>
      <c r="Q5180" s="19"/>
      <c r="R5180" s="19"/>
      <c r="S5180" s="18">
        <f>SUM(O5180:R5180)</f>
        <v>0</v>
      </c>
      <c r="T5180" s="20"/>
      <c r="U5180" s="17"/>
      <c r="V5180" s="17"/>
      <c r="W5180" s="17"/>
      <c r="X5180" s="17"/>
      <c r="Y5180" s="17"/>
      <c r="Z5180" s="18">
        <f>SUM(T5180:Y5180)</f>
        <v>0</v>
      </c>
      <c r="AA5180" s="17"/>
      <c r="AB5180" s="17"/>
      <c r="AC5180" s="41">
        <f>G5180+J5180+N5180+S5180+Z5180+AA5180-AB5180</f>
        <v>61.3</v>
      </c>
    </row>
    <row r="5181" spans="1:29" x14ac:dyDescent="0.25">
      <c r="A5181" s="224">
        <v>5177</v>
      </c>
      <c r="B5181" s="109">
        <v>204557</v>
      </c>
      <c r="C5181" s="36" t="s">
        <v>5457</v>
      </c>
      <c r="D5181" s="39">
        <v>0.61299999999999999</v>
      </c>
      <c r="E5181" s="123"/>
      <c r="F5181" s="33"/>
      <c r="G5181" s="34">
        <v>61.3</v>
      </c>
      <c r="H5181" s="33"/>
      <c r="I5181" s="32"/>
      <c r="J5181" s="34">
        <v>0</v>
      </c>
      <c r="K5181" s="33"/>
      <c r="L5181" s="32"/>
      <c r="M5181" s="32"/>
      <c r="N5181" s="34">
        <v>0</v>
      </c>
      <c r="O5181" s="32"/>
      <c r="P5181" s="32"/>
      <c r="Q5181" s="32"/>
      <c r="R5181" s="32"/>
      <c r="S5181" s="34">
        <v>0</v>
      </c>
      <c r="T5181" s="35"/>
      <c r="U5181" s="33"/>
      <c r="V5181" s="33"/>
      <c r="W5181" s="33"/>
      <c r="X5181" s="33"/>
      <c r="Y5181" s="33"/>
      <c r="Z5181" s="34">
        <v>0</v>
      </c>
      <c r="AA5181" s="33"/>
      <c r="AB5181" s="33"/>
      <c r="AC5181" s="42">
        <v>61.3</v>
      </c>
    </row>
    <row r="5182" spans="1:29" x14ac:dyDescent="0.25">
      <c r="A5182" s="224">
        <v>5178</v>
      </c>
      <c r="B5182" s="109">
        <v>204086</v>
      </c>
      <c r="C5182" s="36" t="s">
        <v>5457</v>
      </c>
      <c r="D5182" s="38">
        <v>0.61281249999999998</v>
      </c>
      <c r="E5182" s="123"/>
      <c r="F5182" s="33"/>
      <c r="G5182" s="34">
        <v>61.28125</v>
      </c>
      <c r="H5182" s="33"/>
      <c r="I5182" s="32"/>
      <c r="J5182" s="34">
        <v>0</v>
      </c>
      <c r="K5182" s="33"/>
      <c r="L5182" s="32"/>
      <c r="M5182" s="32"/>
      <c r="N5182" s="34">
        <v>0</v>
      </c>
      <c r="O5182" s="32"/>
      <c r="P5182" s="32"/>
      <c r="Q5182" s="32"/>
      <c r="R5182" s="32"/>
      <c r="S5182" s="34">
        <v>0</v>
      </c>
      <c r="T5182" s="35"/>
      <c r="U5182" s="33"/>
      <c r="V5182" s="33"/>
      <c r="W5182" s="33"/>
      <c r="X5182" s="33"/>
      <c r="Y5182" s="33"/>
      <c r="Z5182" s="34">
        <v>0</v>
      </c>
      <c r="AA5182" s="33"/>
      <c r="AB5182" s="33"/>
      <c r="AC5182" s="42">
        <v>61.28125</v>
      </c>
    </row>
    <row r="5183" spans="1:29" x14ac:dyDescent="0.25">
      <c r="A5183" s="225">
        <v>5179</v>
      </c>
      <c r="B5183" s="95" t="s">
        <v>2082</v>
      </c>
      <c r="C5183" s="8" t="s">
        <v>1369</v>
      </c>
      <c r="D5183" s="18">
        <v>0.61268387096774191</v>
      </c>
      <c r="E5183" s="122"/>
      <c r="F5183" s="17"/>
      <c r="G5183" s="18">
        <f>SUM(D5183*100,E5183:F5183)</f>
        <v>61.268387096774191</v>
      </c>
      <c r="H5183" s="17"/>
      <c r="I5183" s="19"/>
      <c r="J5183" s="18">
        <f>SUM(H5183:I5183)</f>
        <v>0</v>
      </c>
      <c r="K5183" s="17"/>
      <c r="L5183" s="19"/>
      <c r="M5183" s="19"/>
      <c r="N5183" s="18">
        <f>SUM(K5183:M5183)</f>
        <v>0</v>
      </c>
      <c r="O5183" s="19"/>
      <c r="P5183" s="19"/>
      <c r="Q5183" s="19"/>
      <c r="R5183" s="19"/>
      <c r="S5183" s="18">
        <f>SUM(O5183:R5183)</f>
        <v>0</v>
      </c>
      <c r="T5183" s="20"/>
      <c r="U5183" s="17"/>
      <c r="V5183" s="17"/>
      <c r="W5183" s="17"/>
      <c r="X5183" s="17"/>
      <c r="Y5183" s="17"/>
      <c r="Z5183" s="18">
        <f>SUM(T5183:Y5183)</f>
        <v>0</v>
      </c>
      <c r="AA5183" s="17"/>
      <c r="AB5183" s="17"/>
      <c r="AC5183" s="41">
        <f>G5183+J5183+N5183+S5183+Z5183+AA5183-AB5183</f>
        <v>61.268387096774191</v>
      </c>
    </row>
    <row r="5184" spans="1:29" x14ac:dyDescent="0.25">
      <c r="A5184" s="224">
        <v>5180</v>
      </c>
      <c r="B5184" s="83" t="s">
        <v>2083</v>
      </c>
      <c r="C5184" s="8" t="s">
        <v>1369</v>
      </c>
      <c r="D5184" s="18">
        <v>0.61266666666666669</v>
      </c>
      <c r="E5184" s="122"/>
      <c r="F5184" s="17"/>
      <c r="G5184" s="18">
        <f>SUM(D5184*100,E5184:F5184)</f>
        <v>61.266666666666666</v>
      </c>
      <c r="H5184" s="17"/>
      <c r="I5184" s="19"/>
      <c r="J5184" s="18">
        <f>SUM(H5184:I5184)</f>
        <v>0</v>
      </c>
      <c r="K5184" s="17"/>
      <c r="L5184" s="19"/>
      <c r="M5184" s="19"/>
      <c r="N5184" s="18">
        <f>SUM(K5184:M5184)</f>
        <v>0</v>
      </c>
      <c r="O5184" s="19"/>
      <c r="P5184" s="19"/>
      <c r="Q5184" s="19"/>
      <c r="R5184" s="19"/>
      <c r="S5184" s="18">
        <f>SUM(O5184:R5184)</f>
        <v>0</v>
      </c>
      <c r="T5184" s="20"/>
      <c r="U5184" s="17"/>
      <c r="V5184" s="17"/>
      <c r="W5184" s="17"/>
      <c r="X5184" s="17"/>
      <c r="Y5184" s="17"/>
      <c r="Z5184" s="18">
        <f>SUM(T5184:Y5184)</f>
        <v>0</v>
      </c>
      <c r="AA5184" s="17"/>
      <c r="AB5184" s="17"/>
      <c r="AC5184" s="41">
        <f>G5184+J5184+N5184+S5184+Z5184+AA5184-AB5184</f>
        <v>61.266666666666666</v>
      </c>
    </row>
    <row r="5185" spans="1:29" x14ac:dyDescent="0.25">
      <c r="A5185" s="224">
        <v>5181</v>
      </c>
      <c r="B5185" s="87" t="s">
        <v>2084</v>
      </c>
      <c r="C5185" s="26" t="s">
        <v>1369</v>
      </c>
      <c r="D5185" s="18">
        <v>0.61251333333333335</v>
      </c>
      <c r="E5185" s="122"/>
      <c r="F5185" s="17"/>
      <c r="G5185" s="18">
        <f>SUM(D5185*100,E5185:F5185)</f>
        <v>61.251333333333335</v>
      </c>
      <c r="H5185" s="17"/>
      <c r="I5185" s="19"/>
      <c r="J5185" s="18">
        <f>SUM(H5185:I5185)</f>
        <v>0</v>
      </c>
      <c r="K5185" s="17"/>
      <c r="L5185" s="19"/>
      <c r="M5185" s="19"/>
      <c r="N5185" s="18">
        <f>SUM(K5185:M5185)</f>
        <v>0</v>
      </c>
      <c r="O5185" s="19"/>
      <c r="P5185" s="19"/>
      <c r="Q5185" s="19"/>
      <c r="R5185" s="19"/>
      <c r="S5185" s="18">
        <f>SUM(O5185:R5185)</f>
        <v>0</v>
      </c>
      <c r="T5185" s="20"/>
      <c r="U5185" s="17"/>
      <c r="V5185" s="17"/>
      <c r="W5185" s="17"/>
      <c r="X5185" s="17"/>
      <c r="Y5185" s="17"/>
      <c r="Z5185" s="18">
        <f>SUM(T5185:Y5185)</f>
        <v>0</v>
      </c>
      <c r="AA5185" s="17"/>
      <c r="AB5185" s="17"/>
      <c r="AC5185" s="41">
        <f>G5185+J5185+N5185+S5185+Z5185+AA5185-AB5185</f>
        <v>61.251333333333335</v>
      </c>
    </row>
    <row r="5186" spans="1:29" x14ac:dyDescent="0.25">
      <c r="A5186" s="224">
        <v>5182</v>
      </c>
      <c r="B5186" s="62" t="s">
        <v>3217</v>
      </c>
      <c r="C5186" s="13" t="s">
        <v>2360</v>
      </c>
      <c r="D5186" s="18">
        <v>0.61250000000000004</v>
      </c>
      <c r="E5186" s="122"/>
      <c r="F5186" s="17"/>
      <c r="G5186" s="18">
        <v>61.250000000000007</v>
      </c>
      <c r="H5186" s="17"/>
      <c r="I5186" s="19"/>
      <c r="J5186" s="18">
        <v>0</v>
      </c>
      <c r="K5186" s="17"/>
      <c r="L5186" s="19"/>
      <c r="M5186" s="19"/>
      <c r="N5186" s="18">
        <v>0</v>
      </c>
      <c r="O5186" s="19"/>
      <c r="P5186" s="19"/>
      <c r="Q5186" s="19"/>
      <c r="R5186" s="19"/>
      <c r="S5186" s="18">
        <v>0</v>
      </c>
      <c r="T5186" s="20"/>
      <c r="U5186" s="17"/>
      <c r="V5186" s="17"/>
      <c r="W5186" s="17"/>
      <c r="X5186" s="17"/>
      <c r="Y5186" s="17"/>
      <c r="Z5186" s="18">
        <v>0</v>
      </c>
      <c r="AA5186" s="17"/>
      <c r="AB5186" s="17"/>
      <c r="AC5186" s="41">
        <v>61.250000000000007</v>
      </c>
    </row>
    <row r="5187" spans="1:29" x14ac:dyDescent="0.25">
      <c r="A5187" s="225">
        <v>5183</v>
      </c>
      <c r="B5187" s="111" t="s">
        <v>4108</v>
      </c>
      <c r="C5187" s="8" t="s">
        <v>4042</v>
      </c>
      <c r="D5187" s="18">
        <v>0.61250000000000004</v>
      </c>
      <c r="E5187" s="124"/>
      <c r="F5187" s="17"/>
      <c r="G5187" s="18">
        <f>SUM(D5187*100,E5187:F5187)</f>
        <v>61.250000000000007</v>
      </c>
      <c r="H5187" s="17"/>
      <c r="I5187" s="19"/>
      <c r="J5187" s="18">
        <f>SUM(H5187:I5187)</f>
        <v>0</v>
      </c>
      <c r="K5187" s="17"/>
      <c r="L5187" s="19"/>
      <c r="M5187" s="19"/>
      <c r="N5187" s="18">
        <f>SUM(K5187:M5187)</f>
        <v>0</v>
      </c>
      <c r="O5187" s="19"/>
      <c r="P5187" s="19"/>
      <c r="Q5187" s="19"/>
      <c r="R5187" s="19"/>
      <c r="S5187" s="18">
        <f>SUM(O5187:R5187)</f>
        <v>0</v>
      </c>
      <c r="T5187" s="20"/>
      <c r="U5187" s="17"/>
      <c r="V5187" s="17"/>
      <c r="W5187" s="17"/>
      <c r="X5187" s="17"/>
      <c r="Y5187" s="17"/>
      <c r="Z5187" s="18">
        <f>SUM(T5187:Y5187)</f>
        <v>0</v>
      </c>
      <c r="AA5187" s="17"/>
      <c r="AB5187" s="17"/>
      <c r="AC5187" s="41">
        <f>G5187+J5187+N5187+S5187+Z5187+AA5187-AB5187</f>
        <v>61.250000000000007</v>
      </c>
    </row>
    <row r="5188" spans="1:29" x14ac:dyDescent="0.25">
      <c r="A5188" s="224">
        <v>5184</v>
      </c>
      <c r="B5188" s="62" t="s">
        <v>3218</v>
      </c>
      <c r="C5188" s="13" t="s">
        <v>2360</v>
      </c>
      <c r="D5188" s="18">
        <v>0.61190909090909096</v>
      </c>
      <c r="E5188" s="122"/>
      <c r="F5188" s="17"/>
      <c r="G5188" s="18">
        <v>61.190909090909095</v>
      </c>
      <c r="H5188" s="17"/>
      <c r="I5188" s="19"/>
      <c r="J5188" s="18">
        <v>0</v>
      </c>
      <c r="K5188" s="17"/>
      <c r="L5188" s="19"/>
      <c r="M5188" s="19"/>
      <c r="N5188" s="18">
        <v>0</v>
      </c>
      <c r="O5188" s="19"/>
      <c r="P5188" s="19"/>
      <c r="Q5188" s="19"/>
      <c r="R5188" s="19"/>
      <c r="S5188" s="18">
        <v>0</v>
      </c>
      <c r="T5188" s="20"/>
      <c r="U5188" s="17"/>
      <c r="V5188" s="17"/>
      <c r="W5188" s="17"/>
      <c r="X5188" s="17"/>
      <c r="Y5188" s="17"/>
      <c r="Z5188" s="18">
        <v>0</v>
      </c>
      <c r="AA5188" s="17"/>
      <c r="AB5188" s="17"/>
      <c r="AC5188" s="41">
        <v>61.190909090909095</v>
      </c>
    </row>
    <row r="5189" spans="1:29" x14ac:dyDescent="0.25">
      <c r="A5189" s="224">
        <v>5185</v>
      </c>
      <c r="B5189" s="62" t="s">
        <v>3925</v>
      </c>
      <c r="C5189" s="13" t="s">
        <v>3340</v>
      </c>
      <c r="D5189" s="18">
        <v>0.6015625</v>
      </c>
      <c r="E5189" s="122">
        <v>1</v>
      </c>
      <c r="F5189" s="17"/>
      <c r="G5189" s="18">
        <v>61.15625</v>
      </c>
      <c r="H5189" s="17"/>
      <c r="I5189" s="19"/>
      <c r="J5189" s="18">
        <v>0</v>
      </c>
      <c r="K5189" s="17"/>
      <c r="L5189" s="19"/>
      <c r="M5189" s="19"/>
      <c r="N5189" s="18">
        <v>0</v>
      </c>
      <c r="O5189" s="19"/>
      <c r="P5189" s="19"/>
      <c r="Q5189" s="19"/>
      <c r="R5189" s="19"/>
      <c r="S5189" s="18">
        <v>0</v>
      </c>
      <c r="T5189" s="20"/>
      <c r="U5189" s="17"/>
      <c r="V5189" s="17"/>
      <c r="W5189" s="17"/>
      <c r="X5189" s="17"/>
      <c r="Y5189" s="17"/>
      <c r="Z5189" s="18">
        <v>0</v>
      </c>
      <c r="AA5189" s="17"/>
      <c r="AB5189" s="17"/>
      <c r="AC5189" s="41">
        <v>61.15625</v>
      </c>
    </row>
    <row r="5190" spans="1:29" x14ac:dyDescent="0.25">
      <c r="A5190" s="224">
        <v>5186</v>
      </c>
      <c r="B5190" s="62" t="s">
        <v>4646</v>
      </c>
      <c r="C5190" s="50" t="s">
        <v>4042</v>
      </c>
      <c r="D5190" s="18">
        <v>0.61096774193548387</v>
      </c>
      <c r="E5190" s="124"/>
      <c r="F5190" s="17"/>
      <c r="G5190" s="18">
        <f>SUM(D5190*100,E5190:F5190)</f>
        <v>61.096774193548384</v>
      </c>
      <c r="H5190" s="17"/>
      <c r="I5190" s="19"/>
      <c r="J5190" s="18">
        <f>SUM(H5190:I5190)</f>
        <v>0</v>
      </c>
      <c r="K5190" s="17"/>
      <c r="L5190" s="19"/>
      <c r="M5190" s="19"/>
      <c r="N5190" s="18">
        <f>SUM(K5190:M5190)</f>
        <v>0</v>
      </c>
      <c r="O5190" s="19"/>
      <c r="P5190" s="19"/>
      <c r="Q5190" s="19"/>
      <c r="R5190" s="19"/>
      <c r="S5190" s="18">
        <f>SUM(O5190:R5190)</f>
        <v>0</v>
      </c>
      <c r="T5190" s="20"/>
      <c r="U5190" s="17"/>
      <c r="V5190" s="17"/>
      <c r="W5190" s="17"/>
      <c r="X5190" s="17"/>
      <c r="Y5190" s="17"/>
      <c r="Z5190" s="18">
        <f>SUM(T5190:Y5190)</f>
        <v>0</v>
      </c>
      <c r="AA5190" s="17"/>
      <c r="AB5190" s="17"/>
      <c r="AC5190" s="41">
        <f>G5190+J5190+N5190+S5190+Z5190+AA5190-AB5190</f>
        <v>61.096774193548384</v>
      </c>
    </row>
    <row r="5191" spans="1:29" x14ac:dyDescent="0.25">
      <c r="A5191" s="225">
        <v>5187</v>
      </c>
      <c r="B5191" s="61" t="s">
        <v>1209</v>
      </c>
      <c r="C5191" s="8" t="s">
        <v>5456</v>
      </c>
      <c r="D5191" s="6">
        <v>0.61048189386056195</v>
      </c>
      <c r="E5191" s="121"/>
      <c r="F5191" s="5"/>
      <c r="G5191" s="6">
        <f>SUM(D5191*100,E5191:F5191)</f>
        <v>61.048189386056194</v>
      </c>
      <c r="H5191" s="5"/>
      <c r="I5191" s="4"/>
      <c r="J5191" s="6">
        <f>SUM(H5191:I5191)</f>
        <v>0</v>
      </c>
      <c r="K5191" s="5"/>
      <c r="L5191" s="4"/>
      <c r="M5191" s="4"/>
      <c r="N5191" s="6">
        <f>SUM(K5191:M5191)</f>
        <v>0</v>
      </c>
      <c r="O5191" s="4"/>
      <c r="P5191" s="4"/>
      <c r="Q5191" s="4"/>
      <c r="R5191" s="4"/>
      <c r="S5191" s="6">
        <f>SUM(O5191:R5191)</f>
        <v>0</v>
      </c>
      <c r="T5191" s="7"/>
      <c r="U5191" s="5"/>
      <c r="V5191" s="5"/>
      <c r="W5191" s="5"/>
      <c r="X5191" s="5"/>
      <c r="Y5191" s="5"/>
      <c r="Z5191" s="6">
        <f>SUM(T5191:Y5191)</f>
        <v>0</v>
      </c>
      <c r="AA5191" s="5"/>
      <c r="AB5191" s="5"/>
      <c r="AC5191" s="40">
        <f>G5191+J5191+N5191+S5191+Z5191+AA5191-AB5191</f>
        <v>61.048189386056194</v>
      </c>
    </row>
    <row r="5192" spans="1:29" x14ac:dyDescent="0.25">
      <c r="A5192" s="224">
        <v>5188</v>
      </c>
      <c r="B5192" s="62" t="s">
        <v>1210</v>
      </c>
      <c r="C5192" s="8" t="s">
        <v>5456</v>
      </c>
      <c r="D5192" s="6">
        <v>0.61033333333333328</v>
      </c>
      <c r="E5192" s="121"/>
      <c r="F5192" s="5"/>
      <c r="G5192" s="6">
        <f>SUM(D5192*100,E5192:F5192)</f>
        <v>61.033333333333331</v>
      </c>
      <c r="H5192" s="5"/>
      <c r="I5192" s="4"/>
      <c r="J5192" s="6">
        <f>SUM(H5192:I5192)</f>
        <v>0</v>
      </c>
      <c r="K5192" s="5"/>
      <c r="L5192" s="4"/>
      <c r="M5192" s="4"/>
      <c r="N5192" s="6">
        <f>SUM(K5192:M5192)</f>
        <v>0</v>
      </c>
      <c r="O5192" s="4"/>
      <c r="P5192" s="4"/>
      <c r="Q5192" s="4"/>
      <c r="R5192" s="4"/>
      <c r="S5192" s="6">
        <f>SUM(O5192:R5192)</f>
        <v>0</v>
      </c>
      <c r="T5192" s="7"/>
      <c r="U5192" s="5"/>
      <c r="V5192" s="5"/>
      <c r="W5192" s="5"/>
      <c r="X5192" s="5"/>
      <c r="Y5192" s="5"/>
      <c r="Z5192" s="6">
        <f>SUM(T5192:Y5192)</f>
        <v>0</v>
      </c>
      <c r="AA5192" s="5"/>
      <c r="AB5192" s="5"/>
      <c r="AC5192" s="40">
        <f>G5192+J5192+N5192+S5192+Z5192+AA5192-AB5192</f>
        <v>61.033333333333331</v>
      </c>
    </row>
    <row r="5193" spans="1:29" x14ac:dyDescent="0.25">
      <c r="A5193" s="224">
        <v>5189</v>
      </c>
      <c r="B5193" s="81" t="s">
        <v>4376</v>
      </c>
      <c r="C5193" s="8" t="s">
        <v>4356</v>
      </c>
      <c r="D5193" s="18">
        <v>0.61032258064516132</v>
      </c>
      <c r="E5193" s="124"/>
      <c r="F5193" s="17"/>
      <c r="G5193" s="18">
        <f>SUM(D5193*100,E5193:F5193)</f>
        <v>61.032258064516128</v>
      </c>
      <c r="H5193" s="17"/>
      <c r="I5193" s="19"/>
      <c r="J5193" s="18">
        <f>SUM(H5193:I5193)</f>
        <v>0</v>
      </c>
      <c r="K5193" s="17"/>
      <c r="L5193" s="19"/>
      <c r="M5193" s="19"/>
      <c r="N5193" s="18">
        <f>SUM(K5193:M5193)</f>
        <v>0</v>
      </c>
      <c r="O5193" s="19"/>
      <c r="P5193" s="19"/>
      <c r="Q5193" s="19"/>
      <c r="R5193" s="19"/>
      <c r="S5193" s="18">
        <f>SUM(O5193:R5193)</f>
        <v>0</v>
      </c>
      <c r="T5193" s="20"/>
      <c r="U5193" s="17"/>
      <c r="V5193" s="17"/>
      <c r="W5193" s="17"/>
      <c r="X5193" s="17"/>
      <c r="Y5193" s="17"/>
      <c r="Z5193" s="18">
        <f>SUM(T5193:Y5193)</f>
        <v>0</v>
      </c>
      <c r="AA5193" s="17"/>
      <c r="AB5193" s="17"/>
      <c r="AC5193" s="41">
        <f>G5193+J5193+N5193+S5193+Z5193+AA5193-AB5193</f>
        <v>61.032258064516128</v>
      </c>
    </row>
    <row r="5194" spans="1:29" x14ac:dyDescent="0.25">
      <c r="A5194" s="224">
        <v>5190</v>
      </c>
      <c r="B5194" s="81" t="s">
        <v>4452</v>
      </c>
      <c r="C5194" s="8" t="s">
        <v>4042</v>
      </c>
      <c r="D5194" s="18">
        <v>0.5903225806451613</v>
      </c>
      <c r="E5194" s="124"/>
      <c r="F5194" s="17"/>
      <c r="G5194" s="18">
        <f>SUM(D5194*100,E5194:F5194)</f>
        <v>59.032258064516128</v>
      </c>
      <c r="H5194" s="17"/>
      <c r="I5194" s="19"/>
      <c r="J5194" s="18">
        <f>SUM(H5194:I5194)</f>
        <v>0</v>
      </c>
      <c r="K5194" s="17"/>
      <c r="L5194" s="19"/>
      <c r="M5194" s="19"/>
      <c r="N5194" s="18">
        <f>SUM(K5194:M5194)</f>
        <v>0</v>
      </c>
      <c r="O5194" s="19"/>
      <c r="P5194" s="19"/>
      <c r="Q5194" s="19"/>
      <c r="R5194" s="19"/>
      <c r="S5194" s="18">
        <f>SUM(O5194:R5194)</f>
        <v>0</v>
      </c>
      <c r="T5194" s="20">
        <v>2</v>
      </c>
      <c r="U5194" s="17"/>
      <c r="V5194" s="17"/>
      <c r="W5194" s="17"/>
      <c r="X5194" s="17"/>
      <c r="Y5194" s="17"/>
      <c r="Z5194" s="18">
        <f>SUM(T5194:Y5194)</f>
        <v>2</v>
      </c>
      <c r="AA5194" s="17"/>
      <c r="AB5194" s="17"/>
      <c r="AC5194" s="41">
        <f>G5194+J5194+N5194+S5194+Z5194+AA5194-AB5194</f>
        <v>61.032258064516128</v>
      </c>
    </row>
    <row r="5195" spans="1:29" x14ac:dyDescent="0.25">
      <c r="A5195" s="225">
        <v>5191</v>
      </c>
      <c r="B5195" s="27" t="s">
        <v>2085</v>
      </c>
      <c r="C5195" s="28" t="s">
        <v>1369</v>
      </c>
      <c r="D5195" s="18">
        <v>0.61003333333333332</v>
      </c>
      <c r="E5195" s="122"/>
      <c r="F5195" s="17"/>
      <c r="G5195" s="18">
        <f>SUM(D5195*100,E5195:F5195)</f>
        <v>61.00333333333333</v>
      </c>
      <c r="H5195" s="17"/>
      <c r="I5195" s="19"/>
      <c r="J5195" s="18">
        <f>SUM(H5195:I5195)</f>
        <v>0</v>
      </c>
      <c r="K5195" s="17"/>
      <c r="L5195" s="19"/>
      <c r="M5195" s="19"/>
      <c r="N5195" s="18">
        <f>SUM(K5195:M5195)</f>
        <v>0</v>
      </c>
      <c r="O5195" s="19"/>
      <c r="P5195" s="19"/>
      <c r="Q5195" s="19"/>
      <c r="R5195" s="19"/>
      <c r="S5195" s="18">
        <f>SUM(O5195:R5195)</f>
        <v>0</v>
      </c>
      <c r="T5195" s="20"/>
      <c r="U5195" s="17"/>
      <c r="V5195" s="17"/>
      <c r="W5195" s="17"/>
      <c r="X5195" s="17"/>
      <c r="Y5195" s="17"/>
      <c r="Z5195" s="18">
        <f>SUM(T5195:Y5195)</f>
        <v>0</v>
      </c>
      <c r="AA5195" s="17"/>
      <c r="AB5195" s="17"/>
      <c r="AC5195" s="41">
        <f>G5195+J5195+N5195+S5195+Z5195+AA5195-AB5195</f>
        <v>61.00333333333333</v>
      </c>
    </row>
    <row r="5196" spans="1:29" x14ac:dyDescent="0.25">
      <c r="A5196" s="224">
        <v>5192</v>
      </c>
      <c r="B5196" s="62" t="s">
        <v>3926</v>
      </c>
      <c r="C5196" s="13" t="s">
        <v>3340</v>
      </c>
      <c r="D5196" s="18">
        <v>0.60966666666666669</v>
      </c>
      <c r="E5196" s="122"/>
      <c r="F5196" s="17"/>
      <c r="G5196" s="18">
        <v>60.966666666666669</v>
      </c>
      <c r="H5196" s="17"/>
      <c r="I5196" s="19"/>
      <c r="J5196" s="18">
        <v>0</v>
      </c>
      <c r="K5196" s="17"/>
      <c r="L5196" s="19"/>
      <c r="M5196" s="19"/>
      <c r="N5196" s="18">
        <v>0</v>
      </c>
      <c r="O5196" s="19"/>
      <c r="P5196" s="19"/>
      <c r="Q5196" s="19"/>
      <c r="R5196" s="19"/>
      <c r="S5196" s="18">
        <v>0</v>
      </c>
      <c r="T5196" s="20"/>
      <c r="U5196" s="17"/>
      <c r="V5196" s="17"/>
      <c r="W5196" s="17"/>
      <c r="X5196" s="17"/>
      <c r="Y5196" s="17"/>
      <c r="Z5196" s="18">
        <v>0</v>
      </c>
      <c r="AA5196" s="17"/>
      <c r="AB5196" s="17"/>
      <c r="AC5196" s="41">
        <v>60.966666666666669</v>
      </c>
    </row>
    <row r="5197" spans="1:29" x14ac:dyDescent="0.25">
      <c r="A5197" s="224">
        <v>5193</v>
      </c>
      <c r="B5197" s="62" t="s">
        <v>4699</v>
      </c>
      <c r="C5197" s="8" t="s">
        <v>4042</v>
      </c>
      <c r="D5197" s="18">
        <v>0.60933333333333328</v>
      </c>
      <c r="E5197" s="124"/>
      <c r="F5197" s="17"/>
      <c r="G5197" s="18">
        <f>SUM(D5197*100,E5197:F5197)</f>
        <v>60.93333333333333</v>
      </c>
      <c r="H5197" s="17"/>
      <c r="I5197" s="19"/>
      <c r="J5197" s="18">
        <f>SUM(H5197:I5197)</f>
        <v>0</v>
      </c>
      <c r="K5197" s="17"/>
      <c r="L5197" s="19"/>
      <c r="M5197" s="19"/>
      <c r="N5197" s="18">
        <f>SUM(K5197:M5197)</f>
        <v>0</v>
      </c>
      <c r="O5197" s="19"/>
      <c r="P5197" s="19"/>
      <c r="Q5197" s="19"/>
      <c r="R5197" s="19"/>
      <c r="S5197" s="18">
        <f>SUM(O5197:R5197)</f>
        <v>0</v>
      </c>
      <c r="T5197" s="20"/>
      <c r="U5197" s="17"/>
      <c r="V5197" s="17"/>
      <c r="W5197" s="17"/>
      <c r="X5197" s="17"/>
      <c r="Y5197" s="17"/>
      <c r="Z5197" s="18">
        <f>SUM(T5197:Y5197)</f>
        <v>0</v>
      </c>
      <c r="AA5197" s="17"/>
      <c r="AB5197" s="17"/>
      <c r="AC5197" s="41">
        <f>G5197+J5197+N5197+S5197+Z5197+AA5197-AB5197</f>
        <v>60.93333333333333</v>
      </c>
    </row>
    <row r="5198" spans="1:29" x14ac:dyDescent="0.25">
      <c r="A5198" s="224">
        <v>5194</v>
      </c>
      <c r="B5198" s="62" t="s">
        <v>5124</v>
      </c>
      <c r="C5198" s="24" t="s">
        <v>4042</v>
      </c>
      <c r="D5198" s="18">
        <v>0.51419354838709674</v>
      </c>
      <c r="E5198" s="124"/>
      <c r="F5198" s="17"/>
      <c r="G5198" s="18">
        <f>SUM(D5198*100,E5198:F5198)</f>
        <v>51.419354838709673</v>
      </c>
      <c r="H5198" s="17"/>
      <c r="I5198" s="19"/>
      <c r="J5198" s="18">
        <f>SUM(H5198:I5198)</f>
        <v>0</v>
      </c>
      <c r="K5198" s="17"/>
      <c r="L5198" s="19"/>
      <c r="M5198" s="19"/>
      <c r="N5198" s="18">
        <f>SUM(K5198:M5198)</f>
        <v>0</v>
      </c>
      <c r="O5198" s="19">
        <v>2.5</v>
      </c>
      <c r="P5198" s="19">
        <v>7</v>
      </c>
      <c r="Q5198" s="19"/>
      <c r="R5198" s="19"/>
      <c r="S5198" s="18">
        <f>SUM(O5198:R5198)</f>
        <v>9.5</v>
      </c>
      <c r="T5198" s="20"/>
      <c r="U5198" s="17"/>
      <c r="V5198" s="17"/>
      <c r="W5198" s="17"/>
      <c r="X5198" s="17"/>
      <c r="Y5198" s="17"/>
      <c r="Z5198" s="18">
        <f>SUM(T5198:Y5198)</f>
        <v>0</v>
      </c>
      <c r="AA5198" s="17"/>
      <c r="AB5198" s="17"/>
      <c r="AC5198" s="41">
        <f>G5198+J5198+N5198+S5198+Z5198+AA5198-AB5198</f>
        <v>60.919354838709673</v>
      </c>
    </row>
    <row r="5199" spans="1:29" x14ac:dyDescent="0.25">
      <c r="A5199" s="225">
        <v>5195</v>
      </c>
      <c r="B5199" s="62" t="s">
        <v>3927</v>
      </c>
      <c r="C5199" s="13" t="s">
        <v>3340</v>
      </c>
      <c r="D5199" s="18">
        <v>0.56818181818181823</v>
      </c>
      <c r="E5199" s="122">
        <v>1</v>
      </c>
      <c r="F5199" s="17"/>
      <c r="G5199" s="18">
        <v>57.81818181818182</v>
      </c>
      <c r="H5199" s="17"/>
      <c r="I5199" s="19"/>
      <c r="J5199" s="18">
        <v>0</v>
      </c>
      <c r="K5199" s="17"/>
      <c r="L5199" s="19"/>
      <c r="M5199" s="19"/>
      <c r="N5199" s="18">
        <v>0</v>
      </c>
      <c r="O5199" s="19"/>
      <c r="P5199" s="19"/>
      <c r="Q5199" s="19"/>
      <c r="R5199" s="19"/>
      <c r="S5199" s="18">
        <v>0</v>
      </c>
      <c r="T5199" s="20">
        <v>2</v>
      </c>
      <c r="U5199" s="17"/>
      <c r="V5199" s="17"/>
      <c r="W5199" s="17">
        <v>1.1000000000000001</v>
      </c>
      <c r="X5199" s="17"/>
      <c r="Y5199" s="17"/>
      <c r="Z5199" s="18">
        <v>3.1</v>
      </c>
      <c r="AA5199" s="17"/>
      <c r="AB5199" s="17"/>
      <c r="AC5199" s="41">
        <v>60.918181818181822</v>
      </c>
    </row>
    <row r="5200" spans="1:29" x14ac:dyDescent="0.25">
      <c r="A5200" s="224">
        <v>5196</v>
      </c>
      <c r="B5200" s="62" t="s">
        <v>3219</v>
      </c>
      <c r="C5200" s="13" t="s">
        <v>2360</v>
      </c>
      <c r="D5200" s="18">
        <v>0.60916666666666663</v>
      </c>
      <c r="E5200" s="122"/>
      <c r="F5200" s="17"/>
      <c r="G5200" s="18">
        <v>60.916666666666664</v>
      </c>
      <c r="H5200" s="17"/>
      <c r="I5200" s="19"/>
      <c r="J5200" s="18">
        <v>0</v>
      </c>
      <c r="K5200" s="17"/>
      <c r="L5200" s="19"/>
      <c r="M5200" s="19"/>
      <c r="N5200" s="18">
        <v>0</v>
      </c>
      <c r="O5200" s="19"/>
      <c r="P5200" s="19"/>
      <c r="Q5200" s="19"/>
      <c r="R5200" s="19"/>
      <c r="S5200" s="18">
        <v>0</v>
      </c>
      <c r="T5200" s="20"/>
      <c r="U5200" s="17"/>
      <c r="V5200" s="17"/>
      <c r="W5200" s="17"/>
      <c r="X5200" s="17"/>
      <c r="Y5200" s="17"/>
      <c r="Z5200" s="18">
        <v>0</v>
      </c>
      <c r="AA5200" s="17"/>
      <c r="AB5200" s="17"/>
      <c r="AC5200" s="41">
        <v>60.916666666666664</v>
      </c>
    </row>
    <row r="5201" spans="1:29" x14ac:dyDescent="0.25">
      <c r="A5201" s="224">
        <v>5197</v>
      </c>
      <c r="B5201" s="75" t="s">
        <v>2086</v>
      </c>
      <c r="C5201" s="8" t="s">
        <v>1369</v>
      </c>
      <c r="D5201" s="18">
        <v>0.60899999999999999</v>
      </c>
      <c r="E5201" s="122"/>
      <c r="F5201" s="17"/>
      <c r="G5201" s="18">
        <f>SUM(D5201*100,E5201:F5201)</f>
        <v>60.9</v>
      </c>
      <c r="H5201" s="17"/>
      <c r="I5201" s="19"/>
      <c r="J5201" s="18">
        <f>SUM(H5201:I5201)</f>
        <v>0</v>
      </c>
      <c r="K5201" s="17"/>
      <c r="L5201" s="19"/>
      <c r="M5201" s="19"/>
      <c r="N5201" s="18">
        <f>SUM(K5201:M5201)</f>
        <v>0</v>
      </c>
      <c r="O5201" s="19"/>
      <c r="P5201" s="19"/>
      <c r="Q5201" s="19"/>
      <c r="R5201" s="19"/>
      <c r="S5201" s="18">
        <f>SUM(O5201:R5201)</f>
        <v>0</v>
      </c>
      <c r="T5201" s="20"/>
      <c r="U5201" s="17"/>
      <c r="V5201" s="17"/>
      <c r="W5201" s="17"/>
      <c r="X5201" s="17"/>
      <c r="Y5201" s="17"/>
      <c r="Z5201" s="18">
        <f>SUM(T5201:Y5201)</f>
        <v>0</v>
      </c>
      <c r="AA5201" s="17"/>
      <c r="AB5201" s="17"/>
      <c r="AC5201" s="41">
        <f>G5201+J5201+N5201+S5201+Z5201+AA5201-AB5201</f>
        <v>60.9</v>
      </c>
    </row>
    <row r="5202" spans="1:29" x14ac:dyDescent="0.25">
      <c r="A5202" s="224">
        <v>5198</v>
      </c>
      <c r="B5202" s="111" t="s">
        <v>4222</v>
      </c>
      <c r="C5202" s="8" t="s">
        <v>4042</v>
      </c>
      <c r="D5202" s="18">
        <v>0.60093750000000001</v>
      </c>
      <c r="E5202" s="124"/>
      <c r="F5202" s="17"/>
      <c r="G5202" s="18">
        <f>SUM(D5202*100,E5202:F5202)</f>
        <v>60.09375</v>
      </c>
      <c r="H5202" s="17"/>
      <c r="I5202" s="19"/>
      <c r="J5202" s="18">
        <f>SUM(H5202:I5202)</f>
        <v>0</v>
      </c>
      <c r="K5202" s="17"/>
      <c r="L5202" s="19"/>
      <c r="M5202" s="19"/>
      <c r="N5202" s="18">
        <f>SUM(K5202:M5202)</f>
        <v>0</v>
      </c>
      <c r="O5202" s="19"/>
      <c r="P5202" s="19"/>
      <c r="Q5202" s="19"/>
      <c r="R5202" s="19"/>
      <c r="S5202" s="18">
        <f>SUM(O5202:R5202)</f>
        <v>0</v>
      </c>
      <c r="T5202" s="20"/>
      <c r="U5202" s="17">
        <v>0.8</v>
      </c>
      <c r="V5202" s="17"/>
      <c r="W5202" s="17"/>
      <c r="X5202" s="17"/>
      <c r="Y5202" s="17"/>
      <c r="Z5202" s="18">
        <f>SUM(T5202:Y5202)</f>
        <v>0.8</v>
      </c>
      <c r="AA5202" s="17"/>
      <c r="AB5202" s="17"/>
      <c r="AC5202" s="41">
        <f>G5202+J5202+N5202+S5202+Z5202+AA5202-AB5202</f>
        <v>60.893749999999997</v>
      </c>
    </row>
    <row r="5203" spans="1:29" x14ac:dyDescent="0.25">
      <c r="A5203" s="225">
        <v>5199</v>
      </c>
      <c r="B5203" s="81" t="s">
        <v>4257</v>
      </c>
      <c r="C5203" s="8" t="s">
        <v>4042</v>
      </c>
      <c r="D5203" s="18">
        <v>0.60866666666666669</v>
      </c>
      <c r="E5203" s="124"/>
      <c r="F5203" s="17"/>
      <c r="G5203" s="18">
        <f>SUM(D5203*100,E5203:F5203)</f>
        <v>60.866666666666667</v>
      </c>
      <c r="H5203" s="17"/>
      <c r="I5203" s="19"/>
      <c r="J5203" s="18">
        <f>SUM(H5203:I5203)</f>
        <v>0</v>
      </c>
      <c r="K5203" s="17"/>
      <c r="L5203" s="19"/>
      <c r="M5203" s="19"/>
      <c r="N5203" s="18">
        <f>SUM(K5203:M5203)</f>
        <v>0</v>
      </c>
      <c r="O5203" s="19"/>
      <c r="P5203" s="19"/>
      <c r="Q5203" s="19"/>
      <c r="R5203" s="19"/>
      <c r="S5203" s="18">
        <f>SUM(O5203:R5203)</f>
        <v>0</v>
      </c>
      <c r="T5203" s="20"/>
      <c r="U5203" s="17"/>
      <c r="V5203" s="17"/>
      <c r="W5203" s="17"/>
      <c r="X5203" s="17"/>
      <c r="Y5203" s="17"/>
      <c r="Z5203" s="18">
        <f>SUM(T5203:Y5203)</f>
        <v>0</v>
      </c>
      <c r="AA5203" s="17"/>
      <c r="AB5203" s="17"/>
      <c r="AC5203" s="41">
        <f>G5203+J5203+N5203+S5203+Z5203+AA5203-AB5203</f>
        <v>60.866666666666667</v>
      </c>
    </row>
    <row r="5204" spans="1:29" x14ac:dyDescent="0.25">
      <c r="A5204" s="224">
        <v>5200</v>
      </c>
      <c r="B5204" s="62" t="s">
        <v>3220</v>
      </c>
      <c r="C5204" s="13" t="s">
        <v>2360</v>
      </c>
      <c r="D5204" s="18">
        <v>0.60833333333333339</v>
      </c>
      <c r="E5204" s="122"/>
      <c r="F5204" s="17"/>
      <c r="G5204" s="18">
        <v>60.833333333333343</v>
      </c>
      <c r="H5204" s="17"/>
      <c r="I5204" s="19"/>
      <c r="J5204" s="18">
        <v>0</v>
      </c>
      <c r="K5204" s="17"/>
      <c r="L5204" s="19"/>
      <c r="M5204" s="19"/>
      <c r="N5204" s="18">
        <v>0</v>
      </c>
      <c r="O5204" s="19"/>
      <c r="P5204" s="19"/>
      <c r="Q5204" s="19"/>
      <c r="R5204" s="19"/>
      <c r="S5204" s="18">
        <v>0</v>
      </c>
      <c r="T5204" s="20"/>
      <c r="U5204" s="17"/>
      <c r="V5204" s="17"/>
      <c r="W5204" s="17"/>
      <c r="X5204" s="17"/>
      <c r="Y5204" s="17"/>
      <c r="Z5204" s="18">
        <v>0</v>
      </c>
      <c r="AA5204" s="17"/>
      <c r="AB5204" s="17"/>
      <c r="AC5204" s="41">
        <v>60.833333333333343</v>
      </c>
    </row>
    <row r="5205" spans="1:29" x14ac:dyDescent="0.25">
      <c r="A5205" s="224">
        <v>5201</v>
      </c>
      <c r="B5205" s="109">
        <v>194182</v>
      </c>
      <c r="C5205" s="36" t="s">
        <v>5457</v>
      </c>
      <c r="D5205" s="39">
        <v>0.60833333333333328</v>
      </c>
      <c r="E5205" s="123"/>
      <c r="F5205" s="33"/>
      <c r="G5205" s="34">
        <v>60.833333333333329</v>
      </c>
      <c r="H5205" s="33"/>
      <c r="I5205" s="32"/>
      <c r="J5205" s="34">
        <v>0</v>
      </c>
      <c r="K5205" s="33"/>
      <c r="L5205" s="32"/>
      <c r="M5205" s="32"/>
      <c r="N5205" s="34">
        <v>0</v>
      </c>
      <c r="O5205" s="32"/>
      <c r="P5205" s="32"/>
      <c r="Q5205" s="32"/>
      <c r="R5205" s="32"/>
      <c r="S5205" s="34">
        <v>0</v>
      </c>
      <c r="T5205" s="35"/>
      <c r="U5205" s="33"/>
      <c r="V5205" s="33"/>
      <c r="W5205" s="33"/>
      <c r="X5205" s="33"/>
      <c r="Y5205" s="33"/>
      <c r="Z5205" s="34">
        <v>0</v>
      </c>
      <c r="AA5205" s="33"/>
      <c r="AB5205" s="33"/>
      <c r="AC5205" s="42">
        <v>60.833333333333329</v>
      </c>
    </row>
    <row r="5206" spans="1:29" x14ac:dyDescent="0.25">
      <c r="A5206" s="224">
        <v>5202</v>
      </c>
      <c r="B5206" s="62" t="s">
        <v>3928</v>
      </c>
      <c r="C5206" s="13" t="s">
        <v>3340</v>
      </c>
      <c r="D5206" s="18">
        <v>0.59812500000000002</v>
      </c>
      <c r="E5206" s="122">
        <v>1</v>
      </c>
      <c r="F5206" s="17"/>
      <c r="G5206" s="18">
        <v>60.8125</v>
      </c>
      <c r="H5206" s="17"/>
      <c r="I5206" s="19"/>
      <c r="J5206" s="18">
        <v>0</v>
      </c>
      <c r="K5206" s="17"/>
      <c r="L5206" s="19"/>
      <c r="M5206" s="19"/>
      <c r="N5206" s="18">
        <v>0</v>
      </c>
      <c r="O5206" s="19"/>
      <c r="P5206" s="19"/>
      <c r="Q5206" s="19"/>
      <c r="R5206" s="19"/>
      <c r="S5206" s="18">
        <v>0</v>
      </c>
      <c r="T5206" s="20"/>
      <c r="U5206" s="17"/>
      <c r="V5206" s="17"/>
      <c r="W5206" s="17"/>
      <c r="X5206" s="17"/>
      <c r="Y5206" s="17"/>
      <c r="Z5206" s="18">
        <v>0</v>
      </c>
      <c r="AA5206" s="17"/>
      <c r="AB5206" s="17"/>
      <c r="AC5206" s="41">
        <v>60.8125</v>
      </c>
    </row>
    <row r="5207" spans="1:29" x14ac:dyDescent="0.25">
      <c r="A5207" s="225">
        <v>5203</v>
      </c>
      <c r="B5207" s="82" t="s">
        <v>2087</v>
      </c>
      <c r="C5207" s="25" t="s">
        <v>1369</v>
      </c>
      <c r="D5207" s="18">
        <v>0.60799999999999998</v>
      </c>
      <c r="E5207" s="122"/>
      <c r="F5207" s="17"/>
      <c r="G5207" s="18">
        <f>SUM(D5207*100,E5207:F5207)</f>
        <v>60.8</v>
      </c>
      <c r="H5207" s="17"/>
      <c r="I5207" s="19"/>
      <c r="J5207" s="18">
        <f>SUM(H5207:I5207)</f>
        <v>0</v>
      </c>
      <c r="K5207" s="17"/>
      <c r="L5207" s="19"/>
      <c r="M5207" s="19"/>
      <c r="N5207" s="18">
        <f>SUM(K5207:M5207)</f>
        <v>0</v>
      </c>
      <c r="O5207" s="19"/>
      <c r="P5207" s="19"/>
      <c r="Q5207" s="19"/>
      <c r="R5207" s="19"/>
      <c r="S5207" s="18">
        <f>SUM(O5207:R5207)</f>
        <v>0</v>
      </c>
      <c r="T5207" s="20"/>
      <c r="U5207" s="17"/>
      <c r="V5207" s="17"/>
      <c r="W5207" s="17"/>
      <c r="X5207" s="17"/>
      <c r="Y5207" s="17"/>
      <c r="Z5207" s="18">
        <f>SUM(T5207:Y5207)</f>
        <v>0</v>
      </c>
      <c r="AA5207" s="17"/>
      <c r="AB5207" s="17"/>
      <c r="AC5207" s="41">
        <f>G5207+J5207+N5207+S5207+Z5207+AA5207-AB5207</f>
        <v>60.8</v>
      </c>
    </row>
    <row r="5208" spans="1:29" x14ac:dyDescent="0.25">
      <c r="A5208" s="224">
        <v>5204</v>
      </c>
      <c r="B5208" s="62" t="s">
        <v>3929</v>
      </c>
      <c r="C5208" s="13" t="s">
        <v>3340</v>
      </c>
      <c r="D5208" s="18">
        <v>0.60799999999999998</v>
      </c>
      <c r="E5208" s="122"/>
      <c r="F5208" s="17"/>
      <c r="G5208" s="18">
        <v>60.8</v>
      </c>
      <c r="H5208" s="17"/>
      <c r="I5208" s="19"/>
      <c r="J5208" s="18">
        <v>0</v>
      </c>
      <c r="K5208" s="17"/>
      <c r="L5208" s="19"/>
      <c r="M5208" s="19"/>
      <c r="N5208" s="18">
        <v>0</v>
      </c>
      <c r="O5208" s="19"/>
      <c r="P5208" s="19"/>
      <c r="Q5208" s="19"/>
      <c r="R5208" s="19"/>
      <c r="S5208" s="18">
        <v>0</v>
      </c>
      <c r="T5208" s="20"/>
      <c r="U5208" s="17"/>
      <c r="V5208" s="17"/>
      <c r="W5208" s="17"/>
      <c r="X5208" s="17"/>
      <c r="Y5208" s="17"/>
      <c r="Z5208" s="18">
        <v>0</v>
      </c>
      <c r="AA5208" s="17"/>
      <c r="AB5208" s="17"/>
      <c r="AC5208" s="41">
        <v>60.8</v>
      </c>
    </row>
    <row r="5209" spans="1:29" x14ac:dyDescent="0.25">
      <c r="A5209" s="224">
        <v>5205</v>
      </c>
      <c r="B5209" s="62" t="s">
        <v>5372</v>
      </c>
      <c r="C5209" s="9" t="s">
        <v>4042</v>
      </c>
      <c r="D5209" s="18">
        <v>0.60582424242424249</v>
      </c>
      <c r="E5209" s="124"/>
      <c r="F5209" s="17"/>
      <c r="G5209" s="18">
        <f>SUM(D5209*100,E5209:F5209)</f>
        <v>60.582424242424246</v>
      </c>
      <c r="H5209" s="17"/>
      <c r="I5209" s="19"/>
      <c r="J5209" s="18">
        <f>SUM(H5209:I5209)</f>
        <v>0</v>
      </c>
      <c r="K5209" s="17"/>
      <c r="L5209" s="19"/>
      <c r="M5209" s="19"/>
      <c r="N5209" s="18">
        <f>SUM(K5209:M5209)</f>
        <v>0</v>
      </c>
      <c r="O5209" s="19"/>
      <c r="P5209" s="19"/>
      <c r="Q5209" s="19"/>
      <c r="R5209" s="19"/>
      <c r="S5209" s="18">
        <f>SUM(O5209:R5209)</f>
        <v>0</v>
      </c>
      <c r="T5209" s="20"/>
      <c r="U5209" s="17">
        <v>0.2</v>
      </c>
      <c r="V5209" s="17"/>
      <c r="W5209" s="17"/>
      <c r="X5209" s="17"/>
      <c r="Y5209" s="17"/>
      <c r="Z5209" s="18">
        <f>SUM(T5209:Y5209)</f>
        <v>0.2</v>
      </c>
      <c r="AA5209" s="17"/>
      <c r="AB5209" s="17"/>
      <c r="AC5209" s="41">
        <f>G5209+J5209+N5209+S5209+Z5209+AA5209-AB5209</f>
        <v>60.782424242424248</v>
      </c>
    </row>
    <row r="5210" spans="1:29" x14ac:dyDescent="0.25">
      <c r="A5210" s="224">
        <v>5206</v>
      </c>
      <c r="B5210" s="62" t="s">
        <v>3221</v>
      </c>
      <c r="C5210" s="13" t="s">
        <v>2360</v>
      </c>
      <c r="D5210" s="18">
        <v>0.60777777777777775</v>
      </c>
      <c r="E5210" s="122"/>
      <c r="F5210" s="17"/>
      <c r="G5210" s="18">
        <v>60.777777777777771</v>
      </c>
      <c r="H5210" s="17"/>
      <c r="I5210" s="19"/>
      <c r="J5210" s="18">
        <v>0</v>
      </c>
      <c r="K5210" s="17"/>
      <c r="L5210" s="19"/>
      <c r="M5210" s="19"/>
      <c r="N5210" s="18">
        <v>0</v>
      </c>
      <c r="O5210" s="19"/>
      <c r="P5210" s="19"/>
      <c r="Q5210" s="19"/>
      <c r="R5210" s="19"/>
      <c r="S5210" s="18">
        <v>0</v>
      </c>
      <c r="T5210" s="20"/>
      <c r="U5210" s="17"/>
      <c r="V5210" s="17"/>
      <c r="W5210" s="17"/>
      <c r="X5210" s="17"/>
      <c r="Y5210" s="17"/>
      <c r="Z5210" s="18">
        <v>0</v>
      </c>
      <c r="AA5210" s="17"/>
      <c r="AB5210" s="17"/>
      <c r="AC5210" s="41">
        <v>60.777777777777771</v>
      </c>
    </row>
    <row r="5211" spans="1:29" x14ac:dyDescent="0.25">
      <c r="A5211" s="225">
        <v>5207</v>
      </c>
      <c r="B5211" s="91" t="s">
        <v>2088</v>
      </c>
      <c r="C5211" s="8" t="s">
        <v>1369</v>
      </c>
      <c r="D5211" s="18">
        <v>0.60766666666666669</v>
      </c>
      <c r="E5211" s="122"/>
      <c r="F5211" s="17"/>
      <c r="G5211" s="18">
        <f>SUM(D5211*100,E5211:F5211)</f>
        <v>60.766666666666666</v>
      </c>
      <c r="H5211" s="17"/>
      <c r="I5211" s="19"/>
      <c r="J5211" s="18">
        <f>SUM(H5211:I5211)</f>
        <v>0</v>
      </c>
      <c r="K5211" s="17"/>
      <c r="L5211" s="19"/>
      <c r="M5211" s="19"/>
      <c r="N5211" s="18">
        <f>SUM(K5211:M5211)</f>
        <v>0</v>
      </c>
      <c r="O5211" s="19"/>
      <c r="P5211" s="19"/>
      <c r="Q5211" s="19"/>
      <c r="R5211" s="19"/>
      <c r="S5211" s="18">
        <f>SUM(O5211:R5211)</f>
        <v>0</v>
      </c>
      <c r="T5211" s="20"/>
      <c r="U5211" s="17"/>
      <c r="V5211" s="17"/>
      <c r="W5211" s="17"/>
      <c r="X5211" s="17"/>
      <c r="Y5211" s="17"/>
      <c r="Z5211" s="18">
        <f>SUM(T5211:Y5211)</f>
        <v>0</v>
      </c>
      <c r="AA5211" s="17"/>
      <c r="AB5211" s="17"/>
      <c r="AC5211" s="41">
        <f>G5211+J5211+N5211+S5211+Z5211+AA5211-AB5211</f>
        <v>60.766666666666666</v>
      </c>
    </row>
    <row r="5212" spans="1:29" x14ac:dyDescent="0.25">
      <c r="A5212" s="224">
        <v>5208</v>
      </c>
      <c r="B5212" s="109">
        <v>194049</v>
      </c>
      <c r="C5212" s="36" t="s">
        <v>5457</v>
      </c>
      <c r="D5212" s="39">
        <v>0.60766666666666669</v>
      </c>
      <c r="E5212" s="123"/>
      <c r="F5212" s="33"/>
      <c r="G5212" s="34">
        <v>60.766666666666666</v>
      </c>
      <c r="H5212" s="33"/>
      <c r="I5212" s="32"/>
      <c r="J5212" s="34">
        <v>0</v>
      </c>
      <c r="K5212" s="33"/>
      <c r="L5212" s="32"/>
      <c r="M5212" s="32"/>
      <c r="N5212" s="34">
        <v>0</v>
      </c>
      <c r="O5212" s="32"/>
      <c r="P5212" s="32"/>
      <c r="Q5212" s="32"/>
      <c r="R5212" s="32"/>
      <c r="S5212" s="34">
        <v>0</v>
      </c>
      <c r="T5212" s="35"/>
      <c r="U5212" s="33"/>
      <c r="V5212" s="33"/>
      <c r="W5212" s="33"/>
      <c r="X5212" s="33"/>
      <c r="Y5212" s="33"/>
      <c r="Z5212" s="34">
        <v>0</v>
      </c>
      <c r="AA5212" s="33"/>
      <c r="AB5212" s="33"/>
      <c r="AC5212" s="42">
        <v>60.766666666666666</v>
      </c>
    </row>
    <row r="5213" spans="1:29" x14ac:dyDescent="0.25">
      <c r="A5213" s="224">
        <v>5209</v>
      </c>
      <c r="B5213" s="62" t="s">
        <v>5089</v>
      </c>
      <c r="C5213" s="24" t="s">
        <v>4042</v>
      </c>
      <c r="D5213" s="18">
        <v>0.60741935483870968</v>
      </c>
      <c r="E5213" s="124"/>
      <c r="F5213" s="17"/>
      <c r="G5213" s="18">
        <f>SUM(D5213*100,E5213:F5213)</f>
        <v>60.741935483870968</v>
      </c>
      <c r="H5213" s="17"/>
      <c r="I5213" s="19"/>
      <c r="J5213" s="18">
        <f>SUM(H5213:I5213)</f>
        <v>0</v>
      </c>
      <c r="K5213" s="17"/>
      <c r="L5213" s="19"/>
      <c r="M5213" s="19"/>
      <c r="N5213" s="18">
        <f>SUM(K5213:M5213)</f>
        <v>0</v>
      </c>
      <c r="O5213" s="19"/>
      <c r="P5213" s="19"/>
      <c r="Q5213" s="19"/>
      <c r="R5213" s="19"/>
      <c r="S5213" s="18">
        <f>SUM(O5213:R5213)</f>
        <v>0</v>
      </c>
      <c r="T5213" s="20"/>
      <c r="U5213" s="17"/>
      <c r="V5213" s="17"/>
      <c r="W5213" s="17"/>
      <c r="X5213" s="17"/>
      <c r="Y5213" s="17"/>
      <c r="Z5213" s="18">
        <f>SUM(T5213:Y5213)</f>
        <v>0</v>
      </c>
      <c r="AA5213" s="17"/>
      <c r="AB5213" s="17"/>
      <c r="AC5213" s="41">
        <f>G5213+J5213+N5213+S5213+Z5213+AA5213-AB5213</f>
        <v>60.741935483870968</v>
      </c>
    </row>
    <row r="5214" spans="1:29" x14ac:dyDescent="0.25">
      <c r="A5214" s="224">
        <v>5210</v>
      </c>
      <c r="B5214" s="97" t="s">
        <v>2089</v>
      </c>
      <c r="C5214" s="8" t="s">
        <v>1369</v>
      </c>
      <c r="D5214" s="18">
        <v>0.60040666666666664</v>
      </c>
      <c r="E5214" s="122"/>
      <c r="F5214" s="17"/>
      <c r="G5214" s="18">
        <f>SUM(D5214*100,E5214:F5214)</f>
        <v>60.040666666666667</v>
      </c>
      <c r="H5214" s="17"/>
      <c r="I5214" s="19"/>
      <c r="J5214" s="18">
        <f>SUM(H5214:I5214)</f>
        <v>0</v>
      </c>
      <c r="K5214" s="17"/>
      <c r="L5214" s="19"/>
      <c r="M5214" s="19"/>
      <c r="N5214" s="18">
        <f>SUM(K5214:M5214)</f>
        <v>0</v>
      </c>
      <c r="O5214" s="19"/>
      <c r="P5214" s="19"/>
      <c r="Q5214" s="19"/>
      <c r="R5214" s="19"/>
      <c r="S5214" s="18">
        <f>SUM(O5214:R5214)</f>
        <v>0</v>
      </c>
      <c r="T5214" s="20"/>
      <c r="U5214" s="17">
        <v>0.5</v>
      </c>
      <c r="V5214" s="17"/>
      <c r="W5214" s="17">
        <v>0.2</v>
      </c>
      <c r="X5214" s="17"/>
      <c r="Y5214" s="17"/>
      <c r="Z5214" s="18">
        <f>SUM(T5214:Y5214)</f>
        <v>0.7</v>
      </c>
      <c r="AA5214" s="17"/>
      <c r="AB5214" s="17"/>
      <c r="AC5214" s="41">
        <f>G5214+J5214+N5214+S5214+Z5214+AA5214-AB5214</f>
        <v>60.740666666666669</v>
      </c>
    </row>
    <row r="5215" spans="1:29" x14ac:dyDescent="0.25">
      <c r="A5215" s="225">
        <v>5211</v>
      </c>
      <c r="B5215" s="62" t="s">
        <v>4690</v>
      </c>
      <c r="C5215" s="8" t="s">
        <v>4042</v>
      </c>
      <c r="D5215" s="18">
        <v>0.60733333333333328</v>
      </c>
      <c r="E5215" s="124"/>
      <c r="F5215" s="17"/>
      <c r="G5215" s="18">
        <f>SUM(D5215*100,E5215:F5215)</f>
        <v>60.733333333333327</v>
      </c>
      <c r="H5215" s="17"/>
      <c r="I5215" s="19"/>
      <c r="J5215" s="18">
        <f>SUM(H5215:I5215)</f>
        <v>0</v>
      </c>
      <c r="K5215" s="17"/>
      <c r="L5215" s="19"/>
      <c r="M5215" s="19"/>
      <c r="N5215" s="18">
        <f>SUM(K5215:M5215)</f>
        <v>0</v>
      </c>
      <c r="O5215" s="19"/>
      <c r="P5215" s="19"/>
      <c r="Q5215" s="19"/>
      <c r="R5215" s="19"/>
      <c r="S5215" s="18">
        <f>SUM(O5215:R5215)</f>
        <v>0</v>
      </c>
      <c r="T5215" s="20"/>
      <c r="U5215" s="17"/>
      <c r="V5215" s="17"/>
      <c r="W5215" s="17"/>
      <c r="X5215" s="17"/>
      <c r="Y5215" s="17"/>
      <c r="Z5215" s="18">
        <f>SUM(T5215:Y5215)</f>
        <v>0</v>
      </c>
      <c r="AA5215" s="17"/>
      <c r="AB5215" s="17"/>
      <c r="AC5215" s="41">
        <f>G5215+J5215+N5215+S5215+Z5215+AA5215-AB5215</f>
        <v>60.733333333333327</v>
      </c>
    </row>
    <row r="5216" spans="1:29" x14ac:dyDescent="0.25">
      <c r="A5216" s="224">
        <v>5212</v>
      </c>
      <c r="B5216" s="62" t="s">
        <v>3222</v>
      </c>
      <c r="C5216" s="13" t="s">
        <v>2360</v>
      </c>
      <c r="D5216" s="18">
        <v>0.60714285714285721</v>
      </c>
      <c r="E5216" s="122"/>
      <c r="F5216" s="17"/>
      <c r="G5216" s="18">
        <v>60.714285714285722</v>
      </c>
      <c r="H5216" s="17"/>
      <c r="I5216" s="19"/>
      <c r="J5216" s="18">
        <v>0</v>
      </c>
      <c r="K5216" s="17"/>
      <c r="L5216" s="19"/>
      <c r="M5216" s="19"/>
      <c r="N5216" s="18">
        <v>0</v>
      </c>
      <c r="O5216" s="19"/>
      <c r="P5216" s="19"/>
      <c r="Q5216" s="19"/>
      <c r="R5216" s="19"/>
      <c r="S5216" s="18">
        <v>0</v>
      </c>
      <c r="T5216" s="20"/>
      <c r="U5216" s="17"/>
      <c r="V5216" s="17"/>
      <c r="W5216" s="17"/>
      <c r="X5216" s="17"/>
      <c r="Y5216" s="17"/>
      <c r="Z5216" s="18">
        <v>0</v>
      </c>
      <c r="AA5216" s="17"/>
      <c r="AB5216" s="17"/>
      <c r="AC5216" s="41">
        <v>60.714285714285722</v>
      </c>
    </row>
    <row r="5217" spans="1:29" x14ac:dyDescent="0.25">
      <c r="A5217" s="224">
        <v>5213</v>
      </c>
      <c r="B5217" s="62" t="s">
        <v>3223</v>
      </c>
      <c r="C5217" s="13" t="s">
        <v>2360</v>
      </c>
      <c r="D5217" s="18">
        <v>0.60708333333333331</v>
      </c>
      <c r="E5217" s="122"/>
      <c r="F5217" s="17"/>
      <c r="G5217" s="18">
        <v>60.708333333333329</v>
      </c>
      <c r="H5217" s="17"/>
      <c r="I5217" s="19"/>
      <c r="J5217" s="18">
        <v>0</v>
      </c>
      <c r="K5217" s="17"/>
      <c r="L5217" s="19"/>
      <c r="M5217" s="19"/>
      <c r="N5217" s="18">
        <v>0</v>
      </c>
      <c r="O5217" s="19"/>
      <c r="P5217" s="19"/>
      <c r="Q5217" s="19"/>
      <c r="R5217" s="19"/>
      <c r="S5217" s="18">
        <v>0</v>
      </c>
      <c r="T5217" s="20"/>
      <c r="U5217" s="17"/>
      <c r="V5217" s="17"/>
      <c r="W5217" s="17"/>
      <c r="X5217" s="17"/>
      <c r="Y5217" s="17"/>
      <c r="Z5217" s="18">
        <v>0</v>
      </c>
      <c r="AA5217" s="17"/>
      <c r="AB5217" s="17"/>
      <c r="AC5217" s="41">
        <v>60.708333333333329</v>
      </c>
    </row>
    <row r="5218" spans="1:29" x14ac:dyDescent="0.25">
      <c r="A5218" s="224">
        <v>5214</v>
      </c>
      <c r="B5218" s="62" t="s">
        <v>3224</v>
      </c>
      <c r="C5218" s="13" t="s">
        <v>2360</v>
      </c>
      <c r="D5218" s="18">
        <v>0.60699999999999998</v>
      </c>
      <c r="E5218" s="122"/>
      <c r="F5218" s="17"/>
      <c r="G5218" s="18">
        <v>60.699999999999996</v>
      </c>
      <c r="H5218" s="17"/>
      <c r="I5218" s="19"/>
      <c r="J5218" s="18">
        <v>0</v>
      </c>
      <c r="K5218" s="17"/>
      <c r="L5218" s="19"/>
      <c r="M5218" s="19"/>
      <c r="N5218" s="18">
        <v>0</v>
      </c>
      <c r="O5218" s="19"/>
      <c r="P5218" s="19"/>
      <c r="Q5218" s="19"/>
      <c r="R5218" s="19"/>
      <c r="S5218" s="18">
        <v>0</v>
      </c>
      <c r="T5218" s="20"/>
      <c r="U5218" s="17"/>
      <c r="V5218" s="17"/>
      <c r="W5218" s="17"/>
      <c r="X5218" s="17"/>
      <c r="Y5218" s="17"/>
      <c r="Z5218" s="18">
        <v>0</v>
      </c>
      <c r="AA5218" s="17"/>
      <c r="AB5218" s="17"/>
      <c r="AC5218" s="41">
        <v>60.699999999999996</v>
      </c>
    </row>
    <row r="5219" spans="1:29" x14ac:dyDescent="0.25">
      <c r="A5219" s="225">
        <v>5215</v>
      </c>
      <c r="B5219" s="109">
        <v>184129</v>
      </c>
      <c r="C5219" s="36" t="s">
        <v>5457</v>
      </c>
      <c r="D5219" s="39">
        <v>0.6069444444444444</v>
      </c>
      <c r="E5219" s="123"/>
      <c r="F5219" s="33"/>
      <c r="G5219" s="34">
        <v>60.694444444444443</v>
      </c>
      <c r="H5219" s="33"/>
      <c r="I5219" s="32"/>
      <c r="J5219" s="34">
        <v>0</v>
      </c>
      <c r="K5219" s="33"/>
      <c r="L5219" s="32"/>
      <c r="M5219" s="32"/>
      <c r="N5219" s="34">
        <v>0</v>
      </c>
      <c r="O5219" s="32"/>
      <c r="P5219" s="32"/>
      <c r="Q5219" s="32"/>
      <c r="R5219" s="32"/>
      <c r="S5219" s="34">
        <v>0</v>
      </c>
      <c r="T5219" s="35"/>
      <c r="U5219" s="33"/>
      <c r="V5219" s="33"/>
      <c r="W5219" s="33"/>
      <c r="X5219" s="33"/>
      <c r="Y5219" s="33"/>
      <c r="Z5219" s="34">
        <v>0</v>
      </c>
      <c r="AA5219" s="33"/>
      <c r="AB5219" s="33"/>
      <c r="AC5219" s="42">
        <v>60.694444444444443</v>
      </c>
    </row>
    <row r="5220" spans="1:29" x14ac:dyDescent="0.25">
      <c r="A5220" s="224">
        <v>5216</v>
      </c>
      <c r="B5220" s="81" t="s">
        <v>4162</v>
      </c>
      <c r="C5220" s="8" t="s">
        <v>4042</v>
      </c>
      <c r="D5220" s="18">
        <v>0.56187500000000001</v>
      </c>
      <c r="E5220" s="124"/>
      <c r="F5220" s="17"/>
      <c r="G5220" s="18">
        <f>SUM(D5220*100,E5220:F5220)</f>
        <v>56.1875</v>
      </c>
      <c r="H5220" s="17">
        <v>4.5</v>
      </c>
      <c r="I5220" s="19"/>
      <c r="J5220" s="18">
        <f>SUM(H5220:I5220)</f>
        <v>4.5</v>
      </c>
      <c r="K5220" s="17"/>
      <c r="L5220" s="19"/>
      <c r="M5220" s="19"/>
      <c r="N5220" s="18">
        <f>SUM(K5220:M5220)</f>
        <v>0</v>
      </c>
      <c r="O5220" s="19"/>
      <c r="P5220" s="19"/>
      <c r="Q5220" s="19"/>
      <c r="R5220" s="19"/>
      <c r="S5220" s="18">
        <f>SUM(O5220:R5220)</f>
        <v>0</v>
      </c>
      <c r="T5220" s="20"/>
      <c r="U5220" s="17"/>
      <c r="V5220" s="17"/>
      <c r="W5220" s="17"/>
      <c r="X5220" s="17"/>
      <c r="Y5220" s="17"/>
      <c r="Z5220" s="18">
        <f>SUM(T5220:Y5220)</f>
        <v>0</v>
      </c>
      <c r="AA5220" s="17"/>
      <c r="AB5220" s="17"/>
      <c r="AC5220" s="41">
        <f>G5220+J5220+N5220+S5220+Z5220+AA5220-AB5220</f>
        <v>60.6875</v>
      </c>
    </row>
    <row r="5221" spans="1:29" x14ac:dyDescent="0.25">
      <c r="A5221" s="224">
        <v>5217</v>
      </c>
      <c r="B5221" s="29" t="s">
        <v>2090</v>
      </c>
      <c r="C5221" s="28" t="s">
        <v>1369</v>
      </c>
      <c r="D5221" s="18">
        <v>0.60666666666666669</v>
      </c>
      <c r="E5221" s="122"/>
      <c r="F5221" s="17"/>
      <c r="G5221" s="18">
        <f>SUM(D5221*100,E5221:F5221)</f>
        <v>60.666666666666671</v>
      </c>
      <c r="H5221" s="17"/>
      <c r="I5221" s="19"/>
      <c r="J5221" s="18">
        <f>SUM(H5221:I5221)</f>
        <v>0</v>
      </c>
      <c r="K5221" s="17"/>
      <c r="L5221" s="19"/>
      <c r="M5221" s="19"/>
      <c r="N5221" s="18">
        <f>SUM(K5221:M5221)</f>
        <v>0</v>
      </c>
      <c r="O5221" s="19"/>
      <c r="P5221" s="19"/>
      <c r="Q5221" s="19"/>
      <c r="R5221" s="19"/>
      <c r="S5221" s="18">
        <f>SUM(O5221:R5221)</f>
        <v>0</v>
      </c>
      <c r="T5221" s="20"/>
      <c r="U5221" s="17"/>
      <c r="V5221" s="17"/>
      <c r="W5221" s="17"/>
      <c r="X5221" s="17"/>
      <c r="Y5221" s="17"/>
      <c r="Z5221" s="18">
        <f>SUM(T5221:Y5221)</f>
        <v>0</v>
      </c>
      <c r="AA5221" s="17"/>
      <c r="AB5221" s="17"/>
      <c r="AC5221" s="41">
        <f>G5221+J5221+N5221+S5221+Z5221+AA5221-AB5221</f>
        <v>60.666666666666671</v>
      </c>
    </row>
    <row r="5222" spans="1:29" x14ac:dyDescent="0.25">
      <c r="A5222" s="224">
        <v>5218</v>
      </c>
      <c r="B5222" s="108" t="s">
        <v>2091</v>
      </c>
      <c r="C5222" s="21" t="s">
        <v>1369</v>
      </c>
      <c r="D5222" s="18">
        <v>0.60648318042813454</v>
      </c>
      <c r="E5222" s="122"/>
      <c r="F5222" s="17"/>
      <c r="G5222" s="18">
        <f>SUM(D5222*100,E5222:F5222)</f>
        <v>60.648318042813457</v>
      </c>
      <c r="H5222" s="17"/>
      <c r="I5222" s="19"/>
      <c r="J5222" s="18">
        <f>SUM(H5222:I5222)</f>
        <v>0</v>
      </c>
      <c r="K5222" s="17"/>
      <c r="L5222" s="19"/>
      <c r="M5222" s="19"/>
      <c r="N5222" s="18">
        <f>SUM(K5222:M5222)</f>
        <v>0</v>
      </c>
      <c r="O5222" s="19"/>
      <c r="P5222" s="19"/>
      <c r="Q5222" s="19"/>
      <c r="R5222" s="19"/>
      <c r="S5222" s="18">
        <f>SUM(O5222:R5222)</f>
        <v>0</v>
      </c>
      <c r="T5222" s="20"/>
      <c r="U5222" s="17"/>
      <c r="V5222" s="17"/>
      <c r="W5222" s="17"/>
      <c r="X5222" s="17"/>
      <c r="Y5222" s="17"/>
      <c r="Z5222" s="18">
        <f>SUM(T5222:Y5222)</f>
        <v>0</v>
      </c>
      <c r="AA5222" s="17"/>
      <c r="AB5222" s="17"/>
      <c r="AC5222" s="41">
        <f>G5222+J5222+N5222+S5222+Z5222+AA5222-AB5222</f>
        <v>60.648318042813457</v>
      </c>
    </row>
    <row r="5223" spans="1:29" x14ac:dyDescent="0.25">
      <c r="A5223" s="225">
        <v>5219</v>
      </c>
      <c r="B5223" s="83" t="s">
        <v>2092</v>
      </c>
      <c r="C5223" s="8" t="s">
        <v>1369</v>
      </c>
      <c r="D5223" s="18">
        <v>0.60648000000000002</v>
      </c>
      <c r="E5223" s="122"/>
      <c r="F5223" s="17"/>
      <c r="G5223" s="18">
        <f>SUM(D5223*100,E5223:F5223)</f>
        <v>60.648000000000003</v>
      </c>
      <c r="H5223" s="17"/>
      <c r="I5223" s="19"/>
      <c r="J5223" s="18">
        <f>SUM(H5223:I5223)</f>
        <v>0</v>
      </c>
      <c r="K5223" s="17"/>
      <c r="L5223" s="19"/>
      <c r="M5223" s="19"/>
      <c r="N5223" s="18">
        <f>SUM(K5223:M5223)</f>
        <v>0</v>
      </c>
      <c r="O5223" s="19"/>
      <c r="P5223" s="19"/>
      <c r="Q5223" s="19"/>
      <c r="R5223" s="19"/>
      <c r="S5223" s="18">
        <f>SUM(O5223:R5223)</f>
        <v>0</v>
      </c>
      <c r="T5223" s="20"/>
      <c r="U5223" s="17"/>
      <c r="V5223" s="17"/>
      <c r="W5223" s="17"/>
      <c r="X5223" s="17"/>
      <c r="Y5223" s="17"/>
      <c r="Z5223" s="18">
        <f>SUM(T5223:Y5223)</f>
        <v>0</v>
      </c>
      <c r="AA5223" s="17"/>
      <c r="AB5223" s="17"/>
      <c r="AC5223" s="41">
        <f>G5223+J5223+N5223+S5223+Z5223+AA5223-AB5223</f>
        <v>60.648000000000003</v>
      </c>
    </row>
    <row r="5224" spans="1:29" x14ac:dyDescent="0.25">
      <c r="A5224" s="224">
        <v>5220</v>
      </c>
      <c r="B5224" s="109">
        <v>214118</v>
      </c>
      <c r="C5224" s="36" t="s">
        <v>5457</v>
      </c>
      <c r="D5224" s="39">
        <v>0.60636296296296299</v>
      </c>
      <c r="E5224" s="123"/>
      <c r="F5224" s="33"/>
      <c r="G5224" s="34">
        <v>60.636296296296301</v>
      </c>
      <c r="H5224" s="33"/>
      <c r="I5224" s="32"/>
      <c r="J5224" s="34">
        <v>0</v>
      </c>
      <c r="K5224" s="33"/>
      <c r="L5224" s="32"/>
      <c r="M5224" s="32"/>
      <c r="N5224" s="34">
        <v>0</v>
      </c>
      <c r="O5224" s="32"/>
      <c r="P5224" s="32"/>
      <c r="Q5224" s="32"/>
      <c r="R5224" s="32"/>
      <c r="S5224" s="34">
        <v>0</v>
      </c>
      <c r="T5224" s="35"/>
      <c r="U5224" s="33"/>
      <c r="V5224" s="33"/>
      <c r="W5224" s="33"/>
      <c r="X5224" s="33"/>
      <c r="Y5224" s="33"/>
      <c r="Z5224" s="34">
        <v>0</v>
      </c>
      <c r="AA5224" s="33"/>
      <c r="AB5224" s="33"/>
      <c r="AC5224" s="42">
        <v>60.636296296296301</v>
      </c>
    </row>
    <row r="5225" spans="1:29" x14ac:dyDescent="0.25">
      <c r="A5225" s="224">
        <v>5221</v>
      </c>
      <c r="B5225" s="86" t="s">
        <v>2093</v>
      </c>
      <c r="C5225" s="21" t="s">
        <v>1369</v>
      </c>
      <c r="D5225" s="18">
        <v>0.60633027522935778</v>
      </c>
      <c r="E5225" s="122"/>
      <c r="F5225" s="17"/>
      <c r="G5225" s="18">
        <f>SUM(D5225*100,E5225:F5225)</f>
        <v>60.633027522935777</v>
      </c>
      <c r="H5225" s="17"/>
      <c r="I5225" s="19"/>
      <c r="J5225" s="18">
        <f>SUM(H5225:I5225)</f>
        <v>0</v>
      </c>
      <c r="K5225" s="17"/>
      <c r="L5225" s="19"/>
      <c r="M5225" s="19"/>
      <c r="N5225" s="18">
        <f>SUM(K5225:M5225)</f>
        <v>0</v>
      </c>
      <c r="O5225" s="19"/>
      <c r="P5225" s="19"/>
      <c r="Q5225" s="19"/>
      <c r="R5225" s="19"/>
      <c r="S5225" s="18">
        <f>SUM(O5225:R5225)</f>
        <v>0</v>
      </c>
      <c r="T5225" s="20"/>
      <c r="U5225" s="17"/>
      <c r="V5225" s="17"/>
      <c r="W5225" s="17"/>
      <c r="X5225" s="17"/>
      <c r="Y5225" s="17"/>
      <c r="Z5225" s="18">
        <f>SUM(T5225:Y5225)</f>
        <v>0</v>
      </c>
      <c r="AA5225" s="17"/>
      <c r="AB5225" s="17"/>
      <c r="AC5225" s="41">
        <f>G5225+J5225+N5225+S5225+Z5225+AA5225-AB5225</f>
        <v>60.633027522935777</v>
      </c>
    </row>
    <row r="5226" spans="1:29" x14ac:dyDescent="0.25">
      <c r="A5226" s="224">
        <v>5222</v>
      </c>
      <c r="B5226" s="62" t="s">
        <v>5402</v>
      </c>
      <c r="C5226" s="9" t="s">
        <v>4042</v>
      </c>
      <c r="D5226" s="18">
        <v>0.60630303030303034</v>
      </c>
      <c r="E5226" s="124"/>
      <c r="F5226" s="17"/>
      <c r="G5226" s="18">
        <f>SUM(D5226*100,E5226:F5226)</f>
        <v>60.630303030303033</v>
      </c>
      <c r="H5226" s="17"/>
      <c r="I5226" s="19"/>
      <c r="J5226" s="18">
        <f>SUM(H5226:I5226)</f>
        <v>0</v>
      </c>
      <c r="K5226" s="17"/>
      <c r="L5226" s="19"/>
      <c r="M5226" s="19"/>
      <c r="N5226" s="18">
        <f>SUM(K5226:M5226)</f>
        <v>0</v>
      </c>
      <c r="O5226" s="19"/>
      <c r="P5226" s="19"/>
      <c r="Q5226" s="19"/>
      <c r="R5226" s="19"/>
      <c r="S5226" s="18">
        <f>SUM(O5226:R5226)</f>
        <v>0</v>
      </c>
      <c r="T5226" s="20"/>
      <c r="U5226" s="17"/>
      <c r="V5226" s="17"/>
      <c r="W5226" s="17"/>
      <c r="X5226" s="17"/>
      <c r="Y5226" s="17"/>
      <c r="Z5226" s="18">
        <f>SUM(T5226:Y5226)</f>
        <v>0</v>
      </c>
      <c r="AA5226" s="17"/>
      <c r="AB5226" s="17"/>
      <c r="AC5226" s="41">
        <f>G5226+J5226+N5226+S5226+Z5226+AA5226-AB5226</f>
        <v>60.630303030303033</v>
      </c>
    </row>
    <row r="5227" spans="1:29" x14ac:dyDescent="0.25">
      <c r="A5227" s="225">
        <v>5223</v>
      </c>
      <c r="B5227" s="83" t="s">
        <v>2094</v>
      </c>
      <c r="C5227" s="8" t="s">
        <v>1369</v>
      </c>
      <c r="D5227" s="18">
        <v>0.60599999999999998</v>
      </c>
      <c r="E5227" s="122"/>
      <c r="F5227" s="17"/>
      <c r="G5227" s="18">
        <f>SUM(D5227*100,E5227:F5227)</f>
        <v>60.6</v>
      </c>
      <c r="H5227" s="17"/>
      <c r="I5227" s="19"/>
      <c r="J5227" s="18">
        <f>SUM(H5227:I5227)</f>
        <v>0</v>
      </c>
      <c r="K5227" s="17"/>
      <c r="L5227" s="19"/>
      <c r="M5227" s="19"/>
      <c r="N5227" s="18">
        <f>SUM(K5227:M5227)</f>
        <v>0</v>
      </c>
      <c r="O5227" s="19"/>
      <c r="P5227" s="19"/>
      <c r="Q5227" s="19"/>
      <c r="R5227" s="19"/>
      <c r="S5227" s="18">
        <f>SUM(O5227:R5227)</f>
        <v>0</v>
      </c>
      <c r="T5227" s="20"/>
      <c r="U5227" s="17"/>
      <c r="V5227" s="17"/>
      <c r="W5227" s="17"/>
      <c r="X5227" s="17"/>
      <c r="Y5227" s="17"/>
      <c r="Z5227" s="18">
        <f>SUM(T5227:Y5227)</f>
        <v>0</v>
      </c>
      <c r="AA5227" s="17"/>
      <c r="AB5227" s="17"/>
      <c r="AC5227" s="41">
        <f>G5227+J5227+N5227+S5227+Z5227+AA5227-AB5227</f>
        <v>60.6</v>
      </c>
    </row>
    <row r="5228" spans="1:29" x14ac:dyDescent="0.25">
      <c r="A5228" s="224">
        <v>5224</v>
      </c>
      <c r="B5228" s="111" t="s">
        <v>4113</v>
      </c>
      <c r="C5228" s="8" t="s">
        <v>4042</v>
      </c>
      <c r="D5228" s="18">
        <v>0.60593750000000002</v>
      </c>
      <c r="E5228" s="124"/>
      <c r="F5228" s="17"/>
      <c r="G5228" s="18">
        <f>SUM(D5228*100,E5228:F5228)</f>
        <v>60.59375</v>
      </c>
      <c r="H5228" s="17"/>
      <c r="I5228" s="19"/>
      <c r="J5228" s="18">
        <f>SUM(H5228:I5228)</f>
        <v>0</v>
      </c>
      <c r="K5228" s="17"/>
      <c r="L5228" s="19"/>
      <c r="M5228" s="19"/>
      <c r="N5228" s="18">
        <f>SUM(K5228:M5228)</f>
        <v>0</v>
      </c>
      <c r="O5228" s="19"/>
      <c r="P5228" s="19"/>
      <c r="Q5228" s="19"/>
      <c r="R5228" s="19"/>
      <c r="S5228" s="18">
        <f>SUM(O5228:R5228)</f>
        <v>0</v>
      </c>
      <c r="T5228" s="20"/>
      <c r="U5228" s="17"/>
      <c r="V5228" s="17"/>
      <c r="W5228" s="17"/>
      <c r="X5228" s="17"/>
      <c r="Y5228" s="17"/>
      <c r="Z5228" s="18">
        <f>SUM(T5228:Y5228)</f>
        <v>0</v>
      </c>
      <c r="AA5228" s="17"/>
      <c r="AB5228" s="17"/>
      <c r="AC5228" s="41">
        <f>G5228+J5228+N5228+S5228+Z5228+AA5228-AB5228</f>
        <v>60.59375</v>
      </c>
    </row>
    <row r="5229" spans="1:29" x14ac:dyDescent="0.25">
      <c r="A5229" s="224">
        <v>5225</v>
      </c>
      <c r="B5229" s="109">
        <v>204257</v>
      </c>
      <c r="C5229" s="36" t="s">
        <v>5457</v>
      </c>
      <c r="D5229" s="39">
        <v>0.60555555555555551</v>
      </c>
      <c r="E5229" s="123"/>
      <c r="F5229" s="33"/>
      <c r="G5229" s="34">
        <v>60.55555555555555</v>
      </c>
      <c r="H5229" s="33"/>
      <c r="I5229" s="32"/>
      <c r="J5229" s="34">
        <v>0</v>
      </c>
      <c r="K5229" s="33"/>
      <c r="L5229" s="32"/>
      <c r="M5229" s="32"/>
      <c r="N5229" s="34">
        <v>0</v>
      </c>
      <c r="O5229" s="32"/>
      <c r="P5229" s="32"/>
      <c r="Q5229" s="32"/>
      <c r="R5229" s="32"/>
      <c r="S5229" s="34">
        <v>0</v>
      </c>
      <c r="T5229" s="35"/>
      <c r="U5229" s="33"/>
      <c r="V5229" s="33"/>
      <c r="W5229" s="33"/>
      <c r="X5229" s="33"/>
      <c r="Y5229" s="33"/>
      <c r="Z5229" s="34">
        <v>0</v>
      </c>
      <c r="AA5229" s="33"/>
      <c r="AB5229" s="33"/>
      <c r="AC5229" s="42">
        <v>60.55555555555555</v>
      </c>
    </row>
    <row r="5230" spans="1:29" x14ac:dyDescent="0.25">
      <c r="A5230" s="224">
        <v>5226</v>
      </c>
      <c r="B5230" s="111" t="s">
        <v>4095</v>
      </c>
      <c r="C5230" s="8" t="s">
        <v>4042</v>
      </c>
      <c r="D5230" s="18">
        <v>0.59750000000000003</v>
      </c>
      <c r="E5230" s="124"/>
      <c r="F5230" s="17"/>
      <c r="G5230" s="18">
        <f>SUM(D5230*100,E5230:F5230)</f>
        <v>59.75</v>
      </c>
      <c r="H5230" s="17"/>
      <c r="I5230" s="19"/>
      <c r="J5230" s="18">
        <f>SUM(H5230:I5230)</f>
        <v>0</v>
      </c>
      <c r="K5230" s="17"/>
      <c r="L5230" s="19"/>
      <c r="M5230" s="19"/>
      <c r="N5230" s="18">
        <f>SUM(K5230:M5230)</f>
        <v>0</v>
      </c>
      <c r="O5230" s="19"/>
      <c r="P5230" s="19"/>
      <c r="Q5230" s="19"/>
      <c r="R5230" s="19"/>
      <c r="S5230" s="18">
        <f>SUM(O5230:R5230)</f>
        <v>0</v>
      </c>
      <c r="T5230" s="20"/>
      <c r="U5230" s="17">
        <v>0.8</v>
      </c>
      <c r="V5230" s="17"/>
      <c r="W5230" s="17"/>
      <c r="X5230" s="17"/>
      <c r="Y5230" s="17"/>
      <c r="Z5230" s="18">
        <f>SUM(T5230:Y5230)</f>
        <v>0.8</v>
      </c>
      <c r="AA5230" s="17"/>
      <c r="AB5230" s="17"/>
      <c r="AC5230" s="41">
        <f>G5230+J5230+N5230+S5230+Z5230+AA5230-AB5230</f>
        <v>60.55</v>
      </c>
    </row>
    <row r="5231" spans="1:29" x14ac:dyDescent="0.25">
      <c r="A5231" s="225">
        <v>5227</v>
      </c>
      <c r="B5231" s="62" t="s">
        <v>3930</v>
      </c>
      <c r="C5231" s="13" t="s">
        <v>3340</v>
      </c>
      <c r="D5231" s="18">
        <v>0.59545454545454546</v>
      </c>
      <c r="E5231" s="122">
        <v>1</v>
      </c>
      <c r="F5231" s="17"/>
      <c r="G5231" s="18">
        <v>60.545454545454547</v>
      </c>
      <c r="H5231" s="17"/>
      <c r="I5231" s="19"/>
      <c r="J5231" s="18">
        <v>0</v>
      </c>
      <c r="K5231" s="17"/>
      <c r="L5231" s="19"/>
      <c r="M5231" s="19"/>
      <c r="N5231" s="18">
        <v>0</v>
      </c>
      <c r="O5231" s="19"/>
      <c r="P5231" s="19"/>
      <c r="Q5231" s="19"/>
      <c r="R5231" s="19"/>
      <c r="S5231" s="18">
        <v>0</v>
      </c>
      <c r="T5231" s="20"/>
      <c r="U5231" s="17"/>
      <c r="V5231" s="17"/>
      <c r="W5231" s="17"/>
      <c r="X5231" s="17"/>
      <c r="Y5231" s="17"/>
      <c r="Z5231" s="18">
        <v>0</v>
      </c>
      <c r="AA5231" s="17"/>
      <c r="AB5231" s="17"/>
      <c r="AC5231" s="41">
        <v>60.545454545454547</v>
      </c>
    </row>
    <row r="5232" spans="1:29" x14ac:dyDescent="0.25">
      <c r="A5232" s="224">
        <v>5228</v>
      </c>
      <c r="B5232" s="93" t="s">
        <v>2095</v>
      </c>
      <c r="C5232" s="8" t="s">
        <v>1369</v>
      </c>
      <c r="D5232" s="18">
        <v>0.60533333333333328</v>
      </c>
      <c r="E5232" s="122"/>
      <c r="F5232" s="17"/>
      <c r="G5232" s="18">
        <f>SUM(D5232*100,E5232:F5232)</f>
        <v>60.533333333333331</v>
      </c>
      <c r="H5232" s="17"/>
      <c r="I5232" s="19"/>
      <c r="J5232" s="18">
        <f>SUM(H5232:I5232)</f>
        <v>0</v>
      </c>
      <c r="K5232" s="17"/>
      <c r="L5232" s="19"/>
      <c r="M5232" s="19"/>
      <c r="N5232" s="18">
        <f>SUM(K5232:M5232)</f>
        <v>0</v>
      </c>
      <c r="O5232" s="19"/>
      <c r="P5232" s="19"/>
      <c r="Q5232" s="19"/>
      <c r="R5232" s="19"/>
      <c r="S5232" s="18">
        <f>SUM(O5232:R5232)</f>
        <v>0</v>
      </c>
      <c r="T5232" s="20"/>
      <c r="U5232" s="17"/>
      <c r="V5232" s="17"/>
      <c r="W5232" s="17"/>
      <c r="X5232" s="17"/>
      <c r="Y5232" s="17"/>
      <c r="Z5232" s="18">
        <f>SUM(T5232:Y5232)</f>
        <v>0</v>
      </c>
      <c r="AA5232" s="17"/>
      <c r="AB5232" s="17"/>
      <c r="AC5232" s="41">
        <f>G5232+J5232+N5232+S5232+Z5232+AA5232-AB5232</f>
        <v>60.533333333333331</v>
      </c>
    </row>
    <row r="5233" spans="1:29" x14ac:dyDescent="0.25">
      <c r="A5233" s="224">
        <v>5229</v>
      </c>
      <c r="B5233" s="81" t="s">
        <v>4338</v>
      </c>
      <c r="C5233" s="8" t="s">
        <v>4042</v>
      </c>
      <c r="D5233" s="18">
        <v>0.60516129032258059</v>
      </c>
      <c r="E5233" s="124"/>
      <c r="F5233" s="17"/>
      <c r="G5233" s="18">
        <f>SUM(D5233*100,E5233:F5233)</f>
        <v>60.516129032258057</v>
      </c>
      <c r="H5233" s="17"/>
      <c r="I5233" s="19"/>
      <c r="J5233" s="18">
        <f>SUM(H5233:I5233)</f>
        <v>0</v>
      </c>
      <c r="K5233" s="17"/>
      <c r="L5233" s="19"/>
      <c r="M5233" s="19"/>
      <c r="N5233" s="18">
        <f>SUM(K5233:M5233)</f>
        <v>0</v>
      </c>
      <c r="O5233" s="19"/>
      <c r="P5233" s="19"/>
      <c r="Q5233" s="19"/>
      <c r="R5233" s="19"/>
      <c r="S5233" s="18">
        <f>SUM(O5233:R5233)</f>
        <v>0</v>
      </c>
      <c r="T5233" s="20"/>
      <c r="U5233" s="17"/>
      <c r="V5233" s="17"/>
      <c r="W5233" s="17"/>
      <c r="X5233" s="17"/>
      <c r="Y5233" s="17"/>
      <c r="Z5233" s="18">
        <f>SUM(T5233:Y5233)</f>
        <v>0</v>
      </c>
      <c r="AA5233" s="17"/>
      <c r="AB5233" s="17"/>
      <c r="AC5233" s="41">
        <f>G5233+J5233+N5233+S5233+Z5233+AA5233-AB5233</f>
        <v>60.516129032258057</v>
      </c>
    </row>
    <row r="5234" spans="1:29" x14ac:dyDescent="0.25">
      <c r="A5234" s="224">
        <v>5230</v>
      </c>
      <c r="B5234" s="62" t="s">
        <v>3931</v>
      </c>
      <c r="C5234" s="13" t="s">
        <v>3340</v>
      </c>
      <c r="D5234" s="18">
        <v>0.58484848484848484</v>
      </c>
      <c r="E5234" s="122">
        <v>1</v>
      </c>
      <c r="F5234" s="17"/>
      <c r="G5234" s="18">
        <v>59.484848484848484</v>
      </c>
      <c r="H5234" s="17"/>
      <c r="I5234" s="19"/>
      <c r="J5234" s="18">
        <v>0</v>
      </c>
      <c r="K5234" s="17"/>
      <c r="L5234" s="19"/>
      <c r="M5234" s="19"/>
      <c r="N5234" s="18">
        <v>0</v>
      </c>
      <c r="O5234" s="19"/>
      <c r="P5234" s="19"/>
      <c r="Q5234" s="19"/>
      <c r="R5234" s="19"/>
      <c r="S5234" s="18">
        <v>0</v>
      </c>
      <c r="T5234" s="20">
        <v>1</v>
      </c>
      <c r="U5234" s="17"/>
      <c r="V5234" s="17"/>
      <c r="W5234" s="17"/>
      <c r="X5234" s="17"/>
      <c r="Y5234" s="17"/>
      <c r="Z5234" s="18">
        <v>1</v>
      </c>
      <c r="AA5234" s="17"/>
      <c r="AB5234" s="17"/>
      <c r="AC5234" s="41">
        <v>60.484848484848484</v>
      </c>
    </row>
    <row r="5235" spans="1:29" x14ac:dyDescent="0.25">
      <c r="A5235" s="225">
        <v>5231</v>
      </c>
      <c r="B5235" s="109">
        <v>214098</v>
      </c>
      <c r="C5235" s="36" t="s">
        <v>5457</v>
      </c>
      <c r="D5235" s="39">
        <v>0.56851851851851853</v>
      </c>
      <c r="E5235" s="123"/>
      <c r="F5235" s="33"/>
      <c r="G5235" s="34">
        <v>56.851851851851855</v>
      </c>
      <c r="H5235" s="33"/>
      <c r="I5235" s="32"/>
      <c r="J5235" s="34">
        <v>0</v>
      </c>
      <c r="K5235" s="33"/>
      <c r="L5235" s="32"/>
      <c r="M5235" s="32"/>
      <c r="N5235" s="34">
        <v>0</v>
      </c>
      <c r="O5235" s="32"/>
      <c r="P5235" s="32"/>
      <c r="Q5235" s="32"/>
      <c r="R5235" s="32"/>
      <c r="S5235" s="34">
        <v>0</v>
      </c>
      <c r="T5235" s="35"/>
      <c r="U5235" s="33">
        <v>3.6</v>
      </c>
      <c r="V5235" s="33"/>
      <c r="W5235" s="33"/>
      <c r="X5235" s="33"/>
      <c r="Y5235" s="33"/>
      <c r="Z5235" s="34">
        <v>3.6</v>
      </c>
      <c r="AA5235" s="33"/>
      <c r="AB5235" s="33"/>
      <c r="AC5235" s="42">
        <v>60.451851851851856</v>
      </c>
    </row>
    <row r="5236" spans="1:29" x14ac:dyDescent="0.25">
      <c r="A5236" s="224">
        <v>5232</v>
      </c>
      <c r="B5236" s="62" t="s">
        <v>3932</v>
      </c>
      <c r="C5236" s="13" t="s">
        <v>3340</v>
      </c>
      <c r="D5236" s="18">
        <v>0.60435897435897434</v>
      </c>
      <c r="E5236" s="122"/>
      <c r="F5236" s="17"/>
      <c r="G5236" s="18">
        <v>60.435897435897431</v>
      </c>
      <c r="H5236" s="17"/>
      <c r="I5236" s="19"/>
      <c r="J5236" s="18">
        <v>0</v>
      </c>
      <c r="K5236" s="17"/>
      <c r="L5236" s="19"/>
      <c r="M5236" s="19"/>
      <c r="N5236" s="18">
        <v>0</v>
      </c>
      <c r="O5236" s="19"/>
      <c r="P5236" s="19"/>
      <c r="Q5236" s="19"/>
      <c r="R5236" s="19"/>
      <c r="S5236" s="18">
        <v>0</v>
      </c>
      <c r="T5236" s="20"/>
      <c r="U5236" s="17"/>
      <c r="V5236" s="17"/>
      <c r="W5236" s="17"/>
      <c r="X5236" s="17"/>
      <c r="Y5236" s="17"/>
      <c r="Z5236" s="18">
        <v>0</v>
      </c>
      <c r="AA5236" s="17"/>
      <c r="AB5236" s="17"/>
      <c r="AC5236" s="41">
        <v>60.435897435897431</v>
      </c>
    </row>
    <row r="5237" spans="1:29" x14ac:dyDescent="0.25">
      <c r="A5237" s="224">
        <v>5233</v>
      </c>
      <c r="B5237" s="109">
        <v>194114</v>
      </c>
      <c r="C5237" s="36" t="s">
        <v>5457</v>
      </c>
      <c r="D5237" s="39">
        <v>0.60433333333333328</v>
      </c>
      <c r="E5237" s="123"/>
      <c r="F5237" s="33"/>
      <c r="G5237" s="34">
        <v>60.43333333333333</v>
      </c>
      <c r="H5237" s="33"/>
      <c r="I5237" s="32"/>
      <c r="J5237" s="34">
        <v>0</v>
      </c>
      <c r="K5237" s="33"/>
      <c r="L5237" s="32"/>
      <c r="M5237" s="32"/>
      <c r="N5237" s="34">
        <v>0</v>
      </c>
      <c r="O5237" s="32"/>
      <c r="P5237" s="32"/>
      <c r="Q5237" s="32"/>
      <c r="R5237" s="32"/>
      <c r="S5237" s="34">
        <v>0</v>
      </c>
      <c r="T5237" s="35"/>
      <c r="U5237" s="33"/>
      <c r="V5237" s="33"/>
      <c r="W5237" s="33"/>
      <c r="X5237" s="33"/>
      <c r="Y5237" s="33"/>
      <c r="Z5237" s="34">
        <v>0</v>
      </c>
      <c r="AA5237" s="33"/>
      <c r="AB5237" s="33"/>
      <c r="AC5237" s="42">
        <v>60.43333333333333</v>
      </c>
    </row>
    <row r="5238" spans="1:29" x14ac:dyDescent="0.25">
      <c r="A5238" s="224">
        <v>5234</v>
      </c>
      <c r="B5238" s="62" t="s">
        <v>3933</v>
      </c>
      <c r="C5238" s="13" t="s">
        <v>3340</v>
      </c>
      <c r="D5238" s="18">
        <v>0.59393939393939399</v>
      </c>
      <c r="E5238" s="122">
        <v>1</v>
      </c>
      <c r="F5238" s="17"/>
      <c r="G5238" s="18">
        <v>60.393939393939398</v>
      </c>
      <c r="H5238" s="17"/>
      <c r="I5238" s="19"/>
      <c r="J5238" s="18">
        <v>0</v>
      </c>
      <c r="K5238" s="17"/>
      <c r="L5238" s="19"/>
      <c r="M5238" s="19"/>
      <c r="N5238" s="18">
        <v>0</v>
      </c>
      <c r="O5238" s="19"/>
      <c r="P5238" s="19"/>
      <c r="Q5238" s="19"/>
      <c r="R5238" s="19"/>
      <c r="S5238" s="18">
        <v>0</v>
      </c>
      <c r="T5238" s="20"/>
      <c r="U5238" s="17"/>
      <c r="V5238" s="17"/>
      <c r="W5238" s="17"/>
      <c r="X5238" s="17"/>
      <c r="Y5238" s="17"/>
      <c r="Z5238" s="18">
        <v>0</v>
      </c>
      <c r="AA5238" s="17"/>
      <c r="AB5238" s="17"/>
      <c r="AC5238" s="41">
        <v>60.393939393939398</v>
      </c>
    </row>
    <row r="5239" spans="1:29" x14ac:dyDescent="0.25">
      <c r="A5239" s="225">
        <v>5235</v>
      </c>
      <c r="B5239" s="61" t="s">
        <v>1211</v>
      </c>
      <c r="C5239" s="8" t="s">
        <v>5456</v>
      </c>
      <c r="D5239" s="6">
        <v>0.60393881373569203</v>
      </c>
      <c r="E5239" s="121"/>
      <c r="F5239" s="5"/>
      <c r="G5239" s="6">
        <f>SUM(D5239*100,E5239:F5239)</f>
        <v>60.393881373569201</v>
      </c>
      <c r="H5239" s="5"/>
      <c r="I5239" s="4"/>
      <c r="J5239" s="6">
        <f>SUM(H5239:I5239)</f>
        <v>0</v>
      </c>
      <c r="K5239" s="5"/>
      <c r="L5239" s="4"/>
      <c r="M5239" s="4"/>
      <c r="N5239" s="6">
        <f>SUM(K5239:M5239)</f>
        <v>0</v>
      </c>
      <c r="O5239" s="4"/>
      <c r="P5239" s="4"/>
      <c r="Q5239" s="4"/>
      <c r="R5239" s="4"/>
      <c r="S5239" s="6">
        <f>SUM(O5239:R5239)</f>
        <v>0</v>
      </c>
      <c r="T5239" s="7"/>
      <c r="U5239" s="5"/>
      <c r="V5239" s="5"/>
      <c r="W5239" s="5"/>
      <c r="X5239" s="5"/>
      <c r="Y5239" s="5"/>
      <c r="Z5239" s="6">
        <f>SUM(T5239:Y5239)</f>
        <v>0</v>
      </c>
      <c r="AA5239" s="5"/>
      <c r="AB5239" s="5"/>
      <c r="AC5239" s="40">
        <f>G5239+J5239+N5239+S5239+Z5239+AA5239-AB5239</f>
        <v>60.393881373569201</v>
      </c>
    </row>
    <row r="5240" spans="1:29" x14ac:dyDescent="0.25">
      <c r="A5240" s="224">
        <v>5236</v>
      </c>
      <c r="B5240" s="59" t="s">
        <v>1212</v>
      </c>
      <c r="C5240" s="8" t="s">
        <v>5456</v>
      </c>
      <c r="D5240" s="43">
        <v>0.60188666666666657</v>
      </c>
      <c r="E5240" s="121"/>
      <c r="F5240" s="5"/>
      <c r="G5240" s="6">
        <f>SUM(D5240*100,E5240:F5240)</f>
        <v>60.188666666666656</v>
      </c>
      <c r="H5240" s="5"/>
      <c r="I5240" s="4"/>
      <c r="J5240" s="6">
        <f>SUM(H5240:I5240)</f>
        <v>0</v>
      </c>
      <c r="K5240" s="5"/>
      <c r="L5240" s="4"/>
      <c r="M5240" s="4"/>
      <c r="N5240" s="6">
        <f>SUM(K5240:M5240)</f>
        <v>0</v>
      </c>
      <c r="O5240" s="4"/>
      <c r="P5240" s="4"/>
      <c r="Q5240" s="4"/>
      <c r="R5240" s="4"/>
      <c r="S5240" s="6">
        <f>SUM(O5240:R5240)</f>
        <v>0</v>
      </c>
      <c r="T5240" s="7"/>
      <c r="U5240" s="5">
        <v>0.2</v>
      </c>
      <c r="V5240" s="5"/>
      <c r="W5240" s="5"/>
      <c r="X5240" s="5"/>
      <c r="Y5240" s="5"/>
      <c r="Z5240" s="6">
        <f>SUM(T5240:Y5240)</f>
        <v>0.2</v>
      </c>
      <c r="AA5240" s="5"/>
      <c r="AB5240" s="5"/>
      <c r="AC5240" s="40">
        <f>G5240+J5240+N5240+S5240+Z5240+AA5240-AB5240</f>
        <v>60.388666666666659</v>
      </c>
    </row>
    <row r="5241" spans="1:29" x14ac:dyDescent="0.25">
      <c r="A5241" s="224">
        <v>5237</v>
      </c>
      <c r="B5241" s="62" t="s">
        <v>5074</v>
      </c>
      <c r="C5241" s="24" t="s">
        <v>4042</v>
      </c>
      <c r="D5241" s="18">
        <v>0.60387096774193549</v>
      </c>
      <c r="E5241" s="124"/>
      <c r="F5241" s="17"/>
      <c r="G5241" s="18">
        <f>SUM(D5241*100,E5241:F5241)</f>
        <v>60.387096774193552</v>
      </c>
      <c r="H5241" s="17"/>
      <c r="I5241" s="19"/>
      <c r="J5241" s="18">
        <f>SUM(H5241:I5241)</f>
        <v>0</v>
      </c>
      <c r="K5241" s="17"/>
      <c r="L5241" s="19"/>
      <c r="M5241" s="19"/>
      <c r="N5241" s="18">
        <f>SUM(K5241:M5241)</f>
        <v>0</v>
      </c>
      <c r="O5241" s="19"/>
      <c r="P5241" s="19"/>
      <c r="Q5241" s="19"/>
      <c r="R5241" s="19"/>
      <c r="S5241" s="18">
        <f>SUM(O5241:R5241)</f>
        <v>0</v>
      </c>
      <c r="T5241" s="20"/>
      <c r="U5241" s="17"/>
      <c r="V5241" s="17"/>
      <c r="W5241" s="17"/>
      <c r="X5241" s="17"/>
      <c r="Y5241" s="17"/>
      <c r="Z5241" s="18">
        <f>SUM(T5241:Y5241)</f>
        <v>0</v>
      </c>
      <c r="AA5241" s="17"/>
      <c r="AB5241" s="17"/>
      <c r="AC5241" s="41">
        <f>G5241+J5241+N5241+S5241+Z5241+AA5241-AB5241</f>
        <v>60.387096774193552</v>
      </c>
    </row>
    <row r="5242" spans="1:29" x14ac:dyDescent="0.25">
      <c r="A5242" s="224">
        <v>5238</v>
      </c>
      <c r="B5242" s="81" t="s">
        <v>2096</v>
      </c>
      <c r="C5242" s="8" t="s">
        <v>1369</v>
      </c>
      <c r="D5242" s="18">
        <v>0.60370370370370374</v>
      </c>
      <c r="E5242" s="122"/>
      <c r="F5242" s="17"/>
      <c r="G5242" s="18">
        <f>SUM(D5242*100,E5242:F5242)</f>
        <v>60.370370370370374</v>
      </c>
      <c r="H5242" s="17"/>
      <c r="I5242" s="19"/>
      <c r="J5242" s="18">
        <f>SUM(H5242:I5242)</f>
        <v>0</v>
      </c>
      <c r="K5242" s="17"/>
      <c r="L5242" s="19"/>
      <c r="M5242" s="19"/>
      <c r="N5242" s="18">
        <f>SUM(K5242:M5242)</f>
        <v>0</v>
      </c>
      <c r="O5242" s="19"/>
      <c r="P5242" s="19"/>
      <c r="Q5242" s="19"/>
      <c r="R5242" s="19"/>
      <c r="S5242" s="18">
        <f>SUM(O5242:R5242)</f>
        <v>0</v>
      </c>
      <c r="T5242" s="20"/>
      <c r="U5242" s="17"/>
      <c r="V5242" s="17"/>
      <c r="W5242" s="17"/>
      <c r="X5242" s="17"/>
      <c r="Y5242" s="17"/>
      <c r="Z5242" s="18">
        <f>SUM(T5242:Y5242)</f>
        <v>0</v>
      </c>
      <c r="AA5242" s="17"/>
      <c r="AB5242" s="17"/>
      <c r="AC5242" s="41">
        <f>G5242+J5242+N5242+S5242+Z5242+AA5242-AB5242</f>
        <v>60.370370370370374</v>
      </c>
    </row>
    <row r="5243" spans="1:29" x14ac:dyDescent="0.25">
      <c r="A5243" s="225">
        <v>5239</v>
      </c>
      <c r="B5243" s="99" t="s">
        <v>2097</v>
      </c>
      <c r="C5243" s="8" t="s">
        <v>1369</v>
      </c>
      <c r="D5243" s="18">
        <v>0.60366666666666668</v>
      </c>
      <c r="E5243" s="122"/>
      <c r="F5243" s="17"/>
      <c r="G5243" s="18">
        <f>SUM(D5243*100,E5243:F5243)</f>
        <v>60.366666666666667</v>
      </c>
      <c r="H5243" s="17"/>
      <c r="I5243" s="19"/>
      <c r="J5243" s="18">
        <f>SUM(H5243:I5243)</f>
        <v>0</v>
      </c>
      <c r="K5243" s="17"/>
      <c r="L5243" s="19"/>
      <c r="M5243" s="19"/>
      <c r="N5243" s="18">
        <f>SUM(K5243:M5243)</f>
        <v>0</v>
      </c>
      <c r="O5243" s="19"/>
      <c r="P5243" s="19"/>
      <c r="Q5243" s="19"/>
      <c r="R5243" s="19"/>
      <c r="S5243" s="18">
        <f>SUM(O5243:R5243)</f>
        <v>0</v>
      </c>
      <c r="T5243" s="20"/>
      <c r="U5243" s="17"/>
      <c r="V5243" s="17"/>
      <c r="W5243" s="17"/>
      <c r="X5243" s="17"/>
      <c r="Y5243" s="17"/>
      <c r="Z5243" s="18">
        <f>SUM(T5243:Y5243)</f>
        <v>0</v>
      </c>
      <c r="AA5243" s="17"/>
      <c r="AB5243" s="17"/>
      <c r="AC5243" s="41">
        <f>G5243+J5243+N5243+S5243+Z5243+AA5243-AB5243</f>
        <v>60.366666666666667</v>
      </c>
    </row>
    <row r="5244" spans="1:29" x14ac:dyDescent="0.25">
      <c r="A5244" s="224">
        <v>5240</v>
      </c>
      <c r="B5244" s="62" t="s">
        <v>5412</v>
      </c>
      <c r="C5244" s="9" t="s">
        <v>4042</v>
      </c>
      <c r="D5244" s="18">
        <v>0.60357575757575765</v>
      </c>
      <c r="E5244" s="124"/>
      <c r="F5244" s="17"/>
      <c r="G5244" s="18">
        <f>SUM(D5244*100,E5244:F5244)</f>
        <v>60.357575757575766</v>
      </c>
      <c r="H5244" s="17"/>
      <c r="I5244" s="19"/>
      <c r="J5244" s="18">
        <f>SUM(H5244:I5244)</f>
        <v>0</v>
      </c>
      <c r="K5244" s="17"/>
      <c r="L5244" s="19"/>
      <c r="M5244" s="19"/>
      <c r="N5244" s="18">
        <f>SUM(K5244:M5244)</f>
        <v>0</v>
      </c>
      <c r="O5244" s="19"/>
      <c r="P5244" s="19"/>
      <c r="Q5244" s="19"/>
      <c r="R5244" s="19"/>
      <c r="S5244" s="18">
        <f>SUM(O5244:R5244)</f>
        <v>0</v>
      </c>
      <c r="T5244" s="20"/>
      <c r="U5244" s="17"/>
      <c r="V5244" s="17"/>
      <c r="W5244" s="17"/>
      <c r="X5244" s="17"/>
      <c r="Y5244" s="17"/>
      <c r="Z5244" s="18">
        <f>SUM(T5244:Y5244)</f>
        <v>0</v>
      </c>
      <c r="AA5244" s="17"/>
      <c r="AB5244" s="17"/>
      <c r="AC5244" s="41">
        <f>G5244+J5244+N5244+S5244+Z5244+AA5244-AB5244</f>
        <v>60.357575757575766</v>
      </c>
    </row>
    <row r="5245" spans="1:29" x14ac:dyDescent="0.25">
      <c r="A5245" s="224">
        <v>5241</v>
      </c>
      <c r="B5245" s="62" t="s">
        <v>3934</v>
      </c>
      <c r="C5245" s="13" t="s">
        <v>3340</v>
      </c>
      <c r="D5245" s="18">
        <v>0.59799999999999998</v>
      </c>
      <c r="E5245" s="122"/>
      <c r="F5245" s="17"/>
      <c r="G5245" s="18">
        <v>59.8</v>
      </c>
      <c r="H5245" s="17"/>
      <c r="I5245" s="19"/>
      <c r="J5245" s="18">
        <v>0</v>
      </c>
      <c r="K5245" s="17"/>
      <c r="L5245" s="19"/>
      <c r="M5245" s="19"/>
      <c r="N5245" s="18">
        <v>0</v>
      </c>
      <c r="O5245" s="19"/>
      <c r="P5245" s="19"/>
      <c r="Q5245" s="19"/>
      <c r="R5245" s="19"/>
      <c r="S5245" s="18">
        <v>0</v>
      </c>
      <c r="T5245" s="20"/>
      <c r="U5245" s="17">
        <v>0.5</v>
      </c>
      <c r="V5245" s="17"/>
      <c r="W5245" s="17"/>
      <c r="X5245" s="17"/>
      <c r="Y5245" s="17"/>
      <c r="Z5245" s="18">
        <v>0.5</v>
      </c>
      <c r="AA5245" s="17"/>
      <c r="AB5245" s="17"/>
      <c r="AC5245" s="41">
        <v>60.3</v>
      </c>
    </row>
    <row r="5246" spans="1:29" x14ac:dyDescent="0.25">
      <c r="A5246" s="224">
        <v>5242</v>
      </c>
      <c r="B5246" s="90" t="s">
        <v>2058</v>
      </c>
      <c r="C5246" s="21" t="s">
        <v>1369</v>
      </c>
      <c r="D5246" s="18">
        <v>0.60266055045871558</v>
      </c>
      <c r="E5246" s="122"/>
      <c r="F5246" s="17"/>
      <c r="G5246" s="18">
        <f>SUM(D5246*100,E5246:F5246)</f>
        <v>60.26605504587156</v>
      </c>
      <c r="H5246" s="17"/>
      <c r="I5246" s="19"/>
      <c r="J5246" s="18">
        <f>SUM(H5246:I5246)</f>
        <v>0</v>
      </c>
      <c r="K5246" s="17"/>
      <c r="L5246" s="19"/>
      <c r="M5246" s="19"/>
      <c r="N5246" s="18">
        <f>SUM(K5246:M5246)</f>
        <v>0</v>
      </c>
      <c r="O5246" s="19"/>
      <c r="P5246" s="19"/>
      <c r="Q5246" s="19"/>
      <c r="R5246" s="19"/>
      <c r="S5246" s="18">
        <f>SUM(O5246:R5246)</f>
        <v>0</v>
      </c>
      <c r="T5246" s="20"/>
      <c r="U5246" s="17"/>
      <c r="V5246" s="17"/>
      <c r="W5246" s="17"/>
      <c r="X5246" s="17"/>
      <c r="Y5246" s="17"/>
      <c r="Z5246" s="18">
        <f>SUM(T5246:Y5246)</f>
        <v>0</v>
      </c>
      <c r="AA5246" s="17"/>
      <c r="AB5246" s="17"/>
      <c r="AC5246" s="41">
        <f>G5246+J5246+N5246+S5246+Z5246+AA5246-AB5246</f>
        <v>60.26605504587156</v>
      </c>
    </row>
    <row r="5247" spans="1:29" x14ac:dyDescent="0.25">
      <c r="A5247" s="225">
        <v>5243</v>
      </c>
      <c r="B5247" s="81" t="s">
        <v>2098</v>
      </c>
      <c r="C5247" s="21" t="s">
        <v>1369</v>
      </c>
      <c r="D5247" s="18">
        <v>0.60259259259259257</v>
      </c>
      <c r="E5247" s="122"/>
      <c r="F5247" s="17"/>
      <c r="G5247" s="18">
        <f>SUM(D5247*100,E5247:F5247)</f>
        <v>60.25925925925926</v>
      </c>
      <c r="H5247" s="17"/>
      <c r="I5247" s="19"/>
      <c r="J5247" s="18">
        <f>SUM(H5247:I5247)</f>
        <v>0</v>
      </c>
      <c r="K5247" s="17"/>
      <c r="L5247" s="19"/>
      <c r="M5247" s="19"/>
      <c r="N5247" s="18">
        <f>SUM(K5247:M5247)</f>
        <v>0</v>
      </c>
      <c r="O5247" s="19"/>
      <c r="P5247" s="19"/>
      <c r="Q5247" s="19"/>
      <c r="R5247" s="19"/>
      <c r="S5247" s="18">
        <f>SUM(O5247:R5247)</f>
        <v>0</v>
      </c>
      <c r="T5247" s="20"/>
      <c r="U5247" s="17"/>
      <c r="V5247" s="17"/>
      <c r="W5247" s="17"/>
      <c r="X5247" s="17"/>
      <c r="Y5247" s="17"/>
      <c r="Z5247" s="18">
        <f>SUM(T5247:Y5247)</f>
        <v>0</v>
      </c>
      <c r="AA5247" s="17"/>
      <c r="AB5247" s="17"/>
      <c r="AC5247" s="41">
        <f>G5247+J5247+N5247+S5247+Z5247+AA5247-AB5247</f>
        <v>60.25925925925926</v>
      </c>
    </row>
    <row r="5248" spans="1:29" x14ac:dyDescent="0.25">
      <c r="A5248" s="224">
        <v>5244</v>
      </c>
      <c r="B5248" s="62" t="s">
        <v>5091</v>
      </c>
      <c r="C5248" s="24" t="s">
        <v>4042</v>
      </c>
      <c r="D5248" s="18">
        <v>0.60241935483870968</v>
      </c>
      <c r="E5248" s="124"/>
      <c r="F5248" s="17"/>
      <c r="G5248" s="18">
        <f>SUM(D5248*100,E5248:F5248)</f>
        <v>60.241935483870968</v>
      </c>
      <c r="H5248" s="17"/>
      <c r="I5248" s="19"/>
      <c r="J5248" s="18">
        <f>SUM(H5248:I5248)</f>
        <v>0</v>
      </c>
      <c r="K5248" s="17"/>
      <c r="L5248" s="19"/>
      <c r="M5248" s="19"/>
      <c r="N5248" s="18">
        <f>SUM(K5248:M5248)</f>
        <v>0</v>
      </c>
      <c r="O5248" s="19"/>
      <c r="P5248" s="19"/>
      <c r="Q5248" s="19"/>
      <c r="R5248" s="19"/>
      <c r="S5248" s="18">
        <f>SUM(O5248:R5248)</f>
        <v>0</v>
      </c>
      <c r="T5248" s="20"/>
      <c r="U5248" s="17"/>
      <c r="V5248" s="17"/>
      <c r="W5248" s="17"/>
      <c r="X5248" s="17"/>
      <c r="Y5248" s="17"/>
      <c r="Z5248" s="18">
        <f>SUM(T5248:Y5248)</f>
        <v>0</v>
      </c>
      <c r="AA5248" s="17"/>
      <c r="AB5248" s="17"/>
      <c r="AC5248" s="41">
        <f>G5248+J5248+N5248+S5248+Z5248+AA5248-AB5248</f>
        <v>60.241935483870968</v>
      </c>
    </row>
    <row r="5249" spans="1:29" x14ac:dyDescent="0.25">
      <c r="A5249" s="224">
        <v>5245</v>
      </c>
      <c r="B5249" s="62" t="s">
        <v>3935</v>
      </c>
      <c r="C5249" s="13" t="s">
        <v>3340</v>
      </c>
      <c r="D5249" s="18">
        <v>0.60230769230769232</v>
      </c>
      <c r="E5249" s="122"/>
      <c r="F5249" s="17"/>
      <c r="G5249" s="18">
        <v>60.230769230769234</v>
      </c>
      <c r="H5249" s="17"/>
      <c r="I5249" s="19"/>
      <c r="J5249" s="18">
        <v>0</v>
      </c>
      <c r="K5249" s="17"/>
      <c r="L5249" s="19"/>
      <c r="M5249" s="19"/>
      <c r="N5249" s="18">
        <v>0</v>
      </c>
      <c r="O5249" s="19"/>
      <c r="P5249" s="19"/>
      <c r="Q5249" s="19"/>
      <c r="R5249" s="19"/>
      <c r="S5249" s="18">
        <v>0</v>
      </c>
      <c r="T5249" s="20"/>
      <c r="U5249" s="17"/>
      <c r="V5249" s="17"/>
      <c r="W5249" s="17"/>
      <c r="X5249" s="17"/>
      <c r="Y5249" s="17"/>
      <c r="Z5249" s="18">
        <v>0</v>
      </c>
      <c r="AA5249" s="17"/>
      <c r="AB5249" s="17"/>
      <c r="AC5249" s="41">
        <v>60.230769230769234</v>
      </c>
    </row>
    <row r="5250" spans="1:29" x14ac:dyDescent="0.25">
      <c r="A5250" s="224">
        <v>5246</v>
      </c>
      <c r="B5250" s="59" t="s">
        <v>1213</v>
      </c>
      <c r="C5250" s="8" t="s">
        <v>5456</v>
      </c>
      <c r="D5250" s="6">
        <v>0.60206896551724143</v>
      </c>
      <c r="E5250" s="121"/>
      <c r="F5250" s="5"/>
      <c r="G5250" s="6">
        <f>SUM(D5250*100,E5250:F5250)</f>
        <v>60.206896551724142</v>
      </c>
      <c r="H5250" s="5"/>
      <c r="I5250" s="4"/>
      <c r="J5250" s="6">
        <f>SUM(H5250:I5250)</f>
        <v>0</v>
      </c>
      <c r="K5250" s="5"/>
      <c r="L5250" s="4"/>
      <c r="M5250" s="4"/>
      <c r="N5250" s="6">
        <f>SUM(K5250:M5250)</f>
        <v>0</v>
      </c>
      <c r="O5250" s="4"/>
      <c r="P5250" s="4"/>
      <c r="Q5250" s="4"/>
      <c r="R5250" s="4"/>
      <c r="S5250" s="6">
        <f>SUM(O5250:R5250)</f>
        <v>0</v>
      </c>
      <c r="T5250" s="7"/>
      <c r="U5250" s="5"/>
      <c r="V5250" s="5"/>
      <c r="W5250" s="5"/>
      <c r="X5250" s="5"/>
      <c r="Y5250" s="5"/>
      <c r="Z5250" s="6">
        <f>SUM(T5250:Y5250)</f>
        <v>0</v>
      </c>
      <c r="AA5250" s="5"/>
      <c r="AB5250" s="5"/>
      <c r="AC5250" s="40">
        <f>G5250+J5250+N5250+S5250+Z5250+AA5250-AB5250</f>
        <v>60.206896551724142</v>
      </c>
    </row>
    <row r="5251" spans="1:29" x14ac:dyDescent="0.25">
      <c r="A5251" s="225">
        <v>5247</v>
      </c>
      <c r="B5251" s="81" t="s">
        <v>2099</v>
      </c>
      <c r="C5251" s="8" t="s">
        <v>1369</v>
      </c>
      <c r="D5251" s="18">
        <v>0.6019101123595505</v>
      </c>
      <c r="E5251" s="122"/>
      <c r="F5251" s="17"/>
      <c r="G5251" s="18">
        <f>SUM(D5251*100,E5251:F5251)</f>
        <v>60.191011235955052</v>
      </c>
      <c r="H5251" s="17"/>
      <c r="I5251" s="19"/>
      <c r="J5251" s="18">
        <f>SUM(H5251:I5251)</f>
        <v>0</v>
      </c>
      <c r="K5251" s="17"/>
      <c r="L5251" s="19"/>
      <c r="M5251" s="19"/>
      <c r="N5251" s="18">
        <f>SUM(K5251:M5251)</f>
        <v>0</v>
      </c>
      <c r="O5251" s="19"/>
      <c r="P5251" s="19"/>
      <c r="Q5251" s="19"/>
      <c r="R5251" s="19"/>
      <c r="S5251" s="18">
        <f>SUM(O5251:R5251)</f>
        <v>0</v>
      </c>
      <c r="T5251" s="20"/>
      <c r="U5251" s="17"/>
      <c r="V5251" s="17"/>
      <c r="W5251" s="17"/>
      <c r="X5251" s="17"/>
      <c r="Y5251" s="17"/>
      <c r="Z5251" s="18">
        <f>SUM(T5251:Y5251)</f>
        <v>0</v>
      </c>
      <c r="AA5251" s="17"/>
      <c r="AB5251" s="17"/>
      <c r="AC5251" s="41">
        <f>G5251+J5251+N5251+S5251+Z5251+AA5251-AB5251</f>
        <v>60.191011235955052</v>
      </c>
    </row>
    <row r="5252" spans="1:29" x14ac:dyDescent="0.25">
      <c r="A5252" s="224">
        <v>5248</v>
      </c>
      <c r="B5252" s="109">
        <v>204188</v>
      </c>
      <c r="C5252" s="36" t="s">
        <v>5457</v>
      </c>
      <c r="D5252" s="38">
        <v>0.60187500000000005</v>
      </c>
      <c r="E5252" s="123"/>
      <c r="F5252" s="33"/>
      <c r="G5252" s="34">
        <v>60.187500000000007</v>
      </c>
      <c r="H5252" s="33"/>
      <c r="I5252" s="32"/>
      <c r="J5252" s="34">
        <v>0</v>
      </c>
      <c r="K5252" s="33"/>
      <c r="L5252" s="32"/>
      <c r="M5252" s="32"/>
      <c r="N5252" s="34">
        <v>0</v>
      </c>
      <c r="O5252" s="32"/>
      <c r="P5252" s="32"/>
      <c r="Q5252" s="32"/>
      <c r="R5252" s="32"/>
      <c r="S5252" s="34">
        <v>0</v>
      </c>
      <c r="T5252" s="35"/>
      <c r="U5252" s="33"/>
      <c r="V5252" s="33"/>
      <c r="W5252" s="33"/>
      <c r="X5252" s="33"/>
      <c r="Y5252" s="33"/>
      <c r="Z5252" s="34">
        <v>0</v>
      </c>
      <c r="AA5252" s="33"/>
      <c r="AB5252" s="33"/>
      <c r="AC5252" s="42">
        <v>60.187500000000007</v>
      </c>
    </row>
    <row r="5253" spans="1:29" x14ac:dyDescent="0.25">
      <c r="A5253" s="224">
        <v>5249</v>
      </c>
      <c r="B5253" s="62" t="s">
        <v>4841</v>
      </c>
      <c r="C5253" s="8" t="s">
        <v>4042</v>
      </c>
      <c r="D5253" s="18">
        <v>0.60187500000000005</v>
      </c>
      <c r="E5253" s="124"/>
      <c r="F5253" s="17"/>
      <c r="G5253" s="18">
        <f>SUM(D5253*100,E5253:F5253)</f>
        <v>60.187500000000007</v>
      </c>
      <c r="H5253" s="17"/>
      <c r="I5253" s="19"/>
      <c r="J5253" s="18">
        <f>SUM(H5253:I5253)</f>
        <v>0</v>
      </c>
      <c r="K5253" s="17"/>
      <c r="L5253" s="19"/>
      <c r="M5253" s="19"/>
      <c r="N5253" s="18">
        <f>SUM(K5253:M5253)</f>
        <v>0</v>
      </c>
      <c r="O5253" s="19"/>
      <c r="P5253" s="19"/>
      <c r="Q5253" s="19"/>
      <c r="R5253" s="19"/>
      <c r="S5253" s="18">
        <f>SUM(O5253:R5253)</f>
        <v>0</v>
      </c>
      <c r="T5253" s="20"/>
      <c r="U5253" s="17"/>
      <c r="V5253" s="17"/>
      <c r="W5253" s="17"/>
      <c r="X5253" s="17"/>
      <c r="Y5253" s="17"/>
      <c r="Z5253" s="18">
        <f>SUM(T5253:Y5253)</f>
        <v>0</v>
      </c>
      <c r="AA5253" s="17"/>
      <c r="AB5253" s="17"/>
      <c r="AC5253" s="41">
        <f>G5253+J5253+N5253+S5253+Z5253+AA5253-AB5253</f>
        <v>60.187500000000007</v>
      </c>
    </row>
    <row r="5254" spans="1:29" x14ac:dyDescent="0.25">
      <c r="A5254" s="224">
        <v>5250</v>
      </c>
      <c r="B5254" s="81" t="s">
        <v>4405</v>
      </c>
      <c r="C5254" s="8" t="s">
        <v>4042</v>
      </c>
      <c r="D5254" s="18">
        <v>0.60172413793103452</v>
      </c>
      <c r="E5254" s="124"/>
      <c r="F5254" s="17"/>
      <c r="G5254" s="18">
        <f>SUM(D5254*100,E5254:F5254)</f>
        <v>60.172413793103452</v>
      </c>
      <c r="H5254" s="17"/>
      <c r="I5254" s="19"/>
      <c r="J5254" s="18">
        <f>SUM(H5254:I5254)</f>
        <v>0</v>
      </c>
      <c r="K5254" s="17"/>
      <c r="L5254" s="19"/>
      <c r="M5254" s="19"/>
      <c r="N5254" s="18">
        <f>SUM(K5254:M5254)</f>
        <v>0</v>
      </c>
      <c r="O5254" s="19"/>
      <c r="P5254" s="19"/>
      <c r="Q5254" s="19"/>
      <c r="R5254" s="19"/>
      <c r="S5254" s="18">
        <f>SUM(O5254:R5254)</f>
        <v>0</v>
      </c>
      <c r="T5254" s="20"/>
      <c r="U5254" s="17"/>
      <c r="V5254" s="17"/>
      <c r="W5254" s="17"/>
      <c r="X5254" s="17"/>
      <c r="Y5254" s="17"/>
      <c r="Z5254" s="18">
        <f>SUM(T5254:Y5254)</f>
        <v>0</v>
      </c>
      <c r="AA5254" s="17"/>
      <c r="AB5254" s="17"/>
      <c r="AC5254" s="41">
        <f>G5254+J5254+N5254+S5254+Z5254+AA5254-AB5254</f>
        <v>60.172413793103452</v>
      </c>
    </row>
    <row r="5255" spans="1:29" ht="25.5" x14ac:dyDescent="0.25">
      <c r="A5255" s="225">
        <v>5251</v>
      </c>
      <c r="B5255" s="81" t="s">
        <v>2100</v>
      </c>
      <c r="C5255" s="13" t="s">
        <v>1369</v>
      </c>
      <c r="D5255" s="18">
        <v>0.60160000000000002</v>
      </c>
      <c r="E5255" s="122"/>
      <c r="F5255" s="17"/>
      <c r="G5255" s="18">
        <f>SUM(D5255*100,E5255:F5255)</f>
        <v>60.160000000000004</v>
      </c>
      <c r="H5255" s="17"/>
      <c r="I5255" s="19"/>
      <c r="J5255" s="18">
        <f>SUM(H5255:I5255)</f>
        <v>0</v>
      </c>
      <c r="K5255" s="17"/>
      <c r="L5255" s="19"/>
      <c r="M5255" s="19"/>
      <c r="N5255" s="18">
        <f>SUM(K5255:M5255)</f>
        <v>0</v>
      </c>
      <c r="O5255" s="19"/>
      <c r="P5255" s="19"/>
      <c r="Q5255" s="19"/>
      <c r="R5255" s="19"/>
      <c r="S5255" s="18">
        <f>SUM(O5255:R5255)</f>
        <v>0</v>
      </c>
      <c r="T5255" s="20"/>
      <c r="U5255" s="17"/>
      <c r="V5255" s="17"/>
      <c r="W5255" s="17"/>
      <c r="X5255" s="17"/>
      <c r="Y5255" s="17"/>
      <c r="Z5255" s="18">
        <f>SUM(T5255:Y5255)</f>
        <v>0</v>
      </c>
      <c r="AA5255" s="17"/>
      <c r="AB5255" s="17"/>
      <c r="AC5255" s="41">
        <f>G5255+J5255+N5255+S5255+Z5255+AA5255-AB5255</f>
        <v>60.160000000000004</v>
      </c>
    </row>
    <row r="5256" spans="1:29" x14ac:dyDescent="0.25">
      <c r="A5256" s="224">
        <v>5252</v>
      </c>
      <c r="B5256" s="62" t="s">
        <v>3936</v>
      </c>
      <c r="C5256" s="13" t="s">
        <v>3340</v>
      </c>
      <c r="D5256" s="18">
        <v>0.60160000000000002</v>
      </c>
      <c r="E5256" s="122"/>
      <c r="F5256" s="17"/>
      <c r="G5256" s="18">
        <v>60.160000000000004</v>
      </c>
      <c r="H5256" s="17"/>
      <c r="I5256" s="19"/>
      <c r="J5256" s="18">
        <v>0</v>
      </c>
      <c r="K5256" s="17"/>
      <c r="L5256" s="19"/>
      <c r="M5256" s="19"/>
      <c r="N5256" s="18">
        <v>0</v>
      </c>
      <c r="O5256" s="19"/>
      <c r="P5256" s="19"/>
      <c r="Q5256" s="19"/>
      <c r="R5256" s="19"/>
      <c r="S5256" s="18">
        <v>0</v>
      </c>
      <c r="T5256" s="20"/>
      <c r="U5256" s="17"/>
      <c r="V5256" s="17"/>
      <c r="W5256" s="17"/>
      <c r="X5256" s="17"/>
      <c r="Y5256" s="17"/>
      <c r="Z5256" s="18">
        <v>0</v>
      </c>
      <c r="AA5256" s="17"/>
      <c r="AB5256" s="17"/>
      <c r="AC5256" s="41">
        <v>60.160000000000004</v>
      </c>
    </row>
    <row r="5257" spans="1:29" x14ac:dyDescent="0.25">
      <c r="A5257" s="224">
        <v>5253</v>
      </c>
      <c r="B5257" s="92" t="s">
        <v>2101</v>
      </c>
      <c r="C5257" s="8" t="s">
        <v>1369</v>
      </c>
      <c r="D5257" s="18">
        <v>0.60135593220338979</v>
      </c>
      <c r="E5257" s="122"/>
      <c r="F5257" s="17"/>
      <c r="G5257" s="18">
        <f>SUM(D5257*100,E5257:F5257)</f>
        <v>60.135593220338976</v>
      </c>
      <c r="H5257" s="17"/>
      <c r="I5257" s="19"/>
      <c r="J5257" s="18">
        <f>SUM(H5257:I5257)</f>
        <v>0</v>
      </c>
      <c r="K5257" s="17"/>
      <c r="L5257" s="19"/>
      <c r="M5257" s="19"/>
      <c r="N5257" s="18">
        <f>SUM(K5257:M5257)</f>
        <v>0</v>
      </c>
      <c r="O5257" s="19"/>
      <c r="P5257" s="19"/>
      <c r="Q5257" s="19"/>
      <c r="R5257" s="19"/>
      <c r="S5257" s="18">
        <f>SUM(O5257:R5257)</f>
        <v>0</v>
      </c>
      <c r="T5257" s="20"/>
      <c r="U5257" s="17"/>
      <c r="V5257" s="17"/>
      <c r="W5257" s="17"/>
      <c r="X5257" s="17"/>
      <c r="Y5257" s="17"/>
      <c r="Z5257" s="18">
        <f>SUM(T5257:Y5257)</f>
        <v>0</v>
      </c>
      <c r="AA5257" s="17"/>
      <c r="AB5257" s="17"/>
      <c r="AC5257" s="41">
        <f>G5257+J5257+N5257+S5257+Z5257+AA5257-AB5257</f>
        <v>60.135593220338976</v>
      </c>
    </row>
    <row r="5258" spans="1:29" x14ac:dyDescent="0.25">
      <c r="A5258" s="224">
        <v>5254</v>
      </c>
      <c r="B5258" s="65" t="s">
        <v>1214</v>
      </c>
      <c r="C5258" s="8" t="s">
        <v>5456</v>
      </c>
      <c r="D5258" s="6">
        <v>0.60129032258064519</v>
      </c>
      <c r="E5258" s="121"/>
      <c r="F5258" s="5"/>
      <c r="G5258" s="6">
        <f>SUM(D5258*100,E5258:F5258)</f>
        <v>60.12903225806452</v>
      </c>
      <c r="H5258" s="5"/>
      <c r="I5258" s="4"/>
      <c r="J5258" s="6">
        <f>SUM(H5258:I5258)</f>
        <v>0</v>
      </c>
      <c r="K5258" s="5"/>
      <c r="L5258" s="4"/>
      <c r="M5258" s="4"/>
      <c r="N5258" s="6">
        <f>SUM(K5258:M5258)</f>
        <v>0</v>
      </c>
      <c r="O5258" s="4"/>
      <c r="P5258" s="4"/>
      <c r="Q5258" s="4"/>
      <c r="R5258" s="4"/>
      <c r="S5258" s="6">
        <f>SUM(O5258:R5258)</f>
        <v>0</v>
      </c>
      <c r="T5258" s="7"/>
      <c r="U5258" s="5"/>
      <c r="V5258" s="5"/>
      <c r="W5258" s="5"/>
      <c r="X5258" s="5"/>
      <c r="Y5258" s="5"/>
      <c r="Z5258" s="6">
        <f>SUM(T5258:Y5258)</f>
        <v>0</v>
      </c>
      <c r="AA5258" s="5"/>
      <c r="AB5258" s="5"/>
      <c r="AC5258" s="40">
        <f>G5258+J5258+N5258+S5258+Z5258+AA5258-AB5258</f>
        <v>60.12903225806452</v>
      </c>
    </row>
    <row r="5259" spans="1:29" x14ac:dyDescent="0.25">
      <c r="A5259" s="225">
        <v>5255</v>
      </c>
      <c r="B5259" s="95" t="s">
        <v>2102</v>
      </c>
      <c r="C5259" s="8" t="s">
        <v>1369</v>
      </c>
      <c r="D5259" s="18">
        <v>0.59408387096774196</v>
      </c>
      <c r="E5259" s="122"/>
      <c r="F5259" s="17"/>
      <c r="G5259" s="18">
        <f>SUM(D5259*100,E5259:F5259)</f>
        <v>59.408387096774199</v>
      </c>
      <c r="H5259" s="17"/>
      <c r="I5259" s="19"/>
      <c r="J5259" s="18">
        <f>SUM(H5259:I5259)</f>
        <v>0</v>
      </c>
      <c r="K5259" s="17"/>
      <c r="L5259" s="19"/>
      <c r="M5259" s="19"/>
      <c r="N5259" s="18">
        <f>SUM(K5259:M5259)</f>
        <v>0</v>
      </c>
      <c r="O5259" s="19"/>
      <c r="P5259" s="19"/>
      <c r="Q5259" s="19"/>
      <c r="R5259" s="19"/>
      <c r="S5259" s="18">
        <f>SUM(O5259:R5259)</f>
        <v>0</v>
      </c>
      <c r="T5259" s="20"/>
      <c r="U5259" s="17">
        <v>0.5</v>
      </c>
      <c r="V5259" s="17"/>
      <c r="W5259" s="17">
        <v>0.2</v>
      </c>
      <c r="X5259" s="17"/>
      <c r="Y5259" s="17"/>
      <c r="Z5259" s="18">
        <f>SUM(T5259:Y5259)</f>
        <v>0.7</v>
      </c>
      <c r="AA5259" s="17"/>
      <c r="AB5259" s="17"/>
      <c r="AC5259" s="41">
        <f>G5259+J5259+N5259+S5259+Z5259+AA5259-AB5259</f>
        <v>60.108387096774202</v>
      </c>
    </row>
    <row r="5260" spans="1:29" x14ac:dyDescent="0.25">
      <c r="A5260" s="224">
        <v>5256</v>
      </c>
      <c r="B5260" s="62" t="s">
        <v>5360</v>
      </c>
      <c r="C5260" s="9" t="s">
        <v>4042</v>
      </c>
      <c r="D5260" s="18">
        <v>0.60095757575757569</v>
      </c>
      <c r="E5260" s="124"/>
      <c r="F5260" s="17"/>
      <c r="G5260" s="18">
        <f>SUM(D5260*100,E5260:F5260)</f>
        <v>60.095757575757567</v>
      </c>
      <c r="H5260" s="17"/>
      <c r="I5260" s="19"/>
      <c r="J5260" s="18">
        <f>SUM(H5260:I5260)</f>
        <v>0</v>
      </c>
      <c r="K5260" s="17"/>
      <c r="L5260" s="19"/>
      <c r="M5260" s="19"/>
      <c r="N5260" s="18">
        <f>SUM(K5260:M5260)</f>
        <v>0</v>
      </c>
      <c r="O5260" s="19"/>
      <c r="P5260" s="19"/>
      <c r="Q5260" s="19"/>
      <c r="R5260" s="19"/>
      <c r="S5260" s="18">
        <f>SUM(O5260:R5260)</f>
        <v>0</v>
      </c>
      <c r="T5260" s="20"/>
      <c r="U5260" s="17"/>
      <c r="V5260" s="17"/>
      <c r="W5260" s="17"/>
      <c r="X5260" s="17"/>
      <c r="Y5260" s="17"/>
      <c r="Z5260" s="18">
        <f>SUM(T5260:Y5260)</f>
        <v>0</v>
      </c>
      <c r="AA5260" s="17"/>
      <c r="AB5260" s="17"/>
      <c r="AC5260" s="41">
        <f>G5260+J5260+N5260+S5260+Z5260+AA5260-AB5260</f>
        <v>60.095757575757567</v>
      </c>
    </row>
    <row r="5261" spans="1:29" x14ac:dyDescent="0.25">
      <c r="A5261" s="224">
        <v>5257</v>
      </c>
      <c r="B5261" s="62" t="s">
        <v>3225</v>
      </c>
      <c r="C5261" s="13" t="s">
        <v>2360</v>
      </c>
      <c r="D5261" s="18">
        <v>0.60083333333333333</v>
      </c>
      <c r="E5261" s="122"/>
      <c r="F5261" s="17"/>
      <c r="G5261" s="18">
        <v>60.083333333333336</v>
      </c>
      <c r="H5261" s="17"/>
      <c r="I5261" s="19"/>
      <c r="J5261" s="18">
        <v>0</v>
      </c>
      <c r="K5261" s="17"/>
      <c r="L5261" s="19"/>
      <c r="M5261" s="19"/>
      <c r="N5261" s="18">
        <v>0</v>
      </c>
      <c r="O5261" s="19"/>
      <c r="P5261" s="19"/>
      <c r="Q5261" s="19"/>
      <c r="R5261" s="19"/>
      <c r="S5261" s="18">
        <v>0</v>
      </c>
      <c r="T5261" s="20"/>
      <c r="U5261" s="17"/>
      <c r="V5261" s="17"/>
      <c r="W5261" s="17"/>
      <c r="X5261" s="17"/>
      <c r="Y5261" s="17"/>
      <c r="Z5261" s="18">
        <v>0</v>
      </c>
      <c r="AA5261" s="17"/>
      <c r="AB5261" s="17"/>
      <c r="AC5261" s="41">
        <v>60.083333333333336</v>
      </c>
    </row>
    <row r="5262" spans="1:29" x14ac:dyDescent="0.25">
      <c r="A5262" s="224">
        <v>5258</v>
      </c>
      <c r="B5262" s="62" t="s">
        <v>3226</v>
      </c>
      <c r="C5262" s="13" t="s">
        <v>2360</v>
      </c>
      <c r="D5262" s="18">
        <v>0.60083333333333333</v>
      </c>
      <c r="E5262" s="122"/>
      <c r="F5262" s="17"/>
      <c r="G5262" s="18">
        <v>60.083333333333336</v>
      </c>
      <c r="H5262" s="17"/>
      <c r="I5262" s="19"/>
      <c r="J5262" s="18">
        <v>0</v>
      </c>
      <c r="K5262" s="17"/>
      <c r="L5262" s="19"/>
      <c r="M5262" s="19"/>
      <c r="N5262" s="18">
        <v>0</v>
      </c>
      <c r="O5262" s="19"/>
      <c r="P5262" s="19"/>
      <c r="Q5262" s="19"/>
      <c r="R5262" s="19"/>
      <c r="S5262" s="18">
        <v>0</v>
      </c>
      <c r="T5262" s="20"/>
      <c r="U5262" s="17"/>
      <c r="V5262" s="17"/>
      <c r="W5262" s="17"/>
      <c r="X5262" s="17"/>
      <c r="Y5262" s="17"/>
      <c r="Z5262" s="18">
        <v>0</v>
      </c>
      <c r="AA5262" s="17"/>
      <c r="AB5262" s="17"/>
      <c r="AC5262" s="41">
        <v>60.083333333333336</v>
      </c>
    </row>
    <row r="5263" spans="1:29" x14ac:dyDescent="0.25">
      <c r="A5263" s="225">
        <v>5259</v>
      </c>
      <c r="B5263" s="109">
        <v>194144</v>
      </c>
      <c r="C5263" s="36" t="s">
        <v>5457</v>
      </c>
      <c r="D5263" s="39">
        <v>0.60066666666666668</v>
      </c>
      <c r="E5263" s="123"/>
      <c r="F5263" s="33"/>
      <c r="G5263" s="34">
        <v>60.06666666666667</v>
      </c>
      <c r="H5263" s="33"/>
      <c r="I5263" s="32"/>
      <c r="J5263" s="34">
        <v>0</v>
      </c>
      <c r="K5263" s="33"/>
      <c r="L5263" s="32"/>
      <c r="M5263" s="32"/>
      <c r="N5263" s="34">
        <v>0</v>
      </c>
      <c r="O5263" s="32"/>
      <c r="P5263" s="32"/>
      <c r="Q5263" s="32"/>
      <c r="R5263" s="32"/>
      <c r="S5263" s="34">
        <v>0</v>
      </c>
      <c r="T5263" s="35"/>
      <c r="U5263" s="33"/>
      <c r="V5263" s="33"/>
      <c r="W5263" s="33"/>
      <c r="X5263" s="33"/>
      <c r="Y5263" s="33"/>
      <c r="Z5263" s="34">
        <v>0</v>
      </c>
      <c r="AA5263" s="33"/>
      <c r="AB5263" s="33"/>
      <c r="AC5263" s="42">
        <v>60.06666666666667</v>
      </c>
    </row>
    <row r="5264" spans="1:29" x14ac:dyDescent="0.25">
      <c r="A5264" s="224">
        <v>5260</v>
      </c>
      <c r="B5264" s="87" t="s">
        <v>2103</v>
      </c>
      <c r="C5264" s="26" t="s">
        <v>1369</v>
      </c>
      <c r="D5264" s="18">
        <v>0.59351999999999994</v>
      </c>
      <c r="E5264" s="122"/>
      <c r="F5264" s="17"/>
      <c r="G5264" s="18">
        <f>SUM(D5264*100,E5264:F5264)</f>
        <v>59.351999999999997</v>
      </c>
      <c r="H5264" s="17"/>
      <c r="I5264" s="19"/>
      <c r="J5264" s="18">
        <f>SUM(H5264:I5264)</f>
        <v>0</v>
      </c>
      <c r="K5264" s="17"/>
      <c r="L5264" s="19"/>
      <c r="M5264" s="19"/>
      <c r="N5264" s="18">
        <f>SUM(K5264:M5264)</f>
        <v>0</v>
      </c>
      <c r="O5264" s="19"/>
      <c r="P5264" s="19"/>
      <c r="Q5264" s="19"/>
      <c r="R5264" s="19"/>
      <c r="S5264" s="18">
        <f>SUM(O5264:R5264)</f>
        <v>0</v>
      </c>
      <c r="T5264" s="20"/>
      <c r="U5264" s="17">
        <v>0.5</v>
      </c>
      <c r="V5264" s="17"/>
      <c r="W5264" s="17">
        <v>0.2</v>
      </c>
      <c r="X5264" s="17"/>
      <c r="Y5264" s="17"/>
      <c r="Z5264" s="18">
        <f>SUM(T5264:Y5264)</f>
        <v>0.7</v>
      </c>
      <c r="AA5264" s="17"/>
      <c r="AB5264" s="17"/>
      <c r="AC5264" s="41">
        <f>G5264+J5264+N5264+S5264+Z5264+AA5264-AB5264</f>
        <v>60.052</v>
      </c>
    </row>
    <row r="5265" spans="1:29" x14ac:dyDescent="0.25">
      <c r="A5265" s="224">
        <v>5261</v>
      </c>
      <c r="B5265" s="74" t="s">
        <v>2104</v>
      </c>
      <c r="C5265" s="21" t="s">
        <v>1369</v>
      </c>
      <c r="D5265" s="18">
        <v>0.60009174311926605</v>
      </c>
      <c r="E5265" s="122"/>
      <c r="F5265" s="17"/>
      <c r="G5265" s="18">
        <f>SUM(D5265*100,E5265:F5265)</f>
        <v>60.009174311926607</v>
      </c>
      <c r="H5265" s="17"/>
      <c r="I5265" s="19"/>
      <c r="J5265" s="18">
        <f>SUM(H5265:I5265)</f>
        <v>0</v>
      </c>
      <c r="K5265" s="17"/>
      <c r="L5265" s="19"/>
      <c r="M5265" s="19"/>
      <c r="N5265" s="18">
        <f>SUM(K5265:M5265)</f>
        <v>0</v>
      </c>
      <c r="O5265" s="19"/>
      <c r="P5265" s="19"/>
      <c r="Q5265" s="19"/>
      <c r="R5265" s="19"/>
      <c r="S5265" s="18">
        <f>SUM(O5265:R5265)</f>
        <v>0</v>
      </c>
      <c r="T5265" s="20"/>
      <c r="U5265" s="17"/>
      <c r="V5265" s="17"/>
      <c r="W5265" s="17"/>
      <c r="X5265" s="17"/>
      <c r="Y5265" s="17"/>
      <c r="Z5265" s="18">
        <f>SUM(T5265:Y5265)</f>
        <v>0</v>
      </c>
      <c r="AA5265" s="17"/>
      <c r="AB5265" s="17"/>
      <c r="AC5265" s="41">
        <f>G5265+J5265+N5265+S5265+Z5265+AA5265-AB5265</f>
        <v>60.009174311926607</v>
      </c>
    </row>
    <row r="5266" spans="1:29" x14ac:dyDescent="0.25">
      <c r="A5266" s="224">
        <v>5262</v>
      </c>
      <c r="B5266" s="62" t="s">
        <v>3227</v>
      </c>
      <c r="C5266" s="13" t="s">
        <v>2360</v>
      </c>
      <c r="D5266" s="18">
        <v>0.6</v>
      </c>
      <c r="E5266" s="122"/>
      <c r="F5266" s="17"/>
      <c r="G5266" s="18">
        <v>60</v>
      </c>
      <c r="H5266" s="17"/>
      <c r="I5266" s="19"/>
      <c r="J5266" s="18">
        <v>0</v>
      </c>
      <c r="K5266" s="17"/>
      <c r="L5266" s="19"/>
      <c r="M5266" s="19"/>
      <c r="N5266" s="18">
        <v>0</v>
      </c>
      <c r="O5266" s="19"/>
      <c r="P5266" s="19"/>
      <c r="Q5266" s="19"/>
      <c r="R5266" s="19"/>
      <c r="S5266" s="18">
        <v>0</v>
      </c>
      <c r="T5266" s="20"/>
      <c r="U5266" s="17"/>
      <c r="V5266" s="17"/>
      <c r="W5266" s="17"/>
      <c r="X5266" s="17"/>
      <c r="Y5266" s="17"/>
      <c r="Z5266" s="18">
        <v>0</v>
      </c>
      <c r="AA5266" s="17"/>
      <c r="AB5266" s="17"/>
      <c r="AC5266" s="41">
        <v>60</v>
      </c>
    </row>
    <row r="5267" spans="1:29" x14ac:dyDescent="0.25">
      <c r="A5267" s="225">
        <v>5263</v>
      </c>
      <c r="B5267" s="62" t="s">
        <v>3228</v>
      </c>
      <c r="C5267" s="13" t="s">
        <v>2360</v>
      </c>
      <c r="D5267" s="18">
        <v>0.6</v>
      </c>
      <c r="E5267" s="122"/>
      <c r="F5267" s="17"/>
      <c r="G5267" s="18">
        <v>60</v>
      </c>
      <c r="H5267" s="17"/>
      <c r="I5267" s="19"/>
      <c r="J5267" s="18">
        <v>0</v>
      </c>
      <c r="K5267" s="17"/>
      <c r="L5267" s="19"/>
      <c r="M5267" s="19"/>
      <c r="N5267" s="18">
        <v>0</v>
      </c>
      <c r="O5267" s="19"/>
      <c r="P5267" s="19"/>
      <c r="Q5267" s="19"/>
      <c r="R5267" s="19"/>
      <c r="S5267" s="18">
        <v>0</v>
      </c>
      <c r="T5267" s="20"/>
      <c r="U5267" s="17"/>
      <c r="V5267" s="17"/>
      <c r="W5267" s="17"/>
      <c r="X5267" s="17"/>
      <c r="Y5267" s="17"/>
      <c r="Z5267" s="18">
        <v>0</v>
      </c>
      <c r="AA5267" s="17"/>
      <c r="AB5267" s="17"/>
      <c r="AC5267" s="41">
        <v>60</v>
      </c>
    </row>
    <row r="5268" spans="1:29" x14ac:dyDescent="0.25">
      <c r="A5268" s="224">
        <v>5264</v>
      </c>
      <c r="B5268" s="62" t="s">
        <v>3229</v>
      </c>
      <c r="C5268" s="13" t="s">
        <v>2360</v>
      </c>
      <c r="D5268" s="18">
        <v>0.6</v>
      </c>
      <c r="E5268" s="122"/>
      <c r="F5268" s="17"/>
      <c r="G5268" s="18">
        <v>60</v>
      </c>
      <c r="H5268" s="17"/>
      <c r="I5268" s="19"/>
      <c r="J5268" s="18">
        <v>0</v>
      </c>
      <c r="K5268" s="17"/>
      <c r="L5268" s="19"/>
      <c r="M5268" s="19"/>
      <c r="N5268" s="18">
        <v>0</v>
      </c>
      <c r="O5268" s="19"/>
      <c r="P5268" s="19"/>
      <c r="Q5268" s="19"/>
      <c r="R5268" s="19"/>
      <c r="S5268" s="18">
        <v>0</v>
      </c>
      <c r="T5268" s="20"/>
      <c r="U5268" s="17"/>
      <c r="V5268" s="17"/>
      <c r="W5268" s="17"/>
      <c r="X5268" s="17"/>
      <c r="Y5268" s="17"/>
      <c r="Z5268" s="18">
        <v>0</v>
      </c>
      <c r="AA5268" s="17"/>
      <c r="AB5268" s="17"/>
      <c r="AC5268" s="41">
        <v>60</v>
      </c>
    </row>
    <row r="5269" spans="1:29" x14ac:dyDescent="0.25">
      <c r="A5269" s="224">
        <v>5265</v>
      </c>
      <c r="B5269" s="62" t="s">
        <v>5282</v>
      </c>
      <c r="C5269" s="9" t="s">
        <v>4042</v>
      </c>
      <c r="D5269" s="18">
        <v>0.59776363636363639</v>
      </c>
      <c r="E5269" s="124"/>
      <c r="F5269" s="17"/>
      <c r="G5269" s="18">
        <f>SUM(D5269*100,E5269:F5269)</f>
        <v>59.776363636363641</v>
      </c>
      <c r="H5269" s="17"/>
      <c r="I5269" s="19"/>
      <c r="J5269" s="18">
        <f>SUM(H5269:I5269)</f>
        <v>0</v>
      </c>
      <c r="K5269" s="17"/>
      <c r="L5269" s="19"/>
      <c r="M5269" s="19"/>
      <c r="N5269" s="18">
        <f>SUM(K5269:M5269)</f>
        <v>0</v>
      </c>
      <c r="O5269" s="19"/>
      <c r="P5269" s="19"/>
      <c r="Q5269" s="19"/>
      <c r="R5269" s="19"/>
      <c r="S5269" s="18">
        <f>SUM(O5269:R5269)</f>
        <v>0</v>
      </c>
      <c r="T5269" s="20"/>
      <c r="U5269" s="17">
        <v>0.2</v>
      </c>
      <c r="V5269" s="17"/>
      <c r="W5269" s="17"/>
      <c r="X5269" s="17"/>
      <c r="Y5269" s="17"/>
      <c r="Z5269" s="18">
        <f>SUM(T5269:Y5269)</f>
        <v>0.2</v>
      </c>
      <c r="AA5269" s="17"/>
      <c r="AB5269" s="17"/>
      <c r="AC5269" s="41">
        <f>G5269+J5269+N5269+S5269+Z5269+AA5269-AB5269</f>
        <v>59.976363636363644</v>
      </c>
    </row>
    <row r="5270" spans="1:29" x14ac:dyDescent="0.25">
      <c r="A5270" s="224">
        <v>5266</v>
      </c>
      <c r="B5270" s="76" t="s">
        <v>2105</v>
      </c>
      <c r="C5270" s="8" t="s">
        <v>1369</v>
      </c>
      <c r="D5270" s="18">
        <v>0.59975000000000001</v>
      </c>
      <c r="E5270" s="122"/>
      <c r="F5270" s="17"/>
      <c r="G5270" s="18">
        <f>SUM(D5270*100,E5270:F5270)</f>
        <v>59.975000000000001</v>
      </c>
      <c r="H5270" s="17"/>
      <c r="I5270" s="19"/>
      <c r="J5270" s="18">
        <f>SUM(H5270:I5270)</f>
        <v>0</v>
      </c>
      <c r="K5270" s="17"/>
      <c r="L5270" s="19"/>
      <c r="M5270" s="19"/>
      <c r="N5270" s="18">
        <f>SUM(K5270:M5270)</f>
        <v>0</v>
      </c>
      <c r="O5270" s="19"/>
      <c r="P5270" s="19"/>
      <c r="Q5270" s="19"/>
      <c r="R5270" s="19"/>
      <c r="S5270" s="18">
        <f>SUM(O5270:R5270)</f>
        <v>0</v>
      </c>
      <c r="T5270" s="20"/>
      <c r="U5270" s="17"/>
      <c r="V5270" s="17"/>
      <c r="W5270" s="17"/>
      <c r="X5270" s="17"/>
      <c r="Y5270" s="17"/>
      <c r="Z5270" s="18">
        <f>SUM(T5270:Y5270)</f>
        <v>0</v>
      </c>
      <c r="AA5270" s="17"/>
      <c r="AB5270" s="17"/>
      <c r="AC5270" s="41">
        <f>G5270+J5270+N5270+S5270+Z5270+AA5270-AB5270</f>
        <v>59.975000000000001</v>
      </c>
    </row>
    <row r="5271" spans="1:29" x14ac:dyDescent="0.25">
      <c r="A5271" s="225">
        <v>5267</v>
      </c>
      <c r="B5271" s="109">
        <v>214110</v>
      </c>
      <c r="C5271" s="36" t="s">
        <v>5457</v>
      </c>
      <c r="D5271" s="39">
        <v>0.59963703703703708</v>
      </c>
      <c r="E5271" s="123"/>
      <c r="F5271" s="33"/>
      <c r="G5271" s="34">
        <v>59.963703703703708</v>
      </c>
      <c r="H5271" s="33"/>
      <c r="I5271" s="32"/>
      <c r="J5271" s="34">
        <v>0</v>
      </c>
      <c r="K5271" s="33"/>
      <c r="L5271" s="32"/>
      <c r="M5271" s="32"/>
      <c r="N5271" s="34">
        <v>0</v>
      </c>
      <c r="O5271" s="32"/>
      <c r="P5271" s="32"/>
      <c r="Q5271" s="32"/>
      <c r="R5271" s="32"/>
      <c r="S5271" s="34">
        <v>0</v>
      </c>
      <c r="T5271" s="35"/>
      <c r="U5271" s="33"/>
      <c r="V5271" s="33"/>
      <c r="W5271" s="33"/>
      <c r="X5271" s="33"/>
      <c r="Y5271" s="33"/>
      <c r="Z5271" s="34">
        <v>0</v>
      </c>
      <c r="AA5271" s="33"/>
      <c r="AB5271" s="33"/>
      <c r="AC5271" s="42">
        <v>59.963703703703708</v>
      </c>
    </row>
    <row r="5272" spans="1:29" x14ac:dyDescent="0.25">
      <c r="A5272" s="224">
        <v>5268</v>
      </c>
      <c r="B5272" s="62" t="s">
        <v>3937</v>
      </c>
      <c r="C5272" s="13" t="s">
        <v>3340</v>
      </c>
      <c r="D5272" s="18">
        <v>0.59948717948717944</v>
      </c>
      <c r="E5272" s="122"/>
      <c r="F5272" s="17"/>
      <c r="G5272" s="18">
        <v>59.948717948717942</v>
      </c>
      <c r="H5272" s="17"/>
      <c r="I5272" s="19"/>
      <c r="J5272" s="18">
        <v>0</v>
      </c>
      <c r="K5272" s="17"/>
      <c r="L5272" s="19"/>
      <c r="M5272" s="19"/>
      <c r="N5272" s="18">
        <v>0</v>
      </c>
      <c r="O5272" s="19"/>
      <c r="P5272" s="19"/>
      <c r="Q5272" s="19"/>
      <c r="R5272" s="19"/>
      <c r="S5272" s="18">
        <v>0</v>
      </c>
      <c r="T5272" s="20"/>
      <c r="U5272" s="17"/>
      <c r="V5272" s="17"/>
      <c r="W5272" s="17"/>
      <c r="X5272" s="17"/>
      <c r="Y5272" s="17"/>
      <c r="Z5272" s="18">
        <v>0</v>
      </c>
      <c r="AA5272" s="17"/>
      <c r="AB5272" s="17"/>
      <c r="AC5272" s="41">
        <v>59.948717948717942</v>
      </c>
    </row>
    <row r="5273" spans="1:29" x14ac:dyDescent="0.25">
      <c r="A5273" s="224">
        <v>5269</v>
      </c>
      <c r="B5273" s="62" t="s">
        <v>4874</v>
      </c>
      <c r="C5273" s="8" t="s">
        <v>4042</v>
      </c>
      <c r="D5273" s="18">
        <v>0.55405405405405406</v>
      </c>
      <c r="E5273" s="124"/>
      <c r="F5273" s="17"/>
      <c r="G5273" s="18">
        <f>SUM(D5273*100,E5273:F5273)</f>
        <v>55.405405405405403</v>
      </c>
      <c r="H5273" s="17"/>
      <c r="I5273" s="19"/>
      <c r="J5273" s="18">
        <f>SUM(H5273:I5273)</f>
        <v>0</v>
      </c>
      <c r="K5273" s="17"/>
      <c r="L5273" s="19"/>
      <c r="M5273" s="19"/>
      <c r="N5273" s="18">
        <f>SUM(K5273:M5273)</f>
        <v>0</v>
      </c>
      <c r="O5273" s="19"/>
      <c r="P5273" s="19"/>
      <c r="Q5273" s="19"/>
      <c r="R5273" s="19"/>
      <c r="S5273" s="18">
        <f>SUM(O5273:R5273)</f>
        <v>0</v>
      </c>
      <c r="T5273" s="20"/>
      <c r="U5273" s="17">
        <f>SUM(2.4+1.9)</f>
        <v>4.3</v>
      </c>
      <c r="V5273" s="17"/>
      <c r="W5273" s="17"/>
      <c r="X5273" s="17">
        <v>0.2</v>
      </c>
      <c r="Y5273" s="17"/>
      <c r="Z5273" s="18">
        <f>SUM(T5273:Y5273)</f>
        <v>4.5</v>
      </c>
      <c r="AA5273" s="17"/>
      <c r="AB5273" s="17"/>
      <c r="AC5273" s="41">
        <f>G5273+J5273+N5273+S5273+Z5273+AA5273-AB5273</f>
        <v>59.905405405405403</v>
      </c>
    </row>
    <row r="5274" spans="1:29" x14ac:dyDescent="0.25">
      <c r="A5274" s="224">
        <v>5270</v>
      </c>
      <c r="B5274" s="62" t="s">
        <v>5011</v>
      </c>
      <c r="C5274" s="8" t="s">
        <v>4042</v>
      </c>
      <c r="D5274" s="18">
        <v>0.59874125874125872</v>
      </c>
      <c r="E5274" s="124"/>
      <c r="F5274" s="17"/>
      <c r="G5274" s="18">
        <f>SUM(D5274*100,E5274:F5274)</f>
        <v>59.874125874125873</v>
      </c>
      <c r="H5274" s="17"/>
      <c r="I5274" s="19"/>
      <c r="J5274" s="18">
        <f>SUM(H5274:I5274)</f>
        <v>0</v>
      </c>
      <c r="K5274" s="17"/>
      <c r="L5274" s="19"/>
      <c r="M5274" s="19"/>
      <c r="N5274" s="18">
        <f>SUM(K5274:M5274)</f>
        <v>0</v>
      </c>
      <c r="O5274" s="19"/>
      <c r="P5274" s="19"/>
      <c r="Q5274" s="19"/>
      <c r="R5274" s="19"/>
      <c r="S5274" s="18">
        <f>SUM(O5274:R5274)</f>
        <v>0</v>
      </c>
      <c r="T5274" s="20"/>
      <c r="U5274" s="17"/>
      <c r="V5274" s="17"/>
      <c r="W5274" s="17"/>
      <c r="X5274" s="17"/>
      <c r="Y5274" s="17"/>
      <c r="Z5274" s="18">
        <f>SUM(T5274:Y5274)</f>
        <v>0</v>
      </c>
      <c r="AA5274" s="17"/>
      <c r="AB5274" s="17"/>
      <c r="AC5274" s="41">
        <f>G5274+J5274+N5274+S5274+Z5274+AA5274-AB5274</f>
        <v>59.874125874125873</v>
      </c>
    </row>
    <row r="5275" spans="1:29" x14ac:dyDescent="0.25">
      <c r="A5275" s="225">
        <v>5271</v>
      </c>
      <c r="B5275" s="81" t="s">
        <v>4420</v>
      </c>
      <c r="C5275" s="8" t="s">
        <v>4042</v>
      </c>
      <c r="D5275" s="18">
        <v>0.59870967741935488</v>
      </c>
      <c r="E5275" s="124"/>
      <c r="F5275" s="17"/>
      <c r="G5275" s="18">
        <f>SUM(D5275*100,E5275:F5275)</f>
        <v>59.870967741935488</v>
      </c>
      <c r="H5275" s="17"/>
      <c r="I5275" s="19"/>
      <c r="J5275" s="18">
        <f>SUM(H5275:I5275)</f>
        <v>0</v>
      </c>
      <c r="K5275" s="17"/>
      <c r="L5275" s="19"/>
      <c r="M5275" s="19"/>
      <c r="N5275" s="18">
        <f>SUM(K5275:M5275)</f>
        <v>0</v>
      </c>
      <c r="O5275" s="19"/>
      <c r="P5275" s="19"/>
      <c r="Q5275" s="19"/>
      <c r="R5275" s="19"/>
      <c r="S5275" s="18">
        <f>SUM(O5275:R5275)</f>
        <v>0</v>
      </c>
      <c r="T5275" s="20"/>
      <c r="U5275" s="17"/>
      <c r="V5275" s="17"/>
      <c r="W5275" s="17"/>
      <c r="X5275" s="17"/>
      <c r="Y5275" s="17"/>
      <c r="Z5275" s="18">
        <f>SUM(T5275:Y5275)</f>
        <v>0</v>
      </c>
      <c r="AA5275" s="17"/>
      <c r="AB5275" s="17"/>
      <c r="AC5275" s="41">
        <f>G5275+J5275+N5275+S5275+Z5275+AA5275-AB5275</f>
        <v>59.870967741935488</v>
      </c>
    </row>
    <row r="5276" spans="1:29" x14ac:dyDescent="0.25">
      <c r="A5276" s="224">
        <v>5272</v>
      </c>
      <c r="B5276" s="111" t="s">
        <v>4203</v>
      </c>
      <c r="C5276" s="8" t="s">
        <v>4042</v>
      </c>
      <c r="D5276" s="18">
        <v>0.59843749999999996</v>
      </c>
      <c r="E5276" s="124"/>
      <c r="F5276" s="17"/>
      <c r="G5276" s="18">
        <f>SUM(D5276*100,E5276:F5276)</f>
        <v>59.843749999999993</v>
      </c>
      <c r="H5276" s="17"/>
      <c r="I5276" s="19"/>
      <c r="J5276" s="18">
        <f>SUM(H5276:I5276)</f>
        <v>0</v>
      </c>
      <c r="K5276" s="17"/>
      <c r="L5276" s="19"/>
      <c r="M5276" s="19"/>
      <c r="N5276" s="18">
        <f>SUM(K5276:M5276)</f>
        <v>0</v>
      </c>
      <c r="O5276" s="19"/>
      <c r="P5276" s="19"/>
      <c r="Q5276" s="19"/>
      <c r="R5276" s="19"/>
      <c r="S5276" s="18">
        <f>SUM(O5276:R5276)</f>
        <v>0</v>
      </c>
      <c r="T5276" s="20"/>
      <c r="U5276" s="17"/>
      <c r="V5276" s="17"/>
      <c r="W5276" s="17"/>
      <c r="X5276" s="17"/>
      <c r="Y5276" s="17"/>
      <c r="Z5276" s="18">
        <f>SUM(T5276:Y5276)</f>
        <v>0</v>
      </c>
      <c r="AA5276" s="17"/>
      <c r="AB5276" s="17"/>
      <c r="AC5276" s="41">
        <f>G5276+J5276+N5276+S5276+Z5276+AA5276-AB5276</f>
        <v>59.843749999999993</v>
      </c>
    </row>
    <row r="5277" spans="1:29" x14ac:dyDescent="0.25">
      <c r="A5277" s="224">
        <v>5273</v>
      </c>
      <c r="B5277" s="62" t="s">
        <v>4941</v>
      </c>
      <c r="C5277" s="8" t="s">
        <v>4042</v>
      </c>
      <c r="D5277" s="18">
        <v>0.5982236842105263</v>
      </c>
      <c r="E5277" s="124"/>
      <c r="F5277" s="17"/>
      <c r="G5277" s="18">
        <f>SUM(D5277*100,E5277:F5277)</f>
        <v>59.82236842105263</v>
      </c>
      <c r="H5277" s="17"/>
      <c r="I5277" s="19"/>
      <c r="J5277" s="18">
        <f>SUM(H5277:I5277)</f>
        <v>0</v>
      </c>
      <c r="K5277" s="17"/>
      <c r="L5277" s="19"/>
      <c r="M5277" s="19"/>
      <c r="N5277" s="18">
        <f>SUM(K5277:M5277)</f>
        <v>0</v>
      </c>
      <c r="O5277" s="19"/>
      <c r="P5277" s="19"/>
      <c r="Q5277" s="19"/>
      <c r="R5277" s="19"/>
      <c r="S5277" s="18">
        <f>SUM(O5277:R5277)</f>
        <v>0</v>
      </c>
      <c r="T5277" s="20"/>
      <c r="U5277" s="17"/>
      <c r="V5277" s="17"/>
      <c r="W5277" s="17"/>
      <c r="X5277" s="17"/>
      <c r="Y5277" s="17"/>
      <c r="Z5277" s="18">
        <f>SUM(T5277:Y5277)</f>
        <v>0</v>
      </c>
      <c r="AA5277" s="17"/>
      <c r="AB5277" s="17"/>
      <c r="AC5277" s="41">
        <f>G5277+J5277+N5277+S5277+Z5277+AA5277-AB5277</f>
        <v>59.82236842105263</v>
      </c>
    </row>
    <row r="5278" spans="1:29" x14ac:dyDescent="0.25">
      <c r="A5278" s="224">
        <v>5274</v>
      </c>
      <c r="B5278" s="76" t="s">
        <v>2106</v>
      </c>
      <c r="C5278" s="8" t="s">
        <v>1369</v>
      </c>
      <c r="D5278" s="18">
        <v>0.5980833333333333</v>
      </c>
      <c r="E5278" s="122"/>
      <c r="F5278" s="17"/>
      <c r="G5278" s="18">
        <f>SUM(D5278*100,E5278:F5278)</f>
        <v>59.80833333333333</v>
      </c>
      <c r="H5278" s="17"/>
      <c r="I5278" s="19"/>
      <c r="J5278" s="18">
        <f>SUM(H5278:I5278)</f>
        <v>0</v>
      </c>
      <c r="K5278" s="17"/>
      <c r="L5278" s="19"/>
      <c r="M5278" s="19"/>
      <c r="N5278" s="18">
        <f>SUM(K5278:M5278)</f>
        <v>0</v>
      </c>
      <c r="O5278" s="19"/>
      <c r="P5278" s="19"/>
      <c r="Q5278" s="19"/>
      <c r="R5278" s="19"/>
      <c r="S5278" s="18">
        <f>SUM(O5278:R5278)</f>
        <v>0</v>
      </c>
      <c r="T5278" s="20"/>
      <c r="U5278" s="17"/>
      <c r="V5278" s="17"/>
      <c r="W5278" s="17"/>
      <c r="X5278" s="17"/>
      <c r="Y5278" s="17"/>
      <c r="Z5278" s="18">
        <f>SUM(T5278:Y5278)</f>
        <v>0</v>
      </c>
      <c r="AA5278" s="17"/>
      <c r="AB5278" s="17"/>
      <c r="AC5278" s="41">
        <f>G5278+J5278+N5278+S5278+Z5278+AA5278-AB5278</f>
        <v>59.80833333333333</v>
      </c>
    </row>
    <row r="5279" spans="1:29" x14ac:dyDescent="0.25">
      <c r="A5279" s="225">
        <v>5275</v>
      </c>
      <c r="B5279" s="62" t="s">
        <v>5127</v>
      </c>
      <c r="C5279" s="24" t="s">
        <v>4042</v>
      </c>
      <c r="D5279" s="18">
        <v>0.59806451612903222</v>
      </c>
      <c r="E5279" s="124"/>
      <c r="F5279" s="17"/>
      <c r="G5279" s="18">
        <f>SUM(D5279*100,E5279:F5279)</f>
        <v>59.806451612903224</v>
      </c>
      <c r="H5279" s="17"/>
      <c r="I5279" s="19"/>
      <c r="J5279" s="18">
        <f>SUM(H5279:I5279)</f>
        <v>0</v>
      </c>
      <c r="K5279" s="17"/>
      <c r="L5279" s="19"/>
      <c r="M5279" s="19"/>
      <c r="N5279" s="18">
        <f>SUM(K5279:M5279)</f>
        <v>0</v>
      </c>
      <c r="O5279" s="19"/>
      <c r="P5279" s="19"/>
      <c r="Q5279" s="19"/>
      <c r="R5279" s="19"/>
      <c r="S5279" s="18">
        <f>SUM(O5279:R5279)</f>
        <v>0</v>
      </c>
      <c r="T5279" s="20"/>
      <c r="U5279" s="17"/>
      <c r="V5279" s="17"/>
      <c r="W5279" s="17"/>
      <c r="X5279" s="17"/>
      <c r="Y5279" s="17"/>
      <c r="Z5279" s="18">
        <f>SUM(T5279:Y5279)</f>
        <v>0</v>
      </c>
      <c r="AA5279" s="17"/>
      <c r="AB5279" s="17"/>
      <c r="AC5279" s="41">
        <f>G5279+J5279+N5279+S5279+Z5279+AA5279-AB5279</f>
        <v>59.806451612903224</v>
      </c>
    </row>
    <row r="5280" spans="1:29" x14ac:dyDescent="0.25">
      <c r="A5280" s="224">
        <v>5276</v>
      </c>
      <c r="B5280" s="59" t="s">
        <v>1215</v>
      </c>
      <c r="C5280" s="8" t="s">
        <v>5456</v>
      </c>
      <c r="D5280" s="6">
        <v>0.59766666666666668</v>
      </c>
      <c r="E5280" s="121"/>
      <c r="F5280" s="5"/>
      <c r="G5280" s="6">
        <f>SUM(D5280*100,E5280:F5280)</f>
        <v>59.766666666666666</v>
      </c>
      <c r="H5280" s="5"/>
      <c r="I5280" s="4"/>
      <c r="J5280" s="6">
        <f>SUM(H5280:I5280)</f>
        <v>0</v>
      </c>
      <c r="K5280" s="5"/>
      <c r="L5280" s="4"/>
      <c r="M5280" s="4"/>
      <c r="N5280" s="6">
        <f>SUM(K5280:M5280)</f>
        <v>0</v>
      </c>
      <c r="O5280" s="4"/>
      <c r="P5280" s="4"/>
      <c r="Q5280" s="4"/>
      <c r="R5280" s="4"/>
      <c r="S5280" s="6">
        <f>SUM(O5280:R5280)</f>
        <v>0</v>
      </c>
      <c r="T5280" s="7"/>
      <c r="U5280" s="5"/>
      <c r="V5280" s="5"/>
      <c r="W5280" s="5"/>
      <c r="X5280" s="5"/>
      <c r="Y5280" s="5"/>
      <c r="Z5280" s="6">
        <f>SUM(T5280:Y5280)</f>
        <v>0</v>
      </c>
      <c r="AA5280" s="5"/>
      <c r="AB5280" s="5"/>
      <c r="AC5280" s="40">
        <f>G5280+J5280+N5280+S5280+Z5280+AA5280-AB5280</f>
        <v>59.766666666666666</v>
      </c>
    </row>
    <row r="5281" spans="1:29" x14ac:dyDescent="0.25">
      <c r="A5281" s="224">
        <v>5277</v>
      </c>
      <c r="B5281" s="81" t="s">
        <v>4361</v>
      </c>
      <c r="C5281" s="8" t="s">
        <v>4356</v>
      </c>
      <c r="D5281" s="18">
        <v>0.59741935483870967</v>
      </c>
      <c r="E5281" s="124"/>
      <c r="F5281" s="17"/>
      <c r="G5281" s="18">
        <f>SUM(D5281*100,E5281:F5281)</f>
        <v>59.741935483870968</v>
      </c>
      <c r="H5281" s="17"/>
      <c r="I5281" s="19"/>
      <c r="J5281" s="18">
        <f>SUM(H5281:I5281)</f>
        <v>0</v>
      </c>
      <c r="K5281" s="17"/>
      <c r="L5281" s="19"/>
      <c r="M5281" s="19"/>
      <c r="N5281" s="18">
        <f>SUM(K5281:M5281)</f>
        <v>0</v>
      </c>
      <c r="O5281" s="19"/>
      <c r="P5281" s="19"/>
      <c r="Q5281" s="19"/>
      <c r="R5281" s="19"/>
      <c r="S5281" s="18">
        <f>SUM(O5281:R5281)</f>
        <v>0</v>
      </c>
      <c r="T5281" s="20"/>
      <c r="U5281" s="17"/>
      <c r="V5281" s="17"/>
      <c r="W5281" s="17"/>
      <c r="X5281" s="17"/>
      <c r="Y5281" s="17"/>
      <c r="Z5281" s="18">
        <f>SUM(T5281:Y5281)</f>
        <v>0</v>
      </c>
      <c r="AA5281" s="17"/>
      <c r="AB5281" s="17"/>
      <c r="AC5281" s="41">
        <f>G5281+J5281+N5281+S5281+Z5281+AA5281-AB5281</f>
        <v>59.741935483870968</v>
      </c>
    </row>
    <row r="5282" spans="1:29" x14ac:dyDescent="0.25">
      <c r="A5282" s="224">
        <v>5278</v>
      </c>
      <c r="B5282" s="74" t="s">
        <v>2107</v>
      </c>
      <c r="C5282" s="8" t="s">
        <v>1369</v>
      </c>
      <c r="D5282" s="18">
        <v>0.59696969696969693</v>
      </c>
      <c r="E5282" s="122"/>
      <c r="F5282" s="17"/>
      <c r="G5282" s="18">
        <f>SUM(D5282*100,E5282:F5282)</f>
        <v>59.696969696969695</v>
      </c>
      <c r="H5282" s="17"/>
      <c r="I5282" s="19"/>
      <c r="J5282" s="18">
        <f>SUM(H5282:I5282)</f>
        <v>0</v>
      </c>
      <c r="K5282" s="17"/>
      <c r="L5282" s="19"/>
      <c r="M5282" s="19"/>
      <c r="N5282" s="18">
        <f>SUM(K5282:M5282)</f>
        <v>0</v>
      </c>
      <c r="O5282" s="19"/>
      <c r="P5282" s="19"/>
      <c r="Q5282" s="19"/>
      <c r="R5282" s="19"/>
      <c r="S5282" s="18">
        <f>SUM(O5282:R5282)</f>
        <v>0</v>
      </c>
      <c r="T5282" s="20"/>
      <c r="U5282" s="17"/>
      <c r="V5282" s="17"/>
      <c r="W5282" s="17"/>
      <c r="X5282" s="17"/>
      <c r="Y5282" s="17"/>
      <c r="Z5282" s="18">
        <f>SUM(T5282:Y5282)</f>
        <v>0</v>
      </c>
      <c r="AA5282" s="17"/>
      <c r="AB5282" s="17"/>
      <c r="AC5282" s="41">
        <f>G5282+J5282+N5282+S5282+Z5282+AA5282-AB5282</f>
        <v>59.696969696969695</v>
      </c>
    </row>
    <row r="5283" spans="1:29" x14ac:dyDescent="0.25">
      <c r="A5283" s="225">
        <v>5279</v>
      </c>
      <c r="B5283" s="60" t="s">
        <v>4866</v>
      </c>
      <c r="C5283" s="8" t="s">
        <v>4042</v>
      </c>
      <c r="D5283" s="18">
        <v>0.5859375</v>
      </c>
      <c r="E5283" s="124"/>
      <c r="F5283" s="17"/>
      <c r="G5283" s="18">
        <f>SUM(D5283*100,E5283:F5283)</f>
        <v>58.59375</v>
      </c>
      <c r="H5283" s="17"/>
      <c r="I5283" s="19"/>
      <c r="J5283" s="18">
        <f>SUM(H5283:I5283)</f>
        <v>0</v>
      </c>
      <c r="K5283" s="17"/>
      <c r="L5283" s="19"/>
      <c r="M5283" s="19"/>
      <c r="N5283" s="18">
        <f>SUM(K5283:M5283)</f>
        <v>0</v>
      </c>
      <c r="O5283" s="19"/>
      <c r="P5283" s="19"/>
      <c r="Q5283" s="19"/>
      <c r="R5283" s="19"/>
      <c r="S5283" s="18">
        <f>SUM(O5283:R5283)</f>
        <v>0</v>
      </c>
      <c r="T5283" s="20"/>
      <c r="U5283" s="17">
        <v>0.4</v>
      </c>
      <c r="V5283" s="17"/>
      <c r="W5283" s="17">
        <v>0.2</v>
      </c>
      <c r="X5283" s="17">
        <v>0.5</v>
      </c>
      <c r="Y5283" s="17"/>
      <c r="Z5283" s="18">
        <f>SUM(T5283:Y5283)</f>
        <v>1.1000000000000001</v>
      </c>
      <c r="AA5283" s="17"/>
      <c r="AB5283" s="17"/>
      <c r="AC5283" s="41">
        <f>G5283+J5283+N5283+S5283+Z5283+AA5283-AB5283</f>
        <v>59.693750000000001</v>
      </c>
    </row>
    <row r="5284" spans="1:29" x14ac:dyDescent="0.25">
      <c r="A5284" s="224">
        <v>5280</v>
      </c>
      <c r="B5284" s="62" t="s">
        <v>3938</v>
      </c>
      <c r="C5284" s="13" t="s">
        <v>3340</v>
      </c>
      <c r="D5284" s="18">
        <v>0.57484848484848483</v>
      </c>
      <c r="E5284" s="122">
        <v>1</v>
      </c>
      <c r="F5284" s="17"/>
      <c r="G5284" s="18">
        <v>58.484848484848484</v>
      </c>
      <c r="H5284" s="17"/>
      <c r="I5284" s="19"/>
      <c r="J5284" s="18">
        <v>0</v>
      </c>
      <c r="K5284" s="17"/>
      <c r="L5284" s="19"/>
      <c r="M5284" s="19"/>
      <c r="N5284" s="18">
        <v>0</v>
      </c>
      <c r="O5284" s="19"/>
      <c r="P5284" s="19"/>
      <c r="Q5284" s="19"/>
      <c r="R5284" s="19"/>
      <c r="S5284" s="18">
        <v>0</v>
      </c>
      <c r="T5284" s="20">
        <v>1</v>
      </c>
      <c r="U5284" s="17"/>
      <c r="V5284" s="17"/>
      <c r="W5284" s="17">
        <v>0.2</v>
      </c>
      <c r="X5284" s="17"/>
      <c r="Y5284" s="17"/>
      <c r="Z5284" s="18">
        <v>1.2</v>
      </c>
      <c r="AA5284" s="17"/>
      <c r="AB5284" s="17"/>
      <c r="AC5284" s="41">
        <v>59.684848484848487</v>
      </c>
    </row>
    <row r="5285" spans="1:29" x14ac:dyDescent="0.25">
      <c r="A5285" s="224">
        <v>5281</v>
      </c>
      <c r="B5285" s="62" t="s">
        <v>3230</v>
      </c>
      <c r="C5285" s="13" t="s">
        <v>2360</v>
      </c>
      <c r="D5285" s="18">
        <v>0.59666666666666668</v>
      </c>
      <c r="E5285" s="122"/>
      <c r="F5285" s="17"/>
      <c r="G5285" s="18">
        <v>59.666666666666671</v>
      </c>
      <c r="H5285" s="17"/>
      <c r="I5285" s="19"/>
      <c r="J5285" s="18">
        <v>0</v>
      </c>
      <c r="K5285" s="17"/>
      <c r="L5285" s="19"/>
      <c r="M5285" s="19"/>
      <c r="N5285" s="18">
        <v>0</v>
      </c>
      <c r="O5285" s="19"/>
      <c r="P5285" s="19"/>
      <c r="Q5285" s="19"/>
      <c r="R5285" s="19"/>
      <c r="S5285" s="18">
        <v>0</v>
      </c>
      <c r="T5285" s="20"/>
      <c r="U5285" s="17"/>
      <c r="V5285" s="17"/>
      <c r="W5285" s="17"/>
      <c r="X5285" s="17"/>
      <c r="Y5285" s="17"/>
      <c r="Z5285" s="18">
        <v>0</v>
      </c>
      <c r="AA5285" s="17"/>
      <c r="AB5285" s="17"/>
      <c r="AC5285" s="41">
        <v>59.666666666666671</v>
      </c>
    </row>
    <row r="5286" spans="1:29" x14ac:dyDescent="0.25">
      <c r="A5286" s="224">
        <v>5282</v>
      </c>
      <c r="B5286" s="62" t="s">
        <v>3231</v>
      </c>
      <c r="C5286" s="13" t="s">
        <v>2360</v>
      </c>
      <c r="D5286" s="18">
        <v>0.59666666666666668</v>
      </c>
      <c r="E5286" s="122"/>
      <c r="F5286" s="17"/>
      <c r="G5286" s="18">
        <v>59.666666666666671</v>
      </c>
      <c r="H5286" s="17"/>
      <c r="I5286" s="19"/>
      <c r="J5286" s="18">
        <v>0</v>
      </c>
      <c r="K5286" s="17"/>
      <c r="L5286" s="19"/>
      <c r="M5286" s="19"/>
      <c r="N5286" s="18">
        <v>0</v>
      </c>
      <c r="O5286" s="19"/>
      <c r="P5286" s="19"/>
      <c r="Q5286" s="19"/>
      <c r="R5286" s="19"/>
      <c r="S5286" s="18">
        <v>0</v>
      </c>
      <c r="T5286" s="20"/>
      <c r="U5286" s="17"/>
      <c r="V5286" s="17"/>
      <c r="W5286" s="17"/>
      <c r="X5286" s="17"/>
      <c r="Y5286" s="17"/>
      <c r="Z5286" s="18">
        <v>0</v>
      </c>
      <c r="AA5286" s="17"/>
      <c r="AB5286" s="17"/>
      <c r="AC5286" s="41">
        <v>59.666666666666671</v>
      </c>
    </row>
    <row r="5287" spans="1:29" x14ac:dyDescent="0.25">
      <c r="A5287" s="225">
        <v>5283</v>
      </c>
      <c r="B5287" s="109">
        <v>184053</v>
      </c>
      <c r="C5287" s="36" t="s">
        <v>5457</v>
      </c>
      <c r="D5287" s="39">
        <v>0.59666666666666668</v>
      </c>
      <c r="E5287" s="123"/>
      <c r="F5287" s="33"/>
      <c r="G5287" s="34">
        <v>59.666666666666671</v>
      </c>
      <c r="H5287" s="33"/>
      <c r="I5287" s="32"/>
      <c r="J5287" s="34">
        <v>0</v>
      </c>
      <c r="K5287" s="33"/>
      <c r="L5287" s="32"/>
      <c r="M5287" s="32"/>
      <c r="N5287" s="34">
        <v>0</v>
      </c>
      <c r="O5287" s="32"/>
      <c r="P5287" s="32"/>
      <c r="Q5287" s="32"/>
      <c r="R5287" s="32"/>
      <c r="S5287" s="34">
        <v>0</v>
      </c>
      <c r="T5287" s="35"/>
      <c r="U5287" s="33"/>
      <c r="V5287" s="33"/>
      <c r="W5287" s="33"/>
      <c r="X5287" s="33"/>
      <c r="Y5287" s="33"/>
      <c r="Z5287" s="34">
        <v>0</v>
      </c>
      <c r="AA5287" s="33"/>
      <c r="AB5287" s="33"/>
      <c r="AC5287" s="42">
        <v>59.666666666666671</v>
      </c>
    </row>
    <row r="5288" spans="1:29" x14ac:dyDescent="0.25">
      <c r="A5288" s="224">
        <v>5284</v>
      </c>
      <c r="B5288" s="90" t="s">
        <v>2108</v>
      </c>
      <c r="C5288" s="21" t="s">
        <v>1369</v>
      </c>
      <c r="D5288" s="18">
        <v>0.59623853211009181</v>
      </c>
      <c r="E5288" s="122"/>
      <c r="F5288" s="17"/>
      <c r="G5288" s="18">
        <f>SUM(D5288*100,E5288:F5288)</f>
        <v>59.623853211009184</v>
      </c>
      <c r="H5288" s="17"/>
      <c r="I5288" s="19"/>
      <c r="J5288" s="18">
        <f>SUM(H5288:I5288)</f>
        <v>0</v>
      </c>
      <c r="K5288" s="17"/>
      <c r="L5288" s="19"/>
      <c r="M5288" s="19"/>
      <c r="N5288" s="18">
        <f>SUM(K5288:M5288)</f>
        <v>0</v>
      </c>
      <c r="O5288" s="19"/>
      <c r="P5288" s="19"/>
      <c r="Q5288" s="19"/>
      <c r="R5288" s="19"/>
      <c r="S5288" s="18">
        <f>SUM(O5288:R5288)</f>
        <v>0</v>
      </c>
      <c r="T5288" s="20"/>
      <c r="U5288" s="17"/>
      <c r="V5288" s="17"/>
      <c r="W5288" s="17"/>
      <c r="X5288" s="17"/>
      <c r="Y5288" s="17"/>
      <c r="Z5288" s="18">
        <f>SUM(T5288:Y5288)</f>
        <v>0</v>
      </c>
      <c r="AA5288" s="17"/>
      <c r="AB5288" s="17"/>
      <c r="AC5288" s="41">
        <f>G5288+J5288+N5288+S5288+Z5288+AA5288-AB5288</f>
        <v>59.623853211009184</v>
      </c>
    </row>
    <row r="5289" spans="1:29" x14ac:dyDescent="0.25">
      <c r="A5289" s="224">
        <v>5285</v>
      </c>
      <c r="B5289" s="75" t="s">
        <v>2109</v>
      </c>
      <c r="C5289" s="8" t="s">
        <v>1369</v>
      </c>
      <c r="D5289" s="18">
        <v>0.5960833333333333</v>
      </c>
      <c r="E5289" s="122"/>
      <c r="F5289" s="17"/>
      <c r="G5289" s="18">
        <f>SUM(D5289*100,E5289:F5289)</f>
        <v>59.608333333333327</v>
      </c>
      <c r="H5289" s="17"/>
      <c r="I5289" s="19"/>
      <c r="J5289" s="18">
        <f>SUM(H5289:I5289)</f>
        <v>0</v>
      </c>
      <c r="K5289" s="17"/>
      <c r="L5289" s="19"/>
      <c r="M5289" s="19"/>
      <c r="N5289" s="18">
        <f>SUM(K5289:M5289)</f>
        <v>0</v>
      </c>
      <c r="O5289" s="19"/>
      <c r="P5289" s="19"/>
      <c r="Q5289" s="19"/>
      <c r="R5289" s="19"/>
      <c r="S5289" s="18">
        <f>SUM(O5289:R5289)</f>
        <v>0</v>
      </c>
      <c r="T5289" s="20"/>
      <c r="U5289" s="17"/>
      <c r="V5289" s="17"/>
      <c r="W5289" s="17"/>
      <c r="X5289" s="17"/>
      <c r="Y5289" s="17"/>
      <c r="Z5289" s="18">
        <f>SUM(T5289:Y5289)</f>
        <v>0</v>
      </c>
      <c r="AA5289" s="17"/>
      <c r="AB5289" s="17"/>
      <c r="AC5289" s="41">
        <f>G5289+J5289+N5289+S5289+Z5289+AA5289-AB5289</f>
        <v>59.608333333333327</v>
      </c>
    </row>
    <row r="5290" spans="1:29" x14ac:dyDescent="0.25">
      <c r="A5290" s="224">
        <v>5286</v>
      </c>
      <c r="B5290" s="62" t="s">
        <v>3232</v>
      </c>
      <c r="C5290" s="13" t="s">
        <v>2360</v>
      </c>
      <c r="D5290" s="18">
        <v>0.59599999999999997</v>
      </c>
      <c r="E5290" s="122"/>
      <c r="F5290" s="17"/>
      <c r="G5290" s="18">
        <v>59.599999999999994</v>
      </c>
      <c r="H5290" s="17"/>
      <c r="I5290" s="19"/>
      <c r="J5290" s="18">
        <v>0</v>
      </c>
      <c r="K5290" s="17"/>
      <c r="L5290" s="19"/>
      <c r="M5290" s="19"/>
      <c r="N5290" s="18">
        <v>0</v>
      </c>
      <c r="O5290" s="19"/>
      <c r="P5290" s="19"/>
      <c r="Q5290" s="19"/>
      <c r="R5290" s="19"/>
      <c r="S5290" s="18">
        <v>0</v>
      </c>
      <c r="T5290" s="20"/>
      <c r="U5290" s="17"/>
      <c r="V5290" s="17"/>
      <c r="W5290" s="17"/>
      <c r="X5290" s="17"/>
      <c r="Y5290" s="17"/>
      <c r="Z5290" s="18">
        <v>0</v>
      </c>
      <c r="AA5290" s="17"/>
      <c r="AB5290" s="17"/>
      <c r="AC5290" s="41">
        <v>59.599999999999994</v>
      </c>
    </row>
    <row r="5291" spans="1:29" x14ac:dyDescent="0.25">
      <c r="A5291" s="225">
        <v>5287</v>
      </c>
      <c r="B5291" s="62" t="s">
        <v>3939</v>
      </c>
      <c r="C5291" s="13" t="s">
        <v>3340</v>
      </c>
      <c r="D5291" s="18">
        <v>0.59599999999999997</v>
      </c>
      <c r="E5291" s="122"/>
      <c r="F5291" s="17"/>
      <c r="G5291" s="18">
        <v>59.599999999999994</v>
      </c>
      <c r="H5291" s="17"/>
      <c r="I5291" s="19"/>
      <c r="J5291" s="18">
        <v>0</v>
      </c>
      <c r="K5291" s="17"/>
      <c r="L5291" s="19"/>
      <c r="M5291" s="19"/>
      <c r="N5291" s="18">
        <v>0</v>
      </c>
      <c r="O5291" s="19"/>
      <c r="P5291" s="19"/>
      <c r="Q5291" s="19"/>
      <c r="R5291" s="19"/>
      <c r="S5291" s="18">
        <v>0</v>
      </c>
      <c r="T5291" s="20"/>
      <c r="U5291" s="17"/>
      <c r="V5291" s="17"/>
      <c r="W5291" s="17"/>
      <c r="X5291" s="17"/>
      <c r="Y5291" s="17"/>
      <c r="Z5291" s="18">
        <v>0</v>
      </c>
      <c r="AA5291" s="17"/>
      <c r="AB5291" s="17"/>
      <c r="AC5291" s="41">
        <v>59.599999999999994</v>
      </c>
    </row>
    <row r="5292" spans="1:29" x14ac:dyDescent="0.25">
      <c r="A5292" s="224">
        <v>5288</v>
      </c>
      <c r="B5292" s="109">
        <v>194045</v>
      </c>
      <c r="C5292" s="36" t="s">
        <v>5457</v>
      </c>
      <c r="D5292" s="39">
        <v>0.59599999999999997</v>
      </c>
      <c r="E5292" s="123"/>
      <c r="F5292" s="33"/>
      <c r="G5292" s="34">
        <v>59.599999999999994</v>
      </c>
      <c r="H5292" s="33"/>
      <c r="I5292" s="32"/>
      <c r="J5292" s="34">
        <v>0</v>
      </c>
      <c r="K5292" s="33"/>
      <c r="L5292" s="32"/>
      <c r="M5292" s="32"/>
      <c r="N5292" s="34">
        <v>0</v>
      </c>
      <c r="O5292" s="32"/>
      <c r="P5292" s="32"/>
      <c r="Q5292" s="32"/>
      <c r="R5292" s="32"/>
      <c r="S5292" s="34">
        <v>0</v>
      </c>
      <c r="T5292" s="35"/>
      <c r="U5292" s="33"/>
      <c r="V5292" s="33"/>
      <c r="W5292" s="33"/>
      <c r="X5292" s="33"/>
      <c r="Y5292" s="33"/>
      <c r="Z5292" s="34">
        <v>0</v>
      </c>
      <c r="AA5292" s="33"/>
      <c r="AB5292" s="33"/>
      <c r="AC5292" s="42">
        <v>59.599999999999994</v>
      </c>
    </row>
    <row r="5293" spans="1:29" x14ac:dyDescent="0.25">
      <c r="A5293" s="224">
        <v>5289</v>
      </c>
      <c r="B5293" s="62" t="s">
        <v>4754</v>
      </c>
      <c r="C5293" s="8" t="s">
        <v>4042</v>
      </c>
      <c r="D5293" s="18">
        <v>0.59599999999999997</v>
      </c>
      <c r="E5293" s="124"/>
      <c r="F5293" s="17"/>
      <c r="G5293" s="18">
        <f>SUM(D5293*100,E5293:F5293)</f>
        <v>59.599999999999994</v>
      </c>
      <c r="H5293" s="17"/>
      <c r="I5293" s="19"/>
      <c r="J5293" s="18">
        <f>SUM(H5293:I5293)</f>
        <v>0</v>
      </c>
      <c r="K5293" s="17"/>
      <c r="L5293" s="19"/>
      <c r="M5293" s="19"/>
      <c r="N5293" s="18">
        <f>SUM(K5293:M5293)</f>
        <v>0</v>
      </c>
      <c r="O5293" s="19"/>
      <c r="P5293" s="19"/>
      <c r="Q5293" s="19"/>
      <c r="R5293" s="19"/>
      <c r="S5293" s="18">
        <f>SUM(O5293:R5293)</f>
        <v>0</v>
      </c>
      <c r="T5293" s="20"/>
      <c r="U5293" s="17"/>
      <c r="V5293" s="17"/>
      <c r="W5293" s="17"/>
      <c r="X5293" s="17"/>
      <c r="Y5293" s="17"/>
      <c r="Z5293" s="18">
        <f>SUM(T5293:Y5293)</f>
        <v>0</v>
      </c>
      <c r="AA5293" s="17"/>
      <c r="AB5293" s="17"/>
      <c r="AC5293" s="41">
        <f>G5293+J5293+N5293+S5293+Z5293+AA5293-AB5293</f>
        <v>59.599999999999994</v>
      </c>
    </row>
    <row r="5294" spans="1:29" x14ac:dyDescent="0.25">
      <c r="A5294" s="224">
        <v>5290</v>
      </c>
      <c r="B5294" s="62" t="s">
        <v>1216</v>
      </c>
      <c r="C5294" s="8" t="s">
        <v>5456</v>
      </c>
      <c r="D5294" s="6">
        <v>0.59586206896551719</v>
      </c>
      <c r="E5294" s="121"/>
      <c r="F5294" s="5"/>
      <c r="G5294" s="6">
        <f>SUM(D5294*100,E5294:F5294)</f>
        <v>59.586206896551715</v>
      </c>
      <c r="H5294" s="5"/>
      <c r="I5294" s="4"/>
      <c r="J5294" s="6">
        <f>SUM(H5294:I5294)</f>
        <v>0</v>
      </c>
      <c r="K5294" s="5"/>
      <c r="L5294" s="4"/>
      <c r="M5294" s="4"/>
      <c r="N5294" s="6">
        <f>SUM(K5294:M5294)</f>
        <v>0</v>
      </c>
      <c r="O5294" s="4"/>
      <c r="P5294" s="4"/>
      <c r="Q5294" s="4"/>
      <c r="R5294" s="4"/>
      <c r="S5294" s="6">
        <f>SUM(O5294:R5294)</f>
        <v>0</v>
      </c>
      <c r="T5294" s="7"/>
      <c r="U5294" s="5"/>
      <c r="V5294" s="5"/>
      <c r="W5294" s="5"/>
      <c r="X5294" s="5"/>
      <c r="Y5294" s="5"/>
      <c r="Z5294" s="6">
        <f>SUM(T5294:Y5294)</f>
        <v>0</v>
      </c>
      <c r="AA5294" s="5"/>
      <c r="AB5294" s="5"/>
      <c r="AC5294" s="40">
        <f>G5294+J5294+N5294+S5294+Z5294+AA5294-AB5294</f>
        <v>59.586206896551715</v>
      </c>
    </row>
    <row r="5295" spans="1:29" x14ac:dyDescent="0.25">
      <c r="A5295" s="225">
        <v>5291</v>
      </c>
      <c r="B5295" s="62" t="s">
        <v>3233</v>
      </c>
      <c r="C5295" s="13" t="s">
        <v>2360</v>
      </c>
      <c r="D5295" s="18">
        <v>0.59583333333333333</v>
      </c>
      <c r="E5295" s="122"/>
      <c r="F5295" s="17"/>
      <c r="G5295" s="18">
        <v>59.583333333333336</v>
      </c>
      <c r="H5295" s="17"/>
      <c r="I5295" s="19"/>
      <c r="J5295" s="18">
        <v>0</v>
      </c>
      <c r="K5295" s="17"/>
      <c r="L5295" s="19"/>
      <c r="M5295" s="19"/>
      <c r="N5295" s="18">
        <v>0</v>
      </c>
      <c r="O5295" s="19"/>
      <c r="P5295" s="19"/>
      <c r="Q5295" s="19"/>
      <c r="R5295" s="19"/>
      <c r="S5295" s="18">
        <v>0</v>
      </c>
      <c r="T5295" s="20"/>
      <c r="U5295" s="17"/>
      <c r="V5295" s="17"/>
      <c r="W5295" s="17"/>
      <c r="X5295" s="17"/>
      <c r="Y5295" s="17"/>
      <c r="Z5295" s="18">
        <v>0</v>
      </c>
      <c r="AA5295" s="17"/>
      <c r="AB5295" s="17"/>
      <c r="AC5295" s="41">
        <v>59.583333333333336</v>
      </c>
    </row>
    <row r="5296" spans="1:29" x14ac:dyDescent="0.25">
      <c r="A5296" s="224">
        <v>5292</v>
      </c>
      <c r="B5296" s="62" t="s">
        <v>3940</v>
      </c>
      <c r="C5296" s="13" t="s">
        <v>3340</v>
      </c>
      <c r="D5296" s="18">
        <v>0.59566666666666668</v>
      </c>
      <c r="E5296" s="122"/>
      <c r="F5296" s="17"/>
      <c r="G5296" s="18">
        <v>59.56666666666667</v>
      </c>
      <c r="H5296" s="17"/>
      <c r="I5296" s="19"/>
      <c r="J5296" s="18">
        <v>0</v>
      </c>
      <c r="K5296" s="17"/>
      <c r="L5296" s="19"/>
      <c r="M5296" s="19"/>
      <c r="N5296" s="18">
        <v>0</v>
      </c>
      <c r="O5296" s="19"/>
      <c r="P5296" s="19"/>
      <c r="Q5296" s="19"/>
      <c r="R5296" s="19"/>
      <c r="S5296" s="18">
        <v>0</v>
      </c>
      <c r="T5296" s="20"/>
      <c r="U5296" s="17"/>
      <c r="V5296" s="17"/>
      <c r="W5296" s="17"/>
      <c r="X5296" s="17"/>
      <c r="Y5296" s="17"/>
      <c r="Z5296" s="18">
        <v>0</v>
      </c>
      <c r="AA5296" s="17"/>
      <c r="AB5296" s="17"/>
      <c r="AC5296" s="41">
        <v>59.56666666666667</v>
      </c>
    </row>
    <row r="5297" spans="1:29" x14ac:dyDescent="0.25">
      <c r="A5297" s="224">
        <v>5293</v>
      </c>
      <c r="B5297" s="58" t="s">
        <v>1217</v>
      </c>
      <c r="C5297" s="8" t="s">
        <v>5456</v>
      </c>
      <c r="D5297" s="43">
        <v>0.59266666666666667</v>
      </c>
      <c r="E5297" s="121"/>
      <c r="F5297" s="5"/>
      <c r="G5297" s="6">
        <f>SUM(D5297*100,E5297:F5297)</f>
        <v>59.266666666666666</v>
      </c>
      <c r="H5297" s="5"/>
      <c r="I5297" s="4"/>
      <c r="J5297" s="6">
        <f>SUM(H5297:I5297)</f>
        <v>0</v>
      </c>
      <c r="K5297" s="5"/>
      <c r="L5297" s="4"/>
      <c r="M5297" s="4"/>
      <c r="N5297" s="6">
        <f>SUM(K5297:M5297)</f>
        <v>0</v>
      </c>
      <c r="O5297" s="4"/>
      <c r="P5297" s="4"/>
      <c r="Q5297" s="4"/>
      <c r="R5297" s="4"/>
      <c r="S5297" s="6">
        <f>SUM(O5297:R5297)</f>
        <v>0</v>
      </c>
      <c r="T5297" s="7"/>
      <c r="U5297" s="5">
        <v>0.3</v>
      </c>
      <c r="V5297" s="5"/>
      <c r="W5297" s="5"/>
      <c r="X5297" s="5"/>
      <c r="Y5297" s="5"/>
      <c r="Z5297" s="6">
        <f>SUM(T5297:Y5297)</f>
        <v>0.3</v>
      </c>
      <c r="AA5297" s="5"/>
      <c r="AB5297" s="5"/>
      <c r="AC5297" s="40">
        <f>G5297+J5297+N5297+S5297+Z5297+AA5297-AB5297</f>
        <v>59.566666666666663</v>
      </c>
    </row>
    <row r="5298" spans="1:29" x14ac:dyDescent="0.25">
      <c r="A5298" s="224">
        <v>5294</v>
      </c>
      <c r="B5298" s="58" t="s">
        <v>1218</v>
      </c>
      <c r="C5298" s="8" t="s">
        <v>5456</v>
      </c>
      <c r="D5298" s="6">
        <v>0.59548387096774191</v>
      </c>
      <c r="E5298" s="121"/>
      <c r="F5298" s="5"/>
      <c r="G5298" s="6">
        <f>SUM(D5298*100,E5298:F5298)</f>
        <v>59.548387096774192</v>
      </c>
      <c r="H5298" s="5"/>
      <c r="I5298" s="4"/>
      <c r="J5298" s="6">
        <f>SUM(H5298:I5298)</f>
        <v>0</v>
      </c>
      <c r="K5298" s="5"/>
      <c r="L5298" s="4"/>
      <c r="M5298" s="4"/>
      <c r="N5298" s="6">
        <f>SUM(K5298:M5298)</f>
        <v>0</v>
      </c>
      <c r="O5298" s="4"/>
      <c r="P5298" s="4"/>
      <c r="Q5298" s="4"/>
      <c r="R5298" s="4"/>
      <c r="S5298" s="6">
        <f>SUM(O5298:R5298)</f>
        <v>0</v>
      </c>
      <c r="T5298" s="7"/>
      <c r="U5298" s="5"/>
      <c r="V5298" s="5"/>
      <c r="W5298" s="5"/>
      <c r="X5298" s="5"/>
      <c r="Y5298" s="5"/>
      <c r="Z5298" s="6">
        <f>SUM(T5298:Y5298)</f>
        <v>0</v>
      </c>
      <c r="AA5298" s="5"/>
      <c r="AB5298" s="5"/>
      <c r="AC5298" s="40">
        <f>G5298+J5298+N5298+S5298+Z5298+AA5298-AB5298</f>
        <v>59.548387096774192</v>
      </c>
    </row>
    <row r="5299" spans="1:29" x14ac:dyDescent="0.25">
      <c r="A5299" s="225">
        <v>5295</v>
      </c>
      <c r="B5299" s="62" t="s">
        <v>3234</v>
      </c>
      <c r="C5299" s="13" t="s">
        <v>2360</v>
      </c>
      <c r="D5299" s="18">
        <v>0.59545454545454546</v>
      </c>
      <c r="E5299" s="122"/>
      <c r="F5299" s="17"/>
      <c r="G5299" s="18">
        <v>59.545454545454547</v>
      </c>
      <c r="H5299" s="17"/>
      <c r="I5299" s="19"/>
      <c r="J5299" s="18">
        <v>0</v>
      </c>
      <c r="K5299" s="17"/>
      <c r="L5299" s="19"/>
      <c r="M5299" s="19"/>
      <c r="N5299" s="18">
        <v>0</v>
      </c>
      <c r="O5299" s="19"/>
      <c r="P5299" s="19"/>
      <c r="Q5299" s="19"/>
      <c r="R5299" s="19"/>
      <c r="S5299" s="18">
        <v>0</v>
      </c>
      <c r="T5299" s="20"/>
      <c r="U5299" s="17"/>
      <c r="V5299" s="17"/>
      <c r="W5299" s="17"/>
      <c r="X5299" s="17"/>
      <c r="Y5299" s="17"/>
      <c r="Z5299" s="18">
        <v>0</v>
      </c>
      <c r="AA5299" s="17"/>
      <c r="AB5299" s="17"/>
      <c r="AC5299" s="41">
        <v>59.545454545454547</v>
      </c>
    </row>
    <row r="5300" spans="1:29" x14ac:dyDescent="0.25">
      <c r="A5300" s="224">
        <v>5296</v>
      </c>
      <c r="B5300" s="97" t="s">
        <v>2110</v>
      </c>
      <c r="C5300" s="8" t="s">
        <v>1369</v>
      </c>
      <c r="D5300" s="18">
        <v>0.58044666666666667</v>
      </c>
      <c r="E5300" s="122"/>
      <c r="F5300" s="17"/>
      <c r="G5300" s="18">
        <f>SUM(D5300*100,E5300:F5300)</f>
        <v>58.044666666666664</v>
      </c>
      <c r="H5300" s="17"/>
      <c r="I5300" s="19"/>
      <c r="J5300" s="18">
        <f>SUM(H5300:I5300)</f>
        <v>0</v>
      </c>
      <c r="K5300" s="17"/>
      <c r="L5300" s="19"/>
      <c r="M5300" s="19"/>
      <c r="N5300" s="18">
        <f>SUM(K5300:M5300)</f>
        <v>0</v>
      </c>
      <c r="O5300" s="19"/>
      <c r="P5300" s="19"/>
      <c r="Q5300" s="19"/>
      <c r="R5300" s="19"/>
      <c r="S5300" s="18">
        <f>SUM(O5300:R5300)</f>
        <v>0</v>
      </c>
      <c r="T5300" s="20"/>
      <c r="U5300" s="17">
        <v>0.5</v>
      </c>
      <c r="V5300" s="17"/>
      <c r="W5300" s="17">
        <v>0.2</v>
      </c>
      <c r="X5300" s="17">
        <v>0.8</v>
      </c>
      <c r="Y5300" s="17"/>
      <c r="Z5300" s="18">
        <f>SUM(T5300:Y5300)</f>
        <v>1.5</v>
      </c>
      <c r="AA5300" s="17"/>
      <c r="AB5300" s="17"/>
      <c r="AC5300" s="41">
        <f>G5300+J5300+N5300+S5300+Z5300+AA5300-AB5300</f>
        <v>59.544666666666664</v>
      </c>
    </row>
    <row r="5301" spans="1:29" x14ac:dyDescent="0.25">
      <c r="A5301" s="224">
        <v>5297</v>
      </c>
      <c r="B5301" s="96" t="s">
        <v>2111</v>
      </c>
      <c r="C5301" s="8" t="s">
        <v>1369</v>
      </c>
      <c r="D5301" s="18">
        <v>0.59525423728813565</v>
      </c>
      <c r="E5301" s="122"/>
      <c r="F5301" s="17"/>
      <c r="G5301" s="18">
        <f>SUM(D5301*100,E5301:F5301)</f>
        <v>59.525423728813564</v>
      </c>
      <c r="H5301" s="17"/>
      <c r="I5301" s="19"/>
      <c r="J5301" s="18">
        <f>SUM(H5301:I5301)</f>
        <v>0</v>
      </c>
      <c r="K5301" s="17"/>
      <c r="L5301" s="19"/>
      <c r="M5301" s="19"/>
      <c r="N5301" s="18">
        <f>SUM(K5301:M5301)</f>
        <v>0</v>
      </c>
      <c r="O5301" s="19"/>
      <c r="P5301" s="19"/>
      <c r="Q5301" s="19"/>
      <c r="R5301" s="19"/>
      <c r="S5301" s="18">
        <f>SUM(O5301:R5301)</f>
        <v>0</v>
      </c>
      <c r="T5301" s="20"/>
      <c r="U5301" s="17"/>
      <c r="V5301" s="17"/>
      <c r="W5301" s="17"/>
      <c r="X5301" s="17"/>
      <c r="Y5301" s="17"/>
      <c r="Z5301" s="18">
        <f>SUM(T5301:Y5301)</f>
        <v>0</v>
      </c>
      <c r="AA5301" s="17"/>
      <c r="AB5301" s="17"/>
      <c r="AC5301" s="41">
        <f>G5301+J5301+N5301+S5301+Z5301+AA5301-AB5301</f>
        <v>59.525423728813564</v>
      </c>
    </row>
    <row r="5302" spans="1:29" x14ac:dyDescent="0.25">
      <c r="A5302" s="224">
        <v>5298</v>
      </c>
      <c r="B5302" s="109">
        <v>214144</v>
      </c>
      <c r="C5302" s="36" t="s">
        <v>5457</v>
      </c>
      <c r="D5302" s="39">
        <v>0.59518518518518515</v>
      </c>
      <c r="E5302" s="123"/>
      <c r="F5302" s="33"/>
      <c r="G5302" s="34">
        <v>59.518518518518512</v>
      </c>
      <c r="H5302" s="33"/>
      <c r="I5302" s="32"/>
      <c r="J5302" s="34">
        <v>0</v>
      </c>
      <c r="K5302" s="33"/>
      <c r="L5302" s="32"/>
      <c r="M5302" s="32"/>
      <c r="N5302" s="34">
        <v>0</v>
      </c>
      <c r="O5302" s="32"/>
      <c r="P5302" s="32"/>
      <c r="Q5302" s="32"/>
      <c r="R5302" s="32"/>
      <c r="S5302" s="34">
        <v>0</v>
      </c>
      <c r="T5302" s="35"/>
      <c r="U5302" s="33"/>
      <c r="V5302" s="33"/>
      <c r="W5302" s="33"/>
      <c r="X5302" s="33"/>
      <c r="Y5302" s="33"/>
      <c r="Z5302" s="34">
        <v>0</v>
      </c>
      <c r="AA5302" s="33"/>
      <c r="AB5302" s="33"/>
      <c r="AC5302" s="42">
        <v>59.518518518518512</v>
      </c>
    </row>
    <row r="5303" spans="1:29" x14ac:dyDescent="0.25">
      <c r="A5303" s="225">
        <v>5299</v>
      </c>
      <c r="B5303" s="76" t="s">
        <v>2112</v>
      </c>
      <c r="C5303" s="8" t="s">
        <v>1369</v>
      </c>
      <c r="D5303" s="18">
        <v>0.59516666666666662</v>
      </c>
      <c r="E5303" s="122"/>
      <c r="F5303" s="17"/>
      <c r="G5303" s="18">
        <f>SUM(D5303*100,E5303:F5303)</f>
        <v>59.516666666666666</v>
      </c>
      <c r="H5303" s="17"/>
      <c r="I5303" s="19"/>
      <c r="J5303" s="18">
        <f>SUM(H5303:I5303)</f>
        <v>0</v>
      </c>
      <c r="K5303" s="17"/>
      <c r="L5303" s="19"/>
      <c r="M5303" s="19"/>
      <c r="N5303" s="18">
        <f>SUM(K5303:M5303)</f>
        <v>0</v>
      </c>
      <c r="O5303" s="19"/>
      <c r="P5303" s="19"/>
      <c r="Q5303" s="19"/>
      <c r="R5303" s="19"/>
      <c r="S5303" s="18">
        <f>SUM(O5303:R5303)</f>
        <v>0</v>
      </c>
      <c r="T5303" s="20"/>
      <c r="U5303" s="17"/>
      <c r="V5303" s="17"/>
      <c r="W5303" s="17"/>
      <c r="X5303" s="17"/>
      <c r="Y5303" s="17"/>
      <c r="Z5303" s="18">
        <f>SUM(T5303:Y5303)</f>
        <v>0</v>
      </c>
      <c r="AA5303" s="17"/>
      <c r="AB5303" s="17"/>
      <c r="AC5303" s="41">
        <f>G5303+J5303+N5303+S5303+Z5303+AA5303-AB5303</f>
        <v>59.516666666666666</v>
      </c>
    </row>
    <row r="5304" spans="1:29" x14ac:dyDescent="0.25">
      <c r="A5304" s="224">
        <v>5300</v>
      </c>
      <c r="B5304" s="62" t="s">
        <v>3941</v>
      </c>
      <c r="C5304" s="13" t="s">
        <v>3340</v>
      </c>
      <c r="D5304" s="18">
        <v>0.57999999999999996</v>
      </c>
      <c r="E5304" s="122">
        <v>1</v>
      </c>
      <c r="F5304" s="17"/>
      <c r="G5304" s="18">
        <v>58.999999999999993</v>
      </c>
      <c r="H5304" s="17"/>
      <c r="I5304" s="19"/>
      <c r="J5304" s="18">
        <v>0</v>
      </c>
      <c r="K5304" s="17"/>
      <c r="L5304" s="19"/>
      <c r="M5304" s="19"/>
      <c r="N5304" s="18">
        <v>0</v>
      </c>
      <c r="O5304" s="19"/>
      <c r="P5304" s="19"/>
      <c r="Q5304" s="19"/>
      <c r="R5304" s="19"/>
      <c r="S5304" s="18">
        <v>0</v>
      </c>
      <c r="T5304" s="20"/>
      <c r="U5304" s="17"/>
      <c r="V5304" s="17">
        <v>0.5</v>
      </c>
      <c r="W5304" s="17"/>
      <c r="X5304" s="17"/>
      <c r="Y5304" s="17"/>
      <c r="Z5304" s="18">
        <v>0.5</v>
      </c>
      <c r="AA5304" s="17"/>
      <c r="AB5304" s="17"/>
      <c r="AC5304" s="41">
        <v>59.499999999999993</v>
      </c>
    </row>
    <row r="5305" spans="1:29" x14ac:dyDescent="0.25">
      <c r="A5305" s="224">
        <v>5301</v>
      </c>
      <c r="B5305" s="62" t="s">
        <v>1219</v>
      </c>
      <c r="C5305" s="8" t="s">
        <v>5456</v>
      </c>
      <c r="D5305" s="6">
        <v>0.59482758620689657</v>
      </c>
      <c r="E5305" s="121"/>
      <c r="F5305" s="5"/>
      <c r="G5305" s="6">
        <f>SUM(D5305*100,E5305:F5305)</f>
        <v>59.482758620689658</v>
      </c>
      <c r="H5305" s="5"/>
      <c r="I5305" s="4"/>
      <c r="J5305" s="6">
        <f>SUM(H5305:I5305)</f>
        <v>0</v>
      </c>
      <c r="K5305" s="5"/>
      <c r="L5305" s="4"/>
      <c r="M5305" s="4"/>
      <c r="N5305" s="6">
        <f>SUM(K5305:M5305)</f>
        <v>0</v>
      </c>
      <c r="O5305" s="4"/>
      <c r="P5305" s="4"/>
      <c r="Q5305" s="4"/>
      <c r="R5305" s="4"/>
      <c r="S5305" s="6">
        <f>SUM(O5305:R5305)</f>
        <v>0</v>
      </c>
      <c r="T5305" s="7"/>
      <c r="U5305" s="5"/>
      <c r="V5305" s="5"/>
      <c r="W5305" s="5"/>
      <c r="X5305" s="5"/>
      <c r="Y5305" s="5"/>
      <c r="Z5305" s="6">
        <f>SUM(T5305:Y5305)</f>
        <v>0</v>
      </c>
      <c r="AA5305" s="5"/>
      <c r="AB5305" s="5"/>
      <c r="AC5305" s="40">
        <f>G5305+J5305+N5305+S5305+Z5305+AA5305-AB5305</f>
        <v>59.482758620689658</v>
      </c>
    </row>
    <row r="5306" spans="1:29" x14ac:dyDescent="0.25">
      <c r="A5306" s="224">
        <v>5302</v>
      </c>
      <c r="B5306" s="81" t="s">
        <v>2113</v>
      </c>
      <c r="C5306" s="8" t="s">
        <v>1369</v>
      </c>
      <c r="D5306" s="18">
        <v>0.59475655430711616</v>
      </c>
      <c r="E5306" s="122"/>
      <c r="F5306" s="17"/>
      <c r="G5306" s="18">
        <f>SUM(D5306*100,E5306:F5306)</f>
        <v>59.475655430711619</v>
      </c>
      <c r="H5306" s="17"/>
      <c r="I5306" s="19"/>
      <c r="J5306" s="18">
        <f>SUM(H5306:I5306)</f>
        <v>0</v>
      </c>
      <c r="K5306" s="17"/>
      <c r="L5306" s="19"/>
      <c r="M5306" s="19"/>
      <c r="N5306" s="18">
        <f>SUM(K5306:M5306)</f>
        <v>0</v>
      </c>
      <c r="O5306" s="19"/>
      <c r="P5306" s="19"/>
      <c r="Q5306" s="19"/>
      <c r="R5306" s="19"/>
      <c r="S5306" s="18">
        <f>SUM(O5306:R5306)</f>
        <v>0</v>
      </c>
      <c r="T5306" s="20"/>
      <c r="U5306" s="17"/>
      <c r="V5306" s="17"/>
      <c r="W5306" s="17"/>
      <c r="X5306" s="17"/>
      <c r="Y5306" s="17"/>
      <c r="Z5306" s="18">
        <f>SUM(T5306:Y5306)</f>
        <v>0</v>
      </c>
      <c r="AA5306" s="17"/>
      <c r="AB5306" s="17"/>
      <c r="AC5306" s="41">
        <f>G5306+J5306+N5306+S5306+Z5306+AA5306-AB5306</f>
        <v>59.475655430711619</v>
      </c>
    </row>
    <row r="5307" spans="1:29" x14ac:dyDescent="0.25">
      <c r="A5307" s="225">
        <v>5303</v>
      </c>
      <c r="B5307" s="83" t="s">
        <v>2114</v>
      </c>
      <c r="C5307" s="8" t="s">
        <v>1369</v>
      </c>
      <c r="D5307" s="18">
        <v>0.59459333333333331</v>
      </c>
      <c r="E5307" s="122"/>
      <c r="F5307" s="17"/>
      <c r="G5307" s="18">
        <f>SUM(D5307*100,E5307:F5307)</f>
        <v>59.459333333333333</v>
      </c>
      <c r="H5307" s="17"/>
      <c r="I5307" s="19"/>
      <c r="J5307" s="18">
        <f>SUM(H5307:I5307)</f>
        <v>0</v>
      </c>
      <c r="K5307" s="17"/>
      <c r="L5307" s="19"/>
      <c r="M5307" s="19"/>
      <c r="N5307" s="18">
        <f>SUM(K5307:M5307)</f>
        <v>0</v>
      </c>
      <c r="O5307" s="19"/>
      <c r="P5307" s="19"/>
      <c r="Q5307" s="19"/>
      <c r="R5307" s="19"/>
      <c r="S5307" s="18">
        <f>SUM(O5307:R5307)</f>
        <v>0</v>
      </c>
      <c r="T5307" s="20"/>
      <c r="U5307" s="17"/>
      <c r="V5307" s="17"/>
      <c r="W5307" s="17"/>
      <c r="X5307" s="17"/>
      <c r="Y5307" s="17"/>
      <c r="Z5307" s="18">
        <f>SUM(T5307:Y5307)</f>
        <v>0</v>
      </c>
      <c r="AA5307" s="17"/>
      <c r="AB5307" s="17"/>
      <c r="AC5307" s="41">
        <f>G5307+J5307+N5307+S5307+Z5307+AA5307-AB5307</f>
        <v>59.459333333333333</v>
      </c>
    </row>
    <row r="5308" spans="1:29" x14ac:dyDescent="0.25">
      <c r="A5308" s="224">
        <v>5304</v>
      </c>
      <c r="B5308" s="62" t="s">
        <v>4997</v>
      </c>
      <c r="C5308" s="8" t="s">
        <v>4042</v>
      </c>
      <c r="D5308" s="18">
        <v>0.5945454545454546</v>
      </c>
      <c r="E5308" s="124"/>
      <c r="F5308" s="17"/>
      <c r="G5308" s="18">
        <f>SUM(D5308*100,E5308:F5308)</f>
        <v>59.45454545454546</v>
      </c>
      <c r="H5308" s="17"/>
      <c r="I5308" s="19"/>
      <c r="J5308" s="18">
        <f>SUM(H5308:I5308)</f>
        <v>0</v>
      </c>
      <c r="K5308" s="17"/>
      <c r="L5308" s="19"/>
      <c r="M5308" s="19"/>
      <c r="N5308" s="18">
        <f>SUM(K5308:M5308)</f>
        <v>0</v>
      </c>
      <c r="O5308" s="19"/>
      <c r="P5308" s="19"/>
      <c r="Q5308" s="19"/>
      <c r="R5308" s="19"/>
      <c r="S5308" s="18">
        <f>SUM(O5308:R5308)</f>
        <v>0</v>
      </c>
      <c r="T5308" s="20"/>
      <c r="U5308" s="17"/>
      <c r="V5308" s="17"/>
      <c r="W5308" s="17"/>
      <c r="X5308" s="17"/>
      <c r="Y5308" s="17"/>
      <c r="Z5308" s="18">
        <f>SUM(T5308:Y5308)</f>
        <v>0</v>
      </c>
      <c r="AA5308" s="17"/>
      <c r="AB5308" s="17"/>
      <c r="AC5308" s="41">
        <f>G5308+J5308+N5308+S5308+Z5308+AA5308-AB5308</f>
        <v>59.45454545454546</v>
      </c>
    </row>
    <row r="5309" spans="1:29" x14ac:dyDescent="0.25">
      <c r="A5309" s="224">
        <v>5305</v>
      </c>
      <c r="B5309" s="62" t="s">
        <v>3942</v>
      </c>
      <c r="C5309" s="13" t="s">
        <v>3340</v>
      </c>
      <c r="D5309" s="18">
        <v>0.59433333333333338</v>
      </c>
      <c r="E5309" s="122"/>
      <c r="F5309" s="17"/>
      <c r="G5309" s="18">
        <v>59.433333333333337</v>
      </c>
      <c r="H5309" s="17"/>
      <c r="I5309" s="19"/>
      <c r="J5309" s="18">
        <v>0</v>
      </c>
      <c r="K5309" s="17"/>
      <c r="L5309" s="19"/>
      <c r="M5309" s="19"/>
      <c r="N5309" s="18">
        <v>0</v>
      </c>
      <c r="O5309" s="19"/>
      <c r="P5309" s="19"/>
      <c r="Q5309" s="19"/>
      <c r="R5309" s="19"/>
      <c r="S5309" s="18">
        <v>0</v>
      </c>
      <c r="T5309" s="20"/>
      <c r="U5309" s="17"/>
      <c r="V5309" s="17"/>
      <c r="W5309" s="17"/>
      <c r="X5309" s="17"/>
      <c r="Y5309" s="17"/>
      <c r="Z5309" s="18">
        <v>0</v>
      </c>
      <c r="AA5309" s="17"/>
      <c r="AB5309" s="17"/>
      <c r="AC5309" s="41">
        <v>59.433333333333337</v>
      </c>
    </row>
    <row r="5310" spans="1:29" x14ac:dyDescent="0.25">
      <c r="A5310" s="224">
        <v>5306</v>
      </c>
      <c r="B5310" s="109">
        <v>194178</v>
      </c>
      <c r="C5310" s="36" t="s">
        <v>5457</v>
      </c>
      <c r="D5310" s="39">
        <v>0.59433333333333338</v>
      </c>
      <c r="E5310" s="123"/>
      <c r="F5310" s="33"/>
      <c r="G5310" s="34">
        <v>59.433333333333337</v>
      </c>
      <c r="H5310" s="33"/>
      <c r="I5310" s="32"/>
      <c r="J5310" s="34">
        <v>0</v>
      </c>
      <c r="K5310" s="33"/>
      <c r="L5310" s="32"/>
      <c r="M5310" s="32"/>
      <c r="N5310" s="34">
        <v>0</v>
      </c>
      <c r="O5310" s="32"/>
      <c r="P5310" s="32"/>
      <c r="Q5310" s="32"/>
      <c r="R5310" s="32"/>
      <c r="S5310" s="34">
        <v>0</v>
      </c>
      <c r="T5310" s="35"/>
      <c r="U5310" s="33"/>
      <c r="V5310" s="33"/>
      <c r="W5310" s="33"/>
      <c r="X5310" s="33"/>
      <c r="Y5310" s="33"/>
      <c r="Z5310" s="34">
        <v>0</v>
      </c>
      <c r="AA5310" s="33"/>
      <c r="AB5310" s="33"/>
      <c r="AC5310" s="42">
        <v>59.433333333333337</v>
      </c>
    </row>
    <row r="5311" spans="1:29" x14ac:dyDescent="0.25">
      <c r="A5311" s="225">
        <v>5307</v>
      </c>
      <c r="B5311" s="82" t="s">
        <v>2115</v>
      </c>
      <c r="C5311" s="25" t="s">
        <v>1369</v>
      </c>
      <c r="D5311" s="18">
        <v>0.59399999999999997</v>
      </c>
      <c r="E5311" s="122"/>
      <c r="F5311" s="17"/>
      <c r="G5311" s="18">
        <f>SUM(D5311*100,E5311:F5311)</f>
        <v>59.4</v>
      </c>
      <c r="H5311" s="17"/>
      <c r="I5311" s="19"/>
      <c r="J5311" s="18">
        <f>SUM(H5311:I5311)</f>
        <v>0</v>
      </c>
      <c r="K5311" s="17"/>
      <c r="L5311" s="19"/>
      <c r="M5311" s="19"/>
      <c r="N5311" s="18">
        <f>SUM(K5311:M5311)</f>
        <v>0</v>
      </c>
      <c r="O5311" s="19"/>
      <c r="P5311" s="19"/>
      <c r="Q5311" s="19"/>
      <c r="R5311" s="19"/>
      <c r="S5311" s="18">
        <f>SUM(O5311:R5311)</f>
        <v>0</v>
      </c>
      <c r="T5311" s="20"/>
      <c r="U5311" s="17"/>
      <c r="V5311" s="17"/>
      <c r="W5311" s="17"/>
      <c r="X5311" s="17"/>
      <c r="Y5311" s="17"/>
      <c r="Z5311" s="18">
        <f>SUM(T5311:Y5311)</f>
        <v>0</v>
      </c>
      <c r="AA5311" s="17"/>
      <c r="AB5311" s="17"/>
      <c r="AC5311" s="41">
        <f>G5311+J5311+N5311+S5311+Z5311+AA5311-AB5311</f>
        <v>59.4</v>
      </c>
    </row>
    <row r="5312" spans="1:29" x14ac:dyDescent="0.25">
      <c r="A5312" s="224">
        <v>5308</v>
      </c>
      <c r="B5312" s="81" t="s">
        <v>2116</v>
      </c>
      <c r="C5312" s="21" t="s">
        <v>1369</v>
      </c>
      <c r="D5312" s="18">
        <v>0.59393939393939399</v>
      </c>
      <c r="E5312" s="122"/>
      <c r="F5312" s="17"/>
      <c r="G5312" s="18">
        <f>SUM(D5312*100,E5312:F5312)</f>
        <v>59.393939393939398</v>
      </c>
      <c r="H5312" s="17"/>
      <c r="I5312" s="19"/>
      <c r="J5312" s="18">
        <f>SUM(H5312:I5312)</f>
        <v>0</v>
      </c>
      <c r="K5312" s="17"/>
      <c r="L5312" s="19"/>
      <c r="M5312" s="19"/>
      <c r="N5312" s="18">
        <f>SUM(K5312:M5312)</f>
        <v>0</v>
      </c>
      <c r="O5312" s="19"/>
      <c r="P5312" s="19"/>
      <c r="Q5312" s="19"/>
      <c r="R5312" s="19"/>
      <c r="S5312" s="18">
        <f>SUM(O5312:R5312)</f>
        <v>0</v>
      </c>
      <c r="T5312" s="20"/>
      <c r="U5312" s="17"/>
      <c r="V5312" s="17"/>
      <c r="W5312" s="17"/>
      <c r="X5312" s="17"/>
      <c r="Y5312" s="17"/>
      <c r="Z5312" s="18">
        <f>SUM(T5312:Y5312)</f>
        <v>0</v>
      </c>
      <c r="AA5312" s="17"/>
      <c r="AB5312" s="17"/>
      <c r="AC5312" s="41">
        <f>G5312+J5312+N5312+S5312+Z5312+AA5312-AB5312</f>
        <v>59.393939393939398</v>
      </c>
    </row>
    <row r="5313" spans="1:29" x14ac:dyDescent="0.25">
      <c r="A5313" s="224">
        <v>5309</v>
      </c>
      <c r="B5313" s="58" t="s">
        <v>1220</v>
      </c>
      <c r="C5313" s="8" t="s">
        <v>5456</v>
      </c>
      <c r="D5313" s="6">
        <v>0.59366666666666668</v>
      </c>
      <c r="E5313" s="121"/>
      <c r="F5313" s="5"/>
      <c r="G5313" s="6">
        <f>SUM(D5313*100,E5313:F5313)</f>
        <v>59.366666666666667</v>
      </c>
      <c r="H5313" s="5"/>
      <c r="I5313" s="4"/>
      <c r="J5313" s="6">
        <f>SUM(H5313:I5313)</f>
        <v>0</v>
      </c>
      <c r="K5313" s="5"/>
      <c r="L5313" s="4"/>
      <c r="M5313" s="4"/>
      <c r="N5313" s="6">
        <f>SUM(K5313:M5313)</f>
        <v>0</v>
      </c>
      <c r="O5313" s="4"/>
      <c r="P5313" s="4"/>
      <c r="Q5313" s="4"/>
      <c r="R5313" s="4"/>
      <c r="S5313" s="6">
        <f>SUM(O5313:R5313)</f>
        <v>0</v>
      </c>
      <c r="T5313" s="7"/>
      <c r="U5313" s="5"/>
      <c r="V5313" s="5"/>
      <c r="W5313" s="5"/>
      <c r="X5313" s="5"/>
      <c r="Y5313" s="5"/>
      <c r="Z5313" s="6">
        <f>SUM(T5313:Y5313)</f>
        <v>0</v>
      </c>
      <c r="AA5313" s="5"/>
      <c r="AB5313" s="5"/>
      <c r="AC5313" s="40">
        <f>G5313+J5313+N5313+S5313+Z5313+AA5313-AB5313</f>
        <v>59.366666666666667</v>
      </c>
    </row>
    <row r="5314" spans="1:29" x14ac:dyDescent="0.25">
      <c r="A5314" s="224">
        <v>5310</v>
      </c>
      <c r="B5314" s="62" t="s">
        <v>4684</v>
      </c>
      <c r="C5314" s="8" t="s">
        <v>4042</v>
      </c>
      <c r="D5314" s="18">
        <v>0.59366666666666668</v>
      </c>
      <c r="E5314" s="124"/>
      <c r="F5314" s="17"/>
      <c r="G5314" s="18">
        <f>SUM(D5314*100,E5314:F5314)</f>
        <v>59.366666666666667</v>
      </c>
      <c r="H5314" s="17"/>
      <c r="I5314" s="19"/>
      <c r="J5314" s="18">
        <f>SUM(H5314:I5314)</f>
        <v>0</v>
      </c>
      <c r="K5314" s="17"/>
      <c r="L5314" s="19"/>
      <c r="M5314" s="19"/>
      <c r="N5314" s="18">
        <f>SUM(K5314:M5314)</f>
        <v>0</v>
      </c>
      <c r="O5314" s="19"/>
      <c r="P5314" s="19"/>
      <c r="Q5314" s="19"/>
      <c r="R5314" s="19"/>
      <c r="S5314" s="18">
        <f>SUM(O5314:R5314)</f>
        <v>0</v>
      </c>
      <c r="T5314" s="20"/>
      <c r="U5314" s="17"/>
      <c r="V5314" s="17"/>
      <c r="W5314" s="17"/>
      <c r="X5314" s="17"/>
      <c r="Y5314" s="17"/>
      <c r="Z5314" s="18">
        <f>SUM(T5314:Y5314)</f>
        <v>0</v>
      </c>
      <c r="AA5314" s="17"/>
      <c r="AB5314" s="17"/>
      <c r="AC5314" s="41">
        <f>G5314+J5314+N5314+S5314+Z5314+AA5314-AB5314</f>
        <v>59.366666666666667</v>
      </c>
    </row>
    <row r="5315" spans="1:29" x14ac:dyDescent="0.25">
      <c r="A5315" s="225">
        <v>5311</v>
      </c>
      <c r="B5315" s="81" t="s">
        <v>4148</v>
      </c>
      <c r="C5315" s="8" t="s">
        <v>4042</v>
      </c>
      <c r="D5315" s="18">
        <v>0.59343749999999995</v>
      </c>
      <c r="E5315" s="124"/>
      <c r="F5315" s="17"/>
      <c r="G5315" s="18">
        <f>SUM(D5315*100,E5315:F5315)</f>
        <v>59.343749999999993</v>
      </c>
      <c r="H5315" s="17"/>
      <c r="I5315" s="19"/>
      <c r="J5315" s="18">
        <f>SUM(H5315:I5315)</f>
        <v>0</v>
      </c>
      <c r="K5315" s="17"/>
      <c r="L5315" s="19"/>
      <c r="M5315" s="19"/>
      <c r="N5315" s="18">
        <f>SUM(K5315:M5315)</f>
        <v>0</v>
      </c>
      <c r="O5315" s="19"/>
      <c r="P5315" s="19"/>
      <c r="Q5315" s="19"/>
      <c r="R5315" s="19"/>
      <c r="S5315" s="18">
        <f>SUM(O5315:R5315)</f>
        <v>0</v>
      </c>
      <c r="T5315" s="20"/>
      <c r="U5315" s="17"/>
      <c r="V5315" s="17"/>
      <c r="W5315" s="17"/>
      <c r="X5315" s="17"/>
      <c r="Y5315" s="17"/>
      <c r="Z5315" s="18">
        <f>SUM(T5315:Y5315)</f>
        <v>0</v>
      </c>
      <c r="AA5315" s="17"/>
      <c r="AB5315" s="17"/>
      <c r="AC5315" s="41">
        <f>G5315+J5315+N5315+S5315+Z5315+AA5315-AB5315</f>
        <v>59.343749999999993</v>
      </c>
    </row>
    <row r="5316" spans="1:29" x14ac:dyDescent="0.25">
      <c r="A5316" s="224">
        <v>5312</v>
      </c>
      <c r="B5316" s="62" t="s">
        <v>3235</v>
      </c>
      <c r="C5316" s="13" t="s">
        <v>2360</v>
      </c>
      <c r="D5316" s="18">
        <v>0.59333333333333338</v>
      </c>
      <c r="E5316" s="122"/>
      <c r="F5316" s="17"/>
      <c r="G5316" s="18">
        <v>59.333333333333336</v>
      </c>
      <c r="H5316" s="17"/>
      <c r="I5316" s="19"/>
      <c r="J5316" s="18">
        <v>0</v>
      </c>
      <c r="K5316" s="17"/>
      <c r="L5316" s="19"/>
      <c r="M5316" s="19"/>
      <c r="N5316" s="18">
        <v>0</v>
      </c>
      <c r="O5316" s="19"/>
      <c r="P5316" s="19"/>
      <c r="Q5316" s="19"/>
      <c r="R5316" s="19"/>
      <c r="S5316" s="18">
        <v>0</v>
      </c>
      <c r="T5316" s="20"/>
      <c r="U5316" s="17"/>
      <c r="V5316" s="17"/>
      <c r="W5316" s="17"/>
      <c r="X5316" s="17"/>
      <c r="Y5316" s="17"/>
      <c r="Z5316" s="18">
        <v>0</v>
      </c>
      <c r="AA5316" s="17"/>
      <c r="AB5316" s="17"/>
      <c r="AC5316" s="41">
        <v>59.333333333333336</v>
      </c>
    </row>
    <row r="5317" spans="1:29" x14ac:dyDescent="0.25">
      <c r="A5317" s="224">
        <v>5313</v>
      </c>
      <c r="B5317" s="103" t="s">
        <v>2117</v>
      </c>
      <c r="C5317" s="8" t="s">
        <v>1369</v>
      </c>
      <c r="D5317" s="18">
        <v>0.58299999999999996</v>
      </c>
      <c r="E5317" s="122"/>
      <c r="F5317" s="17"/>
      <c r="G5317" s="18">
        <f>SUM(D5317*100,E5317:F5317)</f>
        <v>58.3</v>
      </c>
      <c r="H5317" s="17"/>
      <c r="I5317" s="19"/>
      <c r="J5317" s="18">
        <f>SUM(H5317:I5317)</f>
        <v>0</v>
      </c>
      <c r="K5317" s="17"/>
      <c r="L5317" s="19"/>
      <c r="M5317" s="19"/>
      <c r="N5317" s="18">
        <f>SUM(K5317:M5317)</f>
        <v>0</v>
      </c>
      <c r="O5317" s="19"/>
      <c r="P5317" s="19"/>
      <c r="Q5317" s="19"/>
      <c r="R5317" s="19"/>
      <c r="S5317" s="18">
        <f>SUM(O5317:R5317)</f>
        <v>0</v>
      </c>
      <c r="T5317" s="20"/>
      <c r="U5317" s="17">
        <v>1</v>
      </c>
      <c r="V5317" s="17"/>
      <c r="W5317" s="17"/>
      <c r="X5317" s="17"/>
      <c r="Y5317" s="17"/>
      <c r="Z5317" s="18">
        <f>SUM(T5317:Y5317)</f>
        <v>1</v>
      </c>
      <c r="AA5317" s="17"/>
      <c r="AB5317" s="17"/>
      <c r="AC5317" s="41">
        <f>G5317+J5317+N5317+S5317+Z5317+AA5317-AB5317</f>
        <v>59.3</v>
      </c>
    </row>
    <row r="5318" spans="1:29" x14ac:dyDescent="0.25">
      <c r="A5318" s="224">
        <v>5314</v>
      </c>
      <c r="B5318" s="83" t="s">
        <v>2118</v>
      </c>
      <c r="C5318" s="8" t="s">
        <v>1369</v>
      </c>
      <c r="D5318" s="18">
        <v>0.59297333333333335</v>
      </c>
      <c r="E5318" s="122"/>
      <c r="F5318" s="17"/>
      <c r="G5318" s="18">
        <f>SUM(D5318*100,E5318:F5318)</f>
        <v>59.297333333333334</v>
      </c>
      <c r="H5318" s="17"/>
      <c r="I5318" s="19"/>
      <c r="J5318" s="18">
        <f>SUM(H5318:I5318)</f>
        <v>0</v>
      </c>
      <c r="K5318" s="17"/>
      <c r="L5318" s="19"/>
      <c r="M5318" s="19"/>
      <c r="N5318" s="18">
        <f>SUM(K5318:M5318)</f>
        <v>0</v>
      </c>
      <c r="O5318" s="19"/>
      <c r="P5318" s="19"/>
      <c r="Q5318" s="19"/>
      <c r="R5318" s="19"/>
      <c r="S5318" s="18">
        <f>SUM(O5318:R5318)</f>
        <v>0</v>
      </c>
      <c r="T5318" s="20"/>
      <c r="U5318" s="17"/>
      <c r="V5318" s="17"/>
      <c r="W5318" s="17"/>
      <c r="X5318" s="17"/>
      <c r="Y5318" s="17"/>
      <c r="Z5318" s="18">
        <f>SUM(T5318:Y5318)</f>
        <v>0</v>
      </c>
      <c r="AA5318" s="17"/>
      <c r="AB5318" s="17"/>
      <c r="AC5318" s="41">
        <f>G5318+J5318+N5318+S5318+Z5318+AA5318-AB5318</f>
        <v>59.297333333333334</v>
      </c>
    </row>
    <row r="5319" spans="1:29" x14ac:dyDescent="0.25">
      <c r="A5319" s="225">
        <v>5315</v>
      </c>
      <c r="B5319" s="62" t="s">
        <v>3943</v>
      </c>
      <c r="C5319" s="13" t="s">
        <v>3340</v>
      </c>
      <c r="D5319" s="18">
        <v>0.59290322580645161</v>
      </c>
      <c r="E5319" s="122"/>
      <c r="F5319" s="17"/>
      <c r="G5319" s="18">
        <v>59.29032258064516</v>
      </c>
      <c r="H5319" s="17"/>
      <c r="I5319" s="19"/>
      <c r="J5319" s="18">
        <v>0</v>
      </c>
      <c r="K5319" s="17"/>
      <c r="L5319" s="19"/>
      <c r="M5319" s="19"/>
      <c r="N5319" s="18">
        <v>0</v>
      </c>
      <c r="O5319" s="19"/>
      <c r="P5319" s="19"/>
      <c r="Q5319" s="19"/>
      <c r="R5319" s="19"/>
      <c r="S5319" s="18">
        <v>0</v>
      </c>
      <c r="T5319" s="20"/>
      <c r="U5319" s="17"/>
      <c r="V5319" s="17"/>
      <c r="W5319" s="17"/>
      <c r="X5319" s="17"/>
      <c r="Y5319" s="17"/>
      <c r="Z5319" s="18">
        <v>0</v>
      </c>
      <c r="AA5319" s="17"/>
      <c r="AB5319" s="17"/>
      <c r="AC5319" s="41">
        <v>59.29032258064516</v>
      </c>
    </row>
    <row r="5320" spans="1:29" x14ac:dyDescent="0.25">
      <c r="A5320" s="224">
        <v>5316</v>
      </c>
      <c r="B5320" s="62" t="s">
        <v>3236</v>
      </c>
      <c r="C5320" s="13" t="s">
        <v>2360</v>
      </c>
      <c r="D5320" s="18">
        <v>0.59272727272727277</v>
      </c>
      <c r="E5320" s="122"/>
      <c r="F5320" s="17"/>
      <c r="G5320" s="18">
        <v>59.27272727272728</v>
      </c>
      <c r="H5320" s="17"/>
      <c r="I5320" s="19"/>
      <c r="J5320" s="18">
        <v>0</v>
      </c>
      <c r="K5320" s="17"/>
      <c r="L5320" s="19"/>
      <c r="M5320" s="19"/>
      <c r="N5320" s="18">
        <v>0</v>
      </c>
      <c r="O5320" s="19"/>
      <c r="P5320" s="19"/>
      <c r="Q5320" s="19"/>
      <c r="R5320" s="19"/>
      <c r="S5320" s="18">
        <v>0</v>
      </c>
      <c r="T5320" s="20"/>
      <c r="U5320" s="17"/>
      <c r="V5320" s="17"/>
      <c r="W5320" s="17"/>
      <c r="X5320" s="17"/>
      <c r="Y5320" s="17"/>
      <c r="Z5320" s="18">
        <v>0</v>
      </c>
      <c r="AA5320" s="17"/>
      <c r="AB5320" s="17"/>
      <c r="AC5320" s="41">
        <v>59.27272727272728</v>
      </c>
    </row>
    <row r="5321" spans="1:29" x14ac:dyDescent="0.25">
      <c r="A5321" s="224">
        <v>5317</v>
      </c>
      <c r="B5321" s="62" t="s">
        <v>5058</v>
      </c>
      <c r="C5321" s="24" t="s">
        <v>4042</v>
      </c>
      <c r="D5321" s="18">
        <v>0.59258064516129028</v>
      </c>
      <c r="E5321" s="124"/>
      <c r="F5321" s="17"/>
      <c r="G5321" s="18">
        <f>SUM(D5321*100,E5321:F5321)</f>
        <v>59.258064516129025</v>
      </c>
      <c r="H5321" s="17"/>
      <c r="I5321" s="19"/>
      <c r="J5321" s="18">
        <f>SUM(H5321:I5321)</f>
        <v>0</v>
      </c>
      <c r="K5321" s="17"/>
      <c r="L5321" s="19"/>
      <c r="M5321" s="19"/>
      <c r="N5321" s="18">
        <f>SUM(K5321:M5321)</f>
        <v>0</v>
      </c>
      <c r="O5321" s="19"/>
      <c r="P5321" s="19"/>
      <c r="Q5321" s="19"/>
      <c r="R5321" s="19"/>
      <c r="S5321" s="18">
        <f>SUM(O5321:R5321)</f>
        <v>0</v>
      </c>
      <c r="T5321" s="20"/>
      <c r="U5321" s="17"/>
      <c r="V5321" s="17"/>
      <c r="W5321" s="17"/>
      <c r="X5321" s="17"/>
      <c r="Y5321" s="17"/>
      <c r="Z5321" s="18">
        <f>SUM(T5321:Y5321)</f>
        <v>0</v>
      </c>
      <c r="AA5321" s="17"/>
      <c r="AB5321" s="17"/>
      <c r="AC5321" s="41">
        <f>G5321+J5321+N5321+S5321+Z5321+AA5321-AB5321</f>
        <v>59.258064516129025</v>
      </c>
    </row>
    <row r="5322" spans="1:29" x14ac:dyDescent="0.25">
      <c r="A5322" s="224">
        <v>5318</v>
      </c>
      <c r="B5322" s="62" t="s">
        <v>1221</v>
      </c>
      <c r="C5322" s="8" t="s">
        <v>5456</v>
      </c>
      <c r="D5322" s="6">
        <v>0.59241379310344833</v>
      </c>
      <c r="E5322" s="121"/>
      <c r="F5322" s="5"/>
      <c r="G5322" s="6">
        <f>SUM(D5322*100,E5322:F5322)</f>
        <v>59.241379310344833</v>
      </c>
      <c r="H5322" s="5"/>
      <c r="I5322" s="4"/>
      <c r="J5322" s="6">
        <f>SUM(H5322:I5322)</f>
        <v>0</v>
      </c>
      <c r="K5322" s="5"/>
      <c r="L5322" s="4"/>
      <c r="M5322" s="4"/>
      <c r="N5322" s="6">
        <f>SUM(K5322:M5322)</f>
        <v>0</v>
      </c>
      <c r="O5322" s="4"/>
      <c r="P5322" s="4"/>
      <c r="Q5322" s="4"/>
      <c r="R5322" s="4"/>
      <c r="S5322" s="6">
        <f>SUM(O5322:R5322)</f>
        <v>0</v>
      </c>
      <c r="T5322" s="7"/>
      <c r="U5322" s="5"/>
      <c r="V5322" s="5"/>
      <c r="W5322" s="5"/>
      <c r="X5322" s="5"/>
      <c r="Y5322" s="5"/>
      <c r="Z5322" s="6">
        <f>SUM(T5322:Y5322)</f>
        <v>0</v>
      </c>
      <c r="AA5322" s="5"/>
      <c r="AB5322" s="5"/>
      <c r="AC5322" s="40">
        <f>G5322+J5322+N5322+S5322+Z5322+AA5322-AB5322</f>
        <v>59.241379310344833</v>
      </c>
    </row>
    <row r="5323" spans="1:29" x14ac:dyDescent="0.25">
      <c r="A5323" s="225">
        <v>5319</v>
      </c>
      <c r="B5323" s="109">
        <v>214172</v>
      </c>
      <c r="C5323" s="36" t="s">
        <v>5457</v>
      </c>
      <c r="D5323" s="39">
        <v>0.59204444444444448</v>
      </c>
      <c r="E5323" s="123"/>
      <c r="F5323" s="33"/>
      <c r="G5323" s="34">
        <v>59.204444444444448</v>
      </c>
      <c r="H5323" s="33"/>
      <c r="I5323" s="32"/>
      <c r="J5323" s="34">
        <v>0</v>
      </c>
      <c r="K5323" s="33"/>
      <c r="L5323" s="32"/>
      <c r="M5323" s="32"/>
      <c r="N5323" s="34">
        <v>0</v>
      </c>
      <c r="O5323" s="32"/>
      <c r="P5323" s="32"/>
      <c r="Q5323" s="32"/>
      <c r="R5323" s="32"/>
      <c r="S5323" s="34">
        <v>0</v>
      </c>
      <c r="T5323" s="35"/>
      <c r="U5323" s="33"/>
      <c r="V5323" s="33"/>
      <c r="W5323" s="33"/>
      <c r="X5323" s="33"/>
      <c r="Y5323" s="33"/>
      <c r="Z5323" s="34">
        <v>0</v>
      </c>
      <c r="AA5323" s="33"/>
      <c r="AB5323" s="33"/>
      <c r="AC5323" s="42">
        <v>59.204444444444448</v>
      </c>
    </row>
    <row r="5324" spans="1:29" x14ac:dyDescent="0.25">
      <c r="A5324" s="224">
        <v>5320</v>
      </c>
      <c r="B5324" s="77" t="s">
        <v>2119</v>
      </c>
      <c r="C5324" s="21" t="s">
        <v>1369</v>
      </c>
      <c r="D5324" s="18">
        <v>0.59195718654434248</v>
      </c>
      <c r="E5324" s="122"/>
      <c r="F5324" s="17"/>
      <c r="G5324" s="18">
        <f>SUM(D5324*100,E5324:F5324)</f>
        <v>59.195718654434245</v>
      </c>
      <c r="H5324" s="17"/>
      <c r="I5324" s="19"/>
      <c r="J5324" s="18">
        <f>SUM(H5324:I5324)</f>
        <v>0</v>
      </c>
      <c r="K5324" s="17"/>
      <c r="L5324" s="19"/>
      <c r="M5324" s="19"/>
      <c r="N5324" s="18">
        <f>SUM(K5324:M5324)</f>
        <v>0</v>
      </c>
      <c r="O5324" s="19"/>
      <c r="P5324" s="19"/>
      <c r="Q5324" s="19"/>
      <c r="R5324" s="19"/>
      <c r="S5324" s="18">
        <f>SUM(O5324:R5324)</f>
        <v>0</v>
      </c>
      <c r="T5324" s="20"/>
      <c r="U5324" s="17"/>
      <c r="V5324" s="17"/>
      <c r="W5324" s="17"/>
      <c r="X5324" s="17"/>
      <c r="Y5324" s="17"/>
      <c r="Z5324" s="18">
        <f>SUM(T5324:Y5324)</f>
        <v>0</v>
      </c>
      <c r="AA5324" s="17"/>
      <c r="AB5324" s="17"/>
      <c r="AC5324" s="41">
        <f>G5324+J5324+N5324+S5324+Z5324+AA5324-AB5324</f>
        <v>59.195718654434245</v>
      </c>
    </row>
    <row r="5325" spans="1:29" x14ac:dyDescent="0.25">
      <c r="A5325" s="224">
        <v>5321</v>
      </c>
      <c r="B5325" s="62" t="s">
        <v>3944</v>
      </c>
      <c r="C5325" s="13" t="s">
        <v>3340</v>
      </c>
      <c r="D5325" s="18">
        <v>0.58181818181818179</v>
      </c>
      <c r="E5325" s="122">
        <v>1</v>
      </c>
      <c r="F5325" s="17"/>
      <c r="G5325" s="18">
        <v>59.18181818181818</v>
      </c>
      <c r="H5325" s="17"/>
      <c r="I5325" s="19"/>
      <c r="J5325" s="18">
        <v>0</v>
      </c>
      <c r="K5325" s="17"/>
      <c r="L5325" s="19"/>
      <c r="M5325" s="19"/>
      <c r="N5325" s="18">
        <v>0</v>
      </c>
      <c r="O5325" s="19"/>
      <c r="P5325" s="19"/>
      <c r="Q5325" s="19"/>
      <c r="R5325" s="19"/>
      <c r="S5325" s="18">
        <v>0</v>
      </c>
      <c r="T5325" s="20"/>
      <c r="U5325" s="17"/>
      <c r="V5325" s="17"/>
      <c r="W5325" s="17"/>
      <c r="X5325" s="17"/>
      <c r="Y5325" s="17"/>
      <c r="Z5325" s="18">
        <v>0</v>
      </c>
      <c r="AA5325" s="17"/>
      <c r="AB5325" s="17"/>
      <c r="AC5325" s="41">
        <v>59.18181818181818</v>
      </c>
    </row>
    <row r="5326" spans="1:29" x14ac:dyDescent="0.25">
      <c r="A5326" s="224">
        <v>5322</v>
      </c>
      <c r="B5326" s="81" t="s">
        <v>2120</v>
      </c>
      <c r="C5326" s="8" t="s">
        <v>1369</v>
      </c>
      <c r="D5326" s="18">
        <v>0.5913857677902622</v>
      </c>
      <c r="E5326" s="122"/>
      <c r="F5326" s="17"/>
      <c r="G5326" s="18">
        <f>SUM(D5326*100,E5326:F5326)</f>
        <v>59.138576779026216</v>
      </c>
      <c r="H5326" s="17"/>
      <c r="I5326" s="19"/>
      <c r="J5326" s="18">
        <f>SUM(H5326:I5326)</f>
        <v>0</v>
      </c>
      <c r="K5326" s="17"/>
      <c r="L5326" s="19"/>
      <c r="M5326" s="19"/>
      <c r="N5326" s="18">
        <f>SUM(K5326:M5326)</f>
        <v>0</v>
      </c>
      <c r="O5326" s="19"/>
      <c r="P5326" s="19"/>
      <c r="Q5326" s="19"/>
      <c r="R5326" s="19"/>
      <c r="S5326" s="18">
        <f>SUM(O5326:R5326)</f>
        <v>0</v>
      </c>
      <c r="T5326" s="20"/>
      <c r="U5326" s="17"/>
      <c r="V5326" s="17"/>
      <c r="W5326" s="17"/>
      <c r="X5326" s="17"/>
      <c r="Y5326" s="17"/>
      <c r="Z5326" s="18">
        <f>SUM(T5326:Y5326)</f>
        <v>0</v>
      </c>
      <c r="AA5326" s="17"/>
      <c r="AB5326" s="17"/>
      <c r="AC5326" s="41">
        <f>G5326+J5326+N5326+S5326+Z5326+AA5326-AB5326</f>
        <v>59.138576779026216</v>
      </c>
    </row>
    <row r="5327" spans="1:29" x14ac:dyDescent="0.25">
      <c r="A5327" s="225">
        <v>5323</v>
      </c>
      <c r="B5327" s="109">
        <v>214209</v>
      </c>
      <c r="C5327" s="36" t="s">
        <v>5457</v>
      </c>
      <c r="D5327" s="39">
        <v>0.59114814814814809</v>
      </c>
      <c r="E5327" s="123"/>
      <c r="F5327" s="33"/>
      <c r="G5327" s="34">
        <v>59.114814814814807</v>
      </c>
      <c r="H5327" s="33"/>
      <c r="I5327" s="32"/>
      <c r="J5327" s="34">
        <v>0</v>
      </c>
      <c r="K5327" s="33"/>
      <c r="L5327" s="32"/>
      <c r="M5327" s="32"/>
      <c r="N5327" s="34">
        <v>0</v>
      </c>
      <c r="O5327" s="32"/>
      <c r="P5327" s="32"/>
      <c r="Q5327" s="32"/>
      <c r="R5327" s="32"/>
      <c r="S5327" s="34">
        <v>0</v>
      </c>
      <c r="T5327" s="35"/>
      <c r="U5327" s="33"/>
      <c r="V5327" s="33"/>
      <c r="W5327" s="33"/>
      <c r="X5327" s="33"/>
      <c r="Y5327" s="33"/>
      <c r="Z5327" s="34">
        <v>0</v>
      </c>
      <c r="AA5327" s="33"/>
      <c r="AB5327" s="33"/>
      <c r="AC5327" s="42">
        <v>59.114814814814807</v>
      </c>
    </row>
    <row r="5328" spans="1:29" x14ac:dyDescent="0.25">
      <c r="A5328" s="224">
        <v>5324</v>
      </c>
      <c r="B5328" s="81" t="s">
        <v>4195</v>
      </c>
      <c r="C5328" s="8" t="s">
        <v>4042</v>
      </c>
      <c r="D5328" s="18">
        <v>0.5909375</v>
      </c>
      <c r="E5328" s="124"/>
      <c r="F5328" s="17"/>
      <c r="G5328" s="18">
        <f>SUM(D5328*100,E5328:F5328)</f>
        <v>59.09375</v>
      </c>
      <c r="H5328" s="17"/>
      <c r="I5328" s="19"/>
      <c r="J5328" s="18">
        <f>SUM(H5328:I5328)</f>
        <v>0</v>
      </c>
      <c r="K5328" s="17"/>
      <c r="L5328" s="19"/>
      <c r="M5328" s="19"/>
      <c r="N5328" s="18">
        <f>SUM(K5328:M5328)</f>
        <v>0</v>
      </c>
      <c r="O5328" s="19"/>
      <c r="P5328" s="19"/>
      <c r="Q5328" s="19"/>
      <c r="R5328" s="19"/>
      <c r="S5328" s="18">
        <f>SUM(O5328:R5328)</f>
        <v>0</v>
      </c>
      <c r="T5328" s="20"/>
      <c r="U5328" s="17"/>
      <c r="V5328" s="17"/>
      <c r="W5328" s="17"/>
      <c r="X5328" s="17"/>
      <c r="Y5328" s="17"/>
      <c r="Z5328" s="18">
        <f>SUM(T5328:Y5328)</f>
        <v>0</v>
      </c>
      <c r="AA5328" s="17"/>
      <c r="AB5328" s="17"/>
      <c r="AC5328" s="41">
        <f>G5328+J5328+N5328+S5328+Z5328+AA5328-AB5328</f>
        <v>59.09375</v>
      </c>
    </row>
    <row r="5329" spans="1:29" x14ac:dyDescent="0.25">
      <c r="A5329" s="224">
        <v>5325</v>
      </c>
      <c r="B5329" s="74" t="s">
        <v>2121</v>
      </c>
      <c r="C5329" s="8" t="s">
        <v>1369</v>
      </c>
      <c r="D5329" s="18">
        <v>0.59090909090909094</v>
      </c>
      <c r="E5329" s="122"/>
      <c r="F5329" s="17"/>
      <c r="G5329" s="18">
        <f>SUM(D5329*100,E5329:F5329)</f>
        <v>59.090909090909093</v>
      </c>
      <c r="H5329" s="17"/>
      <c r="I5329" s="19"/>
      <c r="J5329" s="18">
        <f>SUM(H5329:I5329)</f>
        <v>0</v>
      </c>
      <c r="K5329" s="17"/>
      <c r="L5329" s="19"/>
      <c r="M5329" s="19"/>
      <c r="N5329" s="18">
        <f>SUM(K5329:M5329)</f>
        <v>0</v>
      </c>
      <c r="O5329" s="19"/>
      <c r="P5329" s="19"/>
      <c r="Q5329" s="19"/>
      <c r="R5329" s="19"/>
      <c r="S5329" s="18">
        <f>SUM(O5329:R5329)</f>
        <v>0</v>
      </c>
      <c r="T5329" s="20"/>
      <c r="U5329" s="17"/>
      <c r="V5329" s="17"/>
      <c r="W5329" s="17"/>
      <c r="X5329" s="17"/>
      <c r="Y5329" s="17"/>
      <c r="Z5329" s="18">
        <f>SUM(T5329:Y5329)</f>
        <v>0</v>
      </c>
      <c r="AA5329" s="17"/>
      <c r="AB5329" s="17"/>
      <c r="AC5329" s="41">
        <f>G5329+J5329+N5329+S5329+Z5329+AA5329-AB5329</f>
        <v>59.090909090909093</v>
      </c>
    </row>
    <row r="5330" spans="1:29" x14ac:dyDescent="0.25">
      <c r="A5330" s="224">
        <v>5326</v>
      </c>
      <c r="B5330" s="91" t="s">
        <v>2122</v>
      </c>
      <c r="C5330" s="8" t="s">
        <v>1369</v>
      </c>
      <c r="D5330" s="18">
        <v>0.59079999999999999</v>
      </c>
      <c r="E5330" s="122"/>
      <c r="F5330" s="17"/>
      <c r="G5330" s="18">
        <f>SUM(D5330*100,E5330:F5330)</f>
        <v>59.08</v>
      </c>
      <c r="H5330" s="17"/>
      <c r="I5330" s="19"/>
      <c r="J5330" s="18">
        <f>SUM(H5330:I5330)</f>
        <v>0</v>
      </c>
      <c r="K5330" s="17"/>
      <c r="L5330" s="19"/>
      <c r="M5330" s="19"/>
      <c r="N5330" s="18">
        <f>SUM(K5330:M5330)</f>
        <v>0</v>
      </c>
      <c r="O5330" s="19"/>
      <c r="P5330" s="19"/>
      <c r="Q5330" s="19"/>
      <c r="R5330" s="19"/>
      <c r="S5330" s="18">
        <f>SUM(O5330:R5330)</f>
        <v>0</v>
      </c>
      <c r="T5330" s="20"/>
      <c r="U5330" s="17"/>
      <c r="V5330" s="17"/>
      <c r="W5330" s="17"/>
      <c r="X5330" s="17"/>
      <c r="Y5330" s="17"/>
      <c r="Z5330" s="18">
        <f>SUM(T5330:Y5330)</f>
        <v>0</v>
      </c>
      <c r="AA5330" s="17"/>
      <c r="AB5330" s="17"/>
      <c r="AC5330" s="41">
        <f>G5330+J5330+N5330+S5330+Z5330+AA5330-AB5330</f>
        <v>59.08</v>
      </c>
    </row>
    <row r="5331" spans="1:29" x14ac:dyDescent="0.25">
      <c r="A5331" s="225">
        <v>5327</v>
      </c>
      <c r="B5331" s="103" t="s">
        <v>2123</v>
      </c>
      <c r="C5331" s="8" t="s">
        <v>1369</v>
      </c>
      <c r="D5331" s="18">
        <v>0.58366666666666667</v>
      </c>
      <c r="E5331" s="122"/>
      <c r="F5331" s="17"/>
      <c r="G5331" s="18">
        <f>SUM(D5331*100,E5331:F5331)</f>
        <v>58.366666666666667</v>
      </c>
      <c r="H5331" s="17"/>
      <c r="I5331" s="19"/>
      <c r="J5331" s="18">
        <f>SUM(H5331:I5331)</f>
        <v>0</v>
      </c>
      <c r="K5331" s="17"/>
      <c r="L5331" s="19"/>
      <c r="M5331" s="19"/>
      <c r="N5331" s="18">
        <f>SUM(K5331:M5331)</f>
        <v>0</v>
      </c>
      <c r="O5331" s="19"/>
      <c r="P5331" s="19"/>
      <c r="Q5331" s="19"/>
      <c r="R5331" s="19"/>
      <c r="S5331" s="18">
        <f>SUM(O5331:R5331)</f>
        <v>0</v>
      </c>
      <c r="T5331" s="20"/>
      <c r="U5331" s="17">
        <v>0.5</v>
      </c>
      <c r="V5331" s="17"/>
      <c r="W5331" s="17">
        <v>0.2</v>
      </c>
      <c r="X5331" s="17"/>
      <c r="Y5331" s="17"/>
      <c r="Z5331" s="18">
        <f>SUM(T5331:Y5331)</f>
        <v>0.7</v>
      </c>
      <c r="AA5331" s="17"/>
      <c r="AB5331" s="17"/>
      <c r="AC5331" s="41">
        <f>G5331+J5331+N5331+S5331+Z5331+AA5331-AB5331</f>
        <v>59.06666666666667</v>
      </c>
    </row>
    <row r="5332" spans="1:29" x14ac:dyDescent="0.25">
      <c r="A5332" s="224">
        <v>5328</v>
      </c>
      <c r="B5332" s="81" t="s">
        <v>4166</v>
      </c>
      <c r="C5332" s="8" t="s">
        <v>4042</v>
      </c>
      <c r="D5332" s="18">
        <v>0.59031250000000002</v>
      </c>
      <c r="E5332" s="124"/>
      <c r="F5332" s="17"/>
      <c r="G5332" s="18">
        <f>SUM(D5332*100,E5332:F5332)</f>
        <v>59.03125</v>
      </c>
      <c r="H5332" s="17"/>
      <c r="I5332" s="19"/>
      <c r="J5332" s="18">
        <f>SUM(H5332:I5332)</f>
        <v>0</v>
      </c>
      <c r="K5332" s="17"/>
      <c r="L5332" s="19"/>
      <c r="M5332" s="19"/>
      <c r="N5332" s="18">
        <f>SUM(K5332:M5332)</f>
        <v>0</v>
      </c>
      <c r="O5332" s="19"/>
      <c r="P5332" s="19"/>
      <c r="Q5332" s="19"/>
      <c r="R5332" s="19"/>
      <c r="S5332" s="18">
        <f>SUM(O5332:R5332)</f>
        <v>0</v>
      </c>
      <c r="T5332" s="20"/>
      <c r="U5332" s="17"/>
      <c r="V5332" s="17"/>
      <c r="W5332" s="17"/>
      <c r="X5332" s="17"/>
      <c r="Y5332" s="17"/>
      <c r="Z5332" s="18">
        <f>SUM(T5332:Y5332)</f>
        <v>0</v>
      </c>
      <c r="AA5332" s="17"/>
      <c r="AB5332" s="17"/>
      <c r="AC5332" s="41">
        <f>G5332+J5332+N5332+S5332+Z5332+AA5332-AB5332</f>
        <v>59.03125</v>
      </c>
    </row>
    <row r="5333" spans="1:29" x14ac:dyDescent="0.25">
      <c r="A5333" s="224">
        <v>5329</v>
      </c>
      <c r="B5333" s="74" t="s">
        <v>1586</v>
      </c>
      <c r="C5333" s="21" t="s">
        <v>1369</v>
      </c>
      <c r="D5333" s="18">
        <v>0.59006116207951065</v>
      </c>
      <c r="E5333" s="122"/>
      <c r="F5333" s="17"/>
      <c r="G5333" s="18">
        <f>SUM(D5333*100,E5333:F5333)</f>
        <v>59.006116207951067</v>
      </c>
      <c r="H5333" s="17"/>
      <c r="I5333" s="19"/>
      <c r="J5333" s="18">
        <f>SUM(H5333:I5333)</f>
        <v>0</v>
      </c>
      <c r="K5333" s="17"/>
      <c r="L5333" s="19"/>
      <c r="M5333" s="19"/>
      <c r="N5333" s="18">
        <f>SUM(K5333:M5333)</f>
        <v>0</v>
      </c>
      <c r="O5333" s="19"/>
      <c r="P5333" s="19"/>
      <c r="Q5333" s="19"/>
      <c r="R5333" s="19"/>
      <c r="S5333" s="18">
        <f>SUM(O5333:R5333)</f>
        <v>0</v>
      </c>
      <c r="T5333" s="20"/>
      <c r="U5333" s="17"/>
      <c r="V5333" s="17"/>
      <c r="W5333" s="17"/>
      <c r="X5333" s="17"/>
      <c r="Y5333" s="17"/>
      <c r="Z5333" s="18">
        <f>SUM(T5333:Y5333)</f>
        <v>0</v>
      </c>
      <c r="AA5333" s="17"/>
      <c r="AB5333" s="17"/>
      <c r="AC5333" s="41">
        <f>G5333+J5333+N5333+S5333+Z5333+AA5333-AB5333</f>
        <v>59.006116207951067</v>
      </c>
    </row>
    <row r="5334" spans="1:29" x14ac:dyDescent="0.25">
      <c r="A5334" s="224">
        <v>5330</v>
      </c>
      <c r="B5334" s="62" t="s">
        <v>3237</v>
      </c>
      <c r="C5334" s="13" t="s">
        <v>2360</v>
      </c>
      <c r="D5334" s="18">
        <v>0.59</v>
      </c>
      <c r="E5334" s="122"/>
      <c r="F5334" s="17"/>
      <c r="G5334" s="18">
        <v>59</v>
      </c>
      <c r="H5334" s="17"/>
      <c r="I5334" s="19"/>
      <c r="J5334" s="18">
        <v>0</v>
      </c>
      <c r="K5334" s="17"/>
      <c r="L5334" s="19"/>
      <c r="M5334" s="19"/>
      <c r="N5334" s="18">
        <v>0</v>
      </c>
      <c r="O5334" s="19"/>
      <c r="P5334" s="19"/>
      <c r="Q5334" s="19"/>
      <c r="R5334" s="19"/>
      <c r="S5334" s="18">
        <v>0</v>
      </c>
      <c r="T5334" s="20"/>
      <c r="U5334" s="17"/>
      <c r="V5334" s="17"/>
      <c r="W5334" s="17"/>
      <c r="X5334" s="17"/>
      <c r="Y5334" s="17"/>
      <c r="Z5334" s="18">
        <v>0</v>
      </c>
      <c r="AA5334" s="17"/>
      <c r="AB5334" s="17"/>
      <c r="AC5334" s="41">
        <v>59</v>
      </c>
    </row>
    <row r="5335" spans="1:29" x14ac:dyDescent="0.25">
      <c r="A5335" s="225">
        <v>5331</v>
      </c>
      <c r="B5335" s="109">
        <v>214037</v>
      </c>
      <c r="C5335" s="36" t="s">
        <v>5457</v>
      </c>
      <c r="D5335" s="39">
        <v>0.58969629629629627</v>
      </c>
      <c r="E5335" s="123"/>
      <c r="F5335" s="33"/>
      <c r="G5335" s="34">
        <v>58.96962962962963</v>
      </c>
      <c r="H5335" s="33"/>
      <c r="I5335" s="32"/>
      <c r="J5335" s="34">
        <v>0</v>
      </c>
      <c r="K5335" s="33"/>
      <c r="L5335" s="32"/>
      <c r="M5335" s="32"/>
      <c r="N5335" s="34">
        <v>0</v>
      </c>
      <c r="O5335" s="32"/>
      <c r="P5335" s="32"/>
      <c r="Q5335" s="32"/>
      <c r="R5335" s="32"/>
      <c r="S5335" s="34">
        <v>0</v>
      </c>
      <c r="T5335" s="35"/>
      <c r="U5335" s="33"/>
      <c r="V5335" s="33"/>
      <c r="W5335" s="33"/>
      <c r="X5335" s="33"/>
      <c r="Y5335" s="33"/>
      <c r="Z5335" s="34">
        <v>0</v>
      </c>
      <c r="AA5335" s="33"/>
      <c r="AB5335" s="33"/>
      <c r="AC5335" s="42">
        <v>58.96962962962963</v>
      </c>
    </row>
    <row r="5336" spans="1:29" x14ac:dyDescent="0.25">
      <c r="A5336" s="224">
        <v>5332</v>
      </c>
      <c r="B5336" s="111" t="s">
        <v>4065</v>
      </c>
      <c r="C5336" s="8" t="s">
        <v>4042</v>
      </c>
      <c r="D5336" s="18">
        <v>0.58937499999999998</v>
      </c>
      <c r="E5336" s="124"/>
      <c r="F5336" s="17"/>
      <c r="G5336" s="18">
        <f>SUM(D5336*100,E5336:F5336)</f>
        <v>58.9375</v>
      </c>
      <c r="H5336" s="17"/>
      <c r="I5336" s="19"/>
      <c r="J5336" s="18">
        <f>SUM(H5336:I5336)</f>
        <v>0</v>
      </c>
      <c r="K5336" s="17"/>
      <c r="L5336" s="19"/>
      <c r="M5336" s="19"/>
      <c r="N5336" s="18">
        <f>SUM(K5336:M5336)</f>
        <v>0</v>
      </c>
      <c r="O5336" s="19"/>
      <c r="P5336" s="19"/>
      <c r="Q5336" s="19"/>
      <c r="R5336" s="19"/>
      <c r="S5336" s="18">
        <f>SUM(O5336:R5336)</f>
        <v>0</v>
      </c>
      <c r="T5336" s="20"/>
      <c r="U5336" s="17"/>
      <c r="V5336" s="17"/>
      <c r="W5336" s="17"/>
      <c r="X5336" s="17"/>
      <c r="Y5336" s="17"/>
      <c r="Z5336" s="18">
        <f>SUM(T5336:Y5336)</f>
        <v>0</v>
      </c>
      <c r="AA5336" s="17"/>
      <c r="AB5336" s="17"/>
      <c r="AC5336" s="41">
        <f>G5336+J5336+N5336+S5336+Z5336+AA5336-AB5336</f>
        <v>58.9375</v>
      </c>
    </row>
    <row r="5337" spans="1:29" x14ac:dyDescent="0.25">
      <c r="A5337" s="224">
        <v>5333</v>
      </c>
      <c r="B5337" s="81" t="s">
        <v>4446</v>
      </c>
      <c r="C5337" s="8" t="s">
        <v>4042</v>
      </c>
      <c r="D5337" s="18">
        <v>0.58935483870967742</v>
      </c>
      <c r="E5337" s="124"/>
      <c r="F5337" s="17"/>
      <c r="G5337" s="18">
        <f>SUM(D5337*100,E5337:F5337)</f>
        <v>58.935483870967744</v>
      </c>
      <c r="H5337" s="17"/>
      <c r="I5337" s="19"/>
      <c r="J5337" s="18">
        <f>SUM(H5337:I5337)</f>
        <v>0</v>
      </c>
      <c r="K5337" s="17"/>
      <c r="L5337" s="19"/>
      <c r="M5337" s="19"/>
      <c r="N5337" s="18">
        <f>SUM(K5337:M5337)</f>
        <v>0</v>
      </c>
      <c r="O5337" s="19"/>
      <c r="P5337" s="19"/>
      <c r="Q5337" s="19"/>
      <c r="R5337" s="19"/>
      <c r="S5337" s="18">
        <f>SUM(O5337:R5337)</f>
        <v>0</v>
      </c>
      <c r="T5337" s="20"/>
      <c r="U5337" s="17"/>
      <c r="V5337" s="17"/>
      <c r="W5337" s="17"/>
      <c r="X5337" s="17"/>
      <c r="Y5337" s="17"/>
      <c r="Z5337" s="18">
        <f>SUM(T5337:Y5337)</f>
        <v>0</v>
      </c>
      <c r="AA5337" s="17"/>
      <c r="AB5337" s="17"/>
      <c r="AC5337" s="41">
        <f>G5337+J5337+N5337+S5337+Z5337+AA5337-AB5337</f>
        <v>58.935483870967744</v>
      </c>
    </row>
    <row r="5338" spans="1:29" x14ac:dyDescent="0.25">
      <c r="A5338" s="224">
        <v>5334</v>
      </c>
      <c r="B5338" s="80" t="s">
        <v>2124</v>
      </c>
      <c r="C5338" s="22" t="s">
        <v>1369</v>
      </c>
      <c r="D5338" s="18">
        <v>0.58933333333333338</v>
      </c>
      <c r="E5338" s="122"/>
      <c r="F5338" s="17"/>
      <c r="G5338" s="18">
        <f>SUM(D5338*100,E5338:F5338)</f>
        <v>58.933333333333337</v>
      </c>
      <c r="H5338" s="17"/>
      <c r="I5338" s="19"/>
      <c r="J5338" s="18">
        <f>SUM(H5338:I5338)</f>
        <v>0</v>
      </c>
      <c r="K5338" s="17"/>
      <c r="L5338" s="19"/>
      <c r="M5338" s="19"/>
      <c r="N5338" s="18">
        <f>SUM(K5338:M5338)</f>
        <v>0</v>
      </c>
      <c r="O5338" s="19"/>
      <c r="P5338" s="19"/>
      <c r="Q5338" s="19"/>
      <c r="R5338" s="19"/>
      <c r="S5338" s="18">
        <f>SUM(O5338:R5338)</f>
        <v>0</v>
      </c>
      <c r="T5338" s="20"/>
      <c r="U5338" s="17"/>
      <c r="V5338" s="17"/>
      <c r="W5338" s="17"/>
      <c r="X5338" s="17"/>
      <c r="Y5338" s="17"/>
      <c r="Z5338" s="18">
        <f>SUM(T5338:Y5338)</f>
        <v>0</v>
      </c>
      <c r="AA5338" s="17"/>
      <c r="AB5338" s="17"/>
      <c r="AC5338" s="41">
        <f>G5338+J5338+N5338+S5338+Z5338+AA5338-AB5338</f>
        <v>58.933333333333337</v>
      </c>
    </row>
    <row r="5339" spans="1:29" x14ac:dyDescent="0.25">
      <c r="A5339" s="225">
        <v>5335</v>
      </c>
      <c r="B5339" s="81" t="s">
        <v>2125</v>
      </c>
      <c r="C5339" s="8" t="s">
        <v>1369</v>
      </c>
      <c r="D5339" s="18">
        <v>0.58932584269662924</v>
      </c>
      <c r="E5339" s="122"/>
      <c r="F5339" s="17"/>
      <c r="G5339" s="18">
        <f>SUM(D5339*100,E5339:F5339)</f>
        <v>58.932584269662925</v>
      </c>
      <c r="H5339" s="17"/>
      <c r="I5339" s="19"/>
      <c r="J5339" s="18">
        <f>SUM(H5339:I5339)</f>
        <v>0</v>
      </c>
      <c r="K5339" s="17"/>
      <c r="L5339" s="19"/>
      <c r="M5339" s="19"/>
      <c r="N5339" s="18">
        <f>SUM(K5339:M5339)</f>
        <v>0</v>
      </c>
      <c r="O5339" s="19"/>
      <c r="P5339" s="19"/>
      <c r="Q5339" s="19"/>
      <c r="R5339" s="19"/>
      <c r="S5339" s="18">
        <f>SUM(O5339:R5339)</f>
        <v>0</v>
      </c>
      <c r="T5339" s="20"/>
      <c r="U5339" s="17"/>
      <c r="V5339" s="17"/>
      <c r="W5339" s="17"/>
      <c r="X5339" s="17"/>
      <c r="Y5339" s="17"/>
      <c r="Z5339" s="18">
        <f>SUM(T5339:Y5339)</f>
        <v>0</v>
      </c>
      <c r="AA5339" s="17"/>
      <c r="AB5339" s="17"/>
      <c r="AC5339" s="41">
        <f>G5339+J5339+N5339+S5339+Z5339+AA5339-AB5339</f>
        <v>58.932584269662925</v>
      </c>
    </row>
    <row r="5340" spans="1:29" x14ac:dyDescent="0.25">
      <c r="A5340" s="224">
        <v>5336</v>
      </c>
      <c r="B5340" s="81" t="s">
        <v>2126</v>
      </c>
      <c r="C5340" s="8" t="s">
        <v>1369</v>
      </c>
      <c r="D5340" s="18">
        <v>0.58922558922558921</v>
      </c>
      <c r="E5340" s="122"/>
      <c r="F5340" s="17"/>
      <c r="G5340" s="18">
        <f>SUM(D5340*100,E5340:F5340)</f>
        <v>58.92255892255892</v>
      </c>
      <c r="H5340" s="17"/>
      <c r="I5340" s="19"/>
      <c r="J5340" s="18">
        <f>SUM(H5340:I5340)</f>
        <v>0</v>
      </c>
      <c r="K5340" s="17"/>
      <c r="L5340" s="19"/>
      <c r="M5340" s="19"/>
      <c r="N5340" s="18">
        <f>SUM(K5340:M5340)</f>
        <v>0</v>
      </c>
      <c r="O5340" s="19"/>
      <c r="P5340" s="19"/>
      <c r="Q5340" s="19"/>
      <c r="R5340" s="19"/>
      <c r="S5340" s="18">
        <f>SUM(O5340:R5340)</f>
        <v>0</v>
      </c>
      <c r="T5340" s="20"/>
      <c r="U5340" s="17"/>
      <c r="V5340" s="17"/>
      <c r="W5340" s="17"/>
      <c r="X5340" s="17"/>
      <c r="Y5340" s="17"/>
      <c r="Z5340" s="18">
        <f>SUM(T5340:Y5340)</f>
        <v>0</v>
      </c>
      <c r="AA5340" s="17"/>
      <c r="AB5340" s="17"/>
      <c r="AC5340" s="41">
        <f>G5340+J5340+N5340+S5340+Z5340+AA5340-AB5340</f>
        <v>58.92255892255892</v>
      </c>
    </row>
    <row r="5341" spans="1:29" ht="25.5" x14ac:dyDescent="0.25">
      <c r="A5341" s="224">
        <v>5337</v>
      </c>
      <c r="B5341" s="81" t="s">
        <v>2127</v>
      </c>
      <c r="C5341" s="13" t="s">
        <v>1369</v>
      </c>
      <c r="D5341" s="18">
        <v>0.58921428571428569</v>
      </c>
      <c r="E5341" s="122"/>
      <c r="F5341" s="17"/>
      <c r="G5341" s="18">
        <f>SUM(D5341*100,E5341:F5341)</f>
        <v>58.921428571428571</v>
      </c>
      <c r="H5341" s="17"/>
      <c r="I5341" s="19"/>
      <c r="J5341" s="18">
        <f>SUM(H5341:I5341)</f>
        <v>0</v>
      </c>
      <c r="K5341" s="17"/>
      <c r="L5341" s="19"/>
      <c r="M5341" s="19"/>
      <c r="N5341" s="18">
        <f>SUM(K5341:M5341)</f>
        <v>0</v>
      </c>
      <c r="O5341" s="19"/>
      <c r="P5341" s="19"/>
      <c r="Q5341" s="19"/>
      <c r="R5341" s="19"/>
      <c r="S5341" s="18">
        <f>SUM(O5341:R5341)</f>
        <v>0</v>
      </c>
      <c r="T5341" s="20"/>
      <c r="U5341" s="17"/>
      <c r="V5341" s="17"/>
      <c r="W5341" s="17"/>
      <c r="X5341" s="17"/>
      <c r="Y5341" s="17"/>
      <c r="Z5341" s="18">
        <f>SUM(T5341:Y5341)</f>
        <v>0</v>
      </c>
      <c r="AA5341" s="17"/>
      <c r="AB5341" s="17"/>
      <c r="AC5341" s="41">
        <f>G5341+J5341+N5341+S5341+Z5341+AA5341-AB5341</f>
        <v>58.921428571428571</v>
      </c>
    </row>
    <row r="5342" spans="1:29" x14ac:dyDescent="0.25">
      <c r="A5342" s="224">
        <v>5338</v>
      </c>
      <c r="B5342" s="62" t="s">
        <v>4996</v>
      </c>
      <c r="C5342" s="8" t="s">
        <v>4042</v>
      </c>
      <c r="D5342" s="18">
        <v>0.58881118881118877</v>
      </c>
      <c r="E5342" s="124"/>
      <c r="F5342" s="17"/>
      <c r="G5342" s="18">
        <f>SUM(D5342*100,E5342:F5342)</f>
        <v>58.88111888111888</v>
      </c>
      <c r="H5342" s="17"/>
      <c r="I5342" s="19"/>
      <c r="J5342" s="18">
        <f>SUM(H5342:I5342)</f>
        <v>0</v>
      </c>
      <c r="K5342" s="17"/>
      <c r="L5342" s="19"/>
      <c r="M5342" s="19"/>
      <c r="N5342" s="18">
        <f>SUM(K5342:M5342)</f>
        <v>0</v>
      </c>
      <c r="O5342" s="19"/>
      <c r="P5342" s="19"/>
      <c r="Q5342" s="19"/>
      <c r="R5342" s="19"/>
      <c r="S5342" s="18">
        <f>SUM(O5342:R5342)</f>
        <v>0</v>
      </c>
      <c r="T5342" s="20"/>
      <c r="U5342" s="17"/>
      <c r="V5342" s="17"/>
      <c r="W5342" s="17"/>
      <c r="X5342" s="17"/>
      <c r="Y5342" s="17"/>
      <c r="Z5342" s="18">
        <f>SUM(T5342:Y5342)</f>
        <v>0</v>
      </c>
      <c r="AA5342" s="17"/>
      <c r="AB5342" s="17"/>
      <c r="AC5342" s="41">
        <f>G5342+J5342+N5342+S5342+Z5342+AA5342-AB5342</f>
        <v>58.88111888111888</v>
      </c>
    </row>
    <row r="5343" spans="1:29" x14ac:dyDescent="0.25">
      <c r="A5343" s="225">
        <v>5339</v>
      </c>
      <c r="B5343" s="109">
        <v>194132</v>
      </c>
      <c r="C5343" s="36" t="s">
        <v>5457</v>
      </c>
      <c r="D5343" s="39">
        <v>0.58866666666666667</v>
      </c>
      <c r="E5343" s="123"/>
      <c r="F5343" s="33"/>
      <c r="G5343" s="34">
        <v>58.866666666666667</v>
      </c>
      <c r="H5343" s="33"/>
      <c r="I5343" s="32"/>
      <c r="J5343" s="34">
        <v>0</v>
      </c>
      <c r="K5343" s="33"/>
      <c r="L5343" s="32"/>
      <c r="M5343" s="32"/>
      <c r="N5343" s="34">
        <v>0</v>
      </c>
      <c r="O5343" s="32"/>
      <c r="P5343" s="32"/>
      <c r="Q5343" s="32"/>
      <c r="R5343" s="32"/>
      <c r="S5343" s="34">
        <v>0</v>
      </c>
      <c r="T5343" s="35"/>
      <c r="U5343" s="33"/>
      <c r="V5343" s="33"/>
      <c r="W5343" s="33"/>
      <c r="X5343" s="33"/>
      <c r="Y5343" s="33"/>
      <c r="Z5343" s="34">
        <v>0</v>
      </c>
      <c r="AA5343" s="33"/>
      <c r="AB5343" s="33"/>
      <c r="AC5343" s="42">
        <v>58.866666666666667</v>
      </c>
    </row>
    <row r="5344" spans="1:29" x14ac:dyDescent="0.25">
      <c r="A5344" s="224">
        <v>5340</v>
      </c>
      <c r="B5344" s="62" t="s">
        <v>1222</v>
      </c>
      <c r="C5344" s="8" t="s">
        <v>5456</v>
      </c>
      <c r="D5344" s="6">
        <v>0.58862068965517245</v>
      </c>
      <c r="E5344" s="121"/>
      <c r="F5344" s="5"/>
      <c r="G5344" s="6">
        <f>SUM(D5344*100,E5344:F5344)</f>
        <v>58.862068965517246</v>
      </c>
      <c r="H5344" s="5"/>
      <c r="I5344" s="4"/>
      <c r="J5344" s="6">
        <f>SUM(H5344:I5344)</f>
        <v>0</v>
      </c>
      <c r="K5344" s="5"/>
      <c r="L5344" s="4"/>
      <c r="M5344" s="4"/>
      <c r="N5344" s="6">
        <f>SUM(K5344:M5344)</f>
        <v>0</v>
      </c>
      <c r="O5344" s="4"/>
      <c r="P5344" s="4"/>
      <c r="Q5344" s="4"/>
      <c r="R5344" s="4"/>
      <c r="S5344" s="6">
        <f>SUM(O5344:R5344)</f>
        <v>0</v>
      </c>
      <c r="T5344" s="7"/>
      <c r="U5344" s="5"/>
      <c r="V5344" s="5"/>
      <c r="W5344" s="5"/>
      <c r="X5344" s="5"/>
      <c r="Y5344" s="5"/>
      <c r="Z5344" s="6">
        <f>SUM(T5344:Y5344)</f>
        <v>0</v>
      </c>
      <c r="AA5344" s="5"/>
      <c r="AB5344" s="5"/>
      <c r="AC5344" s="40">
        <f>G5344+J5344+N5344+S5344+Z5344+AA5344-AB5344</f>
        <v>58.862068965517246</v>
      </c>
    </row>
    <row r="5345" spans="1:29" x14ac:dyDescent="0.25">
      <c r="A5345" s="224">
        <v>5341</v>
      </c>
      <c r="B5345" s="109">
        <v>184187</v>
      </c>
      <c r="C5345" s="36" t="s">
        <v>5457</v>
      </c>
      <c r="D5345" s="39">
        <v>0.58861111111111108</v>
      </c>
      <c r="E5345" s="123"/>
      <c r="F5345" s="33"/>
      <c r="G5345" s="34">
        <v>58.861111111111107</v>
      </c>
      <c r="H5345" s="33"/>
      <c r="I5345" s="32"/>
      <c r="J5345" s="34">
        <v>0</v>
      </c>
      <c r="K5345" s="33"/>
      <c r="L5345" s="32"/>
      <c r="M5345" s="32"/>
      <c r="N5345" s="34">
        <v>0</v>
      </c>
      <c r="O5345" s="32"/>
      <c r="P5345" s="32"/>
      <c r="Q5345" s="32"/>
      <c r="R5345" s="32"/>
      <c r="S5345" s="34">
        <v>0</v>
      </c>
      <c r="T5345" s="35"/>
      <c r="U5345" s="33"/>
      <c r="V5345" s="33"/>
      <c r="W5345" s="33"/>
      <c r="X5345" s="33"/>
      <c r="Y5345" s="33"/>
      <c r="Z5345" s="34">
        <v>0</v>
      </c>
      <c r="AA5345" s="33"/>
      <c r="AB5345" s="33"/>
      <c r="AC5345" s="42">
        <v>58.861111111111107</v>
      </c>
    </row>
    <row r="5346" spans="1:29" x14ac:dyDescent="0.25">
      <c r="A5346" s="224">
        <v>5342</v>
      </c>
      <c r="B5346" s="109">
        <v>214181</v>
      </c>
      <c r="C5346" s="36" t="s">
        <v>5457</v>
      </c>
      <c r="D5346" s="39">
        <v>0.58845925925925935</v>
      </c>
      <c r="E5346" s="123"/>
      <c r="F5346" s="33"/>
      <c r="G5346" s="34">
        <v>58.845925925925933</v>
      </c>
      <c r="H5346" s="33"/>
      <c r="I5346" s="32"/>
      <c r="J5346" s="34">
        <v>0</v>
      </c>
      <c r="K5346" s="33"/>
      <c r="L5346" s="32"/>
      <c r="M5346" s="32"/>
      <c r="N5346" s="34">
        <v>0</v>
      </c>
      <c r="O5346" s="32"/>
      <c r="P5346" s="32"/>
      <c r="Q5346" s="32"/>
      <c r="R5346" s="32"/>
      <c r="S5346" s="34">
        <v>0</v>
      </c>
      <c r="T5346" s="35"/>
      <c r="U5346" s="33"/>
      <c r="V5346" s="33"/>
      <c r="W5346" s="33"/>
      <c r="X5346" s="33"/>
      <c r="Y5346" s="33"/>
      <c r="Z5346" s="34">
        <v>0</v>
      </c>
      <c r="AA5346" s="33"/>
      <c r="AB5346" s="33"/>
      <c r="AC5346" s="42">
        <v>58.845925925925933</v>
      </c>
    </row>
    <row r="5347" spans="1:29" x14ac:dyDescent="0.25">
      <c r="A5347" s="225">
        <v>5343</v>
      </c>
      <c r="B5347" s="76" t="s">
        <v>2128</v>
      </c>
      <c r="C5347" s="8" t="s">
        <v>1369</v>
      </c>
      <c r="D5347" s="18">
        <v>0.58833333333333337</v>
      </c>
      <c r="E5347" s="122"/>
      <c r="F5347" s="17"/>
      <c r="G5347" s="18">
        <f>SUM(D5347*100,E5347:F5347)</f>
        <v>58.833333333333336</v>
      </c>
      <c r="H5347" s="17"/>
      <c r="I5347" s="19"/>
      <c r="J5347" s="18">
        <f>SUM(H5347:I5347)</f>
        <v>0</v>
      </c>
      <c r="K5347" s="17"/>
      <c r="L5347" s="19"/>
      <c r="M5347" s="19"/>
      <c r="N5347" s="18">
        <f>SUM(K5347:M5347)</f>
        <v>0</v>
      </c>
      <c r="O5347" s="19"/>
      <c r="P5347" s="19"/>
      <c r="Q5347" s="19"/>
      <c r="R5347" s="19"/>
      <c r="S5347" s="18">
        <f>SUM(O5347:R5347)</f>
        <v>0</v>
      </c>
      <c r="T5347" s="20"/>
      <c r="U5347" s="17"/>
      <c r="V5347" s="17"/>
      <c r="W5347" s="17"/>
      <c r="X5347" s="17"/>
      <c r="Y5347" s="17"/>
      <c r="Z5347" s="18">
        <f>SUM(T5347:Y5347)</f>
        <v>0</v>
      </c>
      <c r="AA5347" s="17"/>
      <c r="AB5347" s="17"/>
      <c r="AC5347" s="41">
        <f>G5347+J5347+N5347+S5347+Z5347+AA5347-AB5347</f>
        <v>58.833333333333336</v>
      </c>
    </row>
    <row r="5348" spans="1:29" x14ac:dyDescent="0.25">
      <c r="A5348" s="224">
        <v>5344</v>
      </c>
      <c r="B5348" s="27" t="s">
        <v>2047</v>
      </c>
      <c r="C5348" s="28" t="s">
        <v>1369</v>
      </c>
      <c r="D5348" s="18">
        <v>0.57799999999999996</v>
      </c>
      <c r="E5348" s="122"/>
      <c r="F5348" s="17"/>
      <c r="G5348" s="18">
        <f>SUM(D5348*100,E5348:F5348)</f>
        <v>57.8</v>
      </c>
      <c r="H5348" s="17"/>
      <c r="I5348" s="19"/>
      <c r="J5348" s="18">
        <f>SUM(H5348:I5348)</f>
        <v>0</v>
      </c>
      <c r="K5348" s="17"/>
      <c r="L5348" s="19"/>
      <c r="M5348" s="19"/>
      <c r="N5348" s="18">
        <f>SUM(K5348:M5348)</f>
        <v>0</v>
      </c>
      <c r="O5348" s="19"/>
      <c r="P5348" s="19"/>
      <c r="Q5348" s="19"/>
      <c r="R5348" s="19"/>
      <c r="S5348" s="18">
        <f>SUM(O5348:R5348)</f>
        <v>0</v>
      </c>
      <c r="T5348" s="20"/>
      <c r="U5348" s="17"/>
      <c r="V5348" s="17">
        <v>1</v>
      </c>
      <c r="W5348" s="17"/>
      <c r="X5348" s="17"/>
      <c r="Y5348" s="17"/>
      <c r="Z5348" s="18">
        <f>SUM(T5348:Y5348)</f>
        <v>1</v>
      </c>
      <c r="AA5348" s="17"/>
      <c r="AB5348" s="17"/>
      <c r="AC5348" s="41">
        <f>G5348+J5348+N5348+S5348+Z5348+AA5348-AB5348</f>
        <v>58.8</v>
      </c>
    </row>
    <row r="5349" spans="1:29" x14ac:dyDescent="0.25">
      <c r="A5349" s="224">
        <v>5345</v>
      </c>
      <c r="B5349" s="60" t="s">
        <v>4800</v>
      </c>
      <c r="C5349" s="8" t="s">
        <v>4042</v>
      </c>
      <c r="D5349" s="18">
        <v>0.56699999999999995</v>
      </c>
      <c r="E5349" s="124"/>
      <c r="F5349" s="17"/>
      <c r="G5349" s="18">
        <f>SUM(D5349*100,E5349:F5349)</f>
        <v>56.699999999999996</v>
      </c>
      <c r="H5349" s="17"/>
      <c r="I5349" s="19"/>
      <c r="J5349" s="18">
        <f>SUM(H5349:I5349)</f>
        <v>0</v>
      </c>
      <c r="K5349" s="17"/>
      <c r="L5349" s="19"/>
      <c r="M5349" s="19"/>
      <c r="N5349" s="18">
        <f>SUM(K5349:M5349)</f>
        <v>0</v>
      </c>
      <c r="O5349" s="19"/>
      <c r="P5349" s="19"/>
      <c r="Q5349" s="19"/>
      <c r="R5349" s="19"/>
      <c r="S5349" s="18">
        <f>SUM(O5349:R5349)</f>
        <v>0</v>
      </c>
      <c r="T5349" s="20"/>
      <c r="U5349" s="17">
        <v>0.5</v>
      </c>
      <c r="V5349" s="17">
        <v>1.6</v>
      </c>
      <c r="W5349" s="17"/>
      <c r="X5349" s="17"/>
      <c r="Y5349" s="17"/>
      <c r="Z5349" s="18">
        <f>SUM(T5349:Y5349)</f>
        <v>2.1</v>
      </c>
      <c r="AA5349" s="17"/>
      <c r="AB5349" s="17"/>
      <c r="AC5349" s="41">
        <f>G5349+J5349+N5349+S5349+Z5349+AA5349-AB5349</f>
        <v>58.8</v>
      </c>
    </row>
    <row r="5350" spans="1:29" x14ac:dyDescent="0.25">
      <c r="A5350" s="224">
        <v>5346</v>
      </c>
      <c r="B5350" s="62" t="s">
        <v>3945</v>
      </c>
      <c r="C5350" s="13" t="s">
        <v>3340</v>
      </c>
      <c r="D5350" s="18">
        <v>0.58769230769230774</v>
      </c>
      <c r="E5350" s="122"/>
      <c r="F5350" s="17"/>
      <c r="G5350" s="18">
        <v>58.769230769230774</v>
      </c>
      <c r="H5350" s="17"/>
      <c r="I5350" s="19"/>
      <c r="J5350" s="18">
        <v>0</v>
      </c>
      <c r="K5350" s="17"/>
      <c r="L5350" s="19"/>
      <c r="M5350" s="19"/>
      <c r="N5350" s="18">
        <v>0</v>
      </c>
      <c r="O5350" s="19"/>
      <c r="P5350" s="19"/>
      <c r="Q5350" s="19"/>
      <c r="R5350" s="19"/>
      <c r="S5350" s="18">
        <v>0</v>
      </c>
      <c r="T5350" s="20"/>
      <c r="U5350" s="17"/>
      <c r="V5350" s="17"/>
      <c r="W5350" s="17"/>
      <c r="X5350" s="17"/>
      <c r="Y5350" s="17"/>
      <c r="Z5350" s="18">
        <v>0</v>
      </c>
      <c r="AA5350" s="17"/>
      <c r="AB5350" s="17"/>
      <c r="AC5350" s="41">
        <v>58.769230769230774</v>
      </c>
    </row>
    <row r="5351" spans="1:29" x14ac:dyDescent="0.25">
      <c r="A5351" s="225">
        <v>5347</v>
      </c>
      <c r="B5351" s="58" t="s">
        <v>1223</v>
      </c>
      <c r="C5351" s="8" t="s">
        <v>5456</v>
      </c>
      <c r="D5351" s="6">
        <v>0.58758620689655172</v>
      </c>
      <c r="E5351" s="121"/>
      <c r="F5351" s="5"/>
      <c r="G5351" s="6">
        <f>SUM(D5351*100,E5351:F5351)</f>
        <v>58.758620689655174</v>
      </c>
      <c r="H5351" s="5"/>
      <c r="I5351" s="4"/>
      <c r="J5351" s="6">
        <f>SUM(H5351:I5351)</f>
        <v>0</v>
      </c>
      <c r="K5351" s="5"/>
      <c r="L5351" s="4"/>
      <c r="M5351" s="4"/>
      <c r="N5351" s="6">
        <f>SUM(K5351:M5351)</f>
        <v>0</v>
      </c>
      <c r="O5351" s="4"/>
      <c r="P5351" s="4"/>
      <c r="Q5351" s="4"/>
      <c r="R5351" s="4"/>
      <c r="S5351" s="6">
        <f>SUM(O5351:R5351)</f>
        <v>0</v>
      </c>
      <c r="T5351" s="7"/>
      <c r="U5351" s="5"/>
      <c r="V5351" s="5"/>
      <c r="W5351" s="5"/>
      <c r="X5351" s="5"/>
      <c r="Y5351" s="5"/>
      <c r="Z5351" s="6">
        <f>SUM(T5351:Y5351)</f>
        <v>0</v>
      </c>
      <c r="AA5351" s="5"/>
      <c r="AB5351" s="5"/>
      <c r="AC5351" s="40">
        <f>G5351+J5351+N5351+S5351+Z5351+AA5351-AB5351</f>
        <v>58.758620689655174</v>
      </c>
    </row>
    <row r="5352" spans="1:29" x14ac:dyDescent="0.25">
      <c r="A5352" s="224">
        <v>5348</v>
      </c>
      <c r="B5352" s="62" t="s">
        <v>3238</v>
      </c>
      <c r="C5352" s="13" t="s">
        <v>2360</v>
      </c>
      <c r="D5352" s="18">
        <v>0.16250000000000001</v>
      </c>
      <c r="E5352" s="122"/>
      <c r="F5352" s="17"/>
      <c r="G5352" s="18">
        <v>16.25</v>
      </c>
      <c r="H5352" s="17"/>
      <c r="I5352" s="19"/>
      <c r="J5352" s="18">
        <v>0</v>
      </c>
      <c r="K5352" s="17"/>
      <c r="L5352" s="19"/>
      <c r="M5352" s="19"/>
      <c r="N5352" s="18">
        <v>0</v>
      </c>
      <c r="O5352" s="19"/>
      <c r="P5352" s="19"/>
      <c r="Q5352" s="19"/>
      <c r="R5352" s="19"/>
      <c r="S5352" s="18">
        <v>0</v>
      </c>
      <c r="T5352" s="20">
        <v>18</v>
      </c>
      <c r="U5352" s="17"/>
      <c r="V5352" s="17">
        <v>23</v>
      </c>
      <c r="W5352" s="17">
        <v>1.5</v>
      </c>
      <c r="X5352" s="17"/>
      <c r="Y5352" s="17"/>
      <c r="Z5352" s="18">
        <v>42.5</v>
      </c>
      <c r="AA5352" s="17"/>
      <c r="AB5352" s="17"/>
      <c r="AC5352" s="41">
        <v>58.75</v>
      </c>
    </row>
    <row r="5353" spans="1:29" x14ac:dyDescent="0.25">
      <c r="A5353" s="224">
        <v>5349</v>
      </c>
      <c r="B5353" s="109">
        <v>194123</v>
      </c>
      <c r="C5353" s="36" t="s">
        <v>5457</v>
      </c>
      <c r="D5353" s="39">
        <v>0.58733333333333337</v>
      </c>
      <c r="E5353" s="123"/>
      <c r="F5353" s="33"/>
      <c r="G5353" s="34">
        <v>58.733333333333334</v>
      </c>
      <c r="H5353" s="33"/>
      <c r="I5353" s="32"/>
      <c r="J5353" s="34">
        <v>0</v>
      </c>
      <c r="K5353" s="33"/>
      <c r="L5353" s="32"/>
      <c r="M5353" s="32"/>
      <c r="N5353" s="34">
        <v>0</v>
      </c>
      <c r="O5353" s="32"/>
      <c r="P5353" s="32"/>
      <c r="Q5353" s="32"/>
      <c r="R5353" s="32"/>
      <c r="S5353" s="34">
        <v>0</v>
      </c>
      <c r="T5353" s="35"/>
      <c r="U5353" s="33"/>
      <c r="V5353" s="33"/>
      <c r="W5353" s="33"/>
      <c r="X5353" s="33"/>
      <c r="Y5353" s="33"/>
      <c r="Z5353" s="34">
        <v>0</v>
      </c>
      <c r="AA5353" s="33"/>
      <c r="AB5353" s="33"/>
      <c r="AC5353" s="42">
        <v>58.733333333333334</v>
      </c>
    </row>
    <row r="5354" spans="1:29" ht="25.5" x14ac:dyDescent="0.25">
      <c r="A5354" s="224">
        <v>5350</v>
      </c>
      <c r="B5354" s="81" t="s">
        <v>2129</v>
      </c>
      <c r="C5354" s="13" t="s">
        <v>1369</v>
      </c>
      <c r="D5354" s="18">
        <v>0.57132142857142854</v>
      </c>
      <c r="E5354" s="122"/>
      <c r="F5354" s="17"/>
      <c r="G5354" s="18">
        <f>SUM(D5354*100,E5354:F5354)</f>
        <v>57.132142857142853</v>
      </c>
      <c r="H5354" s="17"/>
      <c r="I5354" s="19"/>
      <c r="J5354" s="18">
        <f>SUM(H5354:I5354)</f>
        <v>0</v>
      </c>
      <c r="K5354" s="17"/>
      <c r="L5354" s="19"/>
      <c r="M5354" s="19"/>
      <c r="N5354" s="18">
        <f>SUM(K5354:M5354)</f>
        <v>0</v>
      </c>
      <c r="O5354" s="19"/>
      <c r="P5354" s="19"/>
      <c r="Q5354" s="19"/>
      <c r="R5354" s="19"/>
      <c r="S5354" s="18">
        <f>SUM(O5354:R5354)</f>
        <v>0</v>
      </c>
      <c r="T5354" s="20"/>
      <c r="U5354" s="17"/>
      <c r="V5354" s="17">
        <v>1.6</v>
      </c>
      <c r="W5354" s="17"/>
      <c r="X5354" s="17"/>
      <c r="Y5354" s="17"/>
      <c r="Z5354" s="18">
        <f>SUM(T5354:Y5354)</f>
        <v>1.6</v>
      </c>
      <c r="AA5354" s="17"/>
      <c r="AB5354" s="17"/>
      <c r="AC5354" s="41">
        <f>G5354+J5354+N5354+S5354+Z5354+AA5354-AB5354</f>
        <v>58.732142857142854</v>
      </c>
    </row>
    <row r="5355" spans="1:29" x14ac:dyDescent="0.25">
      <c r="A5355" s="225">
        <v>5351</v>
      </c>
      <c r="B5355" s="81" t="s">
        <v>2130</v>
      </c>
      <c r="C5355" s="8" t="s">
        <v>1369</v>
      </c>
      <c r="D5355" s="18">
        <v>0.58704119850187264</v>
      </c>
      <c r="E5355" s="122"/>
      <c r="F5355" s="17"/>
      <c r="G5355" s="18">
        <f>SUM(D5355*100,E5355:F5355)</f>
        <v>58.704119850187261</v>
      </c>
      <c r="H5355" s="17"/>
      <c r="I5355" s="19"/>
      <c r="J5355" s="18">
        <f>SUM(H5355:I5355)</f>
        <v>0</v>
      </c>
      <c r="K5355" s="17"/>
      <c r="L5355" s="19"/>
      <c r="M5355" s="19"/>
      <c r="N5355" s="18">
        <f>SUM(K5355:M5355)</f>
        <v>0</v>
      </c>
      <c r="O5355" s="19"/>
      <c r="P5355" s="19"/>
      <c r="Q5355" s="19"/>
      <c r="R5355" s="19"/>
      <c r="S5355" s="18">
        <f>SUM(O5355:R5355)</f>
        <v>0</v>
      </c>
      <c r="T5355" s="20"/>
      <c r="U5355" s="17"/>
      <c r="V5355" s="17"/>
      <c r="W5355" s="17"/>
      <c r="X5355" s="17"/>
      <c r="Y5355" s="17"/>
      <c r="Z5355" s="18">
        <f>SUM(T5355:Y5355)</f>
        <v>0</v>
      </c>
      <c r="AA5355" s="17"/>
      <c r="AB5355" s="17"/>
      <c r="AC5355" s="41">
        <f>G5355+J5355+N5355+S5355+Z5355+AA5355-AB5355</f>
        <v>58.704119850187261</v>
      </c>
    </row>
    <row r="5356" spans="1:29" x14ac:dyDescent="0.25">
      <c r="A5356" s="224">
        <v>5352</v>
      </c>
      <c r="B5356" s="109">
        <v>184139</v>
      </c>
      <c r="C5356" s="36" t="s">
        <v>5457</v>
      </c>
      <c r="D5356" s="39">
        <v>0.58694444444444449</v>
      </c>
      <c r="E5356" s="123"/>
      <c r="F5356" s="33"/>
      <c r="G5356" s="34">
        <v>58.69444444444445</v>
      </c>
      <c r="H5356" s="33"/>
      <c r="I5356" s="32"/>
      <c r="J5356" s="34">
        <v>0</v>
      </c>
      <c r="K5356" s="33"/>
      <c r="L5356" s="32"/>
      <c r="M5356" s="32"/>
      <c r="N5356" s="34">
        <v>0</v>
      </c>
      <c r="O5356" s="32"/>
      <c r="P5356" s="32"/>
      <c r="Q5356" s="32"/>
      <c r="R5356" s="32"/>
      <c r="S5356" s="34">
        <v>0</v>
      </c>
      <c r="T5356" s="35"/>
      <c r="U5356" s="33"/>
      <c r="V5356" s="33"/>
      <c r="W5356" s="33"/>
      <c r="X5356" s="33"/>
      <c r="Y5356" s="33"/>
      <c r="Z5356" s="34">
        <v>0</v>
      </c>
      <c r="AA5356" s="33"/>
      <c r="AB5356" s="33"/>
      <c r="AC5356" s="42">
        <v>58.69444444444445</v>
      </c>
    </row>
    <row r="5357" spans="1:29" x14ac:dyDescent="0.25">
      <c r="A5357" s="224">
        <v>5353</v>
      </c>
      <c r="B5357" s="81" t="s">
        <v>2131</v>
      </c>
      <c r="C5357" s="8" t="s">
        <v>1369</v>
      </c>
      <c r="D5357" s="18">
        <v>0.58692883895131087</v>
      </c>
      <c r="E5357" s="122"/>
      <c r="F5357" s="17"/>
      <c r="G5357" s="18">
        <f>SUM(D5357*100,E5357:F5357)</f>
        <v>58.692883895131089</v>
      </c>
      <c r="H5357" s="17"/>
      <c r="I5357" s="19"/>
      <c r="J5357" s="18">
        <f>SUM(H5357:I5357)</f>
        <v>0</v>
      </c>
      <c r="K5357" s="17"/>
      <c r="L5357" s="19"/>
      <c r="M5357" s="19"/>
      <c r="N5357" s="18">
        <f>SUM(K5357:M5357)</f>
        <v>0</v>
      </c>
      <c r="O5357" s="19"/>
      <c r="P5357" s="19"/>
      <c r="Q5357" s="19"/>
      <c r="R5357" s="19"/>
      <c r="S5357" s="18">
        <f>SUM(O5357:R5357)</f>
        <v>0</v>
      </c>
      <c r="T5357" s="20"/>
      <c r="U5357" s="17"/>
      <c r="V5357" s="17"/>
      <c r="W5357" s="17"/>
      <c r="X5357" s="17"/>
      <c r="Y5357" s="17"/>
      <c r="Z5357" s="18">
        <f>SUM(T5357:Y5357)</f>
        <v>0</v>
      </c>
      <c r="AA5357" s="17"/>
      <c r="AB5357" s="17"/>
      <c r="AC5357" s="41">
        <f>G5357+J5357+N5357+S5357+Z5357+AA5357-AB5357</f>
        <v>58.692883895131089</v>
      </c>
    </row>
    <row r="5358" spans="1:29" x14ac:dyDescent="0.25">
      <c r="A5358" s="224">
        <v>5354</v>
      </c>
      <c r="B5358" s="62" t="s">
        <v>3239</v>
      </c>
      <c r="C5358" s="13" t="s">
        <v>2360</v>
      </c>
      <c r="D5358" s="18">
        <v>0.58655000000000002</v>
      </c>
      <c r="E5358" s="122"/>
      <c r="F5358" s="17"/>
      <c r="G5358" s="18">
        <v>58.655000000000001</v>
      </c>
      <c r="H5358" s="17"/>
      <c r="I5358" s="19"/>
      <c r="J5358" s="18">
        <v>0</v>
      </c>
      <c r="K5358" s="17"/>
      <c r="L5358" s="19"/>
      <c r="M5358" s="19"/>
      <c r="N5358" s="18">
        <v>0</v>
      </c>
      <c r="O5358" s="19"/>
      <c r="P5358" s="19"/>
      <c r="Q5358" s="19"/>
      <c r="R5358" s="19"/>
      <c r="S5358" s="18">
        <v>0</v>
      </c>
      <c r="T5358" s="20"/>
      <c r="U5358" s="17"/>
      <c r="V5358" s="17"/>
      <c r="W5358" s="17"/>
      <c r="X5358" s="17"/>
      <c r="Y5358" s="17"/>
      <c r="Z5358" s="18">
        <v>0</v>
      </c>
      <c r="AA5358" s="17"/>
      <c r="AB5358" s="17"/>
      <c r="AC5358" s="41">
        <v>58.655000000000001</v>
      </c>
    </row>
    <row r="5359" spans="1:29" x14ac:dyDescent="0.25">
      <c r="A5359" s="225">
        <v>5355</v>
      </c>
      <c r="B5359" s="110" t="s">
        <v>4598</v>
      </c>
      <c r="C5359" s="50" t="s">
        <v>4042</v>
      </c>
      <c r="D5359" s="18">
        <v>0.58451612903225802</v>
      </c>
      <c r="E5359" s="124"/>
      <c r="F5359" s="17"/>
      <c r="G5359" s="18">
        <f>SUM(D5359*100,E5359:F5359)</f>
        <v>58.451612903225801</v>
      </c>
      <c r="H5359" s="17"/>
      <c r="I5359" s="19"/>
      <c r="J5359" s="18">
        <f>SUM(H5359:I5359)</f>
        <v>0</v>
      </c>
      <c r="K5359" s="17"/>
      <c r="L5359" s="19"/>
      <c r="M5359" s="19"/>
      <c r="N5359" s="18">
        <f>SUM(K5359:M5359)</f>
        <v>0</v>
      </c>
      <c r="O5359" s="19"/>
      <c r="P5359" s="19"/>
      <c r="Q5359" s="19"/>
      <c r="R5359" s="19"/>
      <c r="S5359" s="18">
        <f>SUM(O5359:R5359)</f>
        <v>0</v>
      </c>
      <c r="T5359" s="20"/>
      <c r="U5359" s="17">
        <v>0.2</v>
      </c>
      <c r="V5359" s="17"/>
      <c r="W5359" s="17"/>
      <c r="X5359" s="17"/>
      <c r="Y5359" s="17"/>
      <c r="Z5359" s="18">
        <f>SUM(T5359:Y5359)</f>
        <v>0.2</v>
      </c>
      <c r="AA5359" s="17"/>
      <c r="AB5359" s="17"/>
      <c r="AC5359" s="41">
        <f>G5359+J5359+N5359+S5359+Z5359+AA5359-AB5359</f>
        <v>58.651612903225804</v>
      </c>
    </row>
    <row r="5360" spans="1:29" x14ac:dyDescent="0.25">
      <c r="A5360" s="224">
        <v>5356</v>
      </c>
      <c r="B5360" s="58" t="s">
        <v>1224</v>
      </c>
      <c r="C5360" s="8" t="s">
        <v>5456</v>
      </c>
      <c r="D5360" s="6">
        <v>0.58645161290322578</v>
      </c>
      <c r="E5360" s="121"/>
      <c r="F5360" s="5"/>
      <c r="G5360" s="6">
        <f>SUM(D5360*100,E5360:F5360)</f>
        <v>58.645161290322577</v>
      </c>
      <c r="H5360" s="5"/>
      <c r="I5360" s="4"/>
      <c r="J5360" s="6">
        <f>SUM(H5360:I5360)</f>
        <v>0</v>
      </c>
      <c r="K5360" s="5"/>
      <c r="L5360" s="4"/>
      <c r="M5360" s="4"/>
      <c r="N5360" s="6">
        <f>SUM(K5360:M5360)</f>
        <v>0</v>
      </c>
      <c r="O5360" s="4"/>
      <c r="P5360" s="4"/>
      <c r="Q5360" s="4"/>
      <c r="R5360" s="4"/>
      <c r="S5360" s="6">
        <f>SUM(O5360:R5360)</f>
        <v>0</v>
      </c>
      <c r="T5360" s="7"/>
      <c r="U5360" s="5"/>
      <c r="V5360" s="5"/>
      <c r="W5360" s="5"/>
      <c r="X5360" s="5"/>
      <c r="Y5360" s="5"/>
      <c r="Z5360" s="6">
        <f>SUM(T5360:Y5360)</f>
        <v>0</v>
      </c>
      <c r="AA5360" s="5"/>
      <c r="AB5360" s="5"/>
      <c r="AC5360" s="40">
        <f>G5360+J5360+N5360+S5360+Z5360+AA5360-AB5360</f>
        <v>58.645161290322577</v>
      </c>
    </row>
    <row r="5361" spans="1:29" x14ac:dyDescent="0.25">
      <c r="A5361" s="224">
        <v>5357</v>
      </c>
      <c r="B5361" s="62" t="s">
        <v>3946</v>
      </c>
      <c r="C5361" s="13" t="s">
        <v>3340</v>
      </c>
      <c r="D5361" s="18">
        <v>0.57636363636363641</v>
      </c>
      <c r="E5361" s="122">
        <v>1</v>
      </c>
      <c r="F5361" s="17"/>
      <c r="G5361" s="18">
        <v>58.63636363636364</v>
      </c>
      <c r="H5361" s="17"/>
      <c r="I5361" s="19"/>
      <c r="J5361" s="18">
        <v>0</v>
      </c>
      <c r="K5361" s="17"/>
      <c r="L5361" s="19"/>
      <c r="M5361" s="19"/>
      <c r="N5361" s="18">
        <v>0</v>
      </c>
      <c r="O5361" s="19"/>
      <c r="P5361" s="19"/>
      <c r="Q5361" s="19"/>
      <c r="R5361" s="19"/>
      <c r="S5361" s="18">
        <v>0</v>
      </c>
      <c r="T5361" s="20"/>
      <c r="U5361" s="17"/>
      <c r="V5361" s="17"/>
      <c r="W5361" s="17"/>
      <c r="X5361" s="17"/>
      <c r="Y5361" s="17"/>
      <c r="Z5361" s="18">
        <v>0</v>
      </c>
      <c r="AA5361" s="17"/>
      <c r="AB5361" s="17"/>
      <c r="AC5361" s="41">
        <v>58.63636363636364</v>
      </c>
    </row>
    <row r="5362" spans="1:29" x14ac:dyDescent="0.25">
      <c r="A5362" s="224">
        <v>5358</v>
      </c>
      <c r="B5362" s="62" t="s">
        <v>5171</v>
      </c>
      <c r="C5362" s="24" t="s">
        <v>4042</v>
      </c>
      <c r="D5362" s="18">
        <v>0.58580645161290323</v>
      </c>
      <c r="E5362" s="124"/>
      <c r="F5362" s="17"/>
      <c r="G5362" s="18">
        <f>SUM(D5362*100,E5362:F5362)</f>
        <v>58.58064516129032</v>
      </c>
      <c r="H5362" s="17"/>
      <c r="I5362" s="19"/>
      <c r="J5362" s="18">
        <f>SUM(H5362:I5362)</f>
        <v>0</v>
      </c>
      <c r="K5362" s="17"/>
      <c r="L5362" s="19"/>
      <c r="M5362" s="19"/>
      <c r="N5362" s="18">
        <f>SUM(K5362:M5362)</f>
        <v>0</v>
      </c>
      <c r="O5362" s="19"/>
      <c r="P5362" s="19"/>
      <c r="Q5362" s="19"/>
      <c r="R5362" s="19"/>
      <c r="S5362" s="18">
        <f>SUM(O5362:R5362)</f>
        <v>0</v>
      </c>
      <c r="T5362" s="20"/>
      <c r="U5362" s="17"/>
      <c r="V5362" s="17"/>
      <c r="W5362" s="17"/>
      <c r="X5362" s="17"/>
      <c r="Y5362" s="17"/>
      <c r="Z5362" s="18">
        <f>SUM(T5362:Y5362)</f>
        <v>0</v>
      </c>
      <c r="AA5362" s="17"/>
      <c r="AB5362" s="17"/>
      <c r="AC5362" s="41">
        <f>G5362+J5362+N5362+S5362+Z5362+AA5362-AB5362</f>
        <v>58.58064516129032</v>
      </c>
    </row>
    <row r="5363" spans="1:29" x14ac:dyDescent="0.25">
      <c r="A5363" s="225">
        <v>5359</v>
      </c>
      <c r="B5363" s="62" t="s">
        <v>5421</v>
      </c>
      <c r="C5363" s="9" t="s">
        <v>4042</v>
      </c>
      <c r="D5363" s="18">
        <v>0.58079999999999998</v>
      </c>
      <c r="E5363" s="124"/>
      <c r="F5363" s="17"/>
      <c r="G5363" s="18">
        <f>SUM(D5363*100,E5363:F5363)</f>
        <v>58.08</v>
      </c>
      <c r="H5363" s="17"/>
      <c r="I5363" s="19"/>
      <c r="J5363" s="18">
        <f>SUM(H5363:I5363)</f>
        <v>0</v>
      </c>
      <c r="K5363" s="17"/>
      <c r="L5363" s="19"/>
      <c r="M5363" s="19"/>
      <c r="N5363" s="18">
        <f>SUM(K5363:M5363)</f>
        <v>0</v>
      </c>
      <c r="O5363" s="19"/>
      <c r="P5363" s="19"/>
      <c r="Q5363" s="19"/>
      <c r="R5363" s="19"/>
      <c r="S5363" s="18">
        <f>SUM(O5363:R5363)</f>
        <v>0</v>
      </c>
      <c r="T5363" s="20"/>
      <c r="U5363" s="17">
        <v>0.5</v>
      </c>
      <c r="V5363" s="17"/>
      <c r="W5363" s="17"/>
      <c r="X5363" s="17"/>
      <c r="Y5363" s="17"/>
      <c r="Z5363" s="18">
        <f>SUM(T5363:Y5363)</f>
        <v>0.5</v>
      </c>
      <c r="AA5363" s="17"/>
      <c r="AB5363" s="17"/>
      <c r="AC5363" s="41">
        <f>G5363+J5363+N5363+S5363+Z5363+AA5363-AB5363</f>
        <v>58.58</v>
      </c>
    </row>
    <row r="5364" spans="1:29" x14ac:dyDescent="0.25">
      <c r="A5364" s="224">
        <v>5360</v>
      </c>
      <c r="B5364" s="81" t="s">
        <v>4363</v>
      </c>
      <c r="C5364" s="8" t="s">
        <v>4356</v>
      </c>
      <c r="D5364" s="18">
        <v>0.55548387096774199</v>
      </c>
      <c r="E5364" s="124"/>
      <c r="F5364" s="17"/>
      <c r="G5364" s="18">
        <f>SUM(D5364*100,E5364:F5364)</f>
        <v>55.548387096774199</v>
      </c>
      <c r="H5364" s="17"/>
      <c r="I5364" s="19"/>
      <c r="J5364" s="18">
        <f>SUM(H5364:I5364)</f>
        <v>0</v>
      </c>
      <c r="K5364" s="17"/>
      <c r="L5364" s="19"/>
      <c r="M5364" s="19"/>
      <c r="N5364" s="18">
        <f>SUM(K5364:M5364)</f>
        <v>0</v>
      </c>
      <c r="O5364" s="19">
        <v>2.5</v>
      </c>
      <c r="P5364" s="19"/>
      <c r="Q5364" s="19"/>
      <c r="R5364" s="19"/>
      <c r="S5364" s="18">
        <f>SUM(O5364:R5364)</f>
        <v>2.5</v>
      </c>
      <c r="T5364" s="20">
        <v>0.5</v>
      </c>
      <c r="U5364" s="17"/>
      <c r="V5364" s="17"/>
      <c r="W5364" s="17"/>
      <c r="X5364" s="17"/>
      <c r="Y5364" s="17"/>
      <c r="Z5364" s="18">
        <f>SUM(T5364:Y5364)</f>
        <v>0.5</v>
      </c>
      <c r="AA5364" s="17"/>
      <c r="AB5364" s="17"/>
      <c r="AC5364" s="41">
        <f>G5364+J5364+N5364+S5364+Z5364+AA5364-AB5364</f>
        <v>58.548387096774199</v>
      </c>
    </row>
    <row r="5365" spans="1:29" x14ac:dyDescent="0.25">
      <c r="A5365" s="224">
        <v>5361</v>
      </c>
      <c r="B5365" s="82" t="s">
        <v>2132</v>
      </c>
      <c r="C5365" s="25" t="s">
        <v>1369</v>
      </c>
      <c r="D5365" s="18">
        <v>0.58533333333333337</v>
      </c>
      <c r="E5365" s="122"/>
      <c r="F5365" s="17"/>
      <c r="G5365" s="18">
        <f>SUM(D5365*100,E5365:F5365)</f>
        <v>58.533333333333339</v>
      </c>
      <c r="H5365" s="17"/>
      <c r="I5365" s="19"/>
      <c r="J5365" s="18">
        <f>SUM(H5365:I5365)</f>
        <v>0</v>
      </c>
      <c r="K5365" s="17"/>
      <c r="L5365" s="19"/>
      <c r="M5365" s="19"/>
      <c r="N5365" s="18">
        <f>SUM(K5365:M5365)</f>
        <v>0</v>
      </c>
      <c r="O5365" s="19"/>
      <c r="P5365" s="19"/>
      <c r="Q5365" s="19"/>
      <c r="R5365" s="19"/>
      <c r="S5365" s="18">
        <f>SUM(O5365:R5365)</f>
        <v>0</v>
      </c>
      <c r="T5365" s="20"/>
      <c r="U5365" s="17"/>
      <c r="V5365" s="17"/>
      <c r="W5365" s="17"/>
      <c r="X5365" s="17"/>
      <c r="Y5365" s="17"/>
      <c r="Z5365" s="18">
        <f>SUM(T5365:Y5365)</f>
        <v>0</v>
      </c>
      <c r="AA5365" s="17"/>
      <c r="AB5365" s="17"/>
      <c r="AC5365" s="41">
        <f>G5365+J5365+N5365+S5365+Z5365+AA5365-AB5365</f>
        <v>58.533333333333339</v>
      </c>
    </row>
    <row r="5366" spans="1:29" x14ac:dyDescent="0.25">
      <c r="A5366" s="224">
        <v>5362</v>
      </c>
      <c r="B5366" s="60" t="s">
        <v>4870</v>
      </c>
      <c r="C5366" s="8" t="s">
        <v>4042</v>
      </c>
      <c r="D5366" s="18">
        <v>0.58531250000000001</v>
      </c>
      <c r="E5366" s="124"/>
      <c r="F5366" s="17"/>
      <c r="G5366" s="18">
        <f>SUM(D5366*100,E5366:F5366)</f>
        <v>58.53125</v>
      </c>
      <c r="H5366" s="17"/>
      <c r="I5366" s="19"/>
      <c r="J5366" s="18">
        <f>SUM(H5366:I5366)</f>
        <v>0</v>
      </c>
      <c r="K5366" s="17"/>
      <c r="L5366" s="19"/>
      <c r="M5366" s="19"/>
      <c r="N5366" s="18">
        <f>SUM(K5366:M5366)</f>
        <v>0</v>
      </c>
      <c r="O5366" s="19"/>
      <c r="P5366" s="19"/>
      <c r="Q5366" s="19"/>
      <c r="R5366" s="19"/>
      <c r="S5366" s="18">
        <f>SUM(O5366:R5366)</f>
        <v>0</v>
      </c>
      <c r="T5366" s="20"/>
      <c r="U5366" s="17"/>
      <c r="V5366" s="17"/>
      <c r="W5366" s="17"/>
      <c r="X5366" s="17"/>
      <c r="Y5366" s="17"/>
      <c r="Z5366" s="18">
        <f>SUM(T5366:Y5366)</f>
        <v>0</v>
      </c>
      <c r="AA5366" s="17"/>
      <c r="AB5366" s="17"/>
      <c r="AC5366" s="41">
        <f>G5366+J5366+N5366+S5366+Z5366+AA5366-AB5366</f>
        <v>58.53125</v>
      </c>
    </row>
    <row r="5367" spans="1:29" x14ac:dyDescent="0.25">
      <c r="A5367" s="225">
        <v>5363</v>
      </c>
      <c r="B5367" s="85" t="s">
        <v>2133</v>
      </c>
      <c r="C5367" s="8" t="s">
        <v>1369</v>
      </c>
      <c r="D5367" s="18">
        <v>0.58526</v>
      </c>
      <c r="E5367" s="122"/>
      <c r="F5367" s="17"/>
      <c r="G5367" s="18">
        <f>SUM(D5367*100,E5367:F5367)</f>
        <v>58.526000000000003</v>
      </c>
      <c r="H5367" s="17"/>
      <c r="I5367" s="19"/>
      <c r="J5367" s="18">
        <f>SUM(H5367:I5367)</f>
        <v>0</v>
      </c>
      <c r="K5367" s="17"/>
      <c r="L5367" s="19"/>
      <c r="M5367" s="19"/>
      <c r="N5367" s="18">
        <f>SUM(K5367:M5367)</f>
        <v>0</v>
      </c>
      <c r="O5367" s="19"/>
      <c r="P5367" s="19"/>
      <c r="Q5367" s="19"/>
      <c r="R5367" s="19"/>
      <c r="S5367" s="18">
        <f>SUM(O5367:R5367)</f>
        <v>0</v>
      </c>
      <c r="T5367" s="20"/>
      <c r="U5367" s="17"/>
      <c r="V5367" s="17"/>
      <c r="W5367" s="17"/>
      <c r="X5367" s="17"/>
      <c r="Y5367" s="17"/>
      <c r="Z5367" s="18">
        <f>SUM(T5367:Y5367)</f>
        <v>0</v>
      </c>
      <c r="AA5367" s="17"/>
      <c r="AB5367" s="17"/>
      <c r="AC5367" s="41">
        <f>G5367+J5367+N5367+S5367+Z5367+AA5367-AB5367</f>
        <v>58.526000000000003</v>
      </c>
    </row>
    <row r="5368" spans="1:29" x14ac:dyDescent="0.25">
      <c r="A5368" s="224">
        <v>5364</v>
      </c>
      <c r="B5368" s="81" t="s">
        <v>4448</v>
      </c>
      <c r="C5368" s="8" t="s">
        <v>4042</v>
      </c>
      <c r="D5368" s="18">
        <v>0.58516129032258068</v>
      </c>
      <c r="E5368" s="124"/>
      <c r="F5368" s="17"/>
      <c r="G5368" s="18">
        <f>SUM(D5368*100,E5368:F5368)</f>
        <v>58.516129032258071</v>
      </c>
      <c r="H5368" s="17"/>
      <c r="I5368" s="19"/>
      <c r="J5368" s="18">
        <f>SUM(H5368:I5368)</f>
        <v>0</v>
      </c>
      <c r="K5368" s="17"/>
      <c r="L5368" s="19"/>
      <c r="M5368" s="19"/>
      <c r="N5368" s="18">
        <f>SUM(K5368:M5368)</f>
        <v>0</v>
      </c>
      <c r="O5368" s="19"/>
      <c r="P5368" s="19"/>
      <c r="Q5368" s="19"/>
      <c r="R5368" s="19"/>
      <c r="S5368" s="18">
        <f>SUM(O5368:R5368)</f>
        <v>0</v>
      </c>
      <c r="T5368" s="20"/>
      <c r="U5368" s="17"/>
      <c r="V5368" s="17"/>
      <c r="W5368" s="17"/>
      <c r="X5368" s="17"/>
      <c r="Y5368" s="17"/>
      <c r="Z5368" s="18">
        <f>SUM(T5368:Y5368)</f>
        <v>0</v>
      </c>
      <c r="AA5368" s="17"/>
      <c r="AB5368" s="17"/>
      <c r="AC5368" s="41">
        <f>G5368+J5368+N5368+S5368+Z5368+AA5368-AB5368</f>
        <v>58.516129032258071</v>
      </c>
    </row>
    <row r="5369" spans="1:29" x14ac:dyDescent="0.25">
      <c r="A5369" s="224">
        <v>5365</v>
      </c>
      <c r="B5369" s="59" t="s">
        <v>1225</v>
      </c>
      <c r="C5369" s="8" t="s">
        <v>5456</v>
      </c>
      <c r="D5369" s="6">
        <v>0.58483870967741935</v>
      </c>
      <c r="E5369" s="121"/>
      <c r="F5369" s="5"/>
      <c r="G5369" s="6">
        <f>SUM(D5369*100,E5369:F5369)</f>
        <v>58.483870967741936</v>
      </c>
      <c r="H5369" s="5"/>
      <c r="I5369" s="4"/>
      <c r="J5369" s="6">
        <f>SUM(H5369:I5369)</f>
        <v>0</v>
      </c>
      <c r="K5369" s="5"/>
      <c r="L5369" s="4"/>
      <c r="M5369" s="4"/>
      <c r="N5369" s="6">
        <f>SUM(K5369:M5369)</f>
        <v>0</v>
      </c>
      <c r="O5369" s="4"/>
      <c r="P5369" s="4"/>
      <c r="Q5369" s="4"/>
      <c r="R5369" s="4"/>
      <c r="S5369" s="6">
        <f>SUM(O5369:R5369)</f>
        <v>0</v>
      </c>
      <c r="T5369" s="7"/>
      <c r="U5369" s="5"/>
      <c r="V5369" s="5"/>
      <c r="W5369" s="5"/>
      <c r="X5369" s="5"/>
      <c r="Y5369" s="5"/>
      <c r="Z5369" s="6">
        <f>SUM(T5369:Y5369)</f>
        <v>0</v>
      </c>
      <c r="AA5369" s="5"/>
      <c r="AB5369" s="5"/>
      <c r="AC5369" s="40">
        <f>G5369+J5369+N5369+S5369+Z5369+AA5369-AB5369</f>
        <v>58.483870967741936</v>
      </c>
    </row>
    <row r="5370" spans="1:29" x14ac:dyDescent="0.25">
      <c r="A5370" s="224">
        <v>5366</v>
      </c>
      <c r="B5370" s="95" t="s">
        <v>2134</v>
      </c>
      <c r="C5370" s="8" t="s">
        <v>1369</v>
      </c>
      <c r="D5370" s="18">
        <v>0.58469677419354837</v>
      </c>
      <c r="E5370" s="122"/>
      <c r="F5370" s="17"/>
      <c r="G5370" s="18">
        <f>SUM(D5370*100,E5370:F5370)</f>
        <v>58.469677419354838</v>
      </c>
      <c r="H5370" s="17"/>
      <c r="I5370" s="19"/>
      <c r="J5370" s="18">
        <f>SUM(H5370:I5370)</f>
        <v>0</v>
      </c>
      <c r="K5370" s="17"/>
      <c r="L5370" s="19"/>
      <c r="M5370" s="19"/>
      <c r="N5370" s="18">
        <f>SUM(K5370:M5370)</f>
        <v>0</v>
      </c>
      <c r="O5370" s="19"/>
      <c r="P5370" s="19"/>
      <c r="Q5370" s="19"/>
      <c r="R5370" s="19"/>
      <c r="S5370" s="18">
        <f>SUM(O5370:R5370)</f>
        <v>0</v>
      </c>
      <c r="T5370" s="20"/>
      <c r="U5370" s="17"/>
      <c r="V5370" s="17"/>
      <c r="W5370" s="17"/>
      <c r="X5370" s="17"/>
      <c r="Y5370" s="17"/>
      <c r="Z5370" s="18">
        <f>SUM(T5370:Y5370)</f>
        <v>0</v>
      </c>
      <c r="AA5370" s="17"/>
      <c r="AB5370" s="17"/>
      <c r="AC5370" s="41">
        <f>G5370+J5370+N5370+S5370+Z5370+AA5370-AB5370</f>
        <v>58.469677419354838</v>
      </c>
    </row>
    <row r="5371" spans="1:29" x14ac:dyDescent="0.25">
      <c r="A5371" s="225">
        <v>5367</v>
      </c>
      <c r="B5371" s="90" t="s">
        <v>1611</v>
      </c>
      <c r="C5371" s="21" t="s">
        <v>1369</v>
      </c>
      <c r="D5371" s="18">
        <v>0.58461773700305808</v>
      </c>
      <c r="E5371" s="122"/>
      <c r="F5371" s="17"/>
      <c r="G5371" s="18">
        <f>SUM(D5371*100,E5371:F5371)</f>
        <v>58.461773700305805</v>
      </c>
      <c r="H5371" s="17"/>
      <c r="I5371" s="19"/>
      <c r="J5371" s="18">
        <f>SUM(H5371:I5371)</f>
        <v>0</v>
      </c>
      <c r="K5371" s="17"/>
      <c r="L5371" s="19"/>
      <c r="M5371" s="19"/>
      <c r="N5371" s="18">
        <f>SUM(K5371:M5371)</f>
        <v>0</v>
      </c>
      <c r="O5371" s="19"/>
      <c r="P5371" s="19"/>
      <c r="Q5371" s="19"/>
      <c r="R5371" s="19"/>
      <c r="S5371" s="18">
        <f>SUM(O5371:R5371)</f>
        <v>0</v>
      </c>
      <c r="T5371" s="20"/>
      <c r="U5371" s="17"/>
      <c r="V5371" s="17"/>
      <c r="W5371" s="17"/>
      <c r="X5371" s="17"/>
      <c r="Y5371" s="17"/>
      <c r="Z5371" s="18">
        <f>SUM(T5371:Y5371)</f>
        <v>0</v>
      </c>
      <c r="AA5371" s="17"/>
      <c r="AB5371" s="17"/>
      <c r="AC5371" s="41">
        <f>G5371+J5371+N5371+S5371+Z5371+AA5371-AB5371</f>
        <v>58.461773700305805</v>
      </c>
    </row>
    <row r="5372" spans="1:29" x14ac:dyDescent="0.25">
      <c r="A5372" s="224">
        <v>5368</v>
      </c>
      <c r="B5372" s="81" t="s">
        <v>4362</v>
      </c>
      <c r="C5372" s="8" t="s">
        <v>4356</v>
      </c>
      <c r="D5372" s="18">
        <v>0.58451612903225802</v>
      </c>
      <c r="E5372" s="124"/>
      <c r="F5372" s="17"/>
      <c r="G5372" s="18">
        <f>SUM(D5372*100,E5372:F5372)</f>
        <v>58.451612903225801</v>
      </c>
      <c r="H5372" s="17"/>
      <c r="I5372" s="19"/>
      <c r="J5372" s="18">
        <f>SUM(H5372:I5372)</f>
        <v>0</v>
      </c>
      <c r="K5372" s="17"/>
      <c r="L5372" s="19"/>
      <c r="M5372" s="19"/>
      <c r="N5372" s="18">
        <f>SUM(K5372:M5372)</f>
        <v>0</v>
      </c>
      <c r="O5372" s="19"/>
      <c r="P5372" s="19"/>
      <c r="Q5372" s="19"/>
      <c r="R5372" s="19"/>
      <c r="S5372" s="18">
        <f>SUM(O5372:R5372)</f>
        <v>0</v>
      </c>
      <c r="T5372" s="20"/>
      <c r="U5372" s="17"/>
      <c r="V5372" s="17"/>
      <c r="W5372" s="17"/>
      <c r="X5372" s="17"/>
      <c r="Y5372" s="17"/>
      <c r="Z5372" s="18">
        <f>SUM(T5372:Y5372)</f>
        <v>0</v>
      </c>
      <c r="AA5372" s="17"/>
      <c r="AB5372" s="17"/>
      <c r="AC5372" s="41">
        <f>G5372+J5372+N5372+S5372+Z5372+AA5372-AB5372</f>
        <v>58.451612903225801</v>
      </c>
    </row>
    <row r="5373" spans="1:29" x14ac:dyDescent="0.25">
      <c r="A5373" s="224">
        <v>5369</v>
      </c>
      <c r="B5373" s="109">
        <v>184023</v>
      </c>
      <c r="C5373" s="36" t="s">
        <v>5457</v>
      </c>
      <c r="D5373" s="39">
        <v>0.58416666666666661</v>
      </c>
      <c r="E5373" s="123"/>
      <c r="F5373" s="33"/>
      <c r="G5373" s="34">
        <v>58.416666666666664</v>
      </c>
      <c r="H5373" s="33"/>
      <c r="I5373" s="32"/>
      <c r="J5373" s="34">
        <v>0</v>
      </c>
      <c r="K5373" s="33"/>
      <c r="L5373" s="32"/>
      <c r="M5373" s="32"/>
      <c r="N5373" s="34">
        <v>0</v>
      </c>
      <c r="O5373" s="32"/>
      <c r="P5373" s="32"/>
      <c r="Q5373" s="32"/>
      <c r="R5373" s="32"/>
      <c r="S5373" s="34">
        <v>0</v>
      </c>
      <c r="T5373" s="35"/>
      <c r="U5373" s="33"/>
      <c r="V5373" s="33"/>
      <c r="W5373" s="33"/>
      <c r="X5373" s="33"/>
      <c r="Y5373" s="33"/>
      <c r="Z5373" s="34">
        <v>0</v>
      </c>
      <c r="AA5373" s="33"/>
      <c r="AB5373" s="33"/>
      <c r="AC5373" s="42">
        <v>58.416666666666664</v>
      </c>
    </row>
    <row r="5374" spans="1:29" x14ac:dyDescent="0.25">
      <c r="A5374" s="224">
        <v>5370</v>
      </c>
      <c r="B5374" s="90" t="s">
        <v>2135</v>
      </c>
      <c r="C5374" s="21" t="s">
        <v>1369</v>
      </c>
      <c r="D5374" s="18">
        <v>0.58327217125382258</v>
      </c>
      <c r="E5374" s="122"/>
      <c r="F5374" s="17"/>
      <c r="G5374" s="18">
        <f>SUM(D5374*100,E5374:F5374)</f>
        <v>58.327217125382255</v>
      </c>
      <c r="H5374" s="17"/>
      <c r="I5374" s="19"/>
      <c r="J5374" s="18">
        <f>SUM(H5374:I5374)</f>
        <v>0</v>
      </c>
      <c r="K5374" s="17"/>
      <c r="L5374" s="19"/>
      <c r="M5374" s="19"/>
      <c r="N5374" s="18">
        <f>SUM(K5374:M5374)</f>
        <v>0</v>
      </c>
      <c r="O5374" s="19"/>
      <c r="P5374" s="19"/>
      <c r="Q5374" s="19"/>
      <c r="R5374" s="19"/>
      <c r="S5374" s="18">
        <f>SUM(O5374:R5374)</f>
        <v>0</v>
      </c>
      <c r="T5374" s="20"/>
      <c r="U5374" s="17"/>
      <c r="V5374" s="17"/>
      <c r="W5374" s="17"/>
      <c r="X5374" s="17"/>
      <c r="Y5374" s="17"/>
      <c r="Z5374" s="18">
        <f>SUM(T5374:Y5374)</f>
        <v>0</v>
      </c>
      <c r="AA5374" s="17"/>
      <c r="AB5374" s="17"/>
      <c r="AC5374" s="41">
        <f>G5374+J5374+N5374+S5374+Z5374+AA5374-AB5374</f>
        <v>58.327217125382255</v>
      </c>
    </row>
    <row r="5375" spans="1:29" x14ac:dyDescent="0.25">
      <c r="A5375" s="225">
        <v>5371</v>
      </c>
      <c r="B5375" s="23" t="s">
        <v>2136</v>
      </c>
      <c r="C5375" s="8" t="s">
        <v>1369</v>
      </c>
      <c r="D5375" s="18">
        <v>0.58316666666666672</v>
      </c>
      <c r="E5375" s="122"/>
      <c r="F5375" s="17"/>
      <c r="G5375" s="18">
        <f>SUM(D5375*100,E5375:F5375)</f>
        <v>58.31666666666667</v>
      </c>
      <c r="H5375" s="17"/>
      <c r="I5375" s="19"/>
      <c r="J5375" s="18">
        <f>SUM(H5375:I5375)</f>
        <v>0</v>
      </c>
      <c r="K5375" s="17"/>
      <c r="L5375" s="19"/>
      <c r="M5375" s="19"/>
      <c r="N5375" s="18">
        <f>SUM(K5375:M5375)</f>
        <v>0</v>
      </c>
      <c r="O5375" s="19"/>
      <c r="P5375" s="19"/>
      <c r="Q5375" s="19"/>
      <c r="R5375" s="19"/>
      <c r="S5375" s="18">
        <f>SUM(O5375:R5375)</f>
        <v>0</v>
      </c>
      <c r="T5375" s="20"/>
      <c r="U5375" s="17"/>
      <c r="V5375" s="17"/>
      <c r="W5375" s="17"/>
      <c r="X5375" s="17"/>
      <c r="Y5375" s="17"/>
      <c r="Z5375" s="18">
        <f>SUM(T5375:Y5375)</f>
        <v>0</v>
      </c>
      <c r="AA5375" s="17"/>
      <c r="AB5375" s="17"/>
      <c r="AC5375" s="41">
        <f>G5375+J5375+N5375+S5375+Z5375+AA5375-AB5375</f>
        <v>58.31666666666667</v>
      </c>
    </row>
    <row r="5376" spans="1:29" x14ac:dyDescent="0.25">
      <c r="A5376" s="224">
        <v>5372</v>
      </c>
      <c r="B5376" s="62" t="s">
        <v>3947</v>
      </c>
      <c r="C5376" s="13" t="s">
        <v>3340</v>
      </c>
      <c r="D5376" s="18">
        <v>0.58282051282051284</v>
      </c>
      <c r="E5376" s="122"/>
      <c r="F5376" s="17"/>
      <c r="G5376" s="18">
        <v>58.282051282051285</v>
      </c>
      <c r="H5376" s="17"/>
      <c r="I5376" s="19"/>
      <c r="J5376" s="18">
        <v>0</v>
      </c>
      <c r="K5376" s="17"/>
      <c r="L5376" s="19"/>
      <c r="M5376" s="19"/>
      <c r="N5376" s="18">
        <v>0</v>
      </c>
      <c r="O5376" s="19"/>
      <c r="P5376" s="19"/>
      <c r="Q5376" s="19"/>
      <c r="R5376" s="19"/>
      <c r="S5376" s="18">
        <v>0</v>
      </c>
      <c r="T5376" s="20"/>
      <c r="U5376" s="17"/>
      <c r="V5376" s="17"/>
      <c r="W5376" s="17"/>
      <c r="X5376" s="17"/>
      <c r="Y5376" s="17"/>
      <c r="Z5376" s="18">
        <v>0</v>
      </c>
      <c r="AA5376" s="17"/>
      <c r="AB5376" s="17"/>
      <c r="AC5376" s="41">
        <v>58.282051282051285</v>
      </c>
    </row>
    <row r="5377" spans="1:29" x14ac:dyDescent="0.25">
      <c r="A5377" s="224">
        <v>5373</v>
      </c>
      <c r="B5377" s="62" t="s">
        <v>1226</v>
      </c>
      <c r="C5377" s="8" t="s">
        <v>5456</v>
      </c>
      <c r="D5377" s="6">
        <v>0.58241379310344832</v>
      </c>
      <c r="E5377" s="121"/>
      <c r="F5377" s="5"/>
      <c r="G5377" s="6">
        <f>SUM(D5377*100,E5377:F5377)</f>
        <v>58.241379310344833</v>
      </c>
      <c r="H5377" s="5"/>
      <c r="I5377" s="4"/>
      <c r="J5377" s="6">
        <f>SUM(H5377:I5377)</f>
        <v>0</v>
      </c>
      <c r="K5377" s="5"/>
      <c r="L5377" s="4"/>
      <c r="M5377" s="4"/>
      <c r="N5377" s="6">
        <f>SUM(K5377:M5377)</f>
        <v>0</v>
      </c>
      <c r="O5377" s="4"/>
      <c r="P5377" s="4"/>
      <c r="Q5377" s="4"/>
      <c r="R5377" s="4"/>
      <c r="S5377" s="6">
        <f>SUM(O5377:R5377)</f>
        <v>0</v>
      </c>
      <c r="T5377" s="7"/>
      <c r="U5377" s="5"/>
      <c r="V5377" s="5"/>
      <c r="W5377" s="5"/>
      <c r="X5377" s="5"/>
      <c r="Y5377" s="5"/>
      <c r="Z5377" s="6">
        <f>SUM(T5377:Y5377)</f>
        <v>0</v>
      </c>
      <c r="AA5377" s="5"/>
      <c r="AB5377" s="5"/>
      <c r="AC5377" s="40">
        <f>G5377+J5377+N5377+S5377+Z5377+AA5377-AB5377</f>
        <v>58.241379310344833</v>
      </c>
    </row>
    <row r="5378" spans="1:29" x14ac:dyDescent="0.25">
      <c r="A5378" s="224">
        <v>5374</v>
      </c>
      <c r="B5378" s="62" t="s">
        <v>3948</v>
      </c>
      <c r="C5378" s="13" t="s">
        <v>3340</v>
      </c>
      <c r="D5378" s="18">
        <v>0.58212121212121215</v>
      </c>
      <c r="E5378" s="122"/>
      <c r="F5378" s="17"/>
      <c r="G5378" s="18">
        <v>58.212121212121218</v>
      </c>
      <c r="H5378" s="17"/>
      <c r="I5378" s="19"/>
      <c r="J5378" s="18">
        <v>0</v>
      </c>
      <c r="K5378" s="17"/>
      <c r="L5378" s="19"/>
      <c r="M5378" s="19"/>
      <c r="N5378" s="18">
        <v>0</v>
      </c>
      <c r="O5378" s="19"/>
      <c r="P5378" s="19"/>
      <c r="Q5378" s="19"/>
      <c r="R5378" s="19"/>
      <c r="S5378" s="18">
        <v>0</v>
      </c>
      <c r="T5378" s="20"/>
      <c r="U5378" s="17"/>
      <c r="V5378" s="17"/>
      <c r="W5378" s="17"/>
      <c r="X5378" s="17"/>
      <c r="Y5378" s="17"/>
      <c r="Z5378" s="18">
        <v>0</v>
      </c>
      <c r="AA5378" s="17"/>
      <c r="AB5378" s="17"/>
      <c r="AC5378" s="41">
        <v>58.212121212121218</v>
      </c>
    </row>
    <row r="5379" spans="1:29" x14ac:dyDescent="0.25">
      <c r="A5379" s="225">
        <v>5375</v>
      </c>
      <c r="B5379" s="62" t="s">
        <v>4730</v>
      </c>
      <c r="C5379" s="8" t="s">
        <v>4042</v>
      </c>
      <c r="D5379" s="18">
        <v>0.58199999999999996</v>
      </c>
      <c r="E5379" s="124"/>
      <c r="F5379" s="17"/>
      <c r="G5379" s="18">
        <f>SUM(D5379*100,E5379:F5379)</f>
        <v>58.199999999999996</v>
      </c>
      <c r="H5379" s="17"/>
      <c r="I5379" s="19"/>
      <c r="J5379" s="18">
        <f>SUM(H5379:I5379)</f>
        <v>0</v>
      </c>
      <c r="K5379" s="17"/>
      <c r="L5379" s="19"/>
      <c r="M5379" s="19"/>
      <c r="N5379" s="18">
        <f>SUM(K5379:M5379)</f>
        <v>0</v>
      </c>
      <c r="O5379" s="19"/>
      <c r="P5379" s="19"/>
      <c r="Q5379" s="19"/>
      <c r="R5379" s="19"/>
      <c r="S5379" s="18">
        <f>SUM(O5379:R5379)</f>
        <v>0</v>
      </c>
      <c r="T5379" s="20"/>
      <c r="U5379" s="17"/>
      <c r="V5379" s="17"/>
      <c r="W5379" s="17"/>
      <c r="X5379" s="17"/>
      <c r="Y5379" s="17"/>
      <c r="Z5379" s="18">
        <f>SUM(T5379:Y5379)</f>
        <v>0</v>
      </c>
      <c r="AA5379" s="17"/>
      <c r="AB5379" s="17"/>
      <c r="AC5379" s="41">
        <f>G5379+J5379+N5379+S5379+Z5379+AA5379-AB5379</f>
        <v>58.199999999999996</v>
      </c>
    </row>
    <row r="5380" spans="1:29" x14ac:dyDescent="0.25">
      <c r="A5380" s="224">
        <v>5376</v>
      </c>
      <c r="B5380" s="62" t="s">
        <v>3949</v>
      </c>
      <c r="C5380" s="13" t="s">
        <v>3340</v>
      </c>
      <c r="D5380" s="18">
        <v>0.58160000000000001</v>
      </c>
      <c r="E5380" s="122"/>
      <c r="F5380" s="17"/>
      <c r="G5380" s="18">
        <v>58.160000000000004</v>
      </c>
      <c r="H5380" s="17"/>
      <c r="I5380" s="19"/>
      <c r="J5380" s="18">
        <v>0</v>
      </c>
      <c r="K5380" s="17"/>
      <c r="L5380" s="19"/>
      <c r="M5380" s="19"/>
      <c r="N5380" s="18">
        <v>0</v>
      </c>
      <c r="O5380" s="19"/>
      <c r="P5380" s="19"/>
      <c r="Q5380" s="19"/>
      <c r="R5380" s="19"/>
      <c r="S5380" s="18">
        <v>0</v>
      </c>
      <c r="T5380" s="20"/>
      <c r="U5380" s="17"/>
      <c r="V5380" s="17"/>
      <c r="W5380" s="17"/>
      <c r="X5380" s="17"/>
      <c r="Y5380" s="17"/>
      <c r="Z5380" s="18">
        <v>0</v>
      </c>
      <c r="AA5380" s="17"/>
      <c r="AB5380" s="17"/>
      <c r="AC5380" s="41">
        <v>58.160000000000004</v>
      </c>
    </row>
    <row r="5381" spans="1:29" x14ac:dyDescent="0.25">
      <c r="A5381" s="224">
        <v>5377</v>
      </c>
      <c r="B5381" s="62" t="s">
        <v>3950</v>
      </c>
      <c r="C5381" s="13" t="s">
        <v>3340</v>
      </c>
      <c r="D5381" s="18">
        <v>0.57151515151515153</v>
      </c>
      <c r="E5381" s="122">
        <v>1</v>
      </c>
      <c r="F5381" s="17"/>
      <c r="G5381" s="18">
        <v>58.151515151515156</v>
      </c>
      <c r="H5381" s="17"/>
      <c r="I5381" s="19"/>
      <c r="J5381" s="18">
        <v>0</v>
      </c>
      <c r="K5381" s="17"/>
      <c r="L5381" s="19"/>
      <c r="M5381" s="19"/>
      <c r="N5381" s="18">
        <v>0</v>
      </c>
      <c r="O5381" s="19"/>
      <c r="P5381" s="19"/>
      <c r="Q5381" s="19"/>
      <c r="R5381" s="19"/>
      <c r="S5381" s="18">
        <v>0</v>
      </c>
      <c r="T5381" s="20"/>
      <c r="U5381" s="17"/>
      <c r="V5381" s="17"/>
      <c r="W5381" s="17"/>
      <c r="X5381" s="17"/>
      <c r="Y5381" s="17"/>
      <c r="Z5381" s="18">
        <v>0</v>
      </c>
      <c r="AA5381" s="17"/>
      <c r="AB5381" s="17"/>
      <c r="AC5381" s="41">
        <v>58.151515151515156</v>
      </c>
    </row>
    <row r="5382" spans="1:29" x14ac:dyDescent="0.25">
      <c r="A5382" s="224">
        <v>5378</v>
      </c>
      <c r="B5382" s="91" t="s">
        <v>2137</v>
      </c>
      <c r="C5382" s="8" t="s">
        <v>1369</v>
      </c>
      <c r="D5382" s="18">
        <v>0.58146666666666669</v>
      </c>
      <c r="E5382" s="122"/>
      <c r="F5382" s="17"/>
      <c r="G5382" s="18">
        <f>SUM(D5382*100,E5382:F5382)</f>
        <v>58.146666666666668</v>
      </c>
      <c r="H5382" s="17"/>
      <c r="I5382" s="19"/>
      <c r="J5382" s="18">
        <f>SUM(H5382:I5382)</f>
        <v>0</v>
      </c>
      <c r="K5382" s="17"/>
      <c r="L5382" s="19"/>
      <c r="M5382" s="19"/>
      <c r="N5382" s="18">
        <f>SUM(K5382:M5382)</f>
        <v>0</v>
      </c>
      <c r="O5382" s="19"/>
      <c r="P5382" s="19"/>
      <c r="Q5382" s="19"/>
      <c r="R5382" s="19"/>
      <c r="S5382" s="18">
        <f>SUM(O5382:R5382)</f>
        <v>0</v>
      </c>
      <c r="T5382" s="20"/>
      <c r="U5382" s="17"/>
      <c r="V5382" s="17"/>
      <c r="W5382" s="17"/>
      <c r="X5382" s="17"/>
      <c r="Y5382" s="17"/>
      <c r="Z5382" s="18">
        <f>SUM(T5382:Y5382)</f>
        <v>0</v>
      </c>
      <c r="AA5382" s="17"/>
      <c r="AB5382" s="17"/>
      <c r="AC5382" s="41">
        <f>G5382+J5382+N5382+S5382+Z5382+AA5382-AB5382</f>
        <v>58.146666666666668</v>
      </c>
    </row>
    <row r="5383" spans="1:29" x14ac:dyDescent="0.25">
      <c r="A5383" s="225">
        <v>5379</v>
      </c>
      <c r="B5383" s="62" t="s">
        <v>3951</v>
      </c>
      <c r="C5383" s="13" t="s">
        <v>3340</v>
      </c>
      <c r="D5383" s="18">
        <v>0.57125000000000004</v>
      </c>
      <c r="E5383" s="122">
        <v>1</v>
      </c>
      <c r="F5383" s="17"/>
      <c r="G5383" s="18">
        <v>58.125</v>
      </c>
      <c r="H5383" s="17"/>
      <c r="I5383" s="19"/>
      <c r="J5383" s="18">
        <v>0</v>
      </c>
      <c r="K5383" s="17"/>
      <c r="L5383" s="19"/>
      <c r="M5383" s="19"/>
      <c r="N5383" s="18">
        <v>0</v>
      </c>
      <c r="O5383" s="19"/>
      <c r="P5383" s="19"/>
      <c r="Q5383" s="19"/>
      <c r="R5383" s="19"/>
      <c r="S5383" s="18">
        <v>0</v>
      </c>
      <c r="T5383" s="20"/>
      <c r="U5383" s="17"/>
      <c r="V5383" s="17"/>
      <c r="W5383" s="17"/>
      <c r="X5383" s="17"/>
      <c r="Y5383" s="17"/>
      <c r="Z5383" s="18">
        <v>0</v>
      </c>
      <c r="AA5383" s="17"/>
      <c r="AB5383" s="17"/>
      <c r="AC5383" s="41">
        <v>58.125</v>
      </c>
    </row>
    <row r="5384" spans="1:29" x14ac:dyDescent="0.25">
      <c r="A5384" s="224">
        <v>5380</v>
      </c>
      <c r="B5384" s="62" t="s">
        <v>4973</v>
      </c>
      <c r="C5384" s="8" t="s">
        <v>4042</v>
      </c>
      <c r="D5384" s="18">
        <v>0.58121710526315784</v>
      </c>
      <c r="E5384" s="124"/>
      <c r="F5384" s="17"/>
      <c r="G5384" s="18">
        <f>SUM(D5384*100,E5384:F5384)</f>
        <v>58.12171052631578</v>
      </c>
      <c r="H5384" s="17"/>
      <c r="I5384" s="19"/>
      <c r="J5384" s="18">
        <f>SUM(H5384:I5384)</f>
        <v>0</v>
      </c>
      <c r="K5384" s="17"/>
      <c r="L5384" s="19"/>
      <c r="M5384" s="19"/>
      <c r="N5384" s="18">
        <f>SUM(K5384:M5384)</f>
        <v>0</v>
      </c>
      <c r="O5384" s="19"/>
      <c r="P5384" s="19"/>
      <c r="Q5384" s="19"/>
      <c r="R5384" s="19"/>
      <c r="S5384" s="18">
        <f>SUM(O5384:R5384)</f>
        <v>0</v>
      </c>
      <c r="T5384" s="20"/>
      <c r="U5384" s="17"/>
      <c r="V5384" s="17"/>
      <c r="W5384" s="17"/>
      <c r="X5384" s="17"/>
      <c r="Y5384" s="17"/>
      <c r="Z5384" s="18">
        <f>SUM(T5384:Y5384)</f>
        <v>0</v>
      </c>
      <c r="AA5384" s="17"/>
      <c r="AB5384" s="17"/>
      <c r="AC5384" s="41">
        <f>G5384+J5384+N5384+S5384+Z5384+AA5384-AB5384</f>
        <v>58.12171052631578</v>
      </c>
    </row>
    <row r="5385" spans="1:29" x14ac:dyDescent="0.25">
      <c r="A5385" s="224">
        <v>5381</v>
      </c>
      <c r="B5385" s="62" t="s">
        <v>3240</v>
      </c>
      <c r="C5385" s="13" t="s">
        <v>2360</v>
      </c>
      <c r="D5385" s="18">
        <v>0.58090909090909093</v>
      </c>
      <c r="E5385" s="122"/>
      <c r="F5385" s="17"/>
      <c r="G5385" s="18">
        <v>58.090909090909093</v>
      </c>
      <c r="H5385" s="17"/>
      <c r="I5385" s="19"/>
      <c r="J5385" s="18">
        <v>0</v>
      </c>
      <c r="K5385" s="17"/>
      <c r="L5385" s="19"/>
      <c r="M5385" s="19"/>
      <c r="N5385" s="18">
        <v>0</v>
      </c>
      <c r="O5385" s="19"/>
      <c r="P5385" s="19"/>
      <c r="Q5385" s="19"/>
      <c r="R5385" s="19"/>
      <c r="S5385" s="18">
        <v>0</v>
      </c>
      <c r="T5385" s="20"/>
      <c r="U5385" s="17"/>
      <c r="V5385" s="17"/>
      <c r="W5385" s="17"/>
      <c r="X5385" s="17"/>
      <c r="Y5385" s="17"/>
      <c r="Z5385" s="18">
        <v>0</v>
      </c>
      <c r="AA5385" s="17"/>
      <c r="AB5385" s="17"/>
      <c r="AC5385" s="41">
        <v>58.090909090909093</v>
      </c>
    </row>
    <row r="5386" spans="1:29" x14ac:dyDescent="0.25">
      <c r="A5386" s="224">
        <v>5382</v>
      </c>
      <c r="B5386" s="81" t="s">
        <v>2138</v>
      </c>
      <c r="C5386" s="8" t="s">
        <v>1369</v>
      </c>
      <c r="D5386" s="18">
        <v>0.58082397003745312</v>
      </c>
      <c r="E5386" s="122"/>
      <c r="F5386" s="17"/>
      <c r="G5386" s="18">
        <f>SUM(D5386*100,E5386:F5386)</f>
        <v>58.082397003745314</v>
      </c>
      <c r="H5386" s="17"/>
      <c r="I5386" s="19"/>
      <c r="J5386" s="18">
        <f>SUM(H5386:I5386)</f>
        <v>0</v>
      </c>
      <c r="K5386" s="17"/>
      <c r="L5386" s="19"/>
      <c r="M5386" s="19"/>
      <c r="N5386" s="18">
        <f>SUM(K5386:M5386)</f>
        <v>0</v>
      </c>
      <c r="O5386" s="19"/>
      <c r="P5386" s="19"/>
      <c r="Q5386" s="19"/>
      <c r="R5386" s="19"/>
      <c r="S5386" s="18">
        <f>SUM(O5386:R5386)</f>
        <v>0</v>
      </c>
      <c r="T5386" s="20"/>
      <c r="U5386" s="17"/>
      <c r="V5386" s="17"/>
      <c r="W5386" s="17"/>
      <c r="X5386" s="17"/>
      <c r="Y5386" s="17"/>
      <c r="Z5386" s="18">
        <f>SUM(T5386:Y5386)</f>
        <v>0</v>
      </c>
      <c r="AA5386" s="17"/>
      <c r="AB5386" s="17"/>
      <c r="AC5386" s="41">
        <f>G5386+J5386+N5386+S5386+Z5386+AA5386-AB5386</f>
        <v>58.082397003745314</v>
      </c>
    </row>
    <row r="5387" spans="1:29" x14ac:dyDescent="0.25">
      <c r="A5387" s="225">
        <v>5383</v>
      </c>
      <c r="B5387" s="62" t="s">
        <v>5230</v>
      </c>
      <c r="C5387" s="9" t="s">
        <v>4042</v>
      </c>
      <c r="D5387" s="18">
        <v>0.58079999999999998</v>
      </c>
      <c r="E5387" s="124"/>
      <c r="F5387" s="17"/>
      <c r="G5387" s="18">
        <f>SUM(D5387*100,E5387:F5387)</f>
        <v>58.08</v>
      </c>
      <c r="H5387" s="17"/>
      <c r="I5387" s="19"/>
      <c r="J5387" s="18">
        <f>SUM(H5387:I5387)</f>
        <v>0</v>
      </c>
      <c r="K5387" s="17"/>
      <c r="L5387" s="19"/>
      <c r="M5387" s="19"/>
      <c r="N5387" s="18">
        <f>SUM(K5387:M5387)</f>
        <v>0</v>
      </c>
      <c r="O5387" s="19"/>
      <c r="P5387" s="19"/>
      <c r="Q5387" s="19"/>
      <c r="R5387" s="19"/>
      <c r="S5387" s="18">
        <f>SUM(O5387:R5387)</f>
        <v>0</v>
      </c>
      <c r="T5387" s="20"/>
      <c r="U5387" s="17"/>
      <c r="V5387" s="17"/>
      <c r="W5387" s="17"/>
      <c r="X5387" s="17"/>
      <c r="Y5387" s="17"/>
      <c r="Z5387" s="18">
        <f>SUM(T5387:Y5387)</f>
        <v>0</v>
      </c>
      <c r="AA5387" s="17"/>
      <c r="AB5387" s="17"/>
      <c r="AC5387" s="41">
        <f>G5387+J5387+N5387+S5387+Z5387+AA5387-AB5387</f>
        <v>58.08</v>
      </c>
    </row>
    <row r="5388" spans="1:29" x14ac:dyDescent="0.25">
      <c r="A5388" s="224">
        <v>5384</v>
      </c>
      <c r="B5388" s="78" t="s">
        <v>2139</v>
      </c>
      <c r="C5388" s="8" t="s">
        <v>1369</v>
      </c>
      <c r="D5388" s="18">
        <v>0.58068350168350169</v>
      </c>
      <c r="E5388" s="122"/>
      <c r="F5388" s="17"/>
      <c r="G5388" s="18">
        <f>SUM(D5388*100,E5388:F5388)</f>
        <v>58.068350168350172</v>
      </c>
      <c r="H5388" s="17"/>
      <c r="I5388" s="19"/>
      <c r="J5388" s="18">
        <f>SUM(H5388:I5388)</f>
        <v>0</v>
      </c>
      <c r="K5388" s="17"/>
      <c r="L5388" s="19"/>
      <c r="M5388" s="19"/>
      <c r="N5388" s="18">
        <f>SUM(K5388:M5388)</f>
        <v>0</v>
      </c>
      <c r="O5388" s="19"/>
      <c r="P5388" s="19"/>
      <c r="Q5388" s="19"/>
      <c r="R5388" s="19"/>
      <c r="S5388" s="18">
        <f>SUM(O5388:R5388)</f>
        <v>0</v>
      </c>
      <c r="T5388" s="20"/>
      <c r="U5388" s="17"/>
      <c r="V5388" s="17"/>
      <c r="W5388" s="17"/>
      <c r="X5388" s="17"/>
      <c r="Y5388" s="17"/>
      <c r="Z5388" s="18">
        <f>SUM(T5388:Y5388)</f>
        <v>0</v>
      </c>
      <c r="AA5388" s="17"/>
      <c r="AB5388" s="17"/>
      <c r="AC5388" s="41">
        <f>G5388+J5388+N5388+S5388+Z5388+AA5388-AB5388</f>
        <v>58.068350168350172</v>
      </c>
    </row>
    <row r="5389" spans="1:29" x14ac:dyDescent="0.25">
      <c r="A5389" s="224">
        <v>5385</v>
      </c>
      <c r="B5389" s="96" t="s">
        <v>2140</v>
      </c>
      <c r="C5389" s="8" t="s">
        <v>1369</v>
      </c>
      <c r="D5389" s="18">
        <v>0.58067796610169486</v>
      </c>
      <c r="E5389" s="122"/>
      <c r="F5389" s="17"/>
      <c r="G5389" s="18">
        <f>SUM(D5389*100,E5389:F5389)</f>
        <v>58.067796610169488</v>
      </c>
      <c r="H5389" s="17"/>
      <c r="I5389" s="19"/>
      <c r="J5389" s="18">
        <f>SUM(H5389:I5389)</f>
        <v>0</v>
      </c>
      <c r="K5389" s="17"/>
      <c r="L5389" s="19"/>
      <c r="M5389" s="19"/>
      <c r="N5389" s="18">
        <f>SUM(K5389:M5389)</f>
        <v>0</v>
      </c>
      <c r="O5389" s="19"/>
      <c r="P5389" s="19"/>
      <c r="Q5389" s="19"/>
      <c r="R5389" s="19"/>
      <c r="S5389" s="18">
        <f>SUM(O5389:R5389)</f>
        <v>0</v>
      </c>
      <c r="T5389" s="20"/>
      <c r="U5389" s="17"/>
      <c r="V5389" s="17"/>
      <c r="W5389" s="17"/>
      <c r="X5389" s="17"/>
      <c r="Y5389" s="17"/>
      <c r="Z5389" s="18">
        <f>SUM(T5389:Y5389)</f>
        <v>0</v>
      </c>
      <c r="AA5389" s="17"/>
      <c r="AB5389" s="17"/>
      <c r="AC5389" s="41">
        <f>G5389+J5389+N5389+S5389+Z5389+AA5389-AB5389</f>
        <v>58.067796610169488</v>
      </c>
    </row>
    <row r="5390" spans="1:29" x14ac:dyDescent="0.25">
      <c r="A5390" s="224">
        <v>5386</v>
      </c>
      <c r="B5390" s="61" t="s">
        <v>1227</v>
      </c>
      <c r="C5390" s="8" t="s">
        <v>5456</v>
      </c>
      <c r="D5390" s="6">
        <v>0.58066666666666666</v>
      </c>
      <c r="E5390" s="121"/>
      <c r="F5390" s="5"/>
      <c r="G5390" s="6">
        <f>SUM(D5390*100,E5390:F5390)</f>
        <v>58.066666666666663</v>
      </c>
      <c r="H5390" s="5"/>
      <c r="I5390" s="4"/>
      <c r="J5390" s="6">
        <f>SUM(H5390:I5390)</f>
        <v>0</v>
      </c>
      <c r="K5390" s="5"/>
      <c r="L5390" s="4"/>
      <c r="M5390" s="4"/>
      <c r="N5390" s="6">
        <f>SUM(K5390:M5390)</f>
        <v>0</v>
      </c>
      <c r="O5390" s="4"/>
      <c r="P5390" s="4"/>
      <c r="Q5390" s="4"/>
      <c r="R5390" s="4"/>
      <c r="S5390" s="6">
        <f>SUM(O5390:R5390)</f>
        <v>0</v>
      </c>
      <c r="T5390" s="7"/>
      <c r="U5390" s="5"/>
      <c r="V5390" s="5"/>
      <c r="W5390" s="5"/>
      <c r="X5390" s="5"/>
      <c r="Y5390" s="5"/>
      <c r="Z5390" s="6">
        <f>SUM(T5390:Y5390)</f>
        <v>0</v>
      </c>
      <c r="AA5390" s="5"/>
      <c r="AB5390" s="5"/>
      <c r="AC5390" s="40">
        <f>G5390+J5390+N5390+S5390+Z5390+AA5390-AB5390</f>
        <v>58.066666666666663</v>
      </c>
    </row>
    <row r="5391" spans="1:29" x14ac:dyDescent="0.25">
      <c r="A5391" s="225">
        <v>5387</v>
      </c>
      <c r="B5391" s="62" t="s">
        <v>3952</v>
      </c>
      <c r="C5391" s="13" t="s">
        <v>3340</v>
      </c>
      <c r="D5391" s="18">
        <v>0.57060606060606056</v>
      </c>
      <c r="E5391" s="122">
        <v>1</v>
      </c>
      <c r="F5391" s="17"/>
      <c r="G5391" s="18">
        <v>58.060606060606055</v>
      </c>
      <c r="H5391" s="17"/>
      <c r="I5391" s="19"/>
      <c r="J5391" s="18">
        <v>0</v>
      </c>
      <c r="K5391" s="17"/>
      <c r="L5391" s="19"/>
      <c r="M5391" s="19"/>
      <c r="N5391" s="18">
        <v>0</v>
      </c>
      <c r="O5391" s="19"/>
      <c r="P5391" s="19"/>
      <c r="Q5391" s="19"/>
      <c r="R5391" s="19"/>
      <c r="S5391" s="18">
        <v>0</v>
      </c>
      <c r="T5391" s="20"/>
      <c r="U5391" s="17"/>
      <c r="V5391" s="17"/>
      <c r="W5391" s="17"/>
      <c r="X5391" s="17"/>
      <c r="Y5391" s="17"/>
      <c r="Z5391" s="18">
        <v>0</v>
      </c>
      <c r="AA5391" s="17"/>
      <c r="AB5391" s="17"/>
      <c r="AC5391" s="41">
        <v>58.060606060606055</v>
      </c>
    </row>
    <row r="5392" spans="1:29" x14ac:dyDescent="0.25">
      <c r="A5392" s="224">
        <v>5388</v>
      </c>
      <c r="B5392" s="109">
        <v>214178</v>
      </c>
      <c r="C5392" s="36" t="s">
        <v>5457</v>
      </c>
      <c r="D5392" s="39">
        <v>0.5805851851851852</v>
      </c>
      <c r="E5392" s="123"/>
      <c r="F5392" s="33"/>
      <c r="G5392" s="34">
        <v>58.058518518518518</v>
      </c>
      <c r="H5392" s="33"/>
      <c r="I5392" s="32"/>
      <c r="J5392" s="34">
        <v>0</v>
      </c>
      <c r="K5392" s="33"/>
      <c r="L5392" s="32"/>
      <c r="M5392" s="32"/>
      <c r="N5392" s="34">
        <v>0</v>
      </c>
      <c r="O5392" s="32"/>
      <c r="P5392" s="32"/>
      <c r="Q5392" s="32"/>
      <c r="R5392" s="32"/>
      <c r="S5392" s="34">
        <v>0</v>
      </c>
      <c r="T5392" s="35"/>
      <c r="U5392" s="33"/>
      <c r="V5392" s="33"/>
      <c r="W5392" s="33"/>
      <c r="X5392" s="33"/>
      <c r="Y5392" s="33"/>
      <c r="Z5392" s="34">
        <v>0</v>
      </c>
      <c r="AA5392" s="33"/>
      <c r="AB5392" s="33"/>
      <c r="AC5392" s="42">
        <v>58.058518518518518</v>
      </c>
    </row>
    <row r="5393" spans="1:29" x14ac:dyDescent="0.25">
      <c r="A5393" s="224">
        <v>5389</v>
      </c>
      <c r="B5393" s="81" t="s">
        <v>2141</v>
      </c>
      <c r="C5393" s="8" t="s">
        <v>1369</v>
      </c>
      <c r="D5393" s="18">
        <v>0.57977528089887642</v>
      </c>
      <c r="E5393" s="122"/>
      <c r="F5393" s="17"/>
      <c r="G5393" s="18">
        <f>SUM(D5393*100,E5393:F5393)</f>
        <v>57.977528089887642</v>
      </c>
      <c r="H5393" s="17"/>
      <c r="I5393" s="19"/>
      <c r="J5393" s="18">
        <f>SUM(H5393:I5393)</f>
        <v>0</v>
      </c>
      <c r="K5393" s="17"/>
      <c r="L5393" s="19"/>
      <c r="M5393" s="19"/>
      <c r="N5393" s="18">
        <f>SUM(K5393:M5393)</f>
        <v>0</v>
      </c>
      <c r="O5393" s="19"/>
      <c r="P5393" s="19"/>
      <c r="Q5393" s="19"/>
      <c r="R5393" s="19"/>
      <c r="S5393" s="18">
        <f>SUM(O5393:R5393)</f>
        <v>0</v>
      </c>
      <c r="T5393" s="20"/>
      <c r="U5393" s="17"/>
      <c r="V5393" s="17"/>
      <c r="W5393" s="17"/>
      <c r="X5393" s="17"/>
      <c r="Y5393" s="17"/>
      <c r="Z5393" s="18">
        <f>SUM(T5393:Y5393)</f>
        <v>0</v>
      </c>
      <c r="AA5393" s="17"/>
      <c r="AB5393" s="17"/>
      <c r="AC5393" s="41">
        <f>G5393+J5393+N5393+S5393+Z5393+AA5393-AB5393</f>
        <v>57.977528089887642</v>
      </c>
    </row>
    <row r="5394" spans="1:29" x14ac:dyDescent="0.25">
      <c r="A5394" s="224">
        <v>5390</v>
      </c>
      <c r="B5394" s="76" t="s">
        <v>2142</v>
      </c>
      <c r="C5394" s="8" t="s">
        <v>1369</v>
      </c>
      <c r="D5394" s="18">
        <v>0.54958333333333331</v>
      </c>
      <c r="E5394" s="122">
        <v>3</v>
      </c>
      <c r="F5394" s="17"/>
      <c r="G5394" s="18">
        <f>SUM(D5394*100,E5394:F5394)</f>
        <v>57.958333333333329</v>
      </c>
      <c r="H5394" s="17"/>
      <c r="I5394" s="19"/>
      <c r="J5394" s="18">
        <f>SUM(H5394:I5394)</f>
        <v>0</v>
      </c>
      <c r="K5394" s="17"/>
      <c r="L5394" s="19"/>
      <c r="M5394" s="19"/>
      <c r="N5394" s="18">
        <f>SUM(K5394:M5394)</f>
        <v>0</v>
      </c>
      <c r="O5394" s="19"/>
      <c r="P5394" s="19"/>
      <c r="Q5394" s="19"/>
      <c r="R5394" s="19"/>
      <c r="S5394" s="18">
        <f>SUM(O5394:R5394)</f>
        <v>0</v>
      </c>
      <c r="T5394" s="20"/>
      <c r="U5394" s="17"/>
      <c r="V5394" s="17"/>
      <c r="W5394" s="17"/>
      <c r="X5394" s="17"/>
      <c r="Y5394" s="17"/>
      <c r="Z5394" s="18">
        <f>SUM(T5394:Y5394)</f>
        <v>0</v>
      </c>
      <c r="AA5394" s="17"/>
      <c r="AB5394" s="17"/>
      <c r="AC5394" s="41">
        <f>G5394+J5394+N5394+S5394+Z5394+AA5394-AB5394</f>
        <v>57.958333333333329</v>
      </c>
    </row>
    <row r="5395" spans="1:29" x14ac:dyDescent="0.25">
      <c r="A5395" s="225">
        <v>5391</v>
      </c>
      <c r="B5395" s="90" t="s">
        <v>2143</v>
      </c>
      <c r="C5395" s="21" t="s">
        <v>1369</v>
      </c>
      <c r="D5395" s="18">
        <v>0.57911314984709483</v>
      </c>
      <c r="E5395" s="122"/>
      <c r="F5395" s="17"/>
      <c r="G5395" s="18">
        <f>SUM(D5395*100,E5395:F5395)</f>
        <v>57.911314984709485</v>
      </c>
      <c r="H5395" s="17"/>
      <c r="I5395" s="19"/>
      <c r="J5395" s="18">
        <f>SUM(H5395:I5395)</f>
        <v>0</v>
      </c>
      <c r="K5395" s="17"/>
      <c r="L5395" s="19"/>
      <c r="M5395" s="19"/>
      <c r="N5395" s="18">
        <f>SUM(K5395:M5395)</f>
        <v>0</v>
      </c>
      <c r="O5395" s="19"/>
      <c r="P5395" s="19"/>
      <c r="Q5395" s="19"/>
      <c r="R5395" s="19"/>
      <c r="S5395" s="18">
        <f>SUM(O5395:R5395)</f>
        <v>0</v>
      </c>
      <c r="T5395" s="20"/>
      <c r="U5395" s="17"/>
      <c r="V5395" s="17"/>
      <c r="W5395" s="17"/>
      <c r="X5395" s="17"/>
      <c r="Y5395" s="17"/>
      <c r="Z5395" s="18">
        <f>SUM(T5395:Y5395)</f>
        <v>0</v>
      </c>
      <c r="AA5395" s="17"/>
      <c r="AB5395" s="17"/>
      <c r="AC5395" s="41">
        <f>G5395+J5395+N5395+S5395+Z5395+AA5395-AB5395</f>
        <v>57.911314984709485</v>
      </c>
    </row>
    <row r="5396" spans="1:29" x14ac:dyDescent="0.25">
      <c r="A5396" s="224">
        <v>5392</v>
      </c>
      <c r="B5396" s="81" t="s">
        <v>4364</v>
      </c>
      <c r="C5396" s="8" t="s">
        <v>4356</v>
      </c>
      <c r="D5396" s="18">
        <v>0.57870967741935486</v>
      </c>
      <c r="E5396" s="124"/>
      <c r="F5396" s="17"/>
      <c r="G5396" s="18">
        <f>SUM(D5396*100,E5396:F5396)</f>
        <v>57.870967741935488</v>
      </c>
      <c r="H5396" s="17"/>
      <c r="I5396" s="19"/>
      <c r="J5396" s="18">
        <f>SUM(H5396:I5396)</f>
        <v>0</v>
      </c>
      <c r="K5396" s="17"/>
      <c r="L5396" s="19"/>
      <c r="M5396" s="19"/>
      <c r="N5396" s="18">
        <f>SUM(K5396:M5396)</f>
        <v>0</v>
      </c>
      <c r="O5396" s="19"/>
      <c r="P5396" s="19"/>
      <c r="Q5396" s="19"/>
      <c r="R5396" s="19"/>
      <c r="S5396" s="18">
        <f>SUM(O5396:R5396)</f>
        <v>0</v>
      </c>
      <c r="T5396" s="20"/>
      <c r="U5396" s="17"/>
      <c r="V5396" s="17"/>
      <c r="W5396" s="17"/>
      <c r="X5396" s="17"/>
      <c r="Y5396" s="17"/>
      <c r="Z5396" s="18">
        <f>SUM(T5396:Y5396)</f>
        <v>0</v>
      </c>
      <c r="AA5396" s="17"/>
      <c r="AB5396" s="17"/>
      <c r="AC5396" s="41">
        <f>G5396+J5396+N5396+S5396+Z5396+AA5396-AB5396</f>
        <v>57.870967741935488</v>
      </c>
    </row>
    <row r="5397" spans="1:29" x14ac:dyDescent="0.25">
      <c r="A5397" s="224">
        <v>5393</v>
      </c>
      <c r="B5397" s="62" t="s">
        <v>5166</v>
      </c>
      <c r="C5397" s="24" t="s">
        <v>4042</v>
      </c>
      <c r="D5397" s="18">
        <v>0.57870967741935486</v>
      </c>
      <c r="E5397" s="124"/>
      <c r="F5397" s="17"/>
      <c r="G5397" s="18">
        <f>SUM(D5397*100,E5397:F5397)</f>
        <v>57.870967741935488</v>
      </c>
      <c r="H5397" s="17"/>
      <c r="I5397" s="19"/>
      <c r="J5397" s="18">
        <f>SUM(H5397:I5397)</f>
        <v>0</v>
      </c>
      <c r="K5397" s="17"/>
      <c r="L5397" s="19"/>
      <c r="M5397" s="19"/>
      <c r="N5397" s="18">
        <f>SUM(K5397:M5397)</f>
        <v>0</v>
      </c>
      <c r="O5397" s="19"/>
      <c r="P5397" s="19"/>
      <c r="Q5397" s="19"/>
      <c r="R5397" s="19"/>
      <c r="S5397" s="18">
        <f>SUM(O5397:R5397)</f>
        <v>0</v>
      </c>
      <c r="T5397" s="20"/>
      <c r="U5397" s="17"/>
      <c r="V5397" s="17"/>
      <c r="W5397" s="17"/>
      <c r="X5397" s="17"/>
      <c r="Y5397" s="17"/>
      <c r="Z5397" s="18">
        <f>SUM(T5397:Y5397)</f>
        <v>0</v>
      </c>
      <c r="AA5397" s="17"/>
      <c r="AB5397" s="17"/>
      <c r="AC5397" s="41">
        <f>G5397+J5397+N5397+S5397+Z5397+AA5397-AB5397</f>
        <v>57.870967741935488</v>
      </c>
    </row>
    <row r="5398" spans="1:29" x14ac:dyDescent="0.25">
      <c r="A5398" s="224">
        <v>5394</v>
      </c>
      <c r="B5398" s="62" t="s">
        <v>1228</v>
      </c>
      <c r="C5398" s="8" t="s">
        <v>5456</v>
      </c>
      <c r="D5398" s="6">
        <v>0.57862068965517244</v>
      </c>
      <c r="E5398" s="121"/>
      <c r="F5398" s="5"/>
      <c r="G5398" s="6">
        <f>SUM(D5398*100,E5398:F5398)</f>
        <v>57.862068965517246</v>
      </c>
      <c r="H5398" s="5"/>
      <c r="I5398" s="4"/>
      <c r="J5398" s="6">
        <f>SUM(H5398:I5398)</f>
        <v>0</v>
      </c>
      <c r="K5398" s="5"/>
      <c r="L5398" s="4"/>
      <c r="M5398" s="4"/>
      <c r="N5398" s="6">
        <f>SUM(K5398:M5398)</f>
        <v>0</v>
      </c>
      <c r="O5398" s="4"/>
      <c r="P5398" s="4"/>
      <c r="Q5398" s="4"/>
      <c r="R5398" s="4"/>
      <c r="S5398" s="6">
        <f>SUM(O5398:R5398)</f>
        <v>0</v>
      </c>
      <c r="T5398" s="7"/>
      <c r="U5398" s="5"/>
      <c r="V5398" s="5"/>
      <c r="W5398" s="5"/>
      <c r="X5398" s="5"/>
      <c r="Y5398" s="5"/>
      <c r="Z5398" s="6">
        <f>SUM(T5398:Y5398)</f>
        <v>0</v>
      </c>
      <c r="AA5398" s="5"/>
      <c r="AB5398" s="5"/>
      <c r="AC5398" s="40">
        <f>G5398+J5398+N5398+S5398+Z5398+AA5398-AB5398</f>
        <v>57.862068965517246</v>
      </c>
    </row>
    <row r="5399" spans="1:29" x14ac:dyDescent="0.25">
      <c r="A5399" s="225">
        <v>5395</v>
      </c>
      <c r="B5399" s="58" t="s">
        <v>1229</v>
      </c>
      <c r="C5399" s="8" t="s">
        <v>5456</v>
      </c>
      <c r="D5399" s="6">
        <v>0.57799999999999996</v>
      </c>
      <c r="E5399" s="121"/>
      <c r="F5399" s="5"/>
      <c r="G5399" s="6">
        <f>SUM(D5399*100,E5399:F5399)</f>
        <v>57.8</v>
      </c>
      <c r="H5399" s="5"/>
      <c r="I5399" s="4"/>
      <c r="J5399" s="6">
        <f>SUM(H5399:I5399)</f>
        <v>0</v>
      </c>
      <c r="K5399" s="5"/>
      <c r="L5399" s="4"/>
      <c r="M5399" s="4"/>
      <c r="N5399" s="6">
        <f>SUM(K5399:M5399)</f>
        <v>0</v>
      </c>
      <c r="O5399" s="4"/>
      <c r="P5399" s="4"/>
      <c r="Q5399" s="4"/>
      <c r="R5399" s="4"/>
      <c r="S5399" s="6">
        <f>SUM(O5399:R5399)</f>
        <v>0</v>
      </c>
      <c r="T5399" s="7"/>
      <c r="U5399" s="5"/>
      <c r="V5399" s="5"/>
      <c r="W5399" s="5"/>
      <c r="X5399" s="5"/>
      <c r="Y5399" s="5"/>
      <c r="Z5399" s="6">
        <f>SUM(T5399:Y5399)</f>
        <v>0</v>
      </c>
      <c r="AA5399" s="5"/>
      <c r="AB5399" s="5"/>
      <c r="AC5399" s="40">
        <f>G5399+J5399+N5399+S5399+Z5399+AA5399-AB5399</f>
        <v>57.8</v>
      </c>
    </row>
    <row r="5400" spans="1:29" x14ac:dyDescent="0.25">
      <c r="A5400" s="224">
        <v>5396</v>
      </c>
      <c r="B5400" s="62" t="s">
        <v>5401</v>
      </c>
      <c r="C5400" s="9" t="s">
        <v>4042</v>
      </c>
      <c r="D5400" s="18">
        <v>0.57784848484848483</v>
      </c>
      <c r="E5400" s="124"/>
      <c r="F5400" s="17"/>
      <c r="G5400" s="18">
        <f>SUM(D5400*100,E5400:F5400)</f>
        <v>57.784848484848482</v>
      </c>
      <c r="H5400" s="17"/>
      <c r="I5400" s="19"/>
      <c r="J5400" s="18">
        <f>SUM(H5400:I5400)</f>
        <v>0</v>
      </c>
      <c r="K5400" s="17"/>
      <c r="L5400" s="19"/>
      <c r="M5400" s="19"/>
      <c r="N5400" s="18">
        <f>SUM(K5400:M5400)</f>
        <v>0</v>
      </c>
      <c r="O5400" s="19"/>
      <c r="P5400" s="19"/>
      <c r="Q5400" s="19"/>
      <c r="R5400" s="19"/>
      <c r="S5400" s="18">
        <f>SUM(O5400:R5400)</f>
        <v>0</v>
      </c>
      <c r="T5400" s="20"/>
      <c r="U5400" s="17"/>
      <c r="V5400" s="17"/>
      <c r="W5400" s="17"/>
      <c r="X5400" s="17"/>
      <c r="Y5400" s="17"/>
      <c r="Z5400" s="18">
        <f>SUM(T5400:Y5400)</f>
        <v>0</v>
      </c>
      <c r="AA5400" s="17"/>
      <c r="AB5400" s="17"/>
      <c r="AC5400" s="41">
        <f>G5400+J5400+N5400+S5400+Z5400+AA5400-AB5400</f>
        <v>57.784848484848482</v>
      </c>
    </row>
    <row r="5401" spans="1:29" x14ac:dyDescent="0.25">
      <c r="A5401" s="224">
        <v>5397</v>
      </c>
      <c r="B5401" s="91" t="s">
        <v>2144</v>
      </c>
      <c r="C5401" s="8" t="s">
        <v>1369</v>
      </c>
      <c r="D5401" s="18">
        <v>0.57766666666666666</v>
      </c>
      <c r="E5401" s="122"/>
      <c r="F5401" s="17"/>
      <c r="G5401" s="18">
        <f>SUM(D5401*100,E5401:F5401)</f>
        <v>57.766666666666666</v>
      </c>
      <c r="H5401" s="17"/>
      <c r="I5401" s="19"/>
      <c r="J5401" s="18">
        <f>SUM(H5401:I5401)</f>
        <v>0</v>
      </c>
      <c r="K5401" s="17"/>
      <c r="L5401" s="19"/>
      <c r="M5401" s="19"/>
      <c r="N5401" s="18">
        <f>SUM(K5401:M5401)</f>
        <v>0</v>
      </c>
      <c r="O5401" s="19"/>
      <c r="P5401" s="19"/>
      <c r="Q5401" s="19"/>
      <c r="R5401" s="19"/>
      <c r="S5401" s="18">
        <f>SUM(O5401:R5401)</f>
        <v>0</v>
      </c>
      <c r="T5401" s="20"/>
      <c r="U5401" s="17"/>
      <c r="V5401" s="17"/>
      <c r="W5401" s="17"/>
      <c r="X5401" s="17"/>
      <c r="Y5401" s="17"/>
      <c r="Z5401" s="18">
        <f>SUM(T5401:Y5401)</f>
        <v>0</v>
      </c>
      <c r="AA5401" s="17"/>
      <c r="AB5401" s="17"/>
      <c r="AC5401" s="41">
        <f>G5401+J5401+N5401+S5401+Z5401+AA5401-AB5401</f>
        <v>57.766666666666666</v>
      </c>
    </row>
    <row r="5402" spans="1:29" x14ac:dyDescent="0.25">
      <c r="A5402" s="224">
        <v>5398</v>
      </c>
      <c r="B5402" s="62" t="s">
        <v>5105</v>
      </c>
      <c r="C5402" s="24" t="s">
        <v>4042</v>
      </c>
      <c r="D5402" s="18">
        <v>0.5767741935483871</v>
      </c>
      <c r="E5402" s="124"/>
      <c r="F5402" s="17"/>
      <c r="G5402" s="18">
        <f>SUM(D5402*100,E5402:F5402)</f>
        <v>57.677419354838712</v>
      </c>
      <c r="H5402" s="17"/>
      <c r="I5402" s="19"/>
      <c r="J5402" s="18">
        <f>SUM(H5402:I5402)</f>
        <v>0</v>
      </c>
      <c r="K5402" s="17"/>
      <c r="L5402" s="19"/>
      <c r="M5402" s="19"/>
      <c r="N5402" s="18">
        <f>SUM(K5402:M5402)</f>
        <v>0</v>
      </c>
      <c r="O5402" s="19"/>
      <c r="P5402" s="19"/>
      <c r="Q5402" s="19"/>
      <c r="R5402" s="19"/>
      <c r="S5402" s="18">
        <f>SUM(O5402:R5402)</f>
        <v>0</v>
      </c>
      <c r="T5402" s="20"/>
      <c r="U5402" s="17"/>
      <c r="V5402" s="17"/>
      <c r="W5402" s="17"/>
      <c r="X5402" s="17"/>
      <c r="Y5402" s="17"/>
      <c r="Z5402" s="18">
        <f>SUM(T5402:Y5402)</f>
        <v>0</v>
      </c>
      <c r="AA5402" s="17"/>
      <c r="AB5402" s="17"/>
      <c r="AC5402" s="41">
        <f>G5402+J5402+N5402+S5402+Z5402+AA5402-AB5402</f>
        <v>57.677419354838712</v>
      </c>
    </row>
    <row r="5403" spans="1:29" x14ac:dyDescent="0.25">
      <c r="A5403" s="225">
        <v>5399</v>
      </c>
      <c r="B5403" s="62" t="s">
        <v>3241</v>
      </c>
      <c r="C5403" s="13" t="s">
        <v>2360</v>
      </c>
      <c r="D5403" s="18">
        <v>0.57666666666666666</v>
      </c>
      <c r="E5403" s="122"/>
      <c r="F5403" s="17"/>
      <c r="G5403" s="18">
        <v>57.666666666666664</v>
      </c>
      <c r="H5403" s="17"/>
      <c r="I5403" s="19"/>
      <c r="J5403" s="18">
        <v>0</v>
      </c>
      <c r="K5403" s="17"/>
      <c r="L5403" s="19"/>
      <c r="M5403" s="19"/>
      <c r="N5403" s="18">
        <v>0</v>
      </c>
      <c r="O5403" s="19"/>
      <c r="P5403" s="19"/>
      <c r="Q5403" s="19"/>
      <c r="R5403" s="19"/>
      <c r="S5403" s="18">
        <v>0</v>
      </c>
      <c r="T5403" s="20"/>
      <c r="U5403" s="17"/>
      <c r="V5403" s="17"/>
      <c r="W5403" s="17"/>
      <c r="X5403" s="17"/>
      <c r="Y5403" s="17"/>
      <c r="Z5403" s="18">
        <v>0</v>
      </c>
      <c r="AA5403" s="17"/>
      <c r="AB5403" s="17"/>
      <c r="AC5403" s="41">
        <v>57.666666666666664</v>
      </c>
    </row>
    <row r="5404" spans="1:29" x14ac:dyDescent="0.25">
      <c r="A5404" s="224">
        <v>5400</v>
      </c>
      <c r="B5404" s="96" t="s">
        <v>2145</v>
      </c>
      <c r="C5404" s="8" t="s">
        <v>1369</v>
      </c>
      <c r="D5404" s="18">
        <v>0.57593220338983053</v>
      </c>
      <c r="E5404" s="122"/>
      <c r="F5404" s="17"/>
      <c r="G5404" s="18">
        <f>SUM(D5404*100,E5404:F5404)</f>
        <v>57.593220338983052</v>
      </c>
      <c r="H5404" s="17"/>
      <c r="I5404" s="19"/>
      <c r="J5404" s="18">
        <f>SUM(H5404:I5404)</f>
        <v>0</v>
      </c>
      <c r="K5404" s="17"/>
      <c r="L5404" s="19"/>
      <c r="M5404" s="19"/>
      <c r="N5404" s="18">
        <f>SUM(K5404:M5404)</f>
        <v>0</v>
      </c>
      <c r="O5404" s="19"/>
      <c r="P5404" s="19"/>
      <c r="Q5404" s="19"/>
      <c r="R5404" s="19"/>
      <c r="S5404" s="18">
        <f>SUM(O5404:R5404)</f>
        <v>0</v>
      </c>
      <c r="T5404" s="20"/>
      <c r="U5404" s="17"/>
      <c r="V5404" s="17"/>
      <c r="W5404" s="17"/>
      <c r="X5404" s="17"/>
      <c r="Y5404" s="17"/>
      <c r="Z5404" s="18">
        <f>SUM(T5404:Y5404)</f>
        <v>0</v>
      </c>
      <c r="AA5404" s="17"/>
      <c r="AB5404" s="17"/>
      <c r="AC5404" s="41">
        <f>G5404+J5404+N5404+S5404+Z5404+AA5404-AB5404</f>
        <v>57.593220338983052</v>
      </c>
    </row>
    <row r="5405" spans="1:29" x14ac:dyDescent="0.25">
      <c r="A5405" s="224">
        <v>5401</v>
      </c>
      <c r="B5405" s="62" t="s">
        <v>3242</v>
      </c>
      <c r="C5405" s="13" t="s">
        <v>2360</v>
      </c>
      <c r="D5405" s="18">
        <v>0.57583333333333331</v>
      </c>
      <c r="E5405" s="122"/>
      <c r="F5405" s="17"/>
      <c r="G5405" s="18">
        <v>57.583333333333329</v>
      </c>
      <c r="H5405" s="17"/>
      <c r="I5405" s="19"/>
      <c r="J5405" s="18">
        <v>0</v>
      </c>
      <c r="K5405" s="17"/>
      <c r="L5405" s="19"/>
      <c r="M5405" s="19"/>
      <c r="N5405" s="18">
        <v>0</v>
      </c>
      <c r="O5405" s="19"/>
      <c r="P5405" s="19"/>
      <c r="Q5405" s="19"/>
      <c r="R5405" s="19"/>
      <c r="S5405" s="18">
        <v>0</v>
      </c>
      <c r="T5405" s="20"/>
      <c r="U5405" s="17"/>
      <c r="V5405" s="17"/>
      <c r="W5405" s="17"/>
      <c r="X5405" s="17"/>
      <c r="Y5405" s="17"/>
      <c r="Z5405" s="18">
        <v>0</v>
      </c>
      <c r="AA5405" s="17"/>
      <c r="AB5405" s="17"/>
      <c r="AC5405" s="41">
        <v>57.583333333333329</v>
      </c>
    </row>
    <row r="5406" spans="1:29" x14ac:dyDescent="0.25">
      <c r="A5406" s="224">
        <v>5402</v>
      </c>
      <c r="B5406" s="58" t="s">
        <v>1230</v>
      </c>
      <c r="C5406" s="8" t="s">
        <v>5456</v>
      </c>
      <c r="D5406" s="6">
        <v>0.57566666666666666</v>
      </c>
      <c r="E5406" s="121"/>
      <c r="F5406" s="5"/>
      <c r="G5406" s="6">
        <f>SUM(D5406*100,E5406:F5406)</f>
        <v>57.566666666666663</v>
      </c>
      <c r="H5406" s="5"/>
      <c r="I5406" s="4"/>
      <c r="J5406" s="6">
        <f>SUM(H5406:I5406)</f>
        <v>0</v>
      </c>
      <c r="K5406" s="5"/>
      <c r="L5406" s="4"/>
      <c r="M5406" s="4"/>
      <c r="N5406" s="6">
        <f>SUM(K5406:M5406)</f>
        <v>0</v>
      </c>
      <c r="O5406" s="4"/>
      <c r="P5406" s="4"/>
      <c r="Q5406" s="4"/>
      <c r="R5406" s="4"/>
      <c r="S5406" s="6">
        <f>SUM(O5406:R5406)</f>
        <v>0</v>
      </c>
      <c r="T5406" s="7"/>
      <c r="U5406" s="5"/>
      <c r="V5406" s="5"/>
      <c r="W5406" s="5"/>
      <c r="X5406" s="5"/>
      <c r="Y5406" s="5"/>
      <c r="Z5406" s="6">
        <f>SUM(T5406:Y5406)</f>
        <v>0</v>
      </c>
      <c r="AA5406" s="5"/>
      <c r="AB5406" s="5"/>
      <c r="AC5406" s="40">
        <f>G5406+J5406+N5406+S5406+Z5406+AA5406-AB5406</f>
        <v>57.566666666666663</v>
      </c>
    </row>
    <row r="5407" spans="1:29" x14ac:dyDescent="0.25">
      <c r="A5407" s="225">
        <v>5403</v>
      </c>
      <c r="B5407" s="62" t="s">
        <v>3953</v>
      </c>
      <c r="C5407" s="13" t="s">
        <v>3340</v>
      </c>
      <c r="D5407" s="18">
        <v>0.57566666666666666</v>
      </c>
      <c r="E5407" s="122"/>
      <c r="F5407" s="17"/>
      <c r="G5407" s="18">
        <v>57.566666666666663</v>
      </c>
      <c r="H5407" s="17"/>
      <c r="I5407" s="19"/>
      <c r="J5407" s="18">
        <v>0</v>
      </c>
      <c r="K5407" s="17"/>
      <c r="L5407" s="19"/>
      <c r="M5407" s="19"/>
      <c r="N5407" s="18">
        <v>0</v>
      </c>
      <c r="O5407" s="19"/>
      <c r="P5407" s="19"/>
      <c r="Q5407" s="19"/>
      <c r="R5407" s="19"/>
      <c r="S5407" s="18">
        <v>0</v>
      </c>
      <c r="T5407" s="20"/>
      <c r="U5407" s="17"/>
      <c r="V5407" s="17"/>
      <c r="W5407" s="17"/>
      <c r="X5407" s="17"/>
      <c r="Y5407" s="17"/>
      <c r="Z5407" s="18">
        <v>0</v>
      </c>
      <c r="AA5407" s="17"/>
      <c r="AB5407" s="17"/>
      <c r="AC5407" s="41">
        <v>57.566666666666663</v>
      </c>
    </row>
    <row r="5408" spans="1:29" x14ac:dyDescent="0.25">
      <c r="A5408" s="224">
        <v>5404</v>
      </c>
      <c r="B5408" s="81" t="s">
        <v>4191</v>
      </c>
      <c r="C5408" s="8" t="s">
        <v>4042</v>
      </c>
      <c r="D5408" s="18">
        <v>0.5753125</v>
      </c>
      <c r="E5408" s="124"/>
      <c r="F5408" s="17"/>
      <c r="G5408" s="18">
        <f>SUM(D5408*100,E5408:F5408)</f>
        <v>57.53125</v>
      </c>
      <c r="H5408" s="17"/>
      <c r="I5408" s="19"/>
      <c r="J5408" s="18">
        <f>SUM(H5408:I5408)</f>
        <v>0</v>
      </c>
      <c r="K5408" s="17"/>
      <c r="L5408" s="19"/>
      <c r="M5408" s="19"/>
      <c r="N5408" s="18">
        <f>SUM(K5408:M5408)</f>
        <v>0</v>
      </c>
      <c r="O5408" s="19"/>
      <c r="P5408" s="19"/>
      <c r="Q5408" s="19"/>
      <c r="R5408" s="19"/>
      <c r="S5408" s="18">
        <f>SUM(O5408:R5408)</f>
        <v>0</v>
      </c>
      <c r="T5408" s="20"/>
      <c r="U5408" s="17"/>
      <c r="V5408" s="17"/>
      <c r="W5408" s="17"/>
      <c r="X5408" s="17"/>
      <c r="Y5408" s="17"/>
      <c r="Z5408" s="18">
        <f>SUM(T5408:Y5408)</f>
        <v>0</v>
      </c>
      <c r="AA5408" s="17"/>
      <c r="AB5408" s="17"/>
      <c r="AC5408" s="41">
        <f>G5408+J5408+N5408+S5408+Z5408+AA5408-AB5408</f>
        <v>57.53125</v>
      </c>
    </row>
    <row r="5409" spans="1:29" x14ac:dyDescent="0.25">
      <c r="A5409" s="224">
        <v>5405</v>
      </c>
      <c r="B5409" s="59" t="s">
        <v>1231</v>
      </c>
      <c r="C5409" s="8" t="s">
        <v>5456</v>
      </c>
      <c r="D5409" s="6">
        <v>0.56029411764705883</v>
      </c>
      <c r="E5409" s="121"/>
      <c r="F5409" s="5"/>
      <c r="G5409" s="6">
        <f>SUM(D5409*100,E5409:F5409)</f>
        <v>56.029411764705884</v>
      </c>
      <c r="H5409" s="5"/>
      <c r="I5409" s="4"/>
      <c r="J5409" s="6">
        <f>SUM(H5409:I5409)</f>
        <v>0</v>
      </c>
      <c r="K5409" s="5"/>
      <c r="L5409" s="4"/>
      <c r="M5409" s="4"/>
      <c r="N5409" s="6">
        <f>SUM(K5409:M5409)</f>
        <v>0</v>
      </c>
      <c r="O5409" s="4"/>
      <c r="P5409" s="4"/>
      <c r="Q5409" s="4"/>
      <c r="R5409" s="4"/>
      <c r="S5409" s="6">
        <f>SUM(O5409:R5409)</f>
        <v>0</v>
      </c>
      <c r="T5409" s="7"/>
      <c r="U5409" s="5"/>
      <c r="V5409" s="5"/>
      <c r="W5409" s="5">
        <v>1.5</v>
      </c>
      <c r="X5409" s="5"/>
      <c r="Y5409" s="5"/>
      <c r="Z5409" s="6">
        <f>SUM(T5409:Y5409)</f>
        <v>1.5</v>
      </c>
      <c r="AA5409" s="5"/>
      <c r="AB5409" s="5"/>
      <c r="AC5409" s="40">
        <f>G5409+J5409+N5409+S5409+Z5409+AA5409-AB5409</f>
        <v>57.529411764705884</v>
      </c>
    </row>
    <row r="5410" spans="1:29" x14ac:dyDescent="0.25">
      <c r="A5410" s="224">
        <v>5406</v>
      </c>
      <c r="B5410" s="81" t="s">
        <v>4562</v>
      </c>
      <c r="C5410" s="8" t="s">
        <v>4042</v>
      </c>
      <c r="D5410" s="18">
        <v>0.57484848484848483</v>
      </c>
      <c r="E5410" s="124"/>
      <c r="F5410" s="17"/>
      <c r="G5410" s="18">
        <f>SUM(D5410*100,E5410:F5410)</f>
        <v>57.484848484848484</v>
      </c>
      <c r="H5410" s="17"/>
      <c r="I5410" s="19"/>
      <c r="J5410" s="18">
        <f>SUM(H5410:I5410)</f>
        <v>0</v>
      </c>
      <c r="K5410" s="17"/>
      <c r="L5410" s="19"/>
      <c r="M5410" s="19"/>
      <c r="N5410" s="18">
        <f>SUM(K5410:M5410)</f>
        <v>0</v>
      </c>
      <c r="O5410" s="19"/>
      <c r="P5410" s="19"/>
      <c r="Q5410" s="19"/>
      <c r="R5410" s="19"/>
      <c r="S5410" s="18">
        <f>SUM(O5410:R5410)</f>
        <v>0</v>
      </c>
      <c r="T5410" s="20"/>
      <c r="U5410" s="17"/>
      <c r="V5410" s="17"/>
      <c r="W5410" s="17"/>
      <c r="X5410" s="17"/>
      <c r="Y5410" s="17"/>
      <c r="Z5410" s="18">
        <f>SUM(T5410:Y5410)</f>
        <v>0</v>
      </c>
      <c r="AA5410" s="17"/>
      <c r="AB5410" s="17"/>
      <c r="AC5410" s="41">
        <f>G5410+J5410+N5410+S5410+Z5410+AA5410-AB5410</f>
        <v>57.484848484848484</v>
      </c>
    </row>
    <row r="5411" spans="1:29" x14ac:dyDescent="0.25">
      <c r="A5411" s="225">
        <v>5407</v>
      </c>
      <c r="B5411" s="62" t="s">
        <v>3243</v>
      </c>
      <c r="C5411" s="13" t="s">
        <v>2360</v>
      </c>
      <c r="D5411" s="18">
        <v>0.57444444444444442</v>
      </c>
      <c r="E5411" s="122"/>
      <c r="F5411" s="17"/>
      <c r="G5411" s="18">
        <v>57.444444444444443</v>
      </c>
      <c r="H5411" s="17"/>
      <c r="I5411" s="19"/>
      <c r="J5411" s="18">
        <v>0</v>
      </c>
      <c r="K5411" s="17"/>
      <c r="L5411" s="19"/>
      <c r="M5411" s="19"/>
      <c r="N5411" s="18">
        <v>0</v>
      </c>
      <c r="O5411" s="19"/>
      <c r="P5411" s="19"/>
      <c r="Q5411" s="19"/>
      <c r="R5411" s="19"/>
      <c r="S5411" s="18">
        <v>0</v>
      </c>
      <c r="T5411" s="20"/>
      <c r="U5411" s="17"/>
      <c r="V5411" s="17"/>
      <c r="W5411" s="17"/>
      <c r="X5411" s="17"/>
      <c r="Y5411" s="17"/>
      <c r="Z5411" s="18">
        <v>0</v>
      </c>
      <c r="AA5411" s="17"/>
      <c r="AB5411" s="17"/>
      <c r="AC5411" s="41">
        <v>57.444444444444443</v>
      </c>
    </row>
    <row r="5412" spans="1:29" x14ac:dyDescent="0.25">
      <c r="A5412" s="224">
        <v>5408</v>
      </c>
      <c r="B5412" s="109">
        <v>214029</v>
      </c>
      <c r="C5412" s="36" t="s">
        <v>5457</v>
      </c>
      <c r="D5412" s="39">
        <v>0.57402222222222232</v>
      </c>
      <c r="E5412" s="123"/>
      <c r="F5412" s="33"/>
      <c r="G5412" s="34">
        <v>57.402222222222235</v>
      </c>
      <c r="H5412" s="33"/>
      <c r="I5412" s="32"/>
      <c r="J5412" s="34">
        <v>0</v>
      </c>
      <c r="K5412" s="33"/>
      <c r="L5412" s="32"/>
      <c r="M5412" s="32"/>
      <c r="N5412" s="34">
        <v>0</v>
      </c>
      <c r="O5412" s="32"/>
      <c r="P5412" s="32"/>
      <c r="Q5412" s="32"/>
      <c r="R5412" s="32"/>
      <c r="S5412" s="34">
        <v>0</v>
      </c>
      <c r="T5412" s="35"/>
      <c r="U5412" s="33"/>
      <c r="V5412" s="33"/>
      <c r="W5412" s="33"/>
      <c r="X5412" s="33"/>
      <c r="Y5412" s="33"/>
      <c r="Z5412" s="34">
        <v>0</v>
      </c>
      <c r="AA5412" s="33"/>
      <c r="AB5412" s="33"/>
      <c r="AC5412" s="42">
        <v>57.402222222222235</v>
      </c>
    </row>
    <row r="5413" spans="1:29" x14ac:dyDescent="0.25">
      <c r="A5413" s="224">
        <v>5409</v>
      </c>
      <c r="B5413" s="109">
        <v>214236</v>
      </c>
      <c r="C5413" s="36" t="s">
        <v>5457</v>
      </c>
      <c r="D5413" s="39">
        <v>0.54900740740740739</v>
      </c>
      <c r="E5413" s="123"/>
      <c r="F5413" s="33"/>
      <c r="G5413" s="34">
        <v>54.900740740740737</v>
      </c>
      <c r="H5413" s="33"/>
      <c r="I5413" s="32"/>
      <c r="J5413" s="34">
        <v>0</v>
      </c>
      <c r="K5413" s="33"/>
      <c r="L5413" s="32"/>
      <c r="M5413" s="32"/>
      <c r="N5413" s="34">
        <v>0</v>
      </c>
      <c r="O5413" s="32">
        <v>2.5</v>
      </c>
      <c r="P5413" s="32"/>
      <c r="Q5413" s="32"/>
      <c r="R5413" s="32"/>
      <c r="S5413" s="34">
        <v>2.5</v>
      </c>
      <c r="T5413" s="35"/>
      <c r="U5413" s="33"/>
      <c r="V5413" s="33"/>
      <c r="W5413" s="33"/>
      <c r="X5413" s="33"/>
      <c r="Y5413" s="33"/>
      <c r="Z5413" s="34">
        <v>0</v>
      </c>
      <c r="AA5413" s="33"/>
      <c r="AB5413" s="33"/>
      <c r="AC5413" s="42">
        <v>57.400740740740737</v>
      </c>
    </row>
    <row r="5414" spans="1:29" x14ac:dyDescent="0.25">
      <c r="A5414" s="224">
        <v>5410</v>
      </c>
      <c r="B5414" s="81" t="s">
        <v>4312</v>
      </c>
      <c r="C5414" s="8" t="s">
        <v>4042</v>
      </c>
      <c r="D5414" s="18">
        <v>0.57399999999999995</v>
      </c>
      <c r="E5414" s="124"/>
      <c r="F5414" s="17"/>
      <c r="G5414" s="18">
        <f>SUM(D5414*100,E5414:F5414)</f>
        <v>57.4</v>
      </c>
      <c r="H5414" s="17"/>
      <c r="I5414" s="19"/>
      <c r="J5414" s="18">
        <f>SUM(H5414:I5414)</f>
        <v>0</v>
      </c>
      <c r="K5414" s="17"/>
      <c r="L5414" s="19"/>
      <c r="M5414" s="19"/>
      <c r="N5414" s="18">
        <f>SUM(K5414:M5414)</f>
        <v>0</v>
      </c>
      <c r="O5414" s="19"/>
      <c r="P5414" s="19"/>
      <c r="Q5414" s="19"/>
      <c r="R5414" s="19"/>
      <c r="S5414" s="18">
        <f>SUM(O5414:R5414)</f>
        <v>0</v>
      </c>
      <c r="T5414" s="20"/>
      <c r="U5414" s="17"/>
      <c r="V5414" s="17"/>
      <c r="W5414" s="17"/>
      <c r="X5414" s="17"/>
      <c r="Y5414" s="17"/>
      <c r="Z5414" s="18">
        <f>SUM(T5414:Y5414)</f>
        <v>0</v>
      </c>
      <c r="AA5414" s="17"/>
      <c r="AB5414" s="17"/>
      <c r="AC5414" s="41">
        <f>G5414+J5414+N5414+S5414+Z5414+AA5414-AB5414</f>
        <v>57.4</v>
      </c>
    </row>
    <row r="5415" spans="1:29" ht="25.5" x14ac:dyDescent="0.25">
      <c r="A5415" s="225">
        <v>5411</v>
      </c>
      <c r="B5415" s="81" t="s">
        <v>2146</v>
      </c>
      <c r="C5415" s="13" t="s">
        <v>1369</v>
      </c>
      <c r="D5415" s="18">
        <v>0.57397857142857134</v>
      </c>
      <c r="E5415" s="122"/>
      <c r="F5415" s="17"/>
      <c r="G5415" s="18">
        <f>SUM(D5415*100,E5415:F5415)</f>
        <v>57.397857142857134</v>
      </c>
      <c r="H5415" s="17"/>
      <c r="I5415" s="19"/>
      <c r="J5415" s="18">
        <f>SUM(H5415:I5415)</f>
        <v>0</v>
      </c>
      <c r="K5415" s="17"/>
      <c r="L5415" s="19"/>
      <c r="M5415" s="19"/>
      <c r="N5415" s="18">
        <f>SUM(K5415:M5415)</f>
        <v>0</v>
      </c>
      <c r="O5415" s="19"/>
      <c r="P5415" s="19"/>
      <c r="Q5415" s="19"/>
      <c r="R5415" s="19"/>
      <c r="S5415" s="18">
        <f>SUM(O5415:R5415)</f>
        <v>0</v>
      </c>
      <c r="T5415" s="20"/>
      <c r="U5415" s="17"/>
      <c r="V5415" s="17"/>
      <c r="W5415" s="17"/>
      <c r="X5415" s="17"/>
      <c r="Y5415" s="17"/>
      <c r="Z5415" s="18">
        <f>SUM(T5415:Y5415)</f>
        <v>0</v>
      </c>
      <c r="AA5415" s="17"/>
      <c r="AB5415" s="17"/>
      <c r="AC5415" s="41">
        <f>G5415+J5415+N5415+S5415+Z5415+AA5415-AB5415</f>
        <v>57.397857142857134</v>
      </c>
    </row>
    <row r="5416" spans="1:29" x14ac:dyDescent="0.25">
      <c r="A5416" s="224">
        <v>5412</v>
      </c>
      <c r="B5416" s="62" t="s">
        <v>3954</v>
      </c>
      <c r="C5416" s="13" t="s">
        <v>3340</v>
      </c>
      <c r="D5416" s="18">
        <v>0.5636363636363636</v>
      </c>
      <c r="E5416" s="122">
        <v>1</v>
      </c>
      <c r="F5416" s="17"/>
      <c r="G5416" s="18">
        <v>57.36363636363636</v>
      </c>
      <c r="H5416" s="17"/>
      <c r="I5416" s="19"/>
      <c r="J5416" s="18">
        <v>0</v>
      </c>
      <c r="K5416" s="17"/>
      <c r="L5416" s="19"/>
      <c r="M5416" s="19"/>
      <c r="N5416" s="18">
        <v>0</v>
      </c>
      <c r="O5416" s="19"/>
      <c r="P5416" s="19"/>
      <c r="Q5416" s="19"/>
      <c r="R5416" s="19"/>
      <c r="S5416" s="18">
        <v>0</v>
      </c>
      <c r="T5416" s="20"/>
      <c r="U5416" s="17"/>
      <c r="V5416" s="17"/>
      <c r="W5416" s="17"/>
      <c r="X5416" s="17"/>
      <c r="Y5416" s="17"/>
      <c r="Z5416" s="18">
        <v>0</v>
      </c>
      <c r="AA5416" s="17"/>
      <c r="AB5416" s="17"/>
      <c r="AC5416" s="41">
        <v>57.36363636363636</v>
      </c>
    </row>
    <row r="5417" spans="1:29" x14ac:dyDescent="0.25">
      <c r="A5417" s="224">
        <v>5413</v>
      </c>
      <c r="B5417" s="62" t="s">
        <v>3244</v>
      </c>
      <c r="C5417" s="13" t="s">
        <v>2360</v>
      </c>
      <c r="D5417" s="18">
        <v>0.57333333333333336</v>
      </c>
      <c r="E5417" s="122"/>
      <c r="F5417" s="17"/>
      <c r="G5417" s="18">
        <v>57.333333333333336</v>
      </c>
      <c r="H5417" s="17"/>
      <c r="I5417" s="19"/>
      <c r="J5417" s="18">
        <v>0</v>
      </c>
      <c r="K5417" s="17"/>
      <c r="L5417" s="19"/>
      <c r="M5417" s="19"/>
      <c r="N5417" s="18">
        <v>0</v>
      </c>
      <c r="O5417" s="19"/>
      <c r="P5417" s="19"/>
      <c r="Q5417" s="19"/>
      <c r="R5417" s="19"/>
      <c r="S5417" s="18">
        <v>0</v>
      </c>
      <c r="T5417" s="20"/>
      <c r="U5417" s="17"/>
      <c r="V5417" s="17"/>
      <c r="W5417" s="17"/>
      <c r="X5417" s="17"/>
      <c r="Y5417" s="17"/>
      <c r="Z5417" s="18">
        <v>0</v>
      </c>
      <c r="AA5417" s="17"/>
      <c r="AB5417" s="17"/>
      <c r="AC5417" s="41">
        <v>57.333333333333336</v>
      </c>
    </row>
    <row r="5418" spans="1:29" x14ac:dyDescent="0.25">
      <c r="A5418" s="224">
        <v>5414</v>
      </c>
      <c r="B5418" s="109">
        <v>204074</v>
      </c>
      <c r="C5418" s="36" t="s">
        <v>5457</v>
      </c>
      <c r="D5418" s="38">
        <v>0.57281249999999995</v>
      </c>
      <c r="E5418" s="123"/>
      <c r="F5418" s="33"/>
      <c r="G5418" s="34">
        <v>57.281249999999993</v>
      </c>
      <c r="H5418" s="33"/>
      <c r="I5418" s="32"/>
      <c r="J5418" s="34">
        <v>0</v>
      </c>
      <c r="K5418" s="33"/>
      <c r="L5418" s="32"/>
      <c r="M5418" s="32"/>
      <c r="N5418" s="34">
        <v>0</v>
      </c>
      <c r="O5418" s="32"/>
      <c r="P5418" s="32"/>
      <c r="Q5418" s="32"/>
      <c r="R5418" s="32"/>
      <c r="S5418" s="34">
        <v>0</v>
      </c>
      <c r="T5418" s="35"/>
      <c r="U5418" s="33"/>
      <c r="V5418" s="33"/>
      <c r="W5418" s="33"/>
      <c r="X5418" s="33"/>
      <c r="Y5418" s="33"/>
      <c r="Z5418" s="34">
        <v>0</v>
      </c>
      <c r="AA5418" s="33"/>
      <c r="AB5418" s="33"/>
      <c r="AC5418" s="42">
        <v>57.281249999999993</v>
      </c>
    </row>
    <row r="5419" spans="1:29" ht="25.5" x14ac:dyDescent="0.25">
      <c r="A5419" s="225">
        <v>5415</v>
      </c>
      <c r="B5419" s="81" t="s">
        <v>2147</v>
      </c>
      <c r="C5419" s="13" t="s">
        <v>1369</v>
      </c>
      <c r="D5419" s="18">
        <v>0.4886928571428571</v>
      </c>
      <c r="E5419" s="122"/>
      <c r="F5419" s="17"/>
      <c r="G5419" s="18">
        <f>SUM(D5419*100,E5419:F5419)</f>
        <v>48.869285714285709</v>
      </c>
      <c r="H5419" s="17"/>
      <c r="I5419" s="19"/>
      <c r="J5419" s="18">
        <f>SUM(H5419:I5419)</f>
        <v>0</v>
      </c>
      <c r="K5419" s="17"/>
      <c r="L5419" s="19"/>
      <c r="M5419" s="19"/>
      <c r="N5419" s="18">
        <f>SUM(K5419:M5419)</f>
        <v>0</v>
      </c>
      <c r="O5419" s="19">
        <v>2.5</v>
      </c>
      <c r="P5419" s="19">
        <v>4.7</v>
      </c>
      <c r="Q5419" s="19"/>
      <c r="R5419" s="19"/>
      <c r="S5419" s="18">
        <f>SUM(O5419:R5419)</f>
        <v>7.2</v>
      </c>
      <c r="T5419" s="20"/>
      <c r="U5419" s="17">
        <v>1</v>
      </c>
      <c r="V5419" s="17"/>
      <c r="W5419" s="17">
        <v>0.2</v>
      </c>
      <c r="X5419" s="17"/>
      <c r="Y5419" s="17"/>
      <c r="Z5419" s="18">
        <f>SUM(T5419:Y5419)</f>
        <v>1.2</v>
      </c>
      <c r="AA5419" s="17"/>
      <c r="AB5419" s="17"/>
      <c r="AC5419" s="41">
        <f>G5419+J5419+N5419+S5419+Z5419+AA5419-AB5419</f>
        <v>57.269285714285715</v>
      </c>
    </row>
    <row r="5420" spans="1:29" x14ac:dyDescent="0.25">
      <c r="A5420" s="224">
        <v>5416</v>
      </c>
      <c r="B5420" s="62" t="s">
        <v>3955</v>
      </c>
      <c r="C5420" s="13" t="s">
        <v>3340</v>
      </c>
      <c r="D5420" s="18">
        <v>0.42256410256410254</v>
      </c>
      <c r="E5420" s="122"/>
      <c r="F5420" s="17"/>
      <c r="G5420" s="18">
        <v>42.256410256410255</v>
      </c>
      <c r="H5420" s="17"/>
      <c r="I5420" s="19"/>
      <c r="J5420" s="18">
        <v>0</v>
      </c>
      <c r="K5420" s="17"/>
      <c r="L5420" s="19"/>
      <c r="M5420" s="19"/>
      <c r="N5420" s="18">
        <v>0</v>
      </c>
      <c r="O5420" s="19"/>
      <c r="P5420" s="19"/>
      <c r="Q5420" s="19"/>
      <c r="R5420" s="19"/>
      <c r="S5420" s="18">
        <v>0</v>
      </c>
      <c r="T5420" s="20">
        <v>15</v>
      </c>
      <c r="U5420" s="17"/>
      <c r="V5420" s="17"/>
      <c r="W5420" s="17"/>
      <c r="X5420" s="17"/>
      <c r="Y5420" s="17"/>
      <c r="Z5420" s="18">
        <v>15</v>
      </c>
      <c r="AA5420" s="17"/>
      <c r="AB5420" s="17"/>
      <c r="AC5420" s="41">
        <v>57.256410256410255</v>
      </c>
    </row>
    <row r="5421" spans="1:29" x14ac:dyDescent="0.25">
      <c r="A5421" s="224">
        <v>5417</v>
      </c>
      <c r="B5421" s="91" t="s">
        <v>2148</v>
      </c>
      <c r="C5421" s="8" t="s">
        <v>1369</v>
      </c>
      <c r="D5421" s="18">
        <v>0.57233333333333336</v>
      </c>
      <c r="E5421" s="122"/>
      <c r="F5421" s="17"/>
      <c r="G5421" s="18">
        <f>SUM(D5421*100,E5421:F5421)</f>
        <v>57.233333333333334</v>
      </c>
      <c r="H5421" s="17"/>
      <c r="I5421" s="19"/>
      <c r="J5421" s="18">
        <f>SUM(H5421:I5421)</f>
        <v>0</v>
      </c>
      <c r="K5421" s="17"/>
      <c r="L5421" s="19"/>
      <c r="M5421" s="19"/>
      <c r="N5421" s="18">
        <f>SUM(K5421:M5421)</f>
        <v>0</v>
      </c>
      <c r="O5421" s="19"/>
      <c r="P5421" s="19"/>
      <c r="Q5421" s="19"/>
      <c r="R5421" s="19"/>
      <c r="S5421" s="18">
        <f>SUM(O5421:R5421)</f>
        <v>0</v>
      </c>
      <c r="T5421" s="20"/>
      <c r="U5421" s="17"/>
      <c r="V5421" s="17"/>
      <c r="W5421" s="17"/>
      <c r="X5421" s="17"/>
      <c r="Y5421" s="17"/>
      <c r="Z5421" s="18">
        <f>SUM(T5421:Y5421)</f>
        <v>0</v>
      </c>
      <c r="AA5421" s="17"/>
      <c r="AB5421" s="17"/>
      <c r="AC5421" s="41">
        <f>G5421+J5421+N5421+S5421+Z5421+AA5421-AB5421</f>
        <v>57.233333333333334</v>
      </c>
    </row>
    <row r="5422" spans="1:29" x14ac:dyDescent="0.25">
      <c r="A5422" s="224">
        <v>5418</v>
      </c>
      <c r="B5422" s="62" t="s">
        <v>3956</v>
      </c>
      <c r="C5422" s="13" t="s">
        <v>3340</v>
      </c>
      <c r="D5422" s="18">
        <v>0.57233333333333336</v>
      </c>
      <c r="E5422" s="122"/>
      <c r="F5422" s="17"/>
      <c r="G5422" s="18">
        <v>57.233333333333334</v>
      </c>
      <c r="H5422" s="17"/>
      <c r="I5422" s="19"/>
      <c r="J5422" s="18">
        <v>0</v>
      </c>
      <c r="K5422" s="17"/>
      <c r="L5422" s="19"/>
      <c r="M5422" s="19"/>
      <c r="N5422" s="18">
        <v>0</v>
      </c>
      <c r="O5422" s="19"/>
      <c r="P5422" s="19"/>
      <c r="Q5422" s="19"/>
      <c r="R5422" s="19"/>
      <c r="S5422" s="18">
        <v>0</v>
      </c>
      <c r="T5422" s="20"/>
      <c r="U5422" s="17"/>
      <c r="V5422" s="17"/>
      <c r="W5422" s="17"/>
      <c r="X5422" s="17"/>
      <c r="Y5422" s="17"/>
      <c r="Z5422" s="18">
        <v>0</v>
      </c>
      <c r="AA5422" s="17"/>
      <c r="AB5422" s="17"/>
      <c r="AC5422" s="41">
        <v>57.233333333333334</v>
      </c>
    </row>
    <row r="5423" spans="1:29" x14ac:dyDescent="0.25">
      <c r="A5423" s="225">
        <v>5419</v>
      </c>
      <c r="B5423" s="62" t="s">
        <v>3245</v>
      </c>
      <c r="C5423" s="13" t="s">
        <v>2360</v>
      </c>
      <c r="D5423" s="18">
        <v>0.57166666666666666</v>
      </c>
      <c r="E5423" s="122"/>
      <c r="F5423" s="17"/>
      <c r="G5423" s="18">
        <v>57.166666666666664</v>
      </c>
      <c r="H5423" s="17"/>
      <c r="I5423" s="19"/>
      <c r="J5423" s="18">
        <v>0</v>
      </c>
      <c r="K5423" s="17"/>
      <c r="L5423" s="19"/>
      <c r="M5423" s="19"/>
      <c r="N5423" s="18">
        <v>0</v>
      </c>
      <c r="O5423" s="19"/>
      <c r="P5423" s="19"/>
      <c r="Q5423" s="19"/>
      <c r="R5423" s="19"/>
      <c r="S5423" s="18">
        <v>0</v>
      </c>
      <c r="T5423" s="20"/>
      <c r="U5423" s="17"/>
      <c r="V5423" s="17"/>
      <c r="W5423" s="17"/>
      <c r="X5423" s="17"/>
      <c r="Y5423" s="17"/>
      <c r="Z5423" s="18">
        <v>0</v>
      </c>
      <c r="AA5423" s="17"/>
      <c r="AB5423" s="17"/>
      <c r="AC5423" s="41">
        <v>57.166666666666664</v>
      </c>
    </row>
    <row r="5424" spans="1:29" x14ac:dyDescent="0.25">
      <c r="A5424" s="224">
        <v>5420</v>
      </c>
      <c r="B5424" s="81" t="s">
        <v>4409</v>
      </c>
      <c r="C5424" s="8" t="s">
        <v>4042</v>
      </c>
      <c r="D5424" s="18">
        <v>0.57137931034482758</v>
      </c>
      <c r="E5424" s="124"/>
      <c r="F5424" s="17"/>
      <c r="G5424" s="18">
        <f>SUM(D5424*100,E5424:F5424)</f>
        <v>57.137931034482762</v>
      </c>
      <c r="H5424" s="17"/>
      <c r="I5424" s="19"/>
      <c r="J5424" s="18">
        <f>SUM(H5424:I5424)</f>
        <v>0</v>
      </c>
      <c r="K5424" s="17"/>
      <c r="L5424" s="19"/>
      <c r="M5424" s="19"/>
      <c r="N5424" s="18">
        <f>SUM(K5424:M5424)</f>
        <v>0</v>
      </c>
      <c r="O5424" s="19"/>
      <c r="P5424" s="19"/>
      <c r="Q5424" s="19"/>
      <c r="R5424" s="19"/>
      <c r="S5424" s="18">
        <f>SUM(O5424:R5424)</f>
        <v>0</v>
      </c>
      <c r="T5424" s="20"/>
      <c r="U5424" s="17"/>
      <c r="V5424" s="17"/>
      <c r="W5424" s="17"/>
      <c r="X5424" s="17"/>
      <c r="Y5424" s="17"/>
      <c r="Z5424" s="18">
        <f>SUM(T5424:Y5424)</f>
        <v>0</v>
      </c>
      <c r="AA5424" s="17"/>
      <c r="AB5424" s="17"/>
      <c r="AC5424" s="41">
        <f>G5424+J5424+N5424+S5424+Z5424+AA5424-AB5424</f>
        <v>57.137931034482762</v>
      </c>
    </row>
    <row r="5425" spans="1:29" x14ac:dyDescent="0.25">
      <c r="A5425" s="224">
        <v>5421</v>
      </c>
      <c r="B5425" s="109">
        <v>194127</v>
      </c>
      <c r="C5425" s="36" t="s">
        <v>5457</v>
      </c>
      <c r="D5425" s="39">
        <v>0.57133333333333336</v>
      </c>
      <c r="E5425" s="123"/>
      <c r="F5425" s="33"/>
      <c r="G5425" s="34">
        <v>57.133333333333333</v>
      </c>
      <c r="H5425" s="33"/>
      <c r="I5425" s="32"/>
      <c r="J5425" s="34">
        <v>0</v>
      </c>
      <c r="K5425" s="33"/>
      <c r="L5425" s="32"/>
      <c r="M5425" s="32"/>
      <c r="N5425" s="34">
        <v>0</v>
      </c>
      <c r="O5425" s="32"/>
      <c r="P5425" s="32"/>
      <c r="Q5425" s="32"/>
      <c r="R5425" s="32"/>
      <c r="S5425" s="34">
        <v>0</v>
      </c>
      <c r="T5425" s="35"/>
      <c r="U5425" s="33"/>
      <c r="V5425" s="33"/>
      <c r="W5425" s="33"/>
      <c r="X5425" s="33"/>
      <c r="Y5425" s="33"/>
      <c r="Z5425" s="34">
        <v>0</v>
      </c>
      <c r="AA5425" s="33"/>
      <c r="AB5425" s="33"/>
      <c r="AC5425" s="42">
        <v>57.133333333333333</v>
      </c>
    </row>
    <row r="5426" spans="1:29" x14ac:dyDescent="0.25">
      <c r="A5426" s="224">
        <v>5422</v>
      </c>
      <c r="B5426" s="81" t="s">
        <v>4492</v>
      </c>
      <c r="C5426" s="8" t="s">
        <v>4042</v>
      </c>
      <c r="D5426" s="18">
        <v>0.57129032258064516</v>
      </c>
      <c r="E5426" s="124"/>
      <c r="F5426" s="17"/>
      <c r="G5426" s="18">
        <f>SUM(D5426*100,E5426:F5426)</f>
        <v>57.129032258064512</v>
      </c>
      <c r="H5426" s="17"/>
      <c r="I5426" s="19"/>
      <c r="J5426" s="18">
        <f>SUM(H5426:I5426)</f>
        <v>0</v>
      </c>
      <c r="K5426" s="17"/>
      <c r="L5426" s="19"/>
      <c r="M5426" s="19"/>
      <c r="N5426" s="18">
        <f>SUM(K5426:M5426)</f>
        <v>0</v>
      </c>
      <c r="O5426" s="19"/>
      <c r="P5426" s="19"/>
      <c r="Q5426" s="19"/>
      <c r="R5426" s="19"/>
      <c r="S5426" s="18">
        <f>SUM(O5426:R5426)</f>
        <v>0</v>
      </c>
      <c r="T5426" s="20"/>
      <c r="U5426" s="17"/>
      <c r="V5426" s="17"/>
      <c r="W5426" s="17"/>
      <c r="X5426" s="17"/>
      <c r="Y5426" s="17"/>
      <c r="Z5426" s="18">
        <f>SUM(T5426:Y5426)</f>
        <v>0</v>
      </c>
      <c r="AA5426" s="17"/>
      <c r="AB5426" s="17"/>
      <c r="AC5426" s="41">
        <f>G5426+J5426+N5426+S5426+Z5426+AA5426-AB5426</f>
        <v>57.129032258064512</v>
      </c>
    </row>
    <row r="5427" spans="1:29" x14ac:dyDescent="0.25">
      <c r="A5427" s="225">
        <v>5423</v>
      </c>
      <c r="B5427" s="109">
        <v>174018</v>
      </c>
      <c r="C5427" s="36" t="s">
        <v>5457</v>
      </c>
      <c r="D5427" s="38">
        <v>0.57125000000000004</v>
      </c>
      <c r="E5427" s="123"/>
      <c r="F5427" s="33"/>
      <c r="G5427" s="34">
        <v>57.125</v>
      </c>
      <c r="H5427" s="33"/>
      <c r="I5427" s="32"/>
      <c r="J5427" s="34">
        <v>0</v>
      </c>
      <c r="K5427" s="33"/>
      <c r="L5427" s="32"/>
      <c r="M5427" s="32"/>
      <c r="N5427" s="34">
        <v>0</v>
      </c>
      <c r="O5427" s="32"/>
      <c r="P5427" s="32"/>
      <c r="Q5427" s="32"/>
      <c r="R5427" s="32"/>
      <c r="S5427" s="34">
        <v>0</v>
      </c>
      <c r="T5427" s="35"/>
      <c r="U5427" s="33"/>
      <c r="V5427" s="33"/>
      <c r="W5427" s="33"/>
      <c r="X5427" s="33"/>
      <c r="Y5427" s="33"/>
      <c r="Z5427" s="34">
        <v>0</v>
      </c>
      <c r="AA5427" s="33"/>
      <c r="AB5427" s="33"/>
      <c r="AC5427" s="42">
        <v>57.125</v>
      </c>
    </row>
    <row r="5428" spans="1:29" x14ac:dyDescent="0.25">
      <c r="A5428" s="224">
        <v>5424</v>
      </c>
      <c r="B5428" s="111" t="s">
        <v>4141</v>
      </c>
      <c r="C5428" s="8" t="s">
        <v>4042</v>
      </c>
      <c r="D5428" s="18">
        <v>0.57125000000000004</v>
      </c>
      <c r="E5428" s="124"/>
      <c r="F5428" s="17"/>
      <c r="G5428" s="18">
        <f>SUM(D5428*100,E5428:F5428)</f>
        <v>57.125</v>
      </c>
      <c r="H5428" s="17"/>
      <c r="I5428" s="19"/>
      <c r="J5428" s="18">
        <f>SUM(H5428:I5428)</f>
        <v>0</v>
      </c>
      <c r="K5428" s="17"/>
      <c r="L5428" s="19"/>
      <c r="M5428" s="19"/>
      <c r="N5428" s="18">
        <f>SUM(K5428:M5428)</f>
        <v>0</v>
      </c>
      <c r="O5428" s="19"/>
      <c r="P5428" s="19"/>
      <c r="Q5428" s="19"/>
      <c r="R5428" s="19"/>
      <c r="S5428" s="18">
        <f>SUM(O5428:R5428)</f>
        <v>0</v>
      </c>
      <c r="T5428" s="20"/>
      <c r="U5428" s="17"/>
      <c r="V5428" s="17"/>
      <c r="W5428" s="17"/>
      <c r="X5428" s="17"/>
      <c r="Y5428" s="17"/>
      <c r="Z5428" s="18">
        <f>SUM(T5428:Y5428)</f>
        <v>0</v>
      </c>
      <c r="AA5428" s="17"/>
      <c r="AB5428" s="17"/>
      <c r="AC5428" s="41">
        <f>G5428+J5428+N5428+S5428+Z5428+AA5428-AB5428</f>
        <v>57.125</v>
      </c>
    </row>
    <row r="5429" spans="1:29" x14ac:dyDescent="0.25">
      <c r="A5429" s="224">
        <v>5425</v>
      </c>
      <c r="B5429" s="90" t="s">
        <v>2149</v>
      </c>
      <c r="C5429" s="21" t="s">
        <v>1369</v>
      </c>
      <c r="D5429" s="18">
        <v>0.57116207951070341</v>
      </c>
      <c r="E5429" s="122"/>
      <c r="F5429" s="17"/>
      <c r="G5429" s="18">
        <f>SUM(D5429*100,E5429:F5429)</f>
        <v>57.116207951070344</v>
      </c>
      <c r="H5429" s="17"/>
      <c r="I5429" s="19"/>
      <c r="J5429" s="18">
        <f>SUM(H5429:I5429)</f>
        <v>0</v>
      </c>
      <c r="K5429" s="17"/>
      <c r="L5429" s="19"/>
      <c r="M5429" s="19"/>
      <c r="N5429" s="18">
        <f>SUM(K5429:M5429)</f>
        <v>0</v>
      </c>
      <c r="O5429" s="19"/>
      <c r="P5429" s="19"/>
      <c r="Q5429" s="19"/>
      <c r="R5429" s="19"/>
      <c r="S5429" s="18">
        <f>SUM(O5429:R5429)</f>
        <v>0</v>
      </c>
      <c r="T5429" s="20"/>
      <c r="U5429" s="17"/>
      <c r="V5429" s="17"/>
      <c r="W5429" s="17"/>
      <c r="X5429" s="17"/>
      <c r="Y5429" s="17"/>
      <c r="Z5429" s="18">
        <f>SUM(T5429:Y5429)</f>
        <v>0</v>
      </c>
      <c r="AA5429" s="17"/>
      <c r="AB5429" s="17"/>
      <c r="AC5429" s="41">
        <f>G5429+J5429+N5429+S5429+Z5429+AA5429-AB5429</f>
        <v>57.116207951070344</v>
      </c>
    </row>
    <row r="5430" spans="1:29" x14ac:dyDescent="0.25">
      <c r="A5430" s="224">
        <v>5426</v>
      </c>
      <c r="B5430" s="109">
        <v>214006</v>
      </c>
      <c r="C5430" s="36" t="s">
        <v>5457</v>
      </c>
      <c r="D5430" s="39">
        <v>0.57110370370370367</v>
      </c>
      <c r="E5430" s="123"/>
      <c r="F5430" s="33"/>
      <c r="G5430" s="34">
        <v>57.110370370370369</v>
      </c>
      <c r="H5430" s="33"/>
      <c r="I5430" s="32"/>
      <c r="J5430" s="34">
        <v>0</v>
      </c>
      <c r="K5430" s="33"/>
      <c r="L5430" s="32"/>
      <c r="M5430" s="32"/>
      <c r="N5430" s="34">
        <v>0</v>
      </c>
      <c r="O5430" s="32"/>
      <c r="P5430" s="32"/>
      <c r="Q5430" s="32"/>
      <c r="R5430" s="32"/>
      <c r="S5430" s="34">
        <v>0</v>
      </c>
      <c r="T5430" s="35"/>
      <c r="U5430" s="33"/>
      <c r="V5430" s="33"/>
      <c r="W5430" s="33"/>
      <c r="X5430" s="33"/>
      <c r="Y5430" s="33"/>
      <c r="Z5430" s="34">
        <v>0</v>
      </c>
      <c r="AA5430" s="33"/>
      <c r="AB5430" s="33"/>
      <c r="AC5430" s="42">
        <v>57.110370370370369</v>
      </c>
    </row>
    <row r="5431" spans="1:29" x14ac:dyDescent="0.25">
      <c r="A5431" s="225">
        <v>5427</v>
      </c>
      <c r="B5431" s="62" t="s">
        <v>3246</v>
      </c>
      <c r="C5431" s="13" t="s">
        <v>2360</v>
      </c>
      <c r="D5431" s="18">
        <v>0.5708333333333333</v>
      </c>
      <c r="E5431" s="122"/>
      <c r="F5431" s="17"/>
      <c r="G5431" s="18">
        <v>57.083333333333329</v>
      </c>
      <c r="H5431" s="17"/>
      <c r="I5431" s="19"/>
      <c r="J5431" s="18">
        <v>0</v>
      </c>
      <c r="K5431" s="17"/>
      <c r="L5431" s="19"/>
      <c r="M5431" s="19"/>
      <c r="N5431" s="18">
        <v>0</v>
      </c>
      <c r="O5431" s="19"/>
      <c r="P5431" s="19"/>
      <c r="Q5431" s="19"/>
      <c r="R5431" s="19"/>
      <c r="S5431" s="18">
        <v>0</v>
      </c>
      <c r="T5431" s="20"/>
      <c r="U5431" s="17"/>
      <c r="V5431" s="17"/>
      <c r="W5431" s="17"/>
      <c r="X5431" s="17"/>
      <c r="Y5431" s="17"/>
      <c r="Z5431" s="18">
        <v>0</v>
      </c>
      <c r="AA5431" s="17"/>
      <c r="AB5431" s="17"/>
      <c r="AC5431" s="41">
        <v>57.083333333333329</v>
      </c>
    </row>
    <row r="5432" spans="1:29" x14ac:dyDescent="0.25">
      <c r="A5432" s="224">
        <v>5428</v>
      </c>
      <c r="B5432" s="62" t="s">
        <v>1232</v>
      </c>
      <c r="C5432" s="8" t="s">
        <v>5456</v>
      </c>
      <c r="D5432" s="6">
        <v>0.57066666666666666</v>
      </c>
      <c r="E5432" s="121"/>
      <c r="F5432" s="5"/>
      <c r="G5432" s="6">
        <f>SUM(D5432*100,E5432:F5432)</f>
        <v>57.066666666666663</v>
      </c>
      <c r="H5432" s="5"/>
      <c r="I5432" s="4"/>
      <c r="J5432" s="6">
        <f>SUM(H5432:I5432)</f>
        <v>0</v>
      </c>
      <c r="K5432" s="5"/>
      <c r="L5432" s="4"/>
      <c r="M5432" s="4"/>
      <c r="N5432" s="6">
        <f>SUM(K5432:M5432)</f>
        <v>0</v>
      </c>
      <c r="O5432" s="4"/>
      <c r="P5432" s="4"/>
      <c r="Q5432" s="4"/>
      <c r="R5432" s="4"/>
      <c r="S5432" s="6">
        <f>SUM(O5432:R5432)</f>
        <v>0</v>
      </c>
      <c r="T5432" s="7"/>
      <c r="U5432" s="5"/>
      <c r="V5432" s="5"/>
      <c r="W5432" s="5"/>
      <c r="X5432" s="5"/>
      <c r="Y5432" s="5"/>
      <c r="Z5432" s="6">
        <f>SUM(T5432:Y5432)</f>
        <v>0</v>
      </c>
      <c r="AA5432" s="5"/>
      <c r="AB5432" s="5"/>
      <c r="AC5432" s="40">
        <f>G5432+J5432+N5432+S5432+Z5432+AA5432-AB5432</f>
        <v>57.066666666666663</v>
      </c>
    </row>
    <row r="5433" spans="1:29" x14ac:dyDescent="0.25">
      <c r="A5433" s="224">
        <v>5429</v>
      </c>
      <c r="B5433" s="62" t="s">
        <v>1233</v>
      </c>
      <c r="C5433" s="8" t="s">
        <v>5456</v>
      </c>
      <c r="D5433" s="6">
        <v>0.57034482758620686</v>
      </c>
      <c r="E5433" s="121"/>
      <c r="F5433" s="5"/>
      <c r="G5433" s="6">
        <f>SUM(D5433*100,E5433:F5433)</f>
        <v>57.034482758620683</v>
      </c>
      <c r="H5433" s="5"/>
      <c r="I5433" s="4"/>
      <c r="J5433" s="6">
        <f>SUM(H5433:I5433)</f>
        <v>0</v>
      </c>
      <c r="K5433" s="5"/>
      <c r="L5433" s="4"/>
      <c r="M5433" s="4"/>
      <c r="N5433" s="6">
        <f>SUM(K5433:M5433)</f>
        <v>0</v>
      </c>
      <c r="O5433" s="4"/>
      <c r="P5433" s="4"/>
      <c r="Q5433" s="4"/>
      <c r="R5433" s="4"/>
      <c r="S5433" s="6">
        <f>SUM(O5433:R5433)</f>
        <v>0</v>
      </c>
      <c r="T5433" s="7"/>
      <c r="U5433" s="5"/>
      <c r="V5433" s="5"/>
      <c r="W5433" s="5"/>
      <c r="X5433" s="5"/>
      <c r="Y5433" s="5"/>
      <c r="Z5433" s="6">
        <f>SUM(T5433:Y5433)</f>
        <v>0</v>
      </c>
      <c r="AA5433" s="5"/>
      <c r="AB5433" s="5"/>
      <c r="AC5433" s="40">
        <f>G5433+J5433+N5433+S5433+Z5433+AA5433-AB5433</f>
        <v>57.034482758620683</v>
      </c>
    </row>
    <row r="5434" spans="1:29" x14ac:dyDescent="0.25">
      <c r="A5434" s="224">
        <v>5430</v>
      </c>
      <c r="B5434" s="81" t="s">
        <v>2150</v>
      </c>
      <c r="C5434" s="8" t="s">
        <v>1369</v>
      </c>
      <c r="D5434" s="18">
        <v>0.57033707865168537</v>
      </c>
      <c r="E5434" s="122"/>
      <c r="F5434" s="17"/>
      <c r="G5434" s="18">
        <f>SUM(D5434*100,E5434:F5434)</f>
        <v>57.033707865168537</v>
      </c>
      <c r="H5434" s="17"/>
      <c r="I5434" s="19"/>
      <c r="J5434" s="18">
        <f>SUM(H5434:I5434)</f>
        <v>0</v>
      </c>
      <c r="K5434" s="17"/>
      <c r="L5434" s="19"/>
      <c r="M5434" s="19"/>
      <c r="N5434" s="18">
        <f>SUM(K5434:M5434)</f>
        <v>0</v>
      </c>
      <c r="O5434" s="19"/>
      <c r="P5434" s="19"/>
      <c r="Q5434" s="19"/>
      <c r="R5434" s="19"/>
      <c r="S5434" s="18">
        <f>SUM(O5434:R5434)</f>
        <v>0</v>
      </c>
      <c r="T5434" s="20"/>
      <c r="U5434" s="17"/>
      <c r="V5434" s="17"/>
      <c r="W5434" s="17"/>
      <c r="X5434" s="17"/>
      <c r="Y5434" s="17"/>
      <c r="Z5434" s="18">
        <f>SUM(T5434:Y5434)</f>
        <v>0</v>
      </c>
      <c r="AA5434" s="17"/>
      <c r="AB5434" s="17"/>
      <c r="AC5434" s="41">
        <f>G5434+J5434+N5434+S5434+Z5434+AA5434-AB5434</f>
        <v>57.033707865168537</v>
      </c>
    </row>
    <row r="5435" spans="1:29" x14ac:dyDescent="0.25">
      <c r="A5435" s="225">
        <v>5431</v>
      </c>
      <c r="B5435" s="58" t="s">
        <v>1234</v>
      </c>
      <c r="C5435" s="8" t="s">
        <v>5456</v>
      </c>
      <c r="D5435" s="6">
        <v>0.56999999999999995</v>
      </c>
      <c r="E5435" s="121"/>
      <c r="F5435" s="5"/>
      <c r="G5435" s="6">
        <f>SUM(D5435*100,E5435:F5435)</f>
        <v>56.999999999999993</v>
      </c>
      <c r="H5435" s="5"/>
      <c r="I5435" s="4"/>
      <c r="J5435" s="6">
        <f>SUM(H5435:I5435)</f>
        <v>0</v>
      </c>
      <c r="K5435" s="5"/>
      <c r="L5435" s="4"/>
      <c r="M5435" s="4"/>
      <c r="N5435" s="6">
        <f>SUM(K5435:M5435)</f>
        <v>0</v>
      </c>
      <c r="O5435" s="4"/>
      <c r="P5435" s="4"/>
      <c r="Q5435" s="4"/>
      <c r="R5435" s="4"/>
      <c r="S5435" s="6">
        <f>SUM(O5435:R5435)</f>
        <v>0</v>
      </c>
      <c r="T5435" s="7"/>
      <c r="U5435" s="5"/>
      <c r="V5435" s="5"/>
      <c r="W5435" s="5"/>
      <c r="X5435" s="5"/>
      <c r="Y5435" s="5"/>
      <c r="Z5435" s="6">
        <f>SUM(T5435:Y5435)</f>
        <v>0</v>
      </c>
      <c r="AA5435" s="5"/>
      <c r="AB5435" s="5"/>
      <c r="AC5435" s="40">
        <f>G5435+J5435+N5435+S5435+Z5435+AA5435-AB5435</f>
        <v>56.999999999999993</v>
      </c>
    </row>
    <row r="5436" spans="1:29" x14ac:dyDescent="0.25">
      <c r="A5436" s="224">
        <v>5432</v>
      </c>
      <c r="B5436" s="58" t="s">
        <v>5013</v>
      </c>
      <c r="C5436" s="8" t="s">
        <v>4042</v>
      </c>
      <c r="D5436" s="18">
        <v>0.56979020979020978</v>
      </c>
      <c r="E5436" s="124"/>
      <c r="F5436" s="17"/>
      <c r="G5436" s="18">
        <f>SUM(D5436*100,E5436:F5436)</f>
        <v>56.97902097902098</v>
      </c>
      <c r="H5436" s="17"/>
      <c r="I5436" s="19"/>
      <c r="J5436" s="18">
        <f>SUM(H5436:I5436)</f>
        <v>0</v>
      </c>
      <c r="K5436" s="17"/>
      <c r="L5436" s="19"/>
      <c r="M5436" s="19"/>
      <c r="N5436" s="18">
        <f>SUM(K5436:M5436)</f>
        <v>0</v>
      </c>
      <c r="O5436" s="19"/>
      <c r="P5436" s="19"/>
      <c r="Q5436" s="19"/>
      <c r="R5436" s="19"/>
      <c r="S5436" s="18">
        <f>SUM(O5436:R5436)</f>
        <v>0</v>
      </c>
      <c r="T5436" s="20"/>
      <c r="U5436" s="17"/>
      <c r="V5436" s="17"/>
      <c r="W5436" s="17"/>
      <c r="X5436" s="17"/>
      <c r="Y5436" s="17"/>
      <c r="Z5436" s="18">
        <f>SUM(T5436:Y5436)</f>
        <v>0</v>
      </c>
      <c r="AA5436" s="17"/>
      <c r="AB5436" s="17"/>
      <c r="AC5436" s="41">
        <f>G5436+J5436+N5436+S5436+Z5436+AA5436-AB5436</f>
        <v>56.97902097902098</v>
      </c>
    </row>
    <row r="5437" spans="1:29" x14ac:dyDescent="0.25">
      <c r="A5437" s="224">
        <v>5433</v>
      </c>
      <c r="B5437" s="62" t="s">
        <v>5119</v>
      </c>
      <c r="C5437" s="24" t="s">
        <v>4042</v>
      </c>
      <c r="D5437" s="18">
        <v>0.56967741935483873</v>
      </c>
      <c r="E5437" s="124"/>
      <c r="F5437" s="17"/>
      <c r="G5437" s="18">
        <f>SUM(D5437*100,E5437:F5437)</f>
        <v>56.967741935483872</v>
      </c>
      <c r="H5437" s="17"/>
      <c r="I5437" s="19"/>
      <c r="J5437" s="18">
        <f>SUM(H5437:I5437)</f>
        <v>0</v>
      </c>
      <c r="K5437" s="17"/>
      <c r="L5437" s="19"/>
      <c r="M5437" s="19"/>
      <c r="N5437" s="18">
        <f>SUM(K5437:M5437)</f>
        <v>0</v>
      </c>
      <c r="O5437" s="19"/>
      <c r="P5437" s="19"/>
      <c r="Q5437" s="19"/>
      <c r="R5437" s="19"/>
      <c r="S5437" s="18">
        <f>SUM(O5437:R5437)</f>
        <v>0</v>
      </c>
      <c r="T5437" s="20"/>
      <c r="U5437" s="17"/>
      <c r="V5437" s="17"/>
      <c r="W5437" s="17"/>
      <c r="X5437" s="17"/>
      <c r="Y5437" s="17"/>
      <c r="Z5437" s="18">
        <f>SUM(T5437:Y5437)</f>
        <v>0</v>
      </c>
      <c r="AA5437" s="17"/>
      <c r="AB5437" s="17"/>
      <c r="AC5437" s="41">
        <f>G5437+J5437+N5437+S5437+Z5437+AA5437-AB5437</f>
        <v>56.967741935483872</v>
      </c>
    </row>
    <row r="5438" spans="1:29" ht="25.5" x14ac:dyDescent="0.25">
      <c r="A5438" s="224">
        <v>5434</v>
      </c>
      <c r="B5438" s="81" t="s">
        <v>2151</v>
      </c>
      <c r="C5438" s="13" t="s">
        <v>1369</v>
      </c>
      <c r="D5438" s="18">
        <v>0.56959285714285723</v>
      </c>
      <c r="E5438" s="122"/>
      <c r="F5438" s="17"/>
      <c r="G5438" s="18">
        <f>SUM(D5438*100,E5438:F5438)</f>
        <v>56.959285714285727</v>
      </c>
      <c r="H5438" s="17"/>
      <c r="I5438" s="19"/>
      <c r="J5438" s="18">
        <f>SUM(H5438:I5438)</f>
        <v>0</v>
      </c>
      <c r="K5438" s="17"/>
      <c r="L5438" s="19"/>
      <c r="M5438" s="19"/>
      <c r="N5438" s="18">
        <f>SUM(K5438:M5438)</f>
        <v>0</v>
      </c>
      <c r="O5438" s="19"/>
      <c r="P5438" s="19"/>
      <c r="Q5438" s="19"/>
      <c r="R5438" s="19"/>
      <c r="S5438" s="18">
        <f>SUM(O5438:R5438)</f>
        <v>0</v>
      </c>
      <c r="T5438" s="20"/>
      <c r="U5438" s="17"/>
      <c r="V5438" s="17"/>
      <c r="W5438" s="17"/>
      <c r="X5438" s="17"/>
      <c r="Y5438" s="17"/>
      <c r="Z5438" s="18">
        <f>SUM(T5438:Y5438)</f>
        <v>0</v>
      </c>
      <c r="AA5438" s="17"/>
      <c r="AB5438" s="17"/>
      <c r="AC5438" s="41">
        <f>G5438+J5438+N5438+S5438+Z5438+AA5438-AB5438</f>
        <v>56.959285714285727</v>
      </c>
    </row>
    <row r="5439" spans="1:29" x14ac:dyDescent="0.25">
      <c r="A5439" s="225">
        <v>5435</v>
      </c>
      <c r="B5439" s="62" t="s">
        <v>5035</v>
      </c>
      <c r="C5439" s="24" t="s">
        <v>4042</v>
      </c>
      <c r="D5439" s="18">
        <v>0.5693548387096774</v>
      </c>
      <c r="E5439" s="124"/>
      <c r="F5439" s="17"/>
      <c r="G5439" s="18">
        <f>SUM(D5439*100,E5439:F5439)</f>
        <v>56.935483870967744</v>
      </c>
      <c r="H5439" s="17"/>
      <c r="I5439" s="19"/>
      <c r="J5439" s="18">
        <f>SUM(H5439:I5439)</f>
        <v>0</v>
      </c>
      <c r="K5439" s="17"/>
      <c r="L5439" s="19"/>
      <c r="M5439" s="19"/>
      <c r="N5439" s="18">
        <f>SUM(K5439:M5439)</f>
        <v>0</v>
      </c>
      <c r="O5439" s="19"/>
      <c r="P5439" s="19"/>
      <c r="Q5439" s="19"/>
      <c r="R5439" s="19"/>
      <c r="S5439" s="18">
        <f>SUM(O5439:R5439)</f>
        <v>0</v>
      </c>
      <c r="T5439" s="20"/>
      <c r="U5439" s="17"/>
      <c r="V5439" s="17"/>
      <c r="W5439" s="17"/>
      <c r="X5439" s="17"/>
      <c r="Y5439" s="17"/>
      <c r="Z5439" s="18">
        <f>SUM(T5439:Y5439)</f>
        <v>0</v>
      </c>
      <c r="AA5439" s="17"/>
      <c r="AB5439" s="17"/>
      <c r="AC5439" s="41">
        <f>G5439+J5439+N5439+S5439+Z5439+AA5439-AB5439</f>
        <v>56.935483870967744</v>
      </c>
    </row>
    <row r="5440" spans="1:29" x14ac:dyDescent="0.25">
      <c r="A5440" s="224">
        <v>5436</v>
      </c>
      <c r="B5440" s="58" t="s">
        <v>5015</v>
      </c>
      <c r="C5440" s="8" t="s">
        <v>4042</v>
      </c>
      <c r="D5440" s="18">
        <v>0.56926573426573424</v>
      </c>
      <c r="E5440" s="124"/>
      <c r="F5440" s="17"/>
      <c r="G5440" s="18">
        <f>SUM(D5440*100,E5440:F5440)</f>
        <v>56.926573426573427</v>
      </c>
      <c r="H5440" s="17"/>
      <c r="I5440" s="19"/>
      <c r="J5440" s="18">
        <f>SUM(H5440:I5440)</f>
        <v>0</v>
      </c>
      <c r="K5440" s="17"/>
      <c r="L5440" s="19"/>
      <c r="M5440" s="19"/>
      <c r="N5440" s="18">
        <f>SUM(K5440:M5440)</f>
        <v>0</v>
      </c>
      <c r="O5440" s="19"/>
      <c r="P5440" s="19"/>
      <c r="Q5440" s="19"/>
      <c r="R5440" s="19"/>
      <c r="S5440" s="18">
        <f>SUM(O5440:R5440)</f>
        <v>0</v>
      </c>
      <c r="T5440" s="20"/>
      <c r="U5440" s="17"/>
      <c r="V5440" s="17"/>
      <c r="W5440" s="17"/>
      <c r="X5440" s="17"/>
      <c r="Y5440" s="17"/>
      <c r="Z5440" s="18">
        <f>SUM(T5440:Y5440)</f>
        <v>0</v>
      </c>
      <c r="AA5440" s="17"/>
      <c r="AB5440" s="17"/>
      <c r="AC5440" s="41">
        <f>G5440+J5440+N5440+S5440+Z5440+AA5440-AB5440</f>
        <v>56.926573426573427</v>
      </c>
    </row>
    <row r="5441" spans="1:29" x14ac:dyDescent="0.25">
      <c r="A5441" s="224">
        <v>5437</v>
      </c>
      <c r="B5441" s="81" t="s">
        <v>2152</v>
      </c>
      <c r="C5441" s="8" t="s">
        <v>1369</v>
      </c>
      <c r="D5441" s="18">
        <v>0.56882154882154889</v>
      </c>
      <c r="E5441" s="122"/>
      <c r="F5441" s="17"/>
      <c r="G5441" s="18">
        <f>SUM(D5441*100,E5441:F5441)</f>
        <v>56.882154882154893</v>
      </c>
      <c r="H5441" s="17"/>
      <c r="I5441" s="19"/>
      <c r="J5441" s="18">
        <f>SUM(H5441:I5441)</f>
        <v>0</v>
      </c>
      <c r="K5441" s="17"/>
      <c r="L5441" s="19"/>
      <c r="M5441" s="19"/>
      <c r="N5441" s="18">
        <f>SUM(K5441:M5441)</f>
        <v>0</v>
      </c>
      <c r="O5441" s="19"/>
      <c r="P5441" s="19"/>
      <c r="Q5441" s="19"/>
      <c r="R5441" s="19"/>
      <c r="S5441" s="18">
        <f>SUM(O5441:R5441)</f>
        <v>0</v>
      </c>
      <c r="T5441" s="20"/>
      <c r="U5441" s="17"/>
      <c r="V5441" s="17"/>
      <c r="W5441" s="17"/>
      <c r="X5441" s="17"/>
      <c r="Y5441" s="17"/>
      <c r="Z5441" s="18">
        <f>SUM(T5441:Y5441)</f>
        <v>0</v>
      </c>
      <c r="AA5441" s="17"/>
      <c r="AB5441" s="17"/>
      <c r="AC5441" s="41">
        <f>G5441+J5441+N5441+S5441+Z5441+AA5441-AB5441</f>
        <v>56.882154882154893</v>
      </c>
    </row>
    <row r="5442" spans="1:29" x14ac:dyDescent="0.25">
      <c r="A5442" s="224">
        <v>5438</v>
      </c>
      <c r="B5442" s="81" t="s">
        <v>4185</v>
      </c>
      <c r="C5442" s="8" t="s">
        <v>4042</v>
      </c>
      <c r="D5442" s="18">
        <v>0.56874999999999998</v>
      </c>
      <c r="E5442" s="124"/>
      <c r="F5442" s="17"/>
      <c r="G5442" s="18">
        <f>SUM(D5442*100,E5442:F5442)</f>
        <v>56.875</v>
      </c>
      <c r="H5442" s="17"/>
      <c r="I5442" s="19"/>
      <c r="J5442" s="18">
        <f>SUM(H5442:I5442)</f>
        <v>0</v>
      </c>
      <c r="K5442" s="17"/>
      <c r="L5442" s="19"/>
      <c r="M5442" s="19"/>
      <c r="N5442" s="18">
        <f>SUM(K5442:M5442)</f>
        <v>0</v>
      </c>
      <c r="O5442" s="19"/>
      <c r="P5442" s="19"/>
      <c r="Q5442" s="19"/>
      <c r="R5442" s="19"/>
      <c r="S5442" s="18">
        <f>SUM(O5442:R5442)</f>
        <v>0</v>
      </c>
      <c r="T5442" s="20"/>
      <c r="U5442" s="17"/>
      <c r="V5442" s="17"/>
      <c r="W5442" s="17"/>
      <c r="X5442" s="17"/>
      <c r="Y5442" s="17"/>
      <c r="Z5442" s="18">
        <f>SUM(T5442:Y5442)</f>
        <v>0</v>
      </c>
      <c r="AA5442" s="17"/>
      <c r="AB5442" s="17"/>
      <c r="AC5442" s="41">
        <f>G5442+J5442+N5442+S5442+Z5442+AA5442-AB5442</f>
        <v>56.875</v>
      </c>
    </row>
    <row r="5443" spans="1:29" x14ac:dyDescent="0.25">
      <c r="A5443" s="225">
        <v>5439</v>
      </c>
      <c r="B5443" s="81" t="s">
        <v>4521</v>
      </c>
      <c r="C5443" s="8" t="s">
        <v>4042</v>
      </c>
      <c r="D5443" s="18">
        <v>0.56870967741935485</v>
      </c>
      <c r="E5443" s="124"/>
      <c r="F5443" s="17"/>
      <c r="G5443" s="18">
        <f>SUM(D5443*100,E5443:F5443)</f>
        <v>56.870967741935488</v>
      </c>
      <c r="H5443" s="17"/>
      <c r="I5443" s="19"/>
      <c r="J5443" s="18">
        <f>SUM(H5443:I5443)</f>
        <v>0</v>
      </c>
      <c r="K5443" s="17"/>
      <c r="L5443" s="19"/>
      <c r="M5443" s="19"/>
      <c r="N5443" s="18">
        <f>SUM(K5443:M5443)</f>
        <v>0</v>
      </c>
      <c r="O5443" s="19"/>
      <c r="P5443" s="19"/>
      <c r="Q5443" s="19"/>
      <c r="R5443" s="19"/>
      <c r="S5443" s="18">
        <f>SUM(O5443:R5443)</f>
        <v>0</v>
      </c>
      <c r="T5443" s="20"/>
      <c r="U5443" s="17"/>
      <c r="V5443" s="17"/>
      <c r="W5443" s="17"/>
      <c r="X5443" s="17"/>
      <c r="Y5443" s="17"/>
      <c r="Z5443" s="18">
        <f>SUM(T5443:Y5443)</f>
        <v>0</v>
      </c>
      <c r="AA5443" s="17"/>
      <c r="AB5443" s="17"/>
      <c r="AC5443" s="41">
        <f>G5443+J5443+N5443+S5443+Z5443+AA5443-AB5443</f>
        <v>56.870967741935488</v>
      </c>
    </row>
    <row r="5444" spans="1:29" x14ac:dyDescent="0.25">
      <c r="A5444" s="224">
        <v>5440</v>
      </c>
      <c r="B5444" s="62" t="s">
        <v>4655</v>
      </c>
      <c r="C5444" s="50" t="s">
        <v>4042</v>
      </c>
      <c r="D5444" s="18">
        <v>0.56870967741935485</v>
      </c>
      <c r="E5444" s="124"/>
      <c r="F5444" s="17"/>
      <c r="G5444" s="18">
        <f>SUM(D5444*100,E5444:F5444)</f>
        <v>56.870967741935488</v>
      </c>
      <c r="H5444" s="17"/>
      <c r="I5444" s="19"/>
      <c r="J5444" s="18">
        <f>SUM(H5444:I5444)</f>
        <v>0</v>
      </c>
      <c r="K5444" s="17"/>
      <c r="L5444" s="19"/>
      <c r="M5444" s="19"/>
      <c r="N5444" s="18">
        <f>SUM(K5444:M5444)</f>
        <v>0</v>
      </c>
      <c r="O5444" s="19"/>
      <c r="P5444" s="19"/>
      <c r="Q5444" s="19"/>
      <c r="R5444" s="19"/>
      <c r="S5444" s="18">
        <f>SUM(O5444:R5444)</f>
        <v>0</v>
      </c>
      <c r="T5444" s="20"/>
      <c r="U5444" s="17"/>
      <c r="V5444" s="17"/>
      <c r="W5444" s="17"/>
      <c r="X5444" s="17"/>
      <c r="Y5444" s="17"/>
      <c r="Z5444" s="18">
        <f>SUM(T5444:Y5444)</f>
        <v>0</v>
      </c>
      <c r="AA5444" s="17"/>
      <c r="AB5444" s="17"/>
      <c r="AC5444" s="41">
        <f>G5444+J5444+N5444+S5444+Z5444+AA5444-AB5444</f>
        <v>56.870967741935488</v>
      </c>
    </row>
    <row r="5445" spans="1:29" x14ac:dyDescent="0.25">
      <c r="A5445" s="224">
        <v>5441</v>
      </c>
      <c r="B5445" s="62" t="s">
        <v>3957</v>
      </c>
      <c r="C5445" s="13" t="s">
        <v>3340</v>
      </c>
      <c r="D5445" s="18">
        <v>0.56868421052631579</v>
      </c>
      <c r="E5445" s="122"/>
      <c r="F5445" s="17"/>
      <c r="G5445" s="18">
        <v>56.868421052631582</v>
      </c>
      <c r="H5445" s="17"/>
      <c r="I5445" s="19"/>
      <c r="J5445" s="18">
        <v>0</v>
      </c>
      <c r="K5445" s="17"/>
      <c r="L5445" s="19"/>
      <c r="M5445" s="19"/>
      <c r="N5445" s="18">
        <v>0</v>
      </c>
      <c r="O5445" s="19"/>
      <c r="P5445" s="19"/>
      <c r="Q5445" s="19"/>
      <c r="R5445" s="19"/>
      <c r="S5445" s="18">
        <v>0</v>
      </c>
      <c r="T5445" s="20"/>
      <c r="U5445" s="17"/>
      <c r="V5445" s="17"/>
      <c r="W5445" s="17"/>
      <c r="X5445" s="17"/>
      <c r="Y5445" s="17"/>
      <c r="Z5445" s="18">
        <v>0</v>
      </c>
      <c r="AA5445" s="17"/>
      <c r="AB5445" s="17"/>
      <c r="AC5445" s="41">
        <v>56.868421052631582</v>
      </c>
    </row>
    <row r="5446" spans="1:29" x14ac:dyDescent="0.25">
      <c r="A5446" s="224">
        <v>5442</v>
      </c>
      <c r="B5446" s="62" t="s">
        <v>1235</v>
      </c>
      <c r="C5446" s="8" t="s">
        <v>5456</v>
      </c>
      <c r="D5446" s="6">
        <v>0.56862068965517243</v>
      </c>
      <c r="E5446" s="121"/>
      <c r="F5446" s="5"/>
      <c r="G5446" s="6">
        <f>SUM(D5446*100,E5446:F5446)</f>
        <v>56.862068965517246</v>
      </c>
      <c r="H5446" s="5"/>
      <c r="I5446" s="4"/>
      <c r="J5446" s="6">
        <f>SUM(H5446:I5446)</f>
        <v>0</v>
      </c>
      <c r="K5446" s="5"/>
      <c r="L5446" s="4"/>
      <c r="M5446" s="4"/>
      <c r="N5446" s="6">
        <f>SUM(K5446:M5446)</f>
        <v>0</v>
      </c>
      <c r="O5446" s="4"/>
      <c r="P5446" s="4"/>
      <c r="Q5446" s="4"/>
      <c r="R5446" s="4"/>
      <c r="S5446" s="6">
        <f>SUM(O5446:R5446)</f>
        <v>0</v>
      </c>
      <c r="T5446" s="7"/>
      <c r="U5446" s="5"/>
      <c r="V5446" s="5"/>
      <c r="W5446" s="5"/>
      <c r="X5446" s="5"/>
      <c r="Y5446" s="5"/>
      <c r="Z5446" s="6">
        <f>SUM(T5446:Y5446)</f>
        <v>0</v>
      </c>
      <c r="AA5446" s="5"/>
      <c r="AB5446" s="5"/>
      <c r="AC5446" s="40">
        <f>G5446+J5446+N5446+S5446+Z5446+AA5446-AB5446</f>
        <v>56.862068965517246</v>
      </c>
    </row>
    <row r="5447" spans="1:29" x14ac:dyDescent="0.25">
      <c r="A5447" s="225">
        <v>5443</v>
      </c>
      <c r="B5447" s="62" t="s">
        <v>3247</v>
      </c>
      <c r="C5447" s="13" t="s">
        <v>2360</v>
      </c>
      <c r="D5447" s="18">
        <v>0.56833333333333336</v>
      </c>
      <c r="E5447" s="122"/>
      <c r="F5447" s="17"/>
      <c r="G5447" s="18">
        <v>56.833333333333336</v>
      </c>
      <c r="H5447" s="17"/>
      <c r="I5447" s="19"/>
      <c r="J5447" s="18">
        <v>0</v>
      </c>
      <c r="K5447" s="17"/>
      <c r="L5447" s="19"/>
      <c r="M5447" s="19"/>
      <c r="N5447" s="18">
        <v>0</v>
      </c>
      <c r="O5447" s="19"/>
      <c r="P5447" s="19"/>
      <c r="Q5447" s="19"/>
      <c r="R5447" s="19"/>
      <c r="S5447" s="18">
        <v>0</v>
      </c>
      <c r="T5447" s="20"/>
      <c r="U5447" s="17"/>
      <c r="V5447" s="17"/>
      <c r="W5447" s="17"/>
      <c r="X5447" s="17"/>
      <c r="Y5447" s="17"/>
      <c r="Z5447" s="18">
        <v>0</v>
      </c>
      <c r="AA5447" s="17"/>
      <c r="AB5447" s="17"/>
      <c r="AC5447" s="41">
        <v>56.833333333333336</v>
      </c>
    </row>
    <row r="5448" spans="1:29" x14ac:dyDescent="0.25">
      <c r="A5448" s="224">
        <v>5444</v>
      </c>
      <c r="B5448" s="62" t="s">
        <v>4763</v>
      </c>
      <c r="C5448" s="8" t="s">
        <v>4042</v>
      </c>
      <c r="D5448" s="18">
        <v>0.56833333333333336</v>
      </c>
      <c r="E5448" s="124"/>
      <c r="F5448" s="17"/>
      <c r="G5448" s="18">
        <f>SUM(D5448*100,E5448:F5448)</f>
        <v>56.833333333333336</v>
      </c>
      <c r="H5448" s="17"/>
      <c r="I5448" s="19"/>
      <c r="J5448" s="18">
        <f>SUM(H5448:I5448)</f>
        <v>0</v>
      </c>
      <c r="K5448" s="17"/>
      <c r="L5448" s="19"/>
      <c r="M5448" s="19"/>
      <c r="N5448" s="18">
        <f>SUM(K5448:M5448)</f>
        <v>0</v>
      </c>
      <c r="O5448" s="19"/>
      <c r="P5448" s="19"/>
      <c r="Q5448" s="19"/>
      <c r="R5448" s="19"/>
      <c r="S5448" s="18">
        <f>SUM(O5448:R5448)</f>
        <v>0</v>
      </c>
      <c r="T5448" s="20"/>
      <c r="U5448" s="17"/>
      <c r="V5448" s="17"/>
      <c r="W5448" s="17"/>
      <c r="X5448" s="17"/>
      <c r="Y5448" s="17"/>
      <c r="Z5448" s="18">
        <f>SUM(T5448:Y5448)</f>
        <v>0</v>
      </c>
      <c r="AA5448" s="17"/>
      <c r="AB5448" s="17"/>
      <c r="AC5448" s="41">
        <f>G5448+J5448+N5448+S5448+Z5448+AA5448-AB5448</f>
        <v>56.833333333333336</v>
      </c>
    </row>
    <row r="5449" spans="1:29" ht="25.5" x14ac:dyDescent="0.25">
      <c r="A5449" s="224">
        <v>5445</v>
      </c>
      <c r="B5449" s="59" t="s">
        <v>1236</v>
      </c>
      <c r="C5449" s="8" t="s">
        <v>5456</v>
      </c>
      <c r="D5449" s="6">
        <v>0.56818181818181823</v>
      </c>
      <c r="E5449" s="121"/>
      <c r="F5449" s="5"/>
      <c r="G5449" s="6">
        <f>SUM(D5449*100,E5449:F5449)</f>
        <v>56.81818181818182</v>
      </c>
      <c r="H5449" s="5"/>
      <c r="I5449" s="4"/>
      <c r="J5449" s="6">
        <f>SUM(H5449:I5449)</f>
        <v>0</v>
      </c>
      <c r="K5449" s="5"/>
      <c r="L5449" s="4"/>
      <c r="M5449" s="4"/>
      <c r="N5449" s="6">
        <f>SUM(K5449:M5449)</f>
        <v>0</v>
      </c>
      <c r="O5449" s="4"/>
      <c r="P5449" s="4"/>
      <c r="Q5449" s="4"/>
      <c r="R5449" s="4"/>
      <c r="S5449" s="6">
        <f>SUM(O5449:R5449)</f>
        <v>0</v>
      </c>
      <c r="T5449" s="7"/>
      <c r="U5449" s="5"/>
      <c r="V5449" s="5"/>
      <c r="W5449" s="5"/>
      <c r="X5449" s="5"/>
      <c r="Y5449" s="5"/>
      <c r="Z5449" s="6">
        <f>SUM(T5449:Y5449)</f>
        <v>0</v>
      </c>
      <c r="AA5449" s="5"/>
      <c r="AB5449" s="5"/>
      <c r="AC5449" s="40">
        <f>G5449+J5449+N5449+S5449+Z5449+AA5449-AB5449</f>
        <v>56.81818181818182</v>
      </c>
    </row>
    <row r="5450" spans="1:29" x14ac:dyDescent="0.25">
      <c r="A5450" s="224">
        <v>5446</v>
      </c>
      <c r="B5450" s="90" t="s">
        <v>1923</v>
      </c>
      <c r="C5450" s="21" t="s">
        <v>1369</v>
      </c>
      <c r="D5450" s="18">
        <v>0.56813455657492351</v>
      </c>
      <c r="E5450" s="122"/>
      <c r="F5450" s="17"/>
      <c r="G5450" s="18">
        <f>SUM(D5450*100,E5450:F5450)</f>
        <v>56.813455657492348</v>
      </c>
      <c r="H5450" s="17"/>
      <c r="I5450" s="19"/>
      <c r="J5450" s="18">
        <f>SUM(H5450:I5450)</f>
        <v>0</v>
      </c>
      <c r="K5450" s="17"/>
      <c r="L5450" s="19"/>
      <c r="M5450" s="19"/>
      <c r="N5450" s="18">
        <f>SUM(K5450:M5450)</f>
        <v>0</v>
      </c>
      <c r="O5450" s="19"/>
      <c r="P5450" s="19"/>
      <c r="Q5450" s="19"/>
      <c r="R5450" s="19"/>
      <c r="S5450" s="18">
        <f>SUM(O5450:R5450)</f>
        <v>0</v>
      </c>
      <c r="T5450" s="20"/>
      <c r="U5450" s="17"/>
      <c r="V5450" s="17"/>
      <c r="W5450" s="17"/>
      <c r="X5450" s="17"/>
      <c r="Y5450" s="17"/>
      <c r="Z5450" s="18">
        <f>SUM(T5450:Y5450)</f>
        <v>0</v>
      </c>
      <c r="AA5450" s="17"/>
      <c r="AB5450" s="17"/>
      <c r="AC5450" s="41">
        <f>G5450+J5450+N5450+S5450+Z5450+AA5450-AB5450</f>
        <v>56.813455657492348</v>
      </c>
    </row>
    <row r="5451" spans="1:29" x14ac:dyDescent="0.25">
      <c r="A5451" s="225">
        <v>5447</v>
      </c>
      <c r="B5451" s="109">
        <v>214395</v>
      </c>
      <c r="C5451" s="36" t="s">
        <v>5457</v>
      </c>
      <c r="D5451" s="38">
        <v>0.54249999999999998</v>
      </c>
      <c r="E5451" s="123"/>
      <c r="F5451" s="33"/>
      <c r="G5451" s="34">
        <v>54.25</v>
      </c>
      <c r="H5451" s="33"/>
      <c r="I5451" s="32"/>
      <c r="J5451" s="34">
        <v>0</v>
      </c>
      <c r="K5451" s="33"/>
      <c r="L5451" s="32"/>
      <c r="M5451" s="32"/>
      <c r="N5451" s="34">
        <v>0</v>
      </c>
      <c r="O5451" s="32">
        <v>2.5</v>
      </c>
      <c r="P5451" s="32"/>
      <c r="Q5451" s="32"/>
      <c r="R5451" s="32"/>
      <c r="S5451" s="34">
        <v>2.5</v>
      </c>
      <c r="T5451" s="35"/>
      <c r="U5451" s="33"/>
      <c r="V5451" s="33"/>
      <c r="W5451" s="33"/>
      <c r="X5451" s="33"/>
      <c r="Y5451" s="33"/>
      <c r="Z5451" s="34">
        <v>0</v>
      </c>
      <c r="AA5451" s="33"/>
      <c r="AB5451" s="33"/>
      <c r="AC5451" s="42">
        <v>56.75</v>
      </c>
    </row>
    <row r="5452" spans="1:29" x14ac:dyDescent="0.25">
      <c r="A5452" s="224">
        <v>5448</v>
      </c>
      <c r="B5452" s="62" t="s">
        <v>5070</v>
      </c>
      <c r="C5452" s="24" t="s">
        <v>4042</v>
      </c>
      <c r="D5452" s="18">
        <v>0.56741935483870964</v>
      </c>
      <c r="E5452" s="124"/>
      <c r="F5452" s="17"/>
      <c r="G5452" s="18">
        <f>SUM(D5452*100,E5452:F5452)</f>
        <v>56.741935483870961</v>
      </c>
      <c r="H5452" s="17"/>
      <c r="I5452" s="19"/>
      <c r="J5452" s="18">
        <f>SUM(H5452:I5452)</f>
        <v>0</v>
      </c>
      <c r="K5452" s="17"/>
      <c r="L5452" s="19"/>
      <c r="M5452" s="19"/>
      <c r="N5452" s="18">
        <f>SUM(K5452:M5452)</f>
        <v>0</v>
      </c>
      <c r="O5452" s="19"/>
      <c r="P5452" s="19"/>
      <c r="Q5452" s="19"/>
      <c r="R5452" s="19"/>
      <c r="S5452" s="18">
        <f>SUM(O5452:R5452)</f>
        <v>0</v>
      </c>
      <c r="T5452" s="20"/>
      <c r="U5452" s="17"/>
      <c r="V5452" s="17"/>
      <c r="W5452" s="17"/>
      <c r="X5452" s="17"/>
      <c r="Y5452" s="17"/>
      <c r="Z5452" s="18">
        <f>SUM(T5452:Y5452)</f>
        <v>0</v>
      </c>
      <c r="AA5452" s="17"/>
      <c r="AB5452" s="17"/>
      <c r="AC5452" s="41">
        <f>G5452+J5452+N5452+S5452+Z5452+AA5452-AB5452</f>
        <v>56.741935483870961</v>
      </c>
    </row>
    <row r="5453" spans="1:29" x14ac:dyDescent="0.25">
      <c r="A5453" s="224">
        <v>5449</v>
      </c>
      <c r="B5453" s="62" t="s">
        <v>3248</v>
      </c>
      <c r="C5453" s="13" t="s">
        <v>2360</v>
      </c>
      <c r="D5453" s="18">
        <v>0.56727272727272726</v>
      </c>
      <c r="E5453" s="122"/>
      <c r="F5453" s="17"/>
      <c r="G5453" s="18">
        <v>56.727272727272727</v>
      </c>
      <c r="H5453" s="17"/>
      <c r="I5453" s="19"/>
      <c r="J5453" s="18">
        <v>0</v>
      </c>
      <c r="K5453" s="17"/>
      <c r="L5453" s="19"/>
      <c r="M5453" s="19"/>
      <c r="N5453" s="18">
        <v>0</v>
      </c>
      <c r="O5453" s="19"/>
      <c r="P5453" s="19"/>
      <c r="Q5453" s="19"/>
      <c r="R5453" s="19"/>
      <c r="S5453" s="18">
        <v>0</v>
      </c>
      <c r="T5453" s="20"/>
      <c r="U5453" s="17"/>
      <c r="V5453" s="17"/>
      <c r="W5453" s="17"/>
      <c r="X5453" s="17"/>
      <c r="Y5453" s="17"/>
      <c r="Z5453" s="18">
        <v>0</v>
      </c>
      <c r="AA5453" s="17"/>
      <c r="AB5453" s="17"/>
      <c r="AC5453" s="41">
        <v>56.727272727272727</v>
      </c>
    </row>
    <row r="5454" spans="1:29" x14ac:dyDescent="0.25">
      <c r="A5454" s="224">
        <v>5450</v>
      </c>
      <c r="B5454" s="81" t="s">
        <v>4292</v>
      </c>
      <c r="C5454" s="8" t="s">
        <v>4042</v>
      </c>
      <c r="D5454" s="18">
        <v>0.56699999999999995</v>
      </c>
      <c r="E5454" s="124"/>
      <c r="F5454" s="17"/>
      <c r="G5454" s="18">
        <f>SUM(D5454*100,E5454:F5454)</f>
        <v>56.699999999999996</v>
      </c>
      <c r="H5454" s="17"/>
      <c r="I5454" s="19"/>
      <c r="J5454" s="18">
        <f>SUM(H5454:I5454)</f>
        <v>0</v>
      </c>
      <c r="K5454" s="17"/>
      <c r="L5454" s="19"/>
      <c r="M5454" s="19"/>
      <c r="N5454" s="18">
        <f>SUM(K5454:M5454)</f>
        <v>0</v>
      </c>
      <c r="O5454" s="19"/>
      <c r="P5454" s="19"/>
      <c r="Q5454" s="19"/>
      <c r="R5454" s="19"/>
      <c r="S5454" s="18">
        <f>SUM(O5454:R5454)</f>
        <v>0</v>
      </c>
      <c r="T5454" s="20"/>
      <c r="U5454" s="17"/>
      <c r="V5454" s="17"/>
      <c r="W5454" s="17"/>
      <c r="X5454" s="17"/>
      <c r="Y5454" s="17"/>
      <c r="Z5454" s="18">
        <f>SUM(T5454:Y5454)</f>
        <v>0</v>
      </c>
      <c r="AA5454" s="17"/>
      <c r="AB5454" s="17"/>
      <c r="AC5454" s="41">
        <f>G5454+J5454+N5454+S5454+Z5454+AA5454-AB5454</f>
        <v>56.699999999999996</v>
      </c>
    </row>
    <row r="5455" spans="1:29" x14ac:dyDescent="0.25">
      <c r="A5455" s="225">
        <v>5451</v>
      </c>
      <c r="B5455" s="59" t="s">
        <v>1237</v>
      </c>
      <c r="C5455" s="8" t="s">
        <v>5456</v>
      </c>
      <c r="D5455" s="6">
        <v>0.56689655172413789</v>
      </c>
      <c r="E5455" s="121"/>
      <c r="F5455" s="5"/>
      <c r="G5455" s="6">
        <f>SUM(D5455*100,E5455:F5455)</f>
        <v>56.689655172413786</v>
      </c>
      <c r="H5455" s="5"/>
      <c r="I5455" s="4"/>
      <c r="J5455" s="6">
        <f>SUM(H5455:I5455)</f>
        <v>0</v>
      </c>
      <c r="K5455" s="5"/>
      <c r="L5455" s="4"/>
      <c r="M5455" s="4"/>
      <c r="N5455" s="6">
        <f>SUM(K5455:M5455)</f>
        <v>0</v>
      </c>
      <c r="O5455" s="4"/>
      <c r="P5455" s="4"/>
      <c r="Q5455" s="4"/>
      <c r="R5455" s="4"/>
      <c r="S5455" s="6">
        <f>SUM(O5455:R5455)</f>
        <v>0</v>
      </c>
      <c r="T5455" s="7"/>
      <c r="U5455" s="5"/>
      <c r="V5455" s="5"/>
      <c r="W5455" s="5"/>
      <c r="X5455" s="5"/>
      <c r="Y5455" s="5"/>
      <c r="Z5455" s="6">
        <f>SUM(T5455:Y5455)</f>
        <v>0</v>
      </c>
      <c r="AA5455" s="5"/>
      <c r="AB5455" s="5"/>
      <c r="AC5455" s="40">
        <f>G5455+J5455+N5455+S5455+Z5455+AA5455-AB5455</f>
        <v>56.689655172413786</v>
      </c>
    </row>
    <row r="5456" spans="1:29" x14ac:dyDescent="0.25">
      <c r="A5456" s="224">
        <v>5452</v>
      </c>
      <c r="B5456" s="92" t="s">
        <v>2153</v>
      </c>
      <c r="C5456" s="8" t="s">
        <v>1369</v>
      </c>
      <c r="D5456" s="18">
        <v>0.5667796610169491</v>
      </c>
      <c r="E5456" s="122"/>
      <c r="F5456" s="17"/>
      <c r="G5456" s="18">
        <f>SUM(D5456*100,E5456:F5456)</f>
        <v>56.677966101694906</v>
      </c>
      <c r="H5456" s="17"/>
      <c r="I5456" s="19"/>
      <c r="J5456" s="18">
        <f>SUM(H5456:I5456)</f>
        <v>0</v>
      </c>
      <c r="K5456" s="17"/>
      <c r="L5456" s="19"/>
      <c r="M5456" s="19"/>
      <c r="N5456" s="18">
        <f>SUM(K5456:M5456)</f>
        <v>0</v>
      </c>
      <c r="O5456" s="19"/>
      <c r="P5456" s="19"/>
      <c r="Q5456" s="19"/>
      <c r="R5456" s="19"/>
      <c r="S5456" s="18">
        <f>SUM(O5456:R5456)</f>
        <v>0</v>
      </c>
      <c r="T5456" s="20"/>
      <c r="U5456" s="17"/>
      <c r="V5456" s="17"/>
      <c r="W5456" s="17"/>
      <c r="X5456" s="17"/>
      <c r="Y5456" s="17"/>
      <c r="Z5456" s="18">
        <f>SUM(T5456:Y5456)</f>
        <v>0</v>
      </c>
      <c r="AA5456" s="17"/>
      <c r="AB5456" s="17"/>
      <c r="AC5456" s="41">
        <f>G5456+J5456+N5456+S5456+Z5456+AA5456-AB5456</f>
        <v>56.677966101694906</v>
      </c>
    </row>
    <row r="5457" spans="1:29" x14ac:dyDescent="0.25">
      <c r="A5457" s="224">
        <v>5453</v>
      </c>
      <c r="B5457" s="62" t="s">
        <v>1238</v>
      </c>
      <c r="C5457" s="8" t="s">
        <v>5456</v>
      </c>
      <c r="D5457" s="6">
        <v>0.56655172413793109</v>
      </c>
      <c r="E5457" s="121"/>
      <c r="F5457" s="5"/>
      <c r="G5457" s="6">
        <f>SUM(D5457*100,E5457:F5457)</f>
        <v>56.65517241379311</v>
      </c>
      <c r="H5457" s="5"/>
      <c r="I5457" s="4"/>
      <c r="J5457" s="6">
        <f>SUM(H5457:I5457)</f>
        <v>0</v>
      </c>
      <c r="K5457" s="5"/>
      <c r="L5457" s="4"/>
      <c r="M5457" s="4"/>
      <c r="N5457" s="6">
        <f>SUM(K5457:M5457)</f>
        <v>0</v>
      </c>
      <c r="O5457" s="4"/>
      <c r="P5457" s="4"/>
      <c r="Q5457" s="4"/>
      <c r="R5457" s="4"/>
      <c r="S5457" s="6">
        <f>SUM(O5457:R5457)</f>
        <v>0</v>
      </c>
      <c r="T5457" s="7"/>
      <c r="U5457" s="5"/>
      <c r="V5457" s="5"/>
      <c r="W5457" s="5"/>
      <c r="X5457" s="5"/>
      <c r="Y5457" s="5"/>
      <c r="Z5457" s="6">
        <f>SUM(T5457:Y5457)</f>
        <v>0</v>
      </c>
      <c r="AA5457" s="5"/>
      <c r="AB5457" s="5"/>
      <c r="AC5457" s="40">
        <f>G5457+J5457+N5457+S5457+Z5457+AA5457-AB5457</f>
        <v>56.65517241379311</v>
      </c>
    </row>
    <row r="5458" spans="1:29" x14ac:dyDescent="0.25">
      <c r="A5458" s="224">
        <v>5454</v>
      </c>
      <c r="B5458" s="109">
        <v>214168</v>
      </c>
      <c r="C5458" s="36" t="s">
        <v>5457</v>
      </c>
      <c r="D5458" s="39">
        <v>0.56602962962962966</v>
      </c>
      <c r="E5458" s="123"/>
      <c r="F5458" s="33"/>
      <c r="G5458" s="34">
        <v>56.602962962962962</v>
      </c>
      <c r="H5458" s="33"/>
      <c r="I5458" s="32"/>
      <c r="J5458" s="34">
        <v>0</v>
      </c>
      <c r="K5458" s="33"/>
      <c r="L5458" s="32"/>
      <c r="M5458" s="32"/>
      <c r="N5458" s="34">
        <v>0</v>
      </c>
      <c r="O5458" s="32"/>
      <c r="P5458" s="32"/>
      <c r="Q5458" s="32"/>
      <c r="R5458" s="32"/>
      <c r="S5458" s="34">
        <v>0</v>
      </c>
      <c r="T5458" s="35"/>
      <c r="U5458" s="33"/>
      <c r="V5458" s="33"/>
      <c r="W5458" s="33"/>
      <c r="X5458" s="33"/>
      <c r="Y5458" s="33"/>
      <c r="Z5458" s="34">
        <v>0</v>
      </c>
      <c r="AA5458" s="33"/>
      <c r="AB5458" s="33"/>
      <c r="AC5458" s="42">
        <v>56.602962962962962</v>
      </c>
    </row>
    <row r="5459" spans="1:29" x14ac:dyDescent="0.25">
      <c r="A5459" s="225">
        <v>5455</v>
      </c>
      <c r="B5459" s="109">
        <v>214031</v>
      </c>
      <c r="C5459" s="36" t="s">
        <v>5457</v>
      </c>
      <c r="D5459" s="39">
        <v>0.56585185185185183</v>
      </c>
      <c r="E5459" s="123"/>
      <c r="F5459" s="33"/>
      <c r="G5459" s="34">
        <v>56.585185185185182</v>
      </c>
      <c r="H5459" s="33"/>
      <c r="I5459" s="32"/>
      <c r="J5459" s="34">
        <v>0</v>
      </c>
      <c r="K5459" s="33"/>
      <c r="L5459" s="32"/>
      <c r="M5459" s="32"/>
      <c r="N5459" s="34">
        <v>0</v>
      </c>
      <c r="O5459" s="32"/>
      <c r="P5459" s="32"/>
      <c r="Q5459" s="32"/>
      <c r="R5459" s="32"/>
      <c r="S5459" s="34">
        <v>0</v>
      </c>
      <c r="T5459" s="35"/>
      <c r="U5459" s="33"/>
      <c r="V5459" s="33"/>
      <c r="W5459" s="33"/>
      <c r="X5459" s="33"/>
      <c r="Y5459" s="33"/>
      <c r="Z5459" s="34">
        <v>0</v>
      </c>
      <c r="AA5459" s="33"/>
      <c r="AB5459" s="33"/>
      <c r="AC5459" s="42">
        <v>56.585185185185182</v>
      </c>
    </row>
    <row r="5460" spans="1:29" x14ac:dyDescent="0.25">
      <c r="A5460" s="224">
        <v>5456</v>
      </c>
      <c r="B5460" s="81" t="s">
        <v>4172</v>
      </c>
      <c r="C5460" s="8" t="s">
        <v>4042</v>
      </c>
      <c r="D5460" s="18">
        <v>0.53437500000000004</v>
      </c>
      <c r="E5460" s="124"/>
      <c r="F5460" s="17"/>
      <c r="G5460" s="18">
        <f>SUM(D5460*100,E5460:F5460)</f>
        <v>53.437500000000007</v>
      </c>
      <c r="H5460" s="17"/>
      <c r="I5460" s="19"/>
      <c r="J5460" s="18">
        <f>SUM(H5460:I5460)</f>
        <v>0</v>
      </c>
      <c r="K5460" s="17"/>
      <c r="L5460" s="19"/>
      <c r="M5460" s="19"/>
      <c r="N5460" s="18">
        <f>SUM(K5460:M5460)</f>
        <v>0</v>
      </c>
      <c r="O5460" s="19"/>
      <c r="P5460" s="19"/>
      <c r="Q5460" s="19"/>
      <c r="R5460" s="19"/>
      <c r="S5460" s="18">
        <f>SUM(O5460:R5460)</f>
        <v>0</v>
      </c>
      <c r="T5460" s="20"/>
      <c r="U5460" s="17">
        <v>1.3</v>
      </c>
      <c r="V5460" s="17">
        <v>1.6</v>
      </c>
      <c r="W5460" s="17"/>
      <c r="X5460" s="17">
        <v>0.2</v>
      </c>
      <c r="Y5460" s="17"/>
      <c r="Z5460" s="18">
        <f>SUM(T5460:Y5460)</f>
        <v>3.1000000000000005</v>
      </c>
      <c r="AA5460" s="17"/>
      <c r="AB5460" s="17"/>
      <c r="AC5460" s="41">
        <f>G5460+J5460+N5460+S5460+Z5460+AA5460-AB5460</f>
        <v>56.537500000000009</v>
      </c>
    </row>
    <row r="5461" spans="1:29" x14ac:dyDescent="0.25">
      <c r="A5461" s="224">
        <v>5457</v>
      </c>
      <c r="B5461" s="62" t="s">
        <v>3249</v>
      </c>
      <c r="C5461" s="13" t="s">
        <v>2360</v>
      </c>
      <c r="D5461" s="18">
        <v>0.5</v>
      </c>
      <c r="E5461" s="122"/>
      <c r="F5461" s="17"/>
      <c r="G5461" s="18">
        <v>50</v>
      </c>
      <c r="H5461" s="17"/>
      <c r="I5461" s="19"/>
      <c r="J5461" s="18">
        <v>0</v>
      </c>
      <c r="K5461" s="17"/>
      <c r="L5461" s="19"/>
      <c r="M5461" s="19"/>
      <c r="N5461" s="18">
        <v>0</v>
      </c>
      <c r="O5461" s="19"/>
      <c r="P5461" s="19"/>
      <c r="Q5461" s="19"/>
      <c r="R5461" s="19"/>
      <c r="S5461" s="18">
        <v>0</v>
      </c>
      <c r="T5461" s="20">
        <v>1</v>
      </c>
      <c r="U5461" s="17"/>
      <c r="V5461" s="17"/>
      <c r="W5461" s="17">
        <v>5.5</v>
      </c>
      <c r="X5461" s="17"/>
      <c r="Y5461" s="17"/>
      <c r="Z5461" s="18">
        <v>6.5</v>
      </c>
      <c r="AA5461" s="17"/>
      <c r="AB5461" s="17"/>
      <c r="AC5461" s="41">
        <v>56.5</v>
      </c>
    </row>
    <row r="5462" spans="1:29" x14ac:dyDescent="0.25">
      <c r="A5462" s="224">
        <v>5458</v>
      </c>
      <c r="B5462" s="62" t="s">
        <v>4662</v>
      </c>
      <c r="C5462" s="8" t="s">
        <v>4042</v>
      </c>
      <c r="D5462" s="18">
        <v>0.56433333333333335</v>
      </c>
      <c r="E5462" s="124"/>
      <c r="F5462" s="17"/>
      <c r="G5462" s="18">
        <f>SUM(D5462*100,E5462:F5462)</f>
        <v>56.433333333333337</v>
      </c>
      <c r="H5462" s="17"/>
      <c r="I5462" s="19"/>
      <c r="J5462" s="18">
        <f>SUM(H5462:I5462)</f>
        <v>0</v>
      </c>
      <c r="K5462" s="17"/>
      <c r="L5462" s="19"/>
      <c r="M5462" s="19"/>
      <c r="N5462" s="18">
        <f>SUM(K5462:M5462)</f>
        <v>0</v>
      </c>
      <c r="O5462" s="19"/>
      <c r="P5462" s="19"/>
      <c r="Q5462" s="19"/>
      <c r="R5462" s="19"/>
      <c r="S5462" s="18">
        <f>SUM(O5462:R5462)</f>
        <v>0</v>
      </c>
      <c r="T5462" s="20"/>
      <c r="U5462" s="17"/>
      <c r="V5462" s="17"/>
      <c r="W5462" s="17"/>
      <c r="X5462" s="17"/>
      <c r="Y5462" s="17"/>
      <c r="Z5462" s="18">
        <f>SUM(T5462:Y5462)</f>
        <v>0</v>
      </c>
      <c r="AA5462" s="17"/>
      <c r="AB5462" s="17"/>
      <c r="AC5462" s="41">
        <f>G5462+J5462+N5462+S5462+Z5462+AA5462-AB5462</f>
        <v>56.433333333333337</v>
      </c>
    </row>
    <row r="5463" spans="1:29" x14ac:dyDescent="0.25">
      <c r="A5463" s="225">
        <v>5459</v>
      </c>
      <c r="B5463" s="58" t="s">
        <v>5017</v>
      </c>
      <c r="C5463" s="8" t="s">
        <v>4042</v>
      </c>
      <c r="D5463" s="18">
        <v>0.56412587412587412</v>
      </c>
      <c r="E5463" s="124"/>
      <c r="F5463" s="17"/>
      <c r="G5463" s="18">
        <f>SUM(D5463*100,E5463:F5463)</f>
        <v>56.412587412587413</v>
      </c>
      <c r="H5463" s="17"/>
      <c r="I5463" s="19"/>
      <c r="J5463" s="18">
        <f>SUM(H5463:I5463)</f>
        <v>0</v>
      </c>
      <c r="K5463" s="17"/>
      <c r="L5463" s="19"/>
      <c r="M5463" s="19"/>
      <c r="N5463" s="18">
        <f>SUM(K5463:M5463)</f>
        <v>0</v>
      </c>
      <c r="O5463" s="19"/>
      <c r="P5463" s="19"/>
      <c r="Q5463" s="19"/>
      <c r="R5463" s="19"/>
      <c r="S5463" s="18">
        <f>SUM(O5463:R5463)</f>
        <v>0</v>
      </c>
      <c r="T5463" s="20"/>
      <c r="U5463" s="17"/>
      <c r="V5463" s="17"/>
      <c r="W5463" s="17"/>
      <c r="X5463" s="17"/>
      <c r="Y5463" s="17"/>
      <c r="Z5463" s="18">
        <f>SUM(T5463:Y5463)</f>
        <v>0</v>
      </c>
      <c r="AA5463" s="17"/>
      <c r="AB5463" s="17"/>
      <c r="AC5463" s="41">
        <f>G5463+J5463+N5463+S5463+Z5463+AA5463-AB5463</f>
        <v>56.412587412587413</v>
      </c>
    </row>
    <row r="5464" spans="1:29" x14ac:dyDescent="0.25">
      <c r="A5464" s="224">
        <v>5460</v>
      </c>
      <c r="B5464" s="62" t="s">
        <v>4988</v>
      </c>
      <c r="C5464" s="8" t="s">
        <v>4042</v>
      </c>
      <c r="D5464" s="18">
        <v>0.56367132867132863</v>
      </c>
      <c r="E5464" s="124"/>
      <c r="F5464" s="17"/>
      <c r="G5464" s="18">
        <f>SUM(D5464*100,E5464:F5464)</f>
        <v>56.367132867132867</v>
      </c>
      <c r="H5464" s="17"/>
      <c r="I5464" s="19"/>
      <c r="J5464" s="18">
        <f>SUM(H5464:I5464)</f>
        <v>0</v>
      </c>
      <c r="K5464" s="17"/>
      <c r="L5464" s="19"/>
      <c r="M5464" s="19"/>
      <c r="N5464" s="18">
        <f>SUM(K5464:M5464)</f>
        <v>0</v>
      </c>
      <c r="O5464" s="19"/>
      <c r="P5464" s="19"/>
      <c r="Q5464" s="19"/>
      <c r="R5464" s="19"/>
      <c r="S5464" s="18">
        <f>SUM(O5464:R5464)</f>
        <v>0</v>
      </c>
      <c r="T5464" s="20"/>
      <c r="U5464" s="17"/>
      <c r="V5464" s="17"/>
      <c r="W5464" s="17"/>
      <c r="X5464" s="17"/>
      <c r="Y5464" s="17"/>
      <c r="Z5464" s="18">
        <f>SUM(T5464:Y5464)</f>
        <v>0</v>
      </c>
      <c r="AA5464" s="17"/>
      <c r="AB5464" s="17"/>
      <c r="AC5464" s="41">
        <f>G5464+J5464+N5464+S5464+Z5464+AA5464-AB5464</f>
        <v>56.367132867132867</v>
      </c>
    </row>
    <row r="5465" spans="1:29" x14ac:dyDescent="0.25">
      <c r="A5465" s="224">
        <v>5461</v>
      </c>
      <c r="B5465" s="58" t="s">
        <v>1239</v>
      </c>
      <c r="C5465" s="8" t="s">
        <v>5456</v>
      </c>
      <c r="D5465" s="6">
        <v>0.56354838709677424</v>
      </c>
      <c r="E5465" s="121"/>
      <c r="F5465" s="5"/>
      <c r="G5465" s="6">
        <f>SUM(D5465*100,E5465:F5465)</f>
        <v>56.354838709677423</v>
      </c>
      <c r="H5465" s="5"/>
      <c r="I5465" s="4"/>
      <c r="J5465" s="6">
        <f>SUM(H5465:I5465)</f>
        <v>0</v>
      </c>
      <c r="K5465" s="5"/>
      <c r="L5465" s="4"/>
      <c r="M5465" s="4"/>
      <c r="N5465" s="6">
        <f>SUM(K5465:M5465)</f>
        <v>0</v>
      </c>
      <c r="O5465" s="4"/>
      <c r="P5465" s="4"/>
      <c r="Q5465" s="4"/>
      <c r="R5465" s="4"/>
      <c r="S5465" s="6">
        <f>SUM(O5465:R5465)</f>
        <v>0</v>
      </c>
      <c r="T5465" s="7"/>
      <c r="U5465" s="5"/>
      <c r="V5465" s="5"/>
      <c r="W5465" s="5"/>
      <c r="X5465" s="5"/>
      <c r="Y5465" s="5"/>
      <c r="Z5465" s="6">
        <f>SUM(T5465:Y5465)</f>
        <v>0</v>
      </c>
      <c r="AA5465" s="5"/>
      <c r="AB5465" s="5"/>
      <c r="AC5465" s="40">
        <f>G5465+J5465+N5465+S5465+Z5465+AA5465-AB5465</f>
        <v>56.354838709677423</v>
      </c>
    </row>
    <row r="5466" spans="1:29" x14ac:dyDescent="0.25">
      <c r="A5466" s="224">
        <v>5462</v>
      </c>
      <c r="B5466" s="62" t="s">
        <v>3250</v>
      </c>
      <c r="C5466" s="13" t="s">
        <v>2360</v>
      </c>
      <c r="D5466" s="18">
        <v>0.55818181818181822</v>
      </c>
      <c r="E5466" s="122"/>
      <c r="F5466" s="17"/>
      <c r="G5466" s="18">
        <v>55.81818181818182</v>
      </c>
      <c r="H5466" s="17"/>
      <c r="I5466" s="19"/>
      <c r="J5466" s="18">
        <v>0</v>
      </c>
      <c r="K5466" s="17"/>
      <c r="L5466" s="19"/>
      <c r="M5466" s="19"/>
      <c r="N5466" s="18">
        <v>0</v>
      </c>
      <c r="O5466" s="19"/>
      <c r="P5466" s="19"/>
      <c r="Q5466" s="19"/>
      <c r="R5466" s="19"/>
      <c r="S5466" s="18">
        <v>0</v>
      </c>
      <c r="T5466" s="20"/>
      <c r="U5466" s="17"/>
      <c r="V5466" s="17">
        <v>0.5</v>
      </c>
      <c r="W5466" s="17"/>
      <c r="X5466" s="17"/>
      <c r="Y5466" s="17"/>
      <c r="Z5466" s="18">
        <v>0.5</v>
      </c>
      <c r="AA5466" s="17"/>
      <c r="AB5466" s="17"/>
      <c r="AC5466" s="41">
        <v>56.31818181818182</v>
      </c>
    </row>
    <row r="5467" spans="1:29" x14ac:dyDescent="0.25">
      <c r="A5467" s="225">
        <v>5463</v>
      </c>
      <c r="B5467" s="62" t="s">
        <v>3958</v>
      </c>
      <c r="C5467" s="13" t="s">
        <v>3340</v>
      </c>
      <c r="D5467" s="18">
        <v>0.52812499999999996</v>
      </c>
      <c r="E5467" s="122">
        <v>1</v>
      </c>
      <c r="F5467" s="17"/>
      <c r="G5467" s="18">
        <v>53.812499999999993</v>
      </c>
      <c r="H5467" s="17"/>
      <c r="I5467" s="19"/>
      <c r="J5467" s="18">
        <v>0</v>
      </c>
      <c r="K5467" s="17"/>
      <c r="L5467" s="19"/>
      <c r="M5467" s="19"/>
      <c r="N5467" s="18">
        <v>0</v>
      </c>
      <c r="O5467" s="19">
        <v>2.5</v>
      </c>
      <c r="P5467" s="19"/>
      <c r="Q5467" s="19"/>
      <c r="R5467" s="19"/>
      <c r="S5467" s="18">
        <v>2.5</v>
      </c>
      <c r="T5467" s="20"/>
      <c r="U5467" s="17"/>
      <c r="V5467" s="17"/>
      <c r="W5467" s="17"/>
      <c r="X5467" s="17"/>
      <c r="Y5467" s="17"/>
      <c r="Z5467" s="18">
        <v>0</v>
      </c>
      <c r="AA5467" s="17"/>
      <c r="AB5467" s="17"/>
      <c r="AC5467" s="41">
        <v>56.312499999999993</v>
      </c>
    </row>
    <row r="5468" spans="1:29" x14ac:dyDescent="0.25">
      <c r="A5468" s="224">
        <v>5464</v>
      </c>
      <c r="B5468" s="109">
        <v>194081</v>
      </c>
      <c r="C5468" s="36" t="s">
        <v>5457</v>
      </c>
      <c r="D5468" s="39">
        <v>0.56266666666666665</v>
      </c>
      <c r="E5468" s="123"/>
      <c r="F5468" s="33"/>
      <c r="G5468" s="34">
        <v>56.266666666666666</v>
      </c>
      <c r="H5468" s="33"/>
      <c r="I5468" s="32"/>
      <c r="J5468" s="34">
        <v>0</v>
      </c>
      <c r="K5468" s="33"/>
      <c r="L5468" s="32"/>
      <c r="M5468" s="32"/>
      <c r="N5468" s="34">
        <v>0</v>
      </c>
      <c r="O5468" s="32"/>
      <c r="P5468" s="32"/>
      <c r="Q5468" s="32"/>
      <c r="R5468" s="32"/>
      <c r="S5468" s="34">
        <v>0</v>
      </c>
      <c r="T5468" s="35"/>
      <c r="U5468" s="33"/>
      <c r="V5468" s="33"/>
      <c r="W5468" s="33"/>
      <c r="X5468" s="33"/>
      <c r="Y5468" s="33"/>
      <c r="Z5468" s="34">
        <v>0</v>
      </c>
      <c r="AA5468" s="33"/>
      <c r="AB5468" s="33"/>
      <c r="AC5468" s="42">
        <v>56.266666666666666</v>
      </c>
    </row>
    <row r="5469" spans="1:29" x14ac:dyDescent="0.25">
      <c r="A5469" s="224">
        <v>5465</v>
      </c>
      <c r="B5469" s="62" t="s">
        <v>5215</v>
      </c>
      <c r="C5469" s="9" t="s">
        <v>4042</v>
      </c>
      <c r="D5469" s="18">
        <v>0.56255151515151514</v>
      </c>
      <c r="E5469" s="124"/>
      <c r="F5469" s="17"/>
      <c r="G5469" s="18">
        <f>SUM(D5469*100,E5469:F5469)</f>
        <v>56.25515151515151</v>
      </c>
      <c r="H5469" s="17"/>
      <c r="I5469" s="19"/>
      <c r="J5469" s="18">
        <f>SUM(H5469:I5469)</f>
        <v>0</v>
      </c>
      <c r="K5469" s="17"/>
      <c r="L5469" s="19"/>
      <c r="M5469" s="19"/>
      <c r="N5469" s="18">
        <f>SUM(K5469:M5469)</f>
        <v>0</v>
      </c>
      <c r="O5469" s="19"/>
      <c r="P5469" s="19"/>
      <c r="Q5469" s="19"/>
      <c r="R5469" s="19"/>
      <c r="S5469" s="18">
        <f>SUM(O5469:R5469)</f>
        <v>0</v>
      </c>
      <c r="T5469" s="20"/>
      <c r="U5469" s="17"/>
      <c r="V5469" s="17"/>
      <c r="W5469" s="17"/>
      <c r="X5469" s="17"/>
      <c r="Y5469" s="17"/>
      <c r="Z5469" s="18">
        <f>SUM(T5469:Y5469)</f>
        <v>0</v>
      </c>
      <c r="AA5469" s="17"/>
      <c r="AB5469" s="17"/>
      <c r="AC5469" s="41">
        <f>G5469+J5469+N5469+S5469+Z5469+AA5469-AB5469</f>
        <v>56.25515151515151</v>
      </c>
    </row>
    <row r="5470" spans="1:29" x14ac:dyDescent="0.25">
      <c r="A5470" s="224">
        <v>5466</v>
      </c>
      <c r="B5470" s="62" t="s">
        <v>5406</v>
      </c>
      <c r="C5470" s="9" t="s">
        <v>4042</v>
      </c>
      <c r="D5470" s="18">
        <v>0.56255151515151514</v>
      </c>
      <c r="E5470" s="124"/>
      <c r="F5470" s="17"/>
      <c r="G5470" s="18">
        <f>SUM(D5470*100,E5470:F5470)</f>
        <v>56.25515151515151</v>
      </c>
      <c r="H5470" s="17"/>
      <c r="I5470" s="19"/>
      <c r="J5470" s="18">
        <f>SUM(H5470:I5470)</f>
        <v>0</v>
      </c>
      <c r="K5470" s="17"/>
      <c r="L5470" s="19"/>
      <c r="M5470" s="19"/>
      <c r="N5470" s="18">
        <f>SUM(K5470:M5470)</f>
        <v>0</v>
      </c>
      <c r="O5470" s="19"/>
      <c r="P5470" s="19"/>
      <c r="Q5470" s="19"/>
      <c r="R5470" s="19"/>
      <c r="S5470" s="18">
        <f>SUM(O5470:R5470)</f>
        <v>0</v>
      </c>
      <c r="T5470" s="20"/>
      <c r="U5470" s="17"/>
      <c r="V5470" s="17"/>
      <c r="W5470" s="17"/>
      <c r="X5470" s="17"/>
      <c r="Y5470" s="17"/>
      <c r="Z5470" s="18">
        <f>SUM(T5470:Y5470)</f>
        <v>0</v>
      </c>
      <c r="AA5470" s="17"/>
      <c r="AB5470" s="17"/>
      <c r="AC5470" s="41">
        <f>G5470+J5470+N5470+S5470+Z5470+AA5470-AB5470</f>
        <v>56.25515151515151</v>
      </c>
    </row>
    <row r="5471" spans="1:29" x14ac:dyDescent="0.25">
      <c r="A5471" s="225">
        <v>5467</v>
      </c>
      <c r="B5471" s="62" t="s">
        <v>3959</v>
      </c>
      <c r="C5471" s="13" t="s">
        <v>3340</v>
      </c>
      <c r="D5471" s="18">
        <v>0.52545454545454551</v>
      </c>
      <c r="E5471" s="122">
        <v>1</v>
      </c>
      <c r="F5471" s="17"/>
      <c r="G5471" s="18">
        <v>53.545454545454554</v>
      </c>
      <c r="H5471" s="17"/>
      <c r="I5471" s="19"/>
      <c r="J5471" s="18">
        <v>0</v>
      </c>
      <c r="K5471" s="17"/>
      <c r="L5471" s="19"/>
      <c r="M5471" s="19"/>
      <c r="N5471" s="18">
        <v>0</v>
      </c>
      <c r="O5471" s="19"/>
      <c r="P5471" s="19"/>
      <c r="Q5471" s="19"/>
      <c r="R5471" s="19"/>
      <c r="S5471" s="18">
        <v>0</v>
      </c>
      <c r="T5471" s="20">
        <v>1</v>
      </c>
      <c r="U5471" s="17"/>
      <c r="V5471" s="17"/>
      <c r="W5471" s="17">
        <v>1.7</v>
      </c>
      <c r="X5471" s="17"/>
      <c r="Y5471" s="17"/>
      <c r="Z5471" s="18">
        <v>2.7</v>
      </c>
      <c r="AA5471" s="17"/>
      <c r="AB5471" s="17"/>
      <c r="AC5471" s="41">
        <v>56.245454545454557</v>
      </c>
    </row>
    <row r="5472" spans="1:29" x14ac:dyDescent="0.25">
      <c r="A5472" s="224">
        <v>5468</v>
      </c>
      <c r="B5472" s="74" t="s">
        <v>1732</v>
      </c>
      <c r="C5472" s="21" t="s">
        <v>1369</v>
      </c>
      <c r="D5472" s="18">
        <v>0.56195718654434246</v>
      </c>
      <c r="E5472" s="122"/>
      <c r="F5472" s="17"/>
      <c r="G5472" s="18">
        <f>SUM(D5472*100,E5472:F5472)</f>
        <v>56.195718654434245</v>
      </c>
      <c r="H5472" s="17"/>
      <c r="I5472" s="19"/>
      <c r="J5472" s="18">
        <f>SUM(H5472:I5472)</f>
        <v>0</v>
      </c>
      <c r="K5472" s="17"/>
      <c r="L5472" s="19"/>
      <c r="M5472" s="19"/>
      <c r="N5472" s="18">
        <f>SUM(K5472:M5472)</f>
        <v>0</v>
      </c>
      <c r="O5472" s="19"/>
      <c r="P5472" s="19"/>
      <c r="Q5472" s="19"/>
      <c r="R5472" s="19"/>
      <c r="S5472" s="18">
        <f>SUM(O5472:R5472)</f>
        <v>0</v>
      </c>
      <c r="T5472" s="20"/>
      <c r="U5472" s="17"/>
      <c r="V5472" s="17"/>
      <c r="W5472" s="17"/>
      <c r="X5472" s="17"/>
      <c r="Y5472" s="17"/>
      <c r="Z5472" s="18">
        <f>SUM(T5472:Y5472)</f>
        <v>0</v>
      </c>
      <c r="AA5472" s="17"/>
      <c r="AB5472" s="17"/>
      <c r="AC5472" s="41">
        <f>G5472+J5472+N5472+S5472+Z5472+AA5472-AB5472</f>
        <v>56.195718654434245</v>
      </c>
    </row>
    <row r="5473" spans="1:29" x14ac:dyDescent="0.25">
      <c r="A5473" s="224">
        <v>5469</v>
      </c>
      <c r="B5473" s="109">
        <v>204199</v>
      </c>
      <c r="C5473" s="36" t="s">
        <v>5457</v>
      </c>
      <c r="D5473" s="38">
        <v>0.56125000000000003</v>
      </c>
      <c r="E5473" s="123"/>
      <c r="F5473" s="33"/>
      <c r="G5473" s="34">
        <v>56.125</v>
      </c>
      <c r="H5473" s="33"/>
      <c r="I5473" s="32"/>
      <c r="J5473" s="34">
        <v>0</v>
      </c>
      <c r="K5473" s="33"/>
      <c r="L5473" s="32"/>
      <c r="M5473" s="32"/>
      <c r="N5473" s="34">
        <v>0</v>
      </c>
      <c r="O5473" s="32"/>
      <c r="P5473" s="32"/>
      <c r="Q5473" s="32"/>
      <c r="R5473" s="32"/>
      <c r="S5473" s="34">
        <v>0</v>
      </c>
      <c r="T5473" s="35"/>
      <c r="U5473" s="33"/>
      <c r="V5473" s="33"/>
      <c r="W5473" s="33"/>
      <c r="X5473" s="33"/>
      <c r="Y5473" s="33"/>
      <c r="Z5473" s="34">
        <v>0</v>
      </c>
      <c r="AA5473" s="33"/>
      <c r="AB5473" s="33"/>
      <c r="AC5473" s="42">
        <v>56.125</v>
      </c>
    </row>
    <row r="5474" spans="1:29" x14ac:dyDescent="0.25">
      <c r="A5474" s="224">
        <v>5470</v>
      </c>
      <c r="B5474" s="109">
        <v>204273</v>
      </c>
      <c r="C5474" s="36" t="s">
        <v>5457</v>
      </c>
      <c r="D5474" s="38">
        <v>0.56125000000000003</v>
      </c>
      <c r="E5474" s="123"/>
      <c r="F5474" s="33"/>
      <c r="G5474" s="34">
        <v>56.125</v>
      </c>
      <c r="H5474" s="33"/>
      <c r="I5474" s="32"/>
      <c r="J5474" s="34">
        <v>0</v>
      </c>
      <c r="K5474" s="33"/>
      <c r="L5474" s="32"/>
      <c r="M5474" s="32"/>
      <c r="N5474" s="34">
        <v>0</v>
      </c>
      <c r="O5474" s="32"/>
      <c r="P5474" s="32"/>
      <c r="Q5474" s="32"/>
      <c r="R5474" s="32"/>
      <c r="S5474" s="34">
        <v>0</v>
      </c>
      <c r="T5474" s="35"/>
      <c r="U5474" s="33"/>
      <c r="V5474" s="33"/>
      <c r="W5474" s="33"/>
      <c r="X5474" s="33"/>
      <c r="Y5474" s="33"/>
      <c r="Z5474" s="34">
        <v>0</v>
      </c>
      <c r="AA5474" s="33"/>
      <c r="AB5474" s="33"/>
      <c r="AC5474" s="42">
        <v>56.125</v>
      </c>
    </row>
    <row r="5475" spans="1:29" x14ac:dyDescent="0.25">
      <c r="A5475" s="225">
        <v>5471</v>
      </c>
      <c r="B5475" s="81" t="s">
        <v>2154</v>
      </c>
      <c r="C5475" s="8" t="s">
        <v>1369</v>
      </c>
      <c r="D5475" s="18">
        <v>0.56104868913857675</v>
      </c>
      <c r="E5475" s="122"/>
      <c r="F5475" s="17"/>
      <c r="G5475" s="18">
        <f>SUM(D5475*100,E5475:F5475)</f>
        <v>56.104868913857672</v>
      </c>
      <c r="H5475" s="17"/>
      <c r="I5475" s="19"/>
      <c r="J5475" s="18">
        <f>SUM(H5475:I5475)</f>
        <v>0</v>
      </c>
      <c r="K5475" s="17"/>
      <c r="L5475" s="19"/>
      <c r="M5475" s="19"/>
      <c r="N5475" s="18">
        <f>SUM(K5475:M5475)</f>
        <v>0</v>
      </c>
      <c r="O5475" s="19"/>
      <c r="P5475" s="19"/>
      <c r="Q5475" s="19"/>
      <c r="R5475" s="19"/>
      <c r="S5475" s="18">
        <f>SUM(O5475:R5475)</f>
        <v>0</v>
      </c>
      <c r="T5475" s="20"/>
      <c r="U5475" s="17"/>
      <c r="V5475" s="17"/>
      <c r="W5475" s="17"/>
      <c r="X5475" s="17"/>
      <c r="Y5475" s="17"/>
      <c r="Z5475" s="18">
        <f>SUM(T5475:Y5475)</f>
        <v>0</v>
      </c>
      <c r="AA5475" s="17"/>
      <c r="AB5475" s="17"/>
      <c r="AC5475" s="41">
        <f>G5475+J5475+N5475+S5475+Z5475+AA5475-AB5475</f>
        <v>56.104868913857672</v>
      </c>
    </row>
    <row r="5476" spans="1:29" x14ac:dyDescent="0.25">
      <c r="A5476" s="224">
        <v>5472</v>
      </c>
      <c r="B5476" s="81" t="s">
        <v>4461</v>
      </c>
      <c r="C5476" s="8" t="s">
        <v>4042</v>
      </c>
      <c r="D5476" s="18">
        <v>0.55903225806451617</v>
      </c>
      <c r="E5476" s="124"/>
      <c r="F5476" s="17"/>
      <c r="G5476" s="18">
        <f>SUM(D5476*100,E5476:F5476)</f>
        <v>55.903225806451616</v>
      </c>
      <c r="H5476" s="17"/>
      <c r="I5476" s="19"/>
      <c r="J5476" s="18">
        <f>SUM(H5476:I5476)</f>
        <v>0</v>
      </c>
      <c r="K5476" s="17"/>
      <c r="L5476" s="19"/>
      <c r="M5476" s="19"/>
      <c r="N5476" s="18">
        <f>SUM(K5476:M5476)</f>
        <v>0</v>
      </c>
      <c r="O5476" s="19"/>
      <c r="P5476" s="19"/>
      <c r="Q5476" s="19"/>
      <c r="R5476" s="19"/>
      <c r="S5476" s="18">
        <f>SUM(O5476:R5476)</f>
        <v>0</v>
      </c>
      <c r="T5476" s="20"/>
      <c r="U5476" s="17"/>
      <c r="V5476" s="17"/>
      <c r="W5476" s="17">
        <v>0.2</v>
      </c>
      <c r="X5476" s="17"/>
      <c r="Y5476" s="17"/>
      <c r="Z5476" s="18">
        <f>SUM(T5476:Y5476)</f>
        <v>0.2</v>
      </c>
      <c r="AA5476" s="17"/>
      <c r="AB5476" s="17"/>
      <c r="AC5476" s="41">
        <f>G5476+J5476+N5476+S5476+Z5476+AA5476-AB5476</f>
        <v>56.103225806451618</v>
      </c>
    </row>
    <row r="5477" spans="1:29" x14ac:dyDescent="0.25">
      <c r="A5477" s="224">
        <v>5473</v>
      </c>
      <c r="B5477" s="92" t="s">
        <v>2155</v>
      </c>
      <c r="C5477" s="8" t="s">
        <v>1369</v>
      </c>
      <c r="D5477" s="18">
        <v>0.54101694915254239</v>
      </c>
      <c r="E5477" s="122"/>
      <c r="F5477" s="17"/>
      <c r="G5477" s="18">
        <f>SUM(D5477*100,E5477:F5477)</f>
        <v>54.101694915254242</v>
      </c>
      <c r="H5477" s="17"/>
      <c r="I5477" s="19"/>
      <c r="J5477" s="18">
        <f>SUM(H5477:I5477)</f>
        <v>0</v>
      </c>
      <c r="K5477" s="17"/>
      <c r="L5477" s="19"/>
      <c r="M5477" s="19"/>
      <c r="N5477" s="18">
        <f>SUM(K5477:M5477)</f>
        <v>0</v>
      </c>
      <c r="O5477" s="19"/>
      <c r="P5477" s="19"/>
      <c r="Q5477" s="19"/>
      <c r="R5477" s="19"/>
      <c r="S5477" s="18">
        <f>SUM(O5477:R5477)</f>
        <v>0</v>
      </c>
      <c r="T5477" s="20">
        <v>2</v>
      </c>
      <c r="U5477" s="17"/>
      <c r="V5477" s="17"/>
      <c r="W5477" s="17"/>
      <c r="X5477" s="17"/>
      <c r="Y5477" s="17"/>
      <c r="Z5477" s="18">
        <f>SUM(T5477:Y5477)</f>
        <v>2</v>
      </c>
      <c r="AA5477" s="17"/>
      <c r="AB5477" s="17"/>
      <c r="AC5477" s="41">
        <f>G5477+J5477+N5477+S5477+Z5477+AA5477-AB5477</f>
        <v>56.101694915254242</v>
      </c>
    </row>
    <row r="5478" spans="1:29" x14ac:dyDescent="0.25">
      <c r="A5478" s="224">
        <v>5474</v>
      </c>
      <c r="B5478" s="80" t="s">
        <v>2156</v>
      </c>
      <c r="C5478" s="22" t="s">
        <v>1369</v>
      </c>
      <c r="D5478" s="18">
        <v>0.56100000000000005</v>
      </c>
      <c r="E5478" s="122"/>
      <c r="F5478" s="17"/>
      <c r="G5478" s="18">
        <f>SUM(D5478*100,E5478:F5478)</f>
        <v>56.100000000000009</v>
      </c>
      <c r="H5478" s="17"/>
      <c r="I5478" s="19"/>
      <c r="J5478" s="18">
        <f>SUM(H5478:I5478)</f>
        <v>0</v>
      </c>
      <c r="K5478" s="17"/>
      <c r="L5478" s="19"/>
      <c r="M5478" s="19"/>
      <c r="N5478" s="18">
        <f>SUM(K5478:M5478)</f>
        <v>0</v>
      </c>
      <c r="O5478" s="19"/>
      <c r="P5478" s="19"/>
      <c r="Q5478" s="19"/>
      <c r="R5478" s="19"/>
      <c r="S5478" s="18">
        <f>SUM(O5478:R5478)</f>
        <v>0</v>
      </c>
      <c r="T5478" s="20"/>
      <c r="U5478" s="17"/>
      <c r="V5478" s="17"/>
      <c r="W5478" s="17"/>
      <c r="X5478" s="17"/>
      <c r="Y5478" s="17"/>
      <c r="Z5478" s="18">
        <f>SUM(T5478:Y5478)</f>
        <v>0</v>
      </c>
      <c r="AA5478" s="17"/>
      <c r="AB5478" s="17"/>
      <c r="AC5478" s="41">
        <f>G5478+J5478+N5478+S5478+Z5478+AA5478-AB5478</f>
        <v>56.100000000000009</v>
      </c>
    </row>
    <row r="5479" spans="1:29" x14ac:dyDescent="0.25">
      <c r="A5479" s="225">
        <v>5475</v>
      </c>
      <c r="B5479" s="62" t="s">
        <v>5042</v>
      </c>
      <c r="C5479" s="24" t="s">
        <v>4042</v>
      </c>
      <c r="D5479" s="18">
        <v>0.56096774193548382</v>
      </c>
      <c r="E5479" s="124"/>
      <c r="F5479" s="17"/>
      <c r="G5479" s="18">
        <f>SUM(D5479*100,E5479:F5479)</f>
        <v>56.096774193548384</v>
      </c>
      <c r="H5479" s="17"/>
      <c r="I5479" s="19"/>
      <c r="J5479" s="18">
        <f>SUM(H5479:I5479)</f>
        <v>0</v>
      </c>
      <c r="K5479" s="17"/>
      <c r="L5479" s="19"/>
      <c r="M5479" s="19"/>
      <c r="N5479" s="18">
        <f>SUM(K5479:M5479)</f>
        <v>0</v>
      </c>
      <c r="O5479" s="19"/>
      <c r="P5479" s="19"/>
      <c r="Q5479" s="19"/>
      <c r="R5479" s="19"/>
      <c r="S5479" s="18">
        <f>SUM(O5479:R5479)</f>
        <v>0</v>
      </c>
      <c r="T5479" s="20"/>
      <c r="U5479" s="17"/>
      <c r="V5479" s="17"/>
      <c r="W5479" s="17"/>
      <c r="X5479" s="17"/>
      <c r="Y5479" s="17"/>
      <c r="Z5479" s="18">
        <f>SUM(T5479:Y5479)</f>
        <v>0</v>
      </c>
      <c r="AA5479" s="17"/>
      <c r="AB5479" s="17"/>
      <c r="AC5479" s="41">
        <f>G5479+J5479+N5479+S5479+Z5479+AA5479-AB5479</f>
        <v>56.096774193548384</v>
      </c>
    </row>
    <row r="5480" spans="1:29" ht="25.5" x14ac:dyDescent="0.25">
      <c r="A5480" s="224">
        <v>5476</v>
      </c>
      <c r="B5480" s="81" t="s">
        <v>2157</v>
      </c>
      <c r="C5480" s="13" t="s">
        <v>1369</v>
      </c>
      <c r="D5480" s="18">
        <v>0.55370714285714284</v>
      </c>
      <c r="E5480" s="122"/>
      <c r="F5480" s="17"/>
      <c r="G5480" s="18">
        <f>SUM(D5480*100,E5480:F5480)</f>
        <v>55.370714285714286</v>
      </c>
      <c r="H5480" s="17"/>
      <c r="I5480" s="19"/>
      <c r="J5480" s="18">
        <f>SUM(H5480:I5480)</f>
        <v>0</v>
      </c>
      <c r="K5480" s="17"/>
      <c r="L5480" s="19"/>
      <c r="M5480" s="19"/>
      <c r="N5480" s="18">
        <f>SUM(K5480:M5480)</f>
        <v>0</v>
      </c>
      <c r="O5480" s="19"/>
      <c r="P5480" s="19"/>
      <c r="Q5480" s="19"/>
      <c r="R5480" s="19"/>
      <c r="S5480" s="18">
        <f>SUM(O5480:R5480)</f>
        <v>0</v>
      </c>
      <c r="T5480" s="20"/>
      <c r="U5480" s="17">
        <v>0.5</v>
      </c>
      <c r="V5480" s="17"/>
      <c r="W5480" s="17">
        <v>0.2</v>
      </c>
      <c r="X5480" s="17"/>
      <c r="Y5480" s="17"/>
      <c r="Z5480" s="18">
        <f>SUM(T5480:Y5480)</f>
        <v>0.7</v>
      </c>
      <c r="AA5480" s="17"/>
      <c r="AB5480" s="17"/>
      <c r="AC5480" s="41">
        <f>G5480+J5480+N5480+S5480+Z5480+AA5480-AB5480</f>
        <v>56.070714285714288</v>
      </c>
    </row>
    <row r="5481" spans="1:29" x14ac:dyDescent="0.25">
      <c r="A5481" s="224">
        <v>5477</v>
      </c>
      <c r="B5481" s="111" t="s">
        <v>4094</v>
      </c>
      <c r="C5481" s="8" t="s">
        <v>4042</v>
      </c>
      <c r="D5481" s="18">
        <v>0.54249999999999998</v>
      </c>
      <c r="E5481" s="124"/>
      <c r="F5481" s="17"/>
      <c r="G5481" s="18">
        <f>SUM(D5481*100,E5481:F5481)</f>
        <v>54.25</v>
      </c>
      <c r="H5481" s="17"/>
      <c r="I5481" s="19"/>
      <c r="J5481" s="18">
        <f>SUM(H5481:I5481)</f>
        <v>0</v>
      </c>
      <c r="K5481" s="17"/>
      <c r="L5481" s="19"/>
      <c r="M5481" s="19"/>
      <c r="N5481" s="18">
        <f>SUM(K5481:M5481)</f>
        <v>0</v>
      </c>
      <c r="O5481" s="19"/>
      <c r="P5481" s="19"/>
      <c r="Q5481" s="19"/>
      <c r="R5481" s="19"/>
      <c r="S5481" s="18">
        <f>SUM(O5481:R5481)</f>
        <v>0</v>
      </c>
      <c r="T5481" s="20"/>
      <c r="U5481" s="17">
        <v>0.2</v>
      </c>
      <c r="V5481" s="17">
        <v>1.6</v>
      </c>
      <c r="W5481" s="17"/>
      <c r="X5481" s="17"/>
      <c r="Y5481" s="17"/>
      <c r="Z5481" s="18">
        <f>SUM(T5481:Y5481)</f>
        <v>1.8</v>
      </c>
      <c r="AA5481" s="17"/>
      <c r="AB5481" s="17"/>
      <c r="AC5481" s="41">
        <f>G5481+J5481+N5481+S5481+Z5481+AA5481-AB5481</f>
        <v>56.05</v>
      </c>
    </row>
    <row r="5482" spans="1:29" x14ac:dyDescent="0.25">
      <c r="A5482" s="224">
        <v>5478</v>
      </c>
      <c r="B5482" s="27" t="s">
        <v>2158</v>
      </c>
      <c r="C5482" s="28" t="s">
        <v>1369</v>
      </c>
      <c r="D5482" s="18">
        <v>0.56033333333333335</v>
      </c>
      <c r="E5482" s="122"/>
      <c r="F5482" s="17"/>
      <c r="G5482" s="18">
        <f>SUM(D5482*100,E5482:F5482)</f>
        <v>56.033333333333331</v>
      </c>
      <c r="H5482" s="17"/>
      <c r="I5482" s="19"/>
      <c r="J5482" s="18">
        <f>SUM(H5482:I5482)</f>
        <v>0</v>
      </c>
      <c r="K5482" s="17"/>
      <c r="L5482" s="19"/>
      <c r="M5482" s="19"/>
      <c r="N5482" s="18">
        <f>SUM(K5482:M5482)</f>
        <v>0</v>
      </c>
      <c r="O5482" s="19"/>
      <c r="P5482" s="19"/>
      <c r="Q5482" s="19"/>
      <c r="R5482" s="19"/>
      <c r="S5482" s="18">
        <f>SUM(O5482:R5482)</f>
        <v>0</v>
      </c>
      <c r="T5482" s="20"/>
      <c r="U5482" s="17"/>
      <c r="V5482" s="17"/>
      <c r="W5482" s="17"/>
      <c r="X5482" s="17"/>
      <c r="Y5482" s="17"/>
      <c r="Z5482" s="18">
        <f>SUM(T5482:Y5482)</f>
        <v>0</v>
      </c>
      <c r="AA5482" s="17"/>
      <c r="AB5482" s="17"/>
      <c r="AC5482" s="41">
        <f>G5482+J5482+N5482+S5482+Z5482+AA5482-AB5482</f>
        <v>56.033333333333331</v>
      </c>
    </row>
    <row r="5483" spans="1:29" x14ac:dyDescent="0.25">
      <c r="A5483" s="225">
        <v>5479</v>
      </c>
      <c r="B5483" s="62" t="s">
        <v>4945</v>
      </c>
      <c r="C5483" s="8" t="s">
        <v>4042</v>
      </c>
      <c r="D5483" s="18">
        <v>0.55996710526315785</v>
      </c>
      <c r="E5483" s="124"/>
      <c r="F5483" s="17"/>
      <c r="G5483" s="18">
        <f>SUM(D5483*100,E5483:F5483)</f>
        <v>55.996710526315788</v>
      </c>
      <c r="H5483" s="17"/>
      <c r="I5483" s="19"/>
      <c r="J5483" s="18">
        <f>SUM(H5483:I5483)</f>
        <v>0</v>
      </c>
      <c r="K5483" s="17"/>
      <c r="L5483" s="19"/>
      <c r="M5483" s="19"/>
      <c r="N5483" s="18">
        <f>SUM(K5483:M5483)</f>
        <v>0</v>
      </c>
      <c r="O5483" s="19"/>
      <c r="P5483" s="19"/>
      <c r="Q5483" s="19"/>
      <c r="R5483" s="19"/>
      <c r="S5483" s="18">
        <f>SUM(O5483:R5483)</f>
        <v>0</v>
      </c>
      <c r="T5483" s="20"/>
      <c r="U5483" s="17"/>
      <c r="V5483" s="17"/>
      <c r="W5483" s="17"/>
      <c r="X5483" s="17"/>
      <c r="Y5483" s="17"/>
      <c r="Z5483" s="18">
        <f>SUM(T5483:Y5483)</f>
        <v>0</v>
      </c>
      <c r="AA5483" s="17"/>
      <c r="AB5483" s="17"/>
      <c r="AC5483" s="41">
        <f>G5483+J5483+N5483+S5483+Z5483+AA5483-AB5483</f>
        <v>55.996710526315788</v>
      </c>
    </row>
    <row r="5484" spans="1:29" x14ac:dyDescent="0.25">
      <c r="A5484" s="224">
        <v>5480</v>
      </c>
      <c r="B5484" s="109">
        <v>194209</v>
      </c>
      <c r="C5484" s="36" t="s">
        <v>5457</v>
      </c>
      <c r="D5484" s="39">
        <v>0.53466666666666662</v>
      </c>
      <c r="E5484" s="123"/>
      <c r="F5484" s="33"/>
      <c r="G5484" s="34">
        <v>53.466666666666661</v>
      </c>
      <c r="H5484" s="33"/>
      <c r="I5484" s="32"/>
      <c r="J5484" s="34">
        <v>0</v>
      </c>
      <c r="K5484" s="33"/>
      <c r="L5484" s="32"/>
      <c r="M5484" s="32"/>
      <c r="N5484" s="34">
        <v>0</v>
      </c>
      <c r="O5484" s="32">
        <v>2.5</v>
      </c>
      <c r="P5484" s="32"/>
      <c r="Q5484" s="32"/>
      <c r="R5484" s="32"/>
      <c r="S5484" s="34">
        <v>2.5</v>
      </c>
      <c r="T5484" s="35"/>
      <c r="U5484" s="33"/>
      <c r="V5484" s="33"/>
      <c r="W5484" s="33"/>
      <c r="X5484" s="33"/>
      <c r="Y5484" s="33"/>
      <c r="Z5484" s="34">
        <v>0</v>
      </c>
      <c r="AA5484" s="33"/>
      <c r="AB5484" s="33"/>
      <c r="AC5484" s="42">
        <v>55.966666666666661</v>
      </c>
    </row>
    <row r="5485" spans="1:29" x14ac:dyDescent="0.25">
      <c r="A5485" s="224">
        <v>5481</v>
      </c>
      <c r="B5485" s="62" t="s">
        <v>1240</v>
      </c>
      <c r="C5485" s="8" t="s">
        <v>5456</v>
      </c>
      <c r="D5485" s="6">
        <v>0.55965517241379314</v>
      </c>
      <c r="E5485" s="121"/>
      <c r="F5485" s="5"/>
      <c r="G5485" s="6">
        <f>SUM(D5485*100,E5485:F5485)</f>
        <v>55.965517241379317</v>
      </c>
      <c r="H5485" s="5"/>
      <c r="I5485" s="4"/>
      <c r="J5485" s="6">
        <f>SUM(H5485:I5485)</f>
        <v>0</v>
      </c>
      <c r="K5485" s="5"/>
      <c r="L5485" s="4"/>
      <c r="M5485" s="4"/>
      <c r="N5485" s="6">
        <f>SUM(K5485:M5485)</f>
        <v>0</v>
      </c>
      <c r="O5485" s="4"/>
      <c r="P5485" s="4"/>
      <c r="Q5485" s="4"/>
      <c r="R5485" s="4"/>
      <c r="S5485" s="6">
        <f>SUM(O5485:R5485)</f>
        <v>0</v>
      </c>
      <c r="T5485" s="7"/>
      <c r="U5485" s="5"/>
      <c r="V5485" s="5"/>
      <c r="W5485" s="5"/>
      <c r="X5485" s="5"/>
      <c r="Y5485" s="5"/>
      <c r="Z5485" s="6">
        <f>SUM(T5485:Y5485)</f>
        <v>0</v>
      </c>
      <c r="AA5485" s="5"/>
      <c r="AB5485" s="5"/>
      <c r="AC5485" s="40">
        <f>G5485+J5485+N5485+S5485+Z5485+AA5485-AB5485</f>
        <v>55.965517241379317</v>
      </c>
    </row>
    <row r="5486" spans="1:29" x14ac:dyDescent="0.25">
      <c r="A5486" s="224">
        <v>5482</v>
      </c>
      <c r="B5486" s="111" t="s">
        <v>4119</v>
      </c>
      <c r="C5486" s="8" t="s">
        <v>4042</v>
      </c>
      <c r="D5486" s="18">
        <v>0.55937499999999996</v>
      </c>
      <c r="E5486" s="124"/>
      <c r="F5486" s="17"/>
      <c r="G5486" s="18">
        <f>SUM(D5486*100,E5486:F5486)</f>
        <v>55.937499999999993</v>
      </c>
      <c r="H5486" s="17"/>
      <c r="I5486" s="19"/>
      <c r="J5486" s="18">
        <f>SUM(H5486:I5486)</f>
        <v>0</v>
      </c>
      <c r="K5486" s="17"/>
      <c r="L5486" s="19"/>
      <c r="M5486" s="19"/>
      <c r="N5486" s="18">
        <f>SUM(K5486:M5486)</f>
        <v>0</v>
      </c>
      <c r="O5486" s="19"/>
      <c r="P5486" s="19"/>
      <c r="Q5486" s="19"/>
      <c r="R5486" s="19"/>
      <c r="S5486" s="18">
        <f>SUM(O5486:R5486)</f>
        <v>0</v>
      </c>
      <c r="T5486" s="20"/>
      <c r="U5486" s="17"/>
      <c r="V5486" s="17"/>
      <c r="W5486" s="17"/>
      <c r="X5486" s="17"/>
      <c r="Y5486" s="17"/>
      <c r="Z5486" s="18">
        <f>SUM(T5486:Y5486)</f>
        <v>0</v>
      </c>
      <c r="AA5486" s="17"/>
      <c r="AB5486" s="17"/>
      <c r="AC5486" s="41">
        <f>G5486+J5486+N5486+S5486+Z5486+AA5486-AB5486</f>
        <v>55.937499999999993</v>
      </c>
    </row>
    <row r="5487" spans="1:29" x14ac:dyDescent="0.25">
      <c r="A5487" s="225">
        <v>5483</v>
      </c>
      <c r="B5487" s="113" t="s">
        <v>3251</v>
      </c>
      <c r="C5487" s="13" t="s">
        <v>2360</v>
      </c>
      <c r="D5487" s="18">
        <v>0.55916666666666659</v>
      </c>
      <c r="E5487" s="122"/>
      <c r="F5487" s="17"/>
      <c r="G5487" s="18">
        <v>55.916666666666657</v>
      </c>
      <c r="H5487" s="17"/>
      <c r="I5487" s="19"/>
      <c r="J5487" s="18">
        <v>0</v>
      </c>
      <c r="K5487" s="17"/>
      <c r="L5487" s="19"/>
      <c r="M5487" s="19"/>
      <c r="N5487" s="18">
        <v>0</v>
      </c>
      <c r="O5487" s="19"/>
      <c r="P5487" s="19"/>
      <c r="Q5487" s="19"/>
      <c r="R5487" s="19"/>
      <c r="S5487" s="18">
        <v>0</v>
      </c>
      <c r="T5487" s="20"/>
      <c r="U5487" s="17"/>
      <c r="V5487" s="17"/>
      <c r="W5487" s="17"/>
      <c r="X5487" s="17"/>
      <c r="Y5487" s="17"/>
      <c r="Z5487" s="18">
        <v>0</v>
      </c>
      <c r="AA5487" s="17"/>
      <c r="AB5487" s="17"/>
      <c r="AC5487" s="41">
        <v>55.916666666666657</v>
      </c>
    </row>
    <row r="5488" spans="1:29" x14ac:dyDescent="0.25">
      <c r="A5488" s="224">
        <v>5484</v>
      </c>
      <c r="B5488" s="62" t="s">
        <v>5053</v>
      </c>
      <c r="C5488" s="24" t="s">
        <v>4042</v>
      </c>
      <c r="D5488" s="18">
        <v>0.55758064516129036</v>
      </c>
      <c r="E5488" s="124"/>
      <c r="F5488" s="17"/>
      <c r="G5488" s="18">
        <f>SUM(D5488*100,E5488:F5488)</f>
        <v>55.758064516129039</v>
      </c>
      <c r="H5488" s="17"/>
      <c r="I5488" s="19"/>
      <c r="J5488" s="18">
        <f>SUM(H5488:I5488)</f>
        <v>0</v>
      </c>
      <c r="K5488" s="17"/>
      <c r="L5488" s="19"/>
      <c r="M5488" s="19"/>
      <c r="N5488" s="18">
        <f>SUM(K5488:M5488)</f>
        <v>0</v>
      </c>
      <c r="O5488" s="19"/>
      <c r="P5488" s="19"/>
      <c r="Q5488" s="19"/>
      <c r="R5488" s="19"/>
      <c r="S5488" s="18">
        <f>SUM(O5488:R5488)</f>
        <v>0</v>
      </c>
      <c r="T5488" s="20"/>
      <c r="U5488" s="17"/>
      <c r="V5488" s="17"/>
      <c r="W5488" s="17"/>
      <c r="X5488" s="17"/>
      <c r="Y5488" s="17"/>
      <c r="Z5488" s="18">
        <f>SUM(T5488:Y5488)</f>
        <v>0</v>
      </c>
      <c r="AA5488" s="17"/>
      <c r="AB5488" s="17"/>
      <c r="AC5488" s="41">
        <f>G5488+J5488+N5488+S5488+Z5488+AA5488-AB5488</f>
        <v>55.758064516129039</v>
      </c>
    </row>
    <row r="5489" spans="1:29" x14ac:dyDescent="0.25">
      <c r="A5489" s="224">
        <v>5485</v>
      </c>
      <c r="B5489" s="109">
        <v>214394</v>
      </c>
      <c r="C5489" s="36" t="s">
        <v>5457</v>
      </c>
      <c r="D5489" s="39">
        <v>0.55738518518518521</v>
      </c>
      <c r="E5489" s="123"/>
      <c r="F5489" s="33"/>
      <c r="G5489" s="34">
        <v>55.738518518518518</v>
      </c>
      <c r="H5489" s="33"/>
      <c r="I5489" s="32"/>
      <c r="J5489" s="34">
        <v>0</v>
      </c>
      <c r="K5489" s="33"/>
      <c r="L5489" s="32"/>
      <c r="M5489" s="32"/>
      <c r="N5489" s="34">
        <v>0</v>
      </c>
      <c r="O5489" s="32"/>
      <c r="P5489" s="32"/>
      <c r="Q5489" s="32"/>
      <c r="R5489" s="32"/>
      <c r="S5489" s="34">
        <v>0</v>
      </c>
      <c r="T5489" s="35"/>
      <c r="U5489" s="33"/>
      <c r="V5489" s="33"/>
      <c r="W5489" s="33"/>
      <c r="X5489" s="33"/>
      <c r="Y5489" s="33"/>
      <c r="Z5489" s="34">
        <v>0</v>
      </c>
      <c r="AA5489" s="33"/>
      <c r="AB5489" s="33"/>
      <c r="AC5489" s="42">
        <v>55.738518518518518</v>
      </c>
    </row>
    <row r="5490" spans="1:29" x14ac:dyDescent="0.25">
      <c r="A5490" s="224">
        <v>5486</v>
      </c>
      <c r="B5490" s="109">
        <v>214003</v>
      </c>
      <c r="C5490" s="36" t="s">
        <v>5457</v>
      </c>
      <c r="D5490" s="39">
        <v>0.55680000000000007</v>
      </c>
      <c r="E5490" s="123"/>
      <c r="F5490" s="33"/>
      <c r="G5490" s="34">
        <v>55.680000000000007</v>
      </c>
      <c r="H5490" s="33"/>
      <c r="I5490" s="32"/>
      <c r="J5490" s="34">
        <v>0</v>
      </c>
      <c r="K5490" s="33"/>
      <c r="L5490" s="32"/>
      <c r="M5490" s="32"/>
      <c r="N5490" s="34">
        <v>0</v>
      </c>
      <c r="O5490" s="32"/>
      <c r="P5490" s="32"/>
      <c r="Q5490" s="32"/>
      <c r="R5490" s="32"/>
      <c r="S5490" s="34">
        <v>0</v>
      </c>
      <c r="T5490" s="35"/>
      <c r="U5490" s="33"/>
      <c r="V5490" s="33"/>
      <c r="W5490" s="33"/>
      <c r="X5490" s="33"/>
      <c r="Y5490" s="33"/>
      <c r="Z5490" s="34">
        <v>0</v>
      </c>
      <c r="AA5490" s="33"/>
      <c r="AB5490" s="33"/>
      <c r="AC5490" s="42">
        <v>55.680000000000007</v>
      </c>
    </row>
    <row r="5491" spans="1:29" x14ac:dyDescent="0.25">
      <c r="A5491" s="225">
        <v>5487</v>
      </c>
      <c r="B5491" s="62" t="s">
        <v>3252</v>
      </c>
      <c r="C5491" s="13" t="s">
        <v>2360</v>
      </c>
      <c r="D5491" s="18">
        <v>0.55645454545454553</v>
      </c>
      <c r="E5491" s="122"/>
      <c r="F5491" s="17"/>
      <c r="G5491" s="18">
        <v>55.645454545454555</v>
      </c>
      <c r="H5491" s="17"/>
      <c r="I5491" s="19"/>
      <c r="J5491" s="18">
        <v>0</v>
      </c>
      <c r="K5491" s="17"/>
      <c r="L5491" s="19"/>
      <c r="M5491" s="19"/>
      <c r="N5491" s="18">
        <v>0</v>
      </c>
      <c r="O5491" s="19"/>
      <c r="P5491" s="19"/>
      <c r="Q5491" s="19"/>
      <c r="R5491" s="19"/>
      <c r="S5491" s="18">
        <v>0</v>
      </c>
      <c r="T5491" s="20"/>
      <c r="U5491" s="17"/>
      <c r="V5491" s="17"/>
      <c r="W5491" s="17"/>
      <c r="X5491" s="17"/>
      <c r="Y5491" s="17"/>
      <c r="Z5491" s="18">
        <v>0</v>
      </c>
      <c r="AA5491" s="17"/>
      <c r="AB5491" s="17"/>
      <c r="AC5491" s="41">
        <v>55.645454545454555</v>
      </c>
    </row>
    <row r="5492" spans="1:29" x14ac:dyDescent="0.25">
      <c r="A5492" s="224">
        <v>5488</v>
      </c>
      <c r="B5492" s="62" t="s">
        <v>4670</v>
      </c>
      <c r="C5492" s="8" t="s">
        <v>4042</v>
      </c>
      <c r="D5492" s="18">
        <v>0.55633333333333335</v>
      </c>
      <c r="E5492" s="124"/>
      <c r="F5492" s="17"/>
      <c r="G5492" s="18">
        <f>SUM(D5492*100,E5492:F5492)</f>
        <v>55.633333333333333</v>
      </c>
      <c r="H5492" s="17"/>
      <c r="I5492" s="19"/>
      <c r="J5492" s="18">
        <f>SUM(H5492:I5492)</f>
        <v>0</v>
      </c>
      <c r="K5492" s="17"/>
      <c r="L5492" s="19"/>
      <c r="M5492" s="19"/>
      <c r="N5492" s="18">
        <f>SUM(K5492:M5492)</f>
        <v>0</v>
      </c>
      <c r="O5492" s="19"/>
      <c r="P5492" s="19"/>
      <c r="Q5492" s="19"/>
      <c r="R5492" s="19"/>
      <c r="S5492" s="18">
        <f>SUM(O5492:R5492)</f>
        <v>0</v>
      </c>
      <c r="T5492" s="20"/>
      <c r="U5492" s="17"/>
      <c r="V5492" s="17"/>
      <c r="W5492" s="17"/>
      <c r="X5492" s="17"/>
      <c r="Y5492" s="17"/>
      <c r="Z5492" s="18">
        <f>SUM(T5492:Y5492)</f>
        <v>0</v>
      </c>
      <c r="AA5492" s="17"/>
      <c r="AB5492" s="17"/>
      <c r="AC5492" s="41">
        <f>G5492+J5492+N5492+S5492+Z5492+AA5492-AB5492</f>
        <v>55.633333333333333</v>
      </c>
    </row>
    <row r="5493" spans="1:29" x14ac:dyDescent="0.25">
      <c r="A5493" s="224">
        <v>5489</v>
      </c>
      <c r="B5493" s="81" t="s">
        <v>2159</v>
      </c>
      <c r="C5493" s="8" t="s">
        <v>1369</v>
      </c>
      <c r="D5493" s="18">
        <v>0.5561797752808989</v>
      </c>
      <c r="E5493" s="122"/>
      <c r="F5493" s="17"/>
      <c r="G5493" s="18">
        <f>SUM(D5493*100,E5493:F5493)</f>
        <v>55.617977528089888</v>
      </c>
      <c r="H5493" s="17"/>
      <c r="I5493" s="19"/>
      <c r="J5493" s="18">
        <f>SUM(H5493:I5493)</f>
        <v>0</v>
      </c>
      <c r="K5493" s="17"/>
      <c r="L5493" s="19"/>
      <c r="M5493" s="19"/>
      <c r="N5493" s="18">
        <f>SUM(K5493:M5493)</f>
        <v>0</v>
      </c>
      <c r="O5493" s="19"/>
      <c r="P5493" s="19"/>
      <c r="Q5493" s="19"/>
      <c r="R5493" s="19"/>
      <c r="S5493" s="18">
        <f>SUM(O5493:R5493)</f>
        <v>0</v>
      </c>
      <c r="T5493" s="20"/>
      <c r="U5493" s="17"/>
      <c r="V5493" s="17"/>
      <c r="W5493" s="17"/>
      <c r="X5493" s="17"/>
      <c r="Y5493" s="17"/>
      <c r="Z5493" s="18">
        <f>SUM(T5493:Y5493)</f>
        <v>0</v>
      </c>
      <c r="AA5493" s="17"/>
      <c r="AB5493" s="17"/>
      <c r="AC5493" s="41">
        <f>G5493+J5493+N5493+S5493+Z5493+AA5493-AB5493</f>
        <v>55.617977528089888</v>
      </c>
    </row>
    <row r="5494" spans="1:29" x14ac:dyDescent="0.25">
      <c r="A5494" s="224">
        <v>5490</v>
      </c>
      <c r="B5494" s="61" t="s">
        <v>1241</v>
      </c>
      <c r="C5494" s="8" t="s">
        <v>5456</v>
      </c>
      <c r="D5494" s="6">
        <v>0.55103933402705518</v>
      </c>
      <c r="E5494" s="121"/>
      <c r="F5494" s="5"/>
      <c r="G5494" s="6">
        <f>SUM(D5494*100,E5494:F5494)</f>
        <v>55.103933402705522</v>
      </c>
      <c r="H5494" s="5"/>
      <c r="I5494" s="4"/>
      <c r="J5494" s="6">
        <f>SUM(H5494:I5494)</f>
        <v>0</v>
      </c>
      <c r="K5494" s="5"/>
      <c r="L5494" s="4"/>
      <c r="M5494" s="4"/>
      <c r="N5494" s="6">
        <f>SUM(K5494:M5494)</f>
        <v>0</v>
      </c>
      <c r="O5494" s="4"/>
      <c r="P5494" s="4"/>
      <c r="Q5494" s="4"/>
      <c r="R5494" s="4"/>
      <c r="S5494" s="6">
        <f>SUM(O5494:R5494)</f>
        <v>0</v>
      </c>
      <c r="T5494" s="7"/>
      <c r="U5494" s="5"/>
      <c r="V5494" s="5"/>
      <c r="W5494" s="5"/>
      <c r="X5494" s="5">
        <v>0.5</v>
      </c>
      <c r="Y5494" s="5"/>
      <c r="Z5494" s="6">
        <f>SUM(T5494:Y5494)</f>
        <v>0.5</v>
      </c>
      <c r="AA5494" s="5"/>
      <c r="AB5494" s="5"/>
      <c r="AC5494" s="40">
        <f>G5494+J5494+N5494+S5494+Z5494+AA5494-AB5494</f>
        <v>55.603933402705522</v>
      </c>
    </row>
    <row r="5495" spans="1:29" x14ac:dyDescent="0.25">
      <c r="A5495" s="225">
        <v>5491</v>
      </c>
      <c r="B5495" s="23" t="s">
        <v>2160</v>
      </c>
      <c r="C5495" s="8" t="s">
        <v>1369</v>
      </c>
      <c r="D5495" s="18">
        <v>0.55600000000000005</v>
      </c>
      <c r="E5495" s="122"/>
      <c r="F5495" s="17"/>
      <c r="G5495" s="18">
        <f>SUM(D5495*100,E5495:F5495)</f>
        <v>55.600000000000009</v>
      </c>
      <c r="H5495" s="17"/>
      <c r="I5495" s="19"/>
      <c r="J5495" s="18">
        <f>SUM(H5495:I5495)</f>
        <v>0</v>
      </c>
      <c r="K5495" s="17"/>
      <c r="L5495" s="19"/>
      <c r="M5495" s="19"/>
      <c r="N5495" s="18">
        <f>SUM(K5495:M5495)</f>
        <v>0</v>
      </c>
      <c r="O5495" s="19"/>
      <c r="P5495" s="19"/>
      <c r="Q5495" s="19"/>
      <c r="R5495" s="19"/>
      <c r="S5495" s="18">
        <f>SUM(O5495:R5495)</f>
        <v>0</v>
      </c>
      <c r="T5495" s="20"/>
      <c r="U5495" s="17"/>
      <c r="V5495" s="17"/>
      <c r="W5495" s="17"/>
      <c r="X5495" s="17"/>
      <c r="Y5495" s="17"/>
      <c r="Z5495" s="18">
        <f>SUM(T5495:Y5495)</f>
        <v>0</v>
      </c>
      <c r="AA5495" s="17"/>
      <c r="AB5495" s="17"/>
      <c r="AC5495" s="41">
        <f>G5495+J5495+N5495+S5495+Z5495+AA5495-AB5495</f>
        <v>55.600000000000009</v>
      </c>
    </row>
    <row r="5496" spans="1:29" x14ac:dyDescent="0.25">
      <c r="A5496" s="224">
        <v>5492</v>
      </c>
      <c r="B5496" s="62" t="s">
        <v>3253</v>
      </c>
      <c r="C5496" s="13" t="s">
        <v>2360</v>
      </c>
      <c r="D5496" s="18">
        <v>0.55600000000000005</v>
      </c>
      <c r="E5496" s="122"/>
      <c r="F5496" s="17"/>
      <c r="G5496" s="18">
        <v>55.600000000000009</v>
      </c>
      <c r="H5496" s="17"/>
      <c r="I5496" s="19"/>
      <c r="J5496" s="18">
        <v>0</v>
      </c>
      <c r="K5496" s="17"/>
      <c r="L5496" s="19"/>
      <c r="M5496" s="19"/>
      <c r="N5496" s="18">
        <v>0</v>
      </c>
      <c r="O5496" s="19"/>
      <c r="P5496" s="19"/>
      <c r="Q5496" s="19"/>
      <c r="R5496" s="19"/>
      <c r="S5496" s="18">
        <v>0</v>
      </c>
      <c r="T5496" s="20"/>
      <c r="U5496" s="17"/>
      <c r="V5496" s="17"/>
      <c r="W5496" s="17"/>
      <c r="X5496" s="17"/>
      <c r="Y5496" s="17"/>
      <c r="Z5496" s="18">
        <v>0</v>
      </c>
      <c r="AA5496" s="17"/>
      <c r="AB5496" s="17"/>
      <c r="AC5496" s="41">
        <v>55.600000000000009</v>
      </c>
    </row>
    <row r="5497" spans="1:29" x14ac:dyDescent="0.25">
      <c r="A5497" s="224">
        <v>5493</v>
      </c>
      <c r="B5497" s="105" t="s">
        <v>2161</v>
      </c>
      <c r="C5497" s="8" t="s">
        <v>1369</v>
      </c>
      <c r="D5497" s="18">
        <v>0.55594838709677419</v>
      </c>
      <c r="E5497" s="122"/>
      <c r="F5497" s="17"/>
      <c r="G5497" s="18">
        <f>SUM(D5497*100,E5497:F5497)</f>
        <v>55.594838709677418</v>
      </c>
      <c r="H5497" s="17"/>
      <c r="I5497" s="19"/>
      <c r="J5497" s="18">
        <f>SUM(H5497:I5497)</f>
        <v>0</v>
      </c>
      <c r="K5497" s="17"/>
      <c r="L5497" s="19"/>
      <c r="M5497" s="19"/>
      <c r="N5497" s="18">
        <f>SUM(K5497:M5497)</f>
        <v>0</v>
      </c>
      <c r="O5497" s="19"/>
      <c r="P5497" s="19"/>
      <c r="Q5497" s="19"/>
      <c r="R5497" s="19"/>
      <c r="S5497" s="18">
        <f>SUM(O5497:R5497)</f>
        <v>0</v>
      </c>
      <c r="T5497" s="20"/>
      <c r="U5497" s="17"/>
      <c r="V5497" s="17"/>
      <c r="W5497" s="17"/>
      <c r="X5497" s="17"/>
      <c r="Y5497" s="17"/>
      <c r="Z5497" s="18">
        <f>SUM(T5497:Y5497)</f>
        <v>0</v>
      </c>
      <c r="AA5497" s="17"/>
      <c r="AB5497" s="17"/>
      <c r="AC5497" s="41">
        <f>G5497+J5497+N5497+S5497+Z5497+AA5497-AB5497</f>
        <v>55.594838709677418</v>
      </c>
    </row>
    <row r="5498" spans="1:29" x14ac:dyDescent="0.25">
      <c r="A5498" s="224">
        <v>5494</v>
      </c>
      <c r="B5498" s="58" t="s">
        <v>1242</v>
      </c>
      <c r="C5498" s="8" t="s">
        <v>5456</v>
      </c>
      <c r="D5498" s="6">
        <v>0.55580645161290321</v>
      </c>
      <c r="E5498" s="121"/>
      <c r="F5498" s="5"/>
      <c r="G5498" s="6">
        <f>SUM(D5498*100,E5498:F5498)</f>
        <v>55.58064516129032</v>
      </c>
      <c r="H5498" s="5"/>
      <c r="I5498" s="4"/>
      <c r="J5498" s="6">
        <f>SUM(H5498:I5498)</f>
        <v>0</v>
      </c>
      <c r="K5498" s="5"/>
      <c r="L5498" s="4"/>
      <c r="M5498" s="4"/>
      <c r="N5498" s="6">
        <f>SUM(K5498:M5498)</f>
        <v>0</v>
      </c>
      <c r="O5498" s="4"/>
      <c r="P5498" s="4"/>
      <c r="Q5498" s="4"/>
      <c r="R5498" s="4"/>
      <c r="S5498" s="6">
        <f>SUM(O5498:R5498)</f>
        <v>0</v>
      </c>
      <c r="T5498" s="7"/>
      <c r="U5498" s="5"/>
      <c r="V5498" s="5"/>
      <c r="W5498" s="5"/>
      <c r="X5498" s="5"/>
      <c r="Y5498" s="5"/>
      <c r="Z5498" s="6">
        <f>SUM(T5498:Y5498)</f>
        <v>0</v>
      </c>
      <c r="AA5498" s="5"/>
      <c r="AB5498" s="5"/>
      <c r="AC5498" s="40">
        <f>G5498+J5498+N5498+S5498+Z5498+AA5498-AB5498</f>
        <v>55.58064516129032</v>
      </c>
    </row>
    <row r="5499" spans="1:29" x14ac:dyDescent="0.25">
      <c r="A5499" s="225">
        <v>5495</v>
      </c>
      <c r="B5499" s="109">
        <v>194102</v>
      </c>
      <c r="C5499" s="36" t="s">
        <v>5457</v>
      </c>
      <c r="D5499" s="39">
        <v>0.55566666666666664</v>
      </c>
      <c r="E5499" s="123"/>
      <c r="F5499" s="33"/>
      <c r="G5499" s="34">
        <v>55.566666666666663</v>
      </c>
      <c r="H5499" s="33"/>
      <c r="I5499" s="32"/>
      <c r="J5499" s="34">
        <v>0</v>
      </c>
      <c r="K5499" s="33"/>
      <c r="L5499" s="32"/>
      <c r="M5499" s="32"/>
      <c r="N5499" s="34">
        <v>0</v>
      </c>
      <c r="O5499" s="32"/>
      <c r="P5499" s="32"/>
      <c r="Q5499" s="32"/>
      <c r="R5499" s="32"/>
      <c r="S5499" s="34">
        <v>0</v>
      </c>
      <c r="T5499" s="35"/>
      <c r="U5499" s="33"/>
      <c r="V5499" s="33"/>
      <c r="W5499" s="33"/>
      <c r="X5499" s="33"/>
      <c r="Y5499" s="33"/>
      <c r="Z5499" s="34">
        <v>0</v>
      </c>
      <c r="AA5499" s="33"/>
      <c r="AB5499" s="33"/>
      <c r="AC5499" s="42">
        <v>55.566666666666663</v>
      </c>
    </row>
    <row r="5500" spans="1:29" x14ac:dyDescent="0.25">
      <c r="A5500" s="224">
        <v>5496</v>
      </c>
      <c r="B5500" s="62" t="s">
        <v>4713</v>
      </c>
      <c r="C5500" s="8" t="s">
        <v>4042</v>
      </c>
      <c r="D5500" s="18">
        <v>0.55533333333333335</v>
      </c>
      <c r="E5500" s="124"/>
      <c r="F5500" s="17"/>
      <c r="G5500" s="18">
        <f>SUM(D5500*100,E5500:F5500)</f>
        <v>55.533333333333331</v>
      </c>
      <c r="H5500" s="17"/>
      <c r="I5500" s="19"/>
      <c r="J5500" s="18">
        <f>SUM(H5500:I5500)</f>
        <v>0</v>
      </c>
      <c r="K5500" s="17"/>
      <c r="L5500" s="19"/>
      <c r="M5500" s="19"/>
      <c r="N5500" s="18">
        <f>SUM(K5500:M5500)</f>
        <v>0</v>
      </c>
      <c r="O5500" s="19"/>
      <c r="P5500" s="19"/>
      <c r="Q5500" s="19"/>
      <c r="R5500" s="19"/>
      <c r="S5500" s="18">
        <f>SUM(O5500:R5500)</f>
        <v>0</v>
      </c>
      <c r="T5500" s="20"/>
      <c r="U5500" s="17"/>
      <c r="V5500" s="17"/>
      <c r="W5500" s="17"/>
      <c r="X5500" s="17"/>
      <c r="Y5500" s="17"/>
      <c r="Z5500" s="18">
        <f>SUM(T5500:Y5500)</f>
        <v>0</v>
      </c>
      <c r="AA5500" s="17"/>
      <c r="AB5500" s="17"/>
      <c r="AC5500" s="41">
        <f>G5500+J5500+N5500+S5500+Z5500+AA5500-AB5500</f>
        <v>55.533333333333331</v>
      </c>
    </row>
    <row r="5501" spans="1:29" x14ac:dyDescent="0.25">
      <c r="A5501" s="224">
        <v>5497</v>
      </c>
      <c r="B5501" s="64" t="s">
        <v>1243</v>
      </c>
      <c r="C5501" s="8" t="s">
        <v>5456</v>
      </c>
      <c r="D5501" s="6">
        <v>0.55500000000000005</v>
      </c>
      <c r="E5501" s="121"/>
      <c r="F5501" s="5"/>
      <c r="G5501" s="6">
        <f>SUM(D5501*100,E5501:F5501)</f>
        <v>55.500000000000007</v>
      </c>
      <c r="H5501" s="5"/>
      <c r="I5501" s="4"/>
      <c r="J5501" s="6">
        <f>SUM(H5501:I5501)</f>
        <v>0</v>
      </c>
      <c r="K5501" s="5"/>
      <c r="L5501" s="4"/>
      <c r="M5501" s="4"/>
      <c r="N5501" s="6">
        <f>SUM(K5501:M5501)</f>
        <v>0</v>
      </c>
      <c r="O5501" s="4"/>
      <c r="P5501" s="4"/>
      <c r="Q5501" s="4"/>
      <c r="R5501" s="4"/>
      <c r="S5501" s="6">
        <f>SUM(O5501:R5501)</f>
        <v>0</v>
      </c>
      <c r="T5501" s="7"/>
      <c r="U5501" s="5"/>
      <c r="V5501" s="5"/>
      <c r="W5501" s="5"/>
      <c r="X5501" s="5"/>
      <c r="Y5501" s="5"/>
      <c r="Z5501" s="6">
        <f>SUM(T5501:Y5501)</f>
        <v>0</v>
      </c>
      <c r="AA5501" s="5"/>
      <c r="AB5501" s="5"/>
      <c r="AC5501" s="40">
        <f>G5501+J5501+N5501+S5501+Z5501+AA5501-AB5501</f>
        <v>55.500000000000007</v>
      </c>
    </row>
    <row r="5502" spans="1:29" x14ac:dyDescent="0.25">
      <c r="A5502" s="224">
        <v>5498</v>
      </c>
      <c r="B5502" s="62" t="s">
        <v>4924</v>
      </c>
      <c r="C5502" s="8" t="s">
        <v>4042</v>
      </c>
      <c r="D5502" s="18">
        <v>0.55480263157894738</v>
      </c>
      <c r="E5502" s="124"/>
      <c r="F5502" s="17"/>
      <c r="G5502" s="18">
        <f>SUM(D5502*100,E5502:F5502)</f>
        <v>55.48026315789474</v>
      </c>
      <c r="H5502" s="17"/>
      <c r="I5502" s="19"/>
      <c r="J5502" s="18">
        <f>SUM(H5502:I5502)</f>
        <v>0</v>
      </c>
      <c r="K5502" s="17"/>
      <c r="L5502" s="19"/>
      <c r="M5502" s="19"/>
      <c r="N5502" s="18">
        <f>SUM(K5502:M5502)</f>
        <v>0</v>
      </c>
      <c r="O5502" s="19"/>
      <c r="P5502" s="19"/>
      <c r="Q5502" s="19"/>
      <c r="R5502" s="19"/>
      <c r="S5502" s="18">
        <f>SUM(O5502:R5502)</f>
        <v>0</v>
      </c>
      <c r="T5502" s="20"/>
      <c r="U5502" s="17"/>
      <c r="V5502" s="17"/>
      <c r="W5502" s="17"/>
      <c r="X5502" s="17"/>
      <c r="Y5502" s="17"/>
      <c r="Z5502" s="18">
        <f>SUM(T5502:Y5502)</f>
        <v>0</v>
      </c>
      <c r="AA5502" s="17"/>
      <c r="AB5502" s="17"/>
      <c r="AC5502" s="41">
        <f>G5502+J5502+N5502+S5502+Z5502+AA5502-AB5502</f>
        <v>55.48026315789474</v>
      </c>
    </row>
    <row r="5503" spans="1:29" x14ac:dyDescent="0.25">
      <c r="A5503" s="225">
        <v>5499</v>
      </c>
      <c r="B5503" s="81" t="s">
        <v>4450</v>
      </c>
      <c r="C5503" s="8" t="s">
        <v>4042</v>
      </c>
      <c r="D5503" s="18">
        <v>0.55451612903225811</v>
      </c>
      <c r="E5503" s="124"/>
      <c r="F5503" s="17"/>
      <c r="G5503" s="18">
        <f>SUM(D5503*100,E5503:F5503)</f>
        <v>55.451612903225808</v>
      </c>
      <c r="H5503" s="17"/>
      <c r="I5503" s="19"/>
      <c r="J5503" s="18">
        <f>SUM(H5503:I5503)</f>
        <v>0</v>
      </c>
      <c r="K5503" s="17"/>
      <c r="L5503" s="19"/>
      <c r="M5503" s="19"/>
      <c r="N5503" s="18">
        <f>SUM(K5503:M5503)</f>
        <v>0</v>
      </c>
      <c r="O5503" s="19"/>
      <c r="P5503" s="19"/>
      <c r="Q5503" s="19"/>
      <c r="R5503" s="19"/>
      <c r="S5503" s="18">
        <f>SUM(O5503:R5503)</f>
        <v>0</v>
      </c>
      <c r="T5503" s="20"/>
      <c r="U5503" s="17"/>
      <c r="V5503" s="17"/>
      <c r="W5503" s="17"/>
      <c r="X5503" s="17"/>
      <c r="Y5503" s="17"/>
      <c r="Z5503" s="18">
        <f>SUM(T5503:Y5503)</f>
        <v>0</v>
      </c>
      <c r="AA5503" s="17"/>
      <c r="AB5503" s="17"/>
      <c r="AC5503" s="41">
        <f>G5503+J5503+N5503+S5503+Z5503+AA5503-AB5503</f>
        <v>55.451612903225808</v>
      </c>
    </row>
    <row r="5504" spans="1:29" x14ac:dyDescent="0.25">
      <c r="A5504" s="224">
        <v>5500</v>
      </c>
      <c r="B5504" s="81" t="s">
        <v>4168</v>
      </c>
      <c r="C5504" s="8" t="s">
        <v>4042</v>
      </c>
      <c r="D5504" s="18">
        <v>0.55437499999999995</v>
      </c>
      <c r="E5504" s="124"/>
      <c r="F5504" s="17"/>
      <c r="G5504" s="18">
        <f>SUM(D5504*100,E5504:F5504)</f>
        <v>55.437499999999993</v>
      </c>
      <c r="H5504" s="17"/>
      <c r="I5504" s="19"/>
      <c r="J5504" s="18">
        <f>SUM(H5504:I5504)</f>
        <v>0</v>
      </c>
      <c r="K5504" s="17"/>
      <c r="L5504" s="19"/>
      <c r="M5504" s="19"/>
      <c r="N5504" s="18">
        <f>SUM(K5504:M5504)</f>
        <v>0</v>
      </c>
      <c r="O5504" s="19"/>
      <c r="P5504" s="19"/>
      <c r="Q5504" s="19"/>
      <c r="R5504" s="19"/>
      <c r="S5504" s="18">
        <f>SUM(O5504:R5504)</f>
        <v>0</v>
      </c>
      <c r="T5504" s="20"/>
      <c r="U5504" s="17"/>
      <c r="V5504" s="17"/>
      <c r="W5504" s="17"/>
      <c r="X5504" s="17"/>
      <c r="Y5504" s="17"/>
      <c r="Z5504" s="18">
        <f>SUM(T5504:Y5504)</f>
        <v>0</v>
      </c>
      <c r="AA5504" s="17"/>
      <c r="AB5504" s="17"/>
      <c r="AC5504" s="41">
        <f>G5504+J5504+N5504+S5504+Z5504+AA5504-AB5504</f>
        <v>55.437499999999993</v>
      </c>
    </row>
    <row r="5505" spans="1:29" x14ac:dyDescent="0.25">
      <c r="A5505" s="224">
        <v>5501</v>
      </c>
      <c r="B5505" s="86" t="s">
        <v>2162</v>
      </c>
      <c r="C5505" s="21" t="s">
        <v>1369</v>
      </c>
      <c r="D5505" s="18">
        <v>0.55431192660550455</v>
      </c>
      <c r="E5505" s="122"/>
      <c r="F5505" s="17"/>
      <c r="G5505" s="18">
        <f>SUM(D5505*100,E5505:F5505)</f>
        <v>55.431192660550451</v>
      </c>
      <c r="H5505" s="17"/>
      <c r="I5505" s="19"/>
      <c r="J5505" s="18">
        <f>SUM(H5505:I5505)</f>
        <v>0</v>
      </c>
      <c r="K5505" s="17"/>
      <c r="L5505" s="19"/>
      <c r="M5505" s="19"/>
      <c r="N5505" s="18">
        <f>SUM(K5505:M5505)</f>
        <v>0</v>
      </c>
      <c r="O5505" s="19"/>
      <c r="P5505" s="19"/>
      <c r="Q5505" s="19"/>
      <c r="R5505" s="19"/>
      <c r="S5505" s="18">
        <f>SUM(O5505:R5505)</f>
        <v>0</v>
      </c>
      <c r="T5505" s="20"/>
      <c r="U5505" s="17"/>
      <c r="V5505" s="17"/>
      <c r="W5505" s="17"/>
      <c r="X5505" s="17"/>
      <c r="Y5505" s="17"/>
      <c r="Z5505" s="18">
        <f>SUM(T5505:Y5505)</f>
        <v>0</v>
      </c>
      <c r="AA5505" s="17"/>
      <c r="AB5505" s="17"/>
      <c r="AC5505" s="41">
        <f>G5505+J5505+N5505+S5505+Z5505+AA5505-AB5505</f>
        <v>55.431192660550451</v>
      </c>
    </row>
    <row r="5506" spans="1:29" x14ac:dyDescent="0.25">
      <c r="A5506" s="224">
        <v>5502</v>
      </c>
      <c r="B5506" s="81" t="s">
        <v>4442</v>
      </c>
      <c r="C5506" s="8" t="s">
        <v>4042</v>
      </c>
      <c r="D5506" s="18">
        <v>0.55419354838709678</v>
      </c>
      <c r="E5506" s="124"/>
      <c r="F5506" s="17"/>
      <c r="G5506" s="18">
        <f>SUM(D5506*100,E5506:F5506)</f>
        <v>55.41935483870968</v>
      </c>
      <c r="H5506" s="17"/>
      <c r="I5506" s="19"/>
      <c r="J5506" s="18">
        <f>SUM(H5506:I5506)</f>
        <v>0</v>
      </c>
      <c r="K5506" s="17"/>
      <c r="L5506" s="19"/>
      <c r="M5506" s="19"/>
      <c r="N5506" s="18">
        <f>SUM(K5506:M5506)</f>
        <v>0</v>
      </c>
      <c r="O5506" s="19"/>
      <c r="P5506" s="19"/>
      <c r="Q5506" s="19"/>
      <c r="R5506" s="19"/>
      <c r="S5506" s="18">
        <f>SUM(O5506:R5506)</f>
        <v>0</v>
      </c>
      <c r="T5506" s="20"/>
      <c r="U5506" s="17"/>
      <c r="V5506" s="17"/>
      <c r="W5506" s="17"/>
      <c r="X5506" s="17"/>
      <c r="Y5506" s="17"/>
      <c r="Z5506" s="18">
        <f>SUM(T5506:Y5506)</f>
        <v>0</v>
      </c>
      <c r="AA5506" s="17"/>
      <c r="AB5506" s="17"/>
      <c r="AC5506" s="41">
        <f>G5506+J5506+N5506+S5506+Z5506+AA5506-AB5506</f>
        <v>55.41935483870968</v>
      </c>
    </row>
    <row r="5507" spans="1:29" x14ac:dyDescent="0.25">
      <c r="A5507" s="225">
        <v>5503</v>
      </c>
      <c r="B5507" s="58" t="s">
        <v>1244</v>
      </c>
      <c r="C5507" s="8" t="s">
        <v>5456</v>
      </c>
      <c r="D5507" s="6">
        <v>0.55413793103448272</v>
      </c>
      <c r="E5507" s="121"/>
      <c r="F5507" s="5"/>
      <c r="G5507" s="6">
        <f>SUM(D5507*100,E5507:F5507)</f>
        <v>55.41379310344827</v>
      </c>
      <c r="H5507" s="5"/>
      <c r="I5507" s="4"/>
      <c r="J5507" s="6">
        <f>SUM(H5507:I5507)</f>
        <v>0</v>
      </c>
      <c r="K5507" s="5"/>
      <c r="L5507" s="4"/>
      <c r="M5507" s="4"/>
      <c r="N5507" s="6">
        <f>SUM(K5507:M5507)</f>
        <v>0</v>
      </c>
      <c r="O5507" s="4"/>
      <c r="P5507" s="4"/>
      <c r="Q5507" s="4"/>
      <c r="R5507" s="4"/>
      <c r="S5507" s="6">
        <f>SUM(O5507:R5507)</f>
        <v>0</v>
      </c>
      <c r="T5507" s="7"/>
      <c r="U5507" s="5"/>
      <c r="V5507" s="5"/>
      <c r="W5507" s="5"/>
      <c r="X5507" s="5"/>
      <c r="Y5507" s="5"/>
      <c r="Z5507" s="6">
        <f>SUM(T5507:Y5507)</f>
        <v>0</v>
      </c>
      <c r="AA5507" s="5"/>
      <c r="AB5507" s="5"/>
      <c r="AC5507" s="40">
        <f>G5507+J5507+N5507+S5507+Z5507+AA5507-AB5507</f>
        <v>55.41379310344827</v>
      </c>
    </row>
    <row r="5508" spans="1:29" x14ac:dyDescent="0.25">
      <c r="A5508" s="224">
        <v>5504</v>
      </c>
      <c r="B5508" s="87" t="s">
        <v>2163</v>
      </c>
      <c r="C5508" s="26" t="s">
        <v>1369</v>
      </c>
      <c r="D5508" s="18">
        <v>0.55406666666666671</v>
      </c>
      <c r="E5508" s="122"/>
      <c r="F5508" s="17"/>
      <c r="G5508" s="18">
        <f>SUM(D5508*100,E5508:F5508)</f>
        <v>55.406666666666673</v>
      </c>
      <c r="H5508" s="17"/>
      <c r="I5508" s="19"/>
      <c r="J5508" s="18">
        <f>SUM(H5508:I5508)</f>
        <v>0</v>
      </c>
      <c r="K5508" s="17"/>
      <c r="L5508" s="19"/>
      <c r="M5508" s="19"/>
      <c r="N5508" s="18">
        <f>SUM(K5508:M5508)</f>
        <v>0</v>
      </c>
      <c r="O5508" s="19"/>
      <c r="P5508" s="19"/>
      <c r="Q5508" s="19"/>
      <c r="R5508" s="19"/>
      <c r="S5508" s="18">
        <f>SUM(O5508:R5508)</f>
        <v>0</v>
      </c>
      <c r="T5508" s="20"/>
      <c r="U5508" s="17"/>
      <c r="V5508" s="17"/>
      <c r="W5508" s="17"/>
      <c r="X5508" s="17"/>
      <c r="Y5508" s="17"/>
      <c r="Z5508" s="18">
        <f>SUM(T5508:Y5508)</f>
        <v>0</v>
      </c>
      <c r="AA5508" s="17"/>
      <c r="AB5508" s="17"/>
      <c r="AC5508" s="41">
        <f>G5508+J5508+N5508+S5508+Z5508+AA5508-AB5508</f>
        <v>55.406666666666673</v>
      </c>
    </row>
    <row r="5509" spans="1:29" x14ac:dyDescent="0.25">
      <c r="A5509" s="224">
        <v>5505</v>
      </c>
      <c r="B5509" s="74" t="s">
        <v>1914</v>
      </c>
      <c r="C5509" s="21" t="s">
        <v>1369</v>
      </c>
      <c r="D5509" s="18">
        <v>0.55357798165137617</v>
      </c>
      <c r="E5509" s="122"/>
      <c r="F5509" s="17"/>
      <c r="G5509" s="18">
        <f>SUM(D5509*100,E5509:F5509)</f>
        <v>55.357798165137616</v>
      </c>
      <c r="H5509" s="17"/>
      <c r="I5509" s="19"/>
      <c r="J5509" s="18">
        <f>SUM(H5509:I5509)</f>
        <v>0</v>
      </c>
      <c r="K5509" s="17"/>
      <c r="L5509" s="19"/>
      <c r="M5509" s="19"/>
      <c r="N5509" s="18">
        <f>SUM(K5509:M5509)</f>
        <v>0</v>
      </c>
      <c r="O5509" s="19"/>
      <c r="P5509" s="19"/>
      <c r="Q5509" s="19"/>
      <c r="R5509" s="19"/>
      <c r="S5509" s="18">
        <f>SUM(O5509:R5509)</f>
        <v>0</v>
      </c>
      <c r="T5509" s="20"/>
      <c r="U5509" s="17"/>
      <c r="V5509" s="17"/>
      <c r="W5509" s="17"/>
      <c r="X5509" s="17"/>
      <c r="Y5509" s="17"/>
      <c r="Z5509" s="18">
        <f>SUM(T5509:Y5509)</f>
        <v>0</v>
      </c>
      <c r="AA5509" s="17"/>
      <c r="AB5509" s="17"/>
      <c r="AC5509" s="41">
        <f>G5509+J5509+N5509+S5509+Z5509+AA5509-AB5509</f>
        <v>55.357798165137616</v>
      </c>
    </row>
    <row r="5510" spans="1:29" x14ac:dyDescent="0.25">
      <c r="A5510" s="224">
        <v>5506</v>
      </c>
      <c r="B5510" s="62" t="s">
        <v>3254</v>
      </c>
      <c r="C5510" s="13" t="s">
        <v>2360</v>
      </c>
      <c r="D5510" s="18">
        <v>0.55307692307692302</v>
      </c>
      <c r="E5510" s="122"/>
      <c r="F5510" s="17"/>
      <c r="G5510" s="18">
        <v>55.307692307692299</v>
      </c>
      <c r="H5510" s="17"/>
      <c r="I5510" s="19"/>
      <c r="J5510" s="18">
        <v>0</v>
      </c>
      <c r="K5510" s="17"/>
      <c r="L5510" s="19"/>
      <c r="M5510" s="19"/>
      <c r="N5510" s="18">
        <v>0</v>
      </c>
      <c r="O5510" s="19"/>
      <c r="P5510" s="19"/>
      <c r="Q5510" s="19"/>
      <c r="R5510" s="19"/>
      <c r="S5510" s="18">
        <v>0</v>
      </c>
      <c r="T5510" s="20"/>
      <c r="U5510" s="17"/>
      <c r="V5510" s="17"/>
      <c r="W5510" s="17"/>
      <c r="X5510" s="17"/>
      <c r="Y5510" s="17"/>
      <c r="Z5510" s="18">
        <v>0</v>
      </c>
      <c r="AA5510" s="17"/>
      <c r="AB5510" s="17"/>
      <c r="AC5510" s="41">
        <v>55.307692307692299</v>
      </c>
    </row>
    <row r="5511" spans="1:29" x14ac:dyDescent="0.25">
      <c r="A5511" s="225">
        <v>5507</v>
      </c>
      <c r="B5511" s="109">
        <v>204127</v>
      </c>
      <c r="C5511" s="36" t="s">
        <v>5457</v>
      </c>
      <c r="D5511" s="38">
        <v>0.55281250000000004</v>
      </c>
      <c r="E5511" s="123"/>
      <c r="F5511" s="33"/>
      <c r="G5511" s="34">
        <v>55.281250000000007</v>
      </c>
      <c r="H5511" s="33"/>
      <c r="I5511" s="32"/>
      <c r="J5511" s="34">
        <v>0</v>
      </c>
      <c r="K5511" s="33"/>
      <c r="L5511" s="32"/>
      <c r="M5511" s="32"/>
      <c r="N5511" s="34">
        <v>0</v>
      </c>
      <c r="O5511" s="32"/>
      <c r="P5511" s="32"/>
      <c r="Q5511" s="32"/>
      <c r="R5511" s="32"/>
      <c r="S5511" s="34">
        <v>0</v>
      </c>
      <c r="T5511" s="35"/>
      <c r="U5511" s="33"/>
      <c r="V5511" s="33"/>
      <c r="W5511" s="33"/>
      <c r="X5511" s="33"/>
      <c r="Y5511" s="33"/>
      <c r="Z5511" s="34">
        <v>0</v>
      </c>
      <c r="AA5511" s="33"/>
      <c r="AB5511" s="33"/>
      <c r="AC5511" s="42">
        <v>55.281250000000007</v>
      </c>
    </row>
    <row r="5512" spans="1:29" x14ac:dyDescent="0.25">
      <c r="A5512" s="224">
        <v>5508</v>
      </c>
      <c r="B5512" s="109">
        <v>214214</v>
      </c>
      <c r="C5512" s="36" t="s">
        <v>5457</v>
      </c>
      <c r="D5512" s="39">
        <v>0.50354074074074073</v>
      </c>
      <c r="E5512" s="123"/>
      <c r="F5512" s="33"/>
      <c r="G5512" s="34">
        <v>50.35407407407407</v>
      </c>
      <c r="H5512" s="33"/>
      <c r="I5512" s="32"/>
      <c r="J5512" s="34">
        <v>0</v>
      </c>
      <c r="K5512" s="33"/>
      <c r="L5512" s="32"/>
      <c r="M5512" s="32"/>
      <c r="N5512" s="34">
        <v>0</v>
      </c>
      <c r="O5512" s="32"/>
      <c r="P5512" s="32"/>
      <c r="Q5512" s="32"/>
      <c r="R5512" s="32"/>
      <c r="S5512" s="34">
        <v>0</v>
      </c>
      <c r="T5512" s="35"/>
      <c r="U5512" s="33">
        <v>4.9000000000000004</v>
      </c>
      <c r="V5512" s="33"/>
      <c r="W5512" s="33"/>
      <c r="X5512" s="33"/>
      <c r="Y5512" s="33"/>
      <c r="Z5512" s="34">
        <v>4.9000000000000004</v>
      </c>
      <c r="AA5512" s="33"/>
      <c r="AB5512" s="33"/>
      <c r="AC5512" s="42">
        <v>55.254074074074069</v>
      </c>
    </row>
    <row r="5513" spans="1:29" x14ac:dyDescent="0.25">
      <c r="A5513" s="224">
        <v>5509</v>
      </c>
      <c r="B5513" s="58" t="s">
        <v>1245</v>
      </c>
      <c r="C5513" s="8" t="s">
        <v>5456</v>
      </c>
      <c r="D5513" s="6">
        <v>0.55225806451612902</v>
      </c>
      <c r="E5513" s="121"/>
      <c r="F5513" s="5"/>
      <c r="G5513" s="6">
        <f>SUM(D5513*100,E5513:F5513)</f>
        <v>55.225806451612904</v>
      </c>
      <c r="H5513" s="5"/>
      <c r="I5513" s="4"/>
      <c r="J5513" s="6">
        <f>SUM(H5513:I5513)</f>
        <v>0</v>
      </c>
      <c r="K5513" s="5"/>
      <c r="L5513" s="4"/>
      <c r="M5513" s="4"/>
      <c r="N5513" s="6">
        <f>SUM(K5513:M5513)</f>
        <v>0</v>
      </c>
      <c r="O5513" s="4"/>
      <c r="P5513" s="4"/>
      <c r="Q5513" s="4"/>
      <c r="R5513" s="4"/>
      <c r="S5513" s="6">
        <f>SUM(O5513:R5513)</f>
        <v>0</v>
      </c>
      <c r="T5513" s="7"/>
      <c r="U5513" s="5"/>
      <c r="V5513" s="5"/>
      <c r="W5513" s="5"/>
      <c r="X5513" s="5"/>
      <c r="Y5513" s="5"/>
      <c r="Z5513" s="6">
        <f>SUM(T5513:Y5513)</f>
        <v>0</v>
      </c>
      <c r="AA5513" s="5"/>
      <c r="AB5513" s="5"/>
      <c r="AC5513" s="40">
        <f>G5513+J5513+N5513+S5513+Z5513+AA5513-AB5513</f>
        <v>55.225806451612904</v>
      </c>
    </row>
    <row r="5514" spans="1:29" x14ac:dyDescent="0.25">
      <c r="A5514" s="224">
        <v>5510</v>
      </c>
      <c r="B5514" s="62" t="s">
        <v>5340</v>
      </c>
      <c r="C5514" s="9" t="s">
        <v>4042</v>
      </c>
      <c r="D5514" s="18">
        <v>0.55224242424242431</v>
      </c>
      <c r="E5514" s="124"/>
      <c r="F5514" s="17"/>
      <c r="G5514" s="18">
        <f>SUM(D5514*100,E5514:F5514)</f>
        <v>55.224242424242433</v>
      </c>
      <c r="H5514" s="17"/>
      <c r="I5514" s="19"/>
      <c r="J5514" s="18">
        <f>SUM(H5514:I5514)</f>
        <v>0</v>
      </c>
      <c r="K5514" s="17"/>
      <c r="L5514" s="19"/>
      <c r="M5514" s="19"/>
      <c r="N5514" s="18">
        <f>SUM(K5514:M5514)</f>
        <v>0</v>
      </c>
      <c r="O5514" s="19"/>
      <c r="P5514" s="19"/>
      <c r="Q5514" s="19"/>
      <c r="R5514" s="19"/>
      <c r="S5514" s="18">
        <f>SUM(O5514:R5514)</f>
        <v>0</v>
      </c>
      <c r="T5514" s="20"/>
      <c r="U5514" s="17"/>
      <c r="V5514" s="17"/>
      <c r="W5514" s="17"/>
      <c r="X5514" s="17"/>
      <c r="Y5514" s="17"/>
      <c r="Z5514" s="18">
        <f>SUM(T5514:Y5514)</f>
        <v>0</v>
      </c>
      <c r="AA5514" s="17"/>
      <c r="AB5514" s="17"/>
      <c r="AC5514" s="41">
        <f>G5514+J5514+N5514+S5514+Z5514+AA5514-AB5514</f>
        <v>55.224242424242433</v>
      </c>
    </row>
    <row r="5515" spans="1:29" x14ac:dyDescent="0.25">
      <c r="A5515" s="225">
        <v>5511</v>
      </c>
      <c r="B5515" s="62" t="s">
        <v>3960</v>
      </c>
      <c r="C5515" s="13" t="s">
        <v>3340</v>
      </c>
      <c r="D5515" s="18">
        <v>0.55200000000000005</v>
      </c>
      <c r="E5515" s="122"/>
      <c r="F5515" s="17"/>
      <c r="G5515" s="18">
        <v>55.2</v>
      </c>
      <c r="H5515" s="17"/>
      <c r="I5515" s="19"/>
      <c r="J5515" s="18">
        <v>0</v>
      </c>
      <c r="K5515" s="17"/>
      <c r="L5515" s="19"/>
      <c r="M5515" s="19"/>
      <c r="N5515" s="18">
        <v>0</v>
      </c>
      <c r="O5515" s="19"/>
      <c r="P5515" s="19"/>
      <c r="Q5515" s="19"/>
      <c r="R5515" s="19"/>
      <c r="S5515" s="18">
        <v>0</v>
      </c>
      <c r="T5515" s="20"/>
      <c r="U5515" s="17"/>
      <c r="V5515" s="17"/>
      <c r="W5515" s="17"/>
      <c r="X5515" s="17"/>
      <c r="Y5515" s="17"/>
      <c r="Z5515" s="18">
        <v>0</v>
      </c>
      <c r="AA5515" s="17"/>
      <c r="AB5515" s="17"/>
      <c r="AC5515" s="41">
        <v>55.2</v>
      </c>
    </row>
    <row r="5516" spans="1:29" x14ac:dyDescent="0.25">
      <c r="A5516" s="224">
        <v>5512</v>
      </c>
      <c r="B5516" s="109">
        <v>194038</v>
      </c>
      <c r="C5516" s="36" t="s">
        <v>5457</v>
      </c>
      <c r="D5516" s="39">
        <v>0.55200000000000005</v>
      </c>
      <c r="E5516" s="123"/>
      <c r="F5516" s="33"/>
      <c r="G5516" s="34">
        <v>55.2</v>
      </c>
      <c r="H5516" s="33"/>
      <c r="I5516" s="32"/>
      <c r="J5516" s="34">
        <v>0</v>
      </c>
      <c r="K5516" s="33"/>
      <c r="L5516" s="32"/>
      <c r="M5516" s="32"/>
      <c r="N5516" s="34">
        <v>0</v>
      </c>
      <c r="O5516" s="32"/>
      <c r="P5516" s="32"/>
      <c r="Q5516" s="32"/>
      <c r="R5516" s="32"/>
      <c r="S5516" s="34">
        <v>0</v>
      </c>
      <c r="T5516" s="35"/>
      <c r="U5516" s="33"/>
      <c r="V5516" s="33"/>
      <c r="W5516" s="33"/>
      <c r="X5516" s="33"/>
      <c r="Y5516" s="33"/>
      <c r="Z5516" s="34">
        <v>0</v>
      </c>
      <c r="AA5516" s="33"/>
      <c r="AB5516" s="33"/>
      <c r="AC5516" s="42">
        <v>55.2</v>
      </c>
    </row>
    <row r="5517" spans="1:29" x14ac:dyDescent="0.25">
      <c r="A5517" s="224">
        <v>5513</v>
      </c>
      <c r="B5517" s="112" t="s">
        <v>4366</v>
      </c>
      <c r="C5517" s="8" t="s">
        <v>4356</v>
      </c>
      <c r="D5517" s="18">
        <v>0.55161290322580647</v>
      </c>
      <c r="E5517" s="124"/>
      <c r="F5517" s="17"/>
      <c r="G5517" s="18">
        <f>SUM(D5517*100,E5517:F5517)</f>
        <v>55.161290322580648</v>
      </c>
      <c r="H5517" s="17"/>
      <c r="I5517" s="19"/>
      <c r="J5517" s="18">
        <f>SUM(H5517:I5517)</f>
        <v>0</v>
      </c>
      <c r="K5517" s="17"/>
      <c r="L5517" s="19"/>
      <c r="M5517" s="19"/>
      <c r="N5517" s="18">
        <f>SUM(K5517:M5517)</f>
        <v>0</v>
      </c>
      <c r="O5517" s="19"/>
      <c r="P5517" s="19"/>
      <c r="Q5517" s="19"/>
      <c r="R5517" s="19"/>
      <c r="S5517" s="18">
        <f>SUM(O5517:R5517)</f>
        <v>0</v>
      </c>
      <c r="T5517" s="20"/>
      <c r="U5517" s="17"/>
      <c r="V5517" s="17"/>
      <c r="W5517" s="17"/>
      <c r="X5517" s="17"/>
      <c r="Y5517" s="17"/>
      <c r="Z5517" s="18">
        <f>SUM(T5517:Y5517)</f>
        <v>0</v>
      </c>
      <c r="AA5517" s="17"/>
      <c r="AB5517" s="17"/>
      <c r="AC5517" s="41">
        <f>G5517+J5517+N5517+S5517+Z5517+AA5517-AB5517</f>
        <v>55.161290322580648</v>
      </c>
    </row>
    <row r="5518" spans="1:29" x14ac:dyDescent="0.25">
      <c r="A5518" s="224">
        <v>5514</v>
      </c>
      <c r="B5518" s="81" t="s">
        <v>4308</v>
      </c>
      <c r="C5518" s="8" t="s">
        <v>4042</v>
      </c>
      <c r="D5518" s="18">
        <v>0.55133333333333334</v>
      </c>
      <c r="E5518" s="124"/>
      <c r="F5518" s="17"/>
      <c r="G5518" s="18">
        <f>SUM(D5518*100,E5518:F5518)</f>
        <v>55.133333333333333</v>
      </c>
      <c r="H5518" s="17"/>
      <c r="I5518" s="19"/>
      <c r="J5518" s="18">
        <f>SUM(H5518:I5518)</f>
        <v>0</v>
      </c>
      <c r="K5518" s="17"/>
      <c r="L5518" s="19"/>
      <c r="M5518" s="19"/>
      <c r="N5518" s="18">
        <f>SUM(K5518:M5518)</f>
        <v>0</v>
      </c>
      <c r="O5518" s="19"/>
      <c r="P5518" s="19"/>
      <c r="Q5518" s="19"/>
      <c r="R5518" s="19"/>
      <c r="S5518" s="18">
        <f>SUM(O5518:R5518)</f>
        <v>0</v>
      </c>
      <c r="T5518" s="20"/>
      <c r="U5518" s="17"/>
      <c r="V5518" s="17"/>
      <c r="W5518" s="17"/>
      <c r="X5518" s="17"/>
      <c r="Y5518" s="17"/>
      <c r="Z5518" s="18">
        <f>SUM(T5518:Y5518)</f>
        <v>0</v>
      </c>
      <c r="AA5518" s="17"/>
      <c r="AB5518" s="17"/>
      <c r="AC5518" s="41">
        <f>G5518+J5518+N5518+S5518+Z5518+AA5518-AB5518</f>
        <v>55.133333333333333</v>
      </c>
    </row>
    <row r="5519" spans="1:29" x14ac:dyDescent="0.25">
      <c r="A5519" s="225">
        <v>5515</v>
      </c>
      <c r="B5519" s="103" t="s">
        <v>2164</v>
      </c>
      <c r="C5519" s="8" t="s">
        <v>1369</v>
      </c>
      <c r="D5519" s="18">
        <v>0.55100000000000005</v>
      </c>
      <c r="E5519" s="122"/>
      <c r="F5519" s="17"/>
      <c r="G5519" s="18">
        <f>SUM(D5519*100,E5519:F5519)</f>
        <v>55.1</v>
      </c>
      <c r="H5519" s="17"/>
      <c r="I5519" s="19"/>
      <c r="J5519" s="18">
        <f>SUM(H5519:I5519)</f>
        <v>0</v>
      </c>
      <c r="K5519" s="17"/>
      <c r="L5519" s="19"/>
      <c r="M5519" s="19"/>
      <c r="N5519" s="18">
        <f>SUM(K5519:M5519)</f>
        <v>0</v>
      </c>
      <c r="O5519" s="19"/>
      <c r="P5519" s="19"/>
      <c r="Q5519" s="19"/>
      <c r="R5519" s="19"/>
      <c r="S5519" s="18">
        <f>SUM(O5519:R5519)</f>
        <v>0</v>
      </c>
      <c r="T5519" s="20"/>
      <c r="U5519" s="17"/>
      <c r="V5519" s="17"/>
      <c r="W5519" s="17"/>
      <c r="X5519" s="17"/>
      <c r="Y5519" s="17"/>
      <c r="Z5519" s="18">
        <f>SUM(T5519:Y5519)</f>
        <v>0</v>
      </c>
      <c r="AA5519" s="17"/>
      <c r="AB5519" s="17"/>
      <c r="AC5519" s="41">
        <f>G5519+J5519+N5519+S5519+Z5519+AA5519-AB5519</f>
        <v>55.1</v>
      </c>
    </row>
    <row r="5520" spans="1:29" x14ac:dyDescent="0.25">
      <c r="A5520" s="224">
        <v>5516</v>
      </c>
      <c r="B5520" s="86" t="s">
        <v>2165</v>
      </c>
      <c r="C5520" s="21" t="s">
        <v>1369</v>
      </c>
      <c r="D5520" s="18">
        <v>0.54061162079510705</v>
      </c>
      <c r="E5520" s="122"/>
      <c r="F5520" s="17"/>
      <c r="G5520" s="18">
        <f>SUM(D5520*100,E5520:F5520)</f>
        <v>54.061162079510709</v>
      </c>
      <c r="H5520" s="17"/>
      <c r="I5520" s="19"/>
      <c r="J5520" s="18">
        <f>SUM(H5520:I5520)</f>
        <v>0</v>
      </c>
      <c r="K5520" s="17"/>
      <c r="L5520" s="19"/>
      <c r="M5520" s="19"/>
      <c r="N5520" s="18">
        <f>SUM(K5520:M5520)</f>
        <v>0</v>
      </c>
      <c r="O5520" s="19"/>
      <c r="P5520" s="19"/>
      <c r="Q5520" s="19"/>
      <c r="R5520" s="19"/>
      <c r="S5520" s="18">
        <f>SUM(O5520:R5520)</f>
        <v>0</v>
      </c>
      <c r="T5520" s="20"/>
      <c r="U5520" s="17">
        <v>1</v>
      </c>
      <c r="V5520" s="17"/>
      <c r="W5520" s="17"/>
      <c r="X5520" s="17"/>
      <c r="Y5520" s="17"/>
      <c r="Z5520" s="18">
        <f>SUM(T5520:Y5520)</f>
        <v>1</v>
      </c>
      <c r="AA5520" s="17"/>
      <c r="AB5520" s="17"/>
      <c r="AC5520" s="41">
        <f>G5520+J5520+N5520+S5520+Z5520+AA5520-AB5520</f>
        <v>55.061162079510709</v>
      </c>
    </row>
    <row r="5521" spans="1:29" x14ac:dyDescent="0.25">
      <c r="A5521" s="224">
        <v>5517</v>
      </c>
      <c r="B5521" s="62" t="s">
        <v>4995</v>
      </c>
      <c r="C5521" s="8" t="s">
        <v>4042</v>
      </c>
      <c r="D5521" s="18">
        <v>0.55000000000000004</v>
      </c>
      <c r="E5521" s="124"/>
      <c r="F5521" s="17"/>
      <c r="G5521" s="18">
        <f>SUM(D5521*100,E5521:F5521)</f>
        <v>55.000000000000007</v>
      </c>
      <c r="H5521" s="17"/>
      <c r="I5521" s="19"/>
      <c r="J5521" s="18">
        <f>SUM(H5521:I5521)</f>
        <v>0</v>
      </c>
      <c r="K5521" s="17"/>
      <c r="L5521" s="19"/>
      <c r="M5521" s="19"/>
      <c r="N5521" s="18">
        <f>SUM(K5521:M5521)</f>
        <v>0</v>
      </c>
      <c r="O5521" s="19"/>
      <c r="P5521" s="19"/>
      <c r="Q5521" s="19"/>
      <c r="R5521" s="19"/>
      <c r="S5521" s="18">
        <f>SUM(O5521:R5521)</f>
        <v>0</v>
      </c>
      <c r="T5521" s="20"/>
      <c r="U5521" s="17"/>
      <c r="V5521" s="17"/>
      <c r="W5521" s="17"/>
      <c r="X5521" s="17"/>
      <c r="Y5521" s="17"/>
      <c r="Z5521" s="18">
        <f>SUM(T5521:Y5521)</f>
        <v>0</v>
      </c>
      <c r="AA5521" s="17"/>
      <c r="AB5521" s="17"/>
      <c r="AC5521" s="41">
        <f>G5521+J5521+N5521+S5521+Z5521+AA5521-AB5521</f>
        <v>55.000000000000007</v>
      </c>
    </row>
    <row r="5522" spans="1:29" x14ac:dyDescent="0.25">
      <c r="A5522" s="224">
        <v>5518</v>
      </c>
      <c r="B5522" s="58" t="s">
        <v>1246</v>
      </c>
      <c r="C5522" s="8" t="s">
        <v>5456</v>
      </c>
      <c r="D5522" s="43">
        <v>0.51400000000000001</v>
      </c>
      <c r="E5522" s="121"/>
      <c r="F5522" s="5"/>
      <c r="G5522" s="6">
        <f>SUM(D5522*100,E5522:F5522)</f>
        <v>51.4</v>
      </c>
      <c r="H5522" s="5"/>
      <c r="I5522" s="4"/>
      <c r="J5522" s="6">
        <f>SUM(H5522:I5522)</f>
        <v>0</v>
      </c>
      <c r="K5522" s="5"/>
      <c r="L5522" s="4"/>
      <c r="M5522" s="4"/>
      <c r="N5522" s="6">
        <f>SUM(K5522:M5522)</f>
        <v>0</v>
      </c>
      <c r="O5522" s="4"/>
      <c r="P5522" s="4"/>
      <c r="Q5522" s="4"/>
      <c r="R5522" s="4"/>
      <c r="S5522" s="6">
        <f>SUM(O5522:R5522)</f>
        <v>0</v>
      </c>
      <c r="T5522" s="7">
        <v>2</v>
      </c>
      <c r="U5522" s="5"/>
      <c r="V5522" s="5">
        <v>1.6</v>
      </c>
      <c r="W5522" s="5"/>
      <c r="X5522" s="5"/>
      <c r="Y5522" s="5"/>
      <c r="Z5522" s="6">
        <f>SUM(T5522:Y5522)</f>
        <v>3.6</v>
      </c>
      <c r="AA5522" s="5"/>
      <c r="AB5522" s="5"/>
      <c r="AC5522" s="40">
        <f>G5522+J5522+N5522+S5522+Z5522+AA5522-AB5522</f>
        <v>55</v>
      </c>
    </row>
    <row r="5523" spans="1:29" x14ac:dyDescent="0.25">
      <c r="A5523" s="225">
        <v>5519</v>
      </c>
      <c r="B5523" s="85" t="s">
        <v>2166</v>
      </c>
      <c r="C5523" s="8" t="s">
        <v>1369</v>
      </c>
      <c r="D5523" s="18">
        <v>0.51783333333333337</v>
      </c>
      <c r="E5523" s="122"/>
      <c r="F5523" s="17"/>
      <c r="G5523" s="18">
        <f>SUM(D5523*100,E5523:F5523)</f>
        <v>51.783333333333339</v>
      </c>
      <c r="H5523" s="17"/>
      <c r="I5523" s="19"/>
      <c r="J5523" s="18">
        <f>SUM(H5523:I5523)</f>
        <v>0</v>
      </c>
      <c r="K5523" s="17"/>
      <c r="L5523" s="19"/>
      <c r="M5523" s="19"/>
      <c r="N5523" s="18">
        <f>SUM(K5523:M5523)</f>
        <v>0</v>
      </c>
      <c r="O5523" s="19">
        <v>2.5</v>
      </c>
      <c r="P5523" s="19"/>
      <c r="Q5523" s="19"/>
      <c r="R5523" s="19"/>
      <c r="S5523" s="18">
        <f>SUM(O5523:R5523)</f>
        <v>2.5</v>
      </c>
      <c r="T5523" s="20"/>
      <c r="U5523" s="17">
        <v>0.5</v>
      </c>
      <c r="V5523" s="17"/>
      <c r="W5523" s="17">
        <v>0.2</v>
      </c>
      <c r="X5523" s="17"/>
      <c r="Y5523" s="17"/>
      <c r="Z5523" s="18">
        <f>SUM(T5523:Y5523)</f>
        <v>0.7</v>
      </c>
      <c r="AA5523" s="17"/>
      <c r="AB5523" s="17"/>
      <c r="AC5523" s="41">
        <f>G5523+J5523+N5523+S5523+Z5523+AA5523-AB5523</f>
        <v>54.983333333333341</v>
      </c>
    </row>
    <row r="5524" spans="1:29" x14ac:dyDescent="0.25">
      <c r="A5524" s="224">
        <v>5520</v>
      </c>
      <c r="B5524" s="85" t="s">
        <v>2167</v>
      </c>
      <c r="C5524" s="8" t="s">
        <v>1369</v>
      </c>
      <c r="D5524" s="18">
        <v>0.54474</v>
      </c>
      <c r="E5524" s="122"/>
      <c r="F5524" s="17"/>
      <c r="G5524" s="18">
        <f>SUM(D5524*100,E5524:F5524)</f>
        <v>54.474000000000004</v>
      </c>
      <c r="H5524" s="17"/>
      <c r="I5524" s="19"/>
      <c r="J5524" s="18">
        <f>SUM(H5524:I5524)</f>
        <v>0</v>
      </c>
      <c r="K5524" s="17"/>
      <c r="L5524" s="19"/>
      <c r="M5524" s="19"/>
      <c r="N5524" s="18">
        <f>SUM(K5524:M5524)</f>
        <v>0</v>
      </c>
      <c r="O5524" s="19"/>
      <c r="P5524" s="19"/>
      <c r="Q5524" s="19"/>
      <c r="R5524" s="19"/>
      <c r="S5524" s="18">
        <f>SUM(O5524:R5524)</f>
        <v>0</v>
      </c>
      <c r="T5524" s="20"/>
      <c r="U5524" s="17"/>
      <c r="V5524" s="17"/>
      <c r="W5524" s="17">
        <v>0.5</v>
      </c>
      <c r="X5524" s="17"/>
      <c r="Y5524" s="17"/>
      <c r="Z5524" s="18">
        <f>SUM(T5524:Y5524)</f>
        <v>0.5</v>
      </c>
      <c r="AA5524" s="17"/>
      <c r="AB5524" s="17"/>
      <c r="AC5524" s="41">
        <f>G5524+J5524+N5524+S5524+Z5524+AA5524-AB5524</f>
        <v>54.974000000000004</v>
      </c>
    </row>
    <row r="5525" spans="1:29" x14ac:dyDescent="0.25">
      <c r="A5525" s="224">
        <v>5521</v>
      </c>
      <c r="B5525" s="81" t="s">
        <v>4502</v>
      </c>
      <c r="C5525" s="8" t="s">
        <v>4042</v>
      </c>
      <c r="D5525" s="18">
        <v>0.54967741935483871</v>
      </c>
      <c r="E5525" s="124"/>
      <c r="F5525" s="17"/>
      <c r="G5525" s="18">
        <f>SUM(D5525*100,E5525:F5525)</f>
        <v>54.967741935483872</v>
      </c>
      <c r="H5525" s="17"/>
      <c r="I5525" s="19"/>
      <c r="J5525" s="18">
        <f>SUM(H5525:I5525)</f>
        <v>0</v>
      </c>
      <c r="K5525" s="17"/>
      <c r="L5525" s="19"/>
      <c r="M5525" s="19"/>
      <c r="N5525" s="18">
        <f>SUM(K5525:M5525)</f>
        <v>0</v>
      </c>
      <c r="O5525" s="19"/>
      <c r="P5525" s="19"/>
      <c r="Q5525" s="19"/>
      <c r="R5525" s="19"/>
      <c r="S5525" s="18">
        <f>SUM(O5525:R5525)</f>
        <v>0</v>
      </c>
      <c r="T5525" s="20"/>
      <c r="U5525" s="17"/>
      <c r="V5525" s="17"/>
      <c r="W5525" s="17"/>
      <c r="X5525" s="17"/>
      <c r="Y5525" s="17"/>
      <c r="Z5525" s="18">
        <f>SUM(T5525:Y5525)</f>
        <v>0</v>
      </c>
      <c r="AA5525" s="17"/>
      <c r="AB5525" s="17"/>
      <c r="AC5525" s="41">
        <f>G5525+J5525+N5525+S5525+Z5525+AA5525-AB5525</f>
        <v>54.967741935483872</v>
      </c>
    </row>
    <row r="5526" spans="1:29" x14ac:dyDescent="0.25">
      <c r="A5526" s="224">
        <v>5522</v>
      </c>
      <c r="B5526" s="59" t="s">
        <v>1247</v>
      </c>
      <c r="C5526" s="8" t="s">
        <v>5456</v>
      </c>
      <c r="D5526" s="6">
        <v>0.52965517241379312</v>
      </c>
      <c r="E5526" s="121"/>
      <c r="F5526" s="5"/>
      <c r="G5526" s="6">
        <f>SUM(D5526*100,E5526:F5526)</f>
        <v>52.96551724137931</v>
      </c>
      <c r="H5526" s="5"/>
      <c r="I5526" s="4"/>
      <c r="J5526" s="6">
        <f>SUM(H5526:I5526)</f>
        <v>0</v>
      </c>
      <c r="K5526" s="5"/>
      <c r="L5526" s="4"/>
      <c r="M5526" s="4"/>
      <c r="N5526" s="6">
        <f>SUM(K5526:M5526)</f>
        <v>0</v>
      </c>
      <c r="O5526" s="4"/>
      <c r="P5526" s="4"/>
      <c r="Q5526" s="4"/>
      <c r="R5526" s="4"/>
      <c r="S5526" s="6">
        <f>SUM(O5526:R5526)</f>
        <v>0</v>
      </c>
      <c r="T5526" s="7">
        <v>2</v>
      </c>
      <c r="U5526" s="5"/>
      <c r="V5526" s="5"/>
      <c r="W5526" s="5"/>
      <c r="X5526" s="5"/>
      <c r="Y5526" s="5"/>
      <c r="Z5526" s="6">
        <f>SUM(T5526:Y5526)</f>
        <v>2</v>
      </c>
      <c r="AA5526" s="5"/>
      <c r="AB5526" s="5"/>
      <c r="AC5526" s="40">
        <f>G5526+J5526+N5526+S5526+Z5526+AA5526-AB5526</f>
        <v>54.96551724137931</v>
      </c>
    </row>
    <row r="5527" spans="1:29" x14ac:dyDescent="0.25">
      <c r="A5527" s="225">
        <v>5523</v>
      </c>
      <c r="B5527" s="81" t="s">
        <v>4447</v>
      </c>
      <c r="C5527" s="8" t="s">
        <v>4042</v>
      </c>
      <c r="D5527" s="18">
        <v>0.54935483870967738</v>
      </c>
      <c r="E5527" s="124"/>
      <c r="F5527" s="17"/>
      <c r="G5527" s="18">
        <f>SUM(D5527*100,E5527:F5527)</f>
        <v>54.935483870967737</v>
      </c>
      <c r="H5527" s="17"/>
      <c r="I5527" s="19"/>
      <c r="J5527" s="18">
        <f>SUM(H5527:I5527)</f>
        <v>0</v>
      </c>
      <c r="K5527" s="17"/>
      <c r="L5527" s="19"/>
      <c r="M5527" s="19"/>
      <c r="N5527" s="18">
        <f>SUM(K5527:M5527)</f>
        <v>0</v>
      </c>
      <c r="O5527" s="19"/>
      <c r="P5527" s="19"/>
      <c r="Q5527" s="19"/>
      <c r="R5527" s="19"/>
      <c r="S5527" s="18">
        <f>SUM(O5527:R5527)</f>
        <v>0</v>
      </c>
      <c r="T5527" s="20"/>
      <c r="U5527" s="17"/>
      <c r="V5527" s="17"/>
      <c r="W5527" s="17"/>
      <c r="X5527" s="17"/>
      <c r="Y5527" s="17"/>
      <c r="Z5527" s="18">
        <f>SUM(T5527:Y5527)</f>
        <v>0</v>
      </c>
      <c r="AA5527" s="17"/>
      <c r="AB5527" s="17"/>
      <c r="AC5527" s="41">
        <f>G5527+J5527+N5527+S5527+Z5527+AA5527-AB5527</f>
        <v>54.935483870967737</v>
      </c>
    </row>
    <row r="5528" spans="1:29" x14ac:dyDescent="0.25">
      <c r="A5528" s="224">
        <v>5524</v>
      </c>
      <c r="B5528" s="64" t="s">
        <v>1248</v>
      </c>
      <c r="C5528" s="8" t="s">
        <v>5456</v>
      </c>
      <c r="D5528" s="6">
        <v>0.54900000000000004</v>
      </c>
      <c r="E5528" s="121"/>
      <c r="F5528" s="5"/>
      <c r="G5528" s="6">
        <f>SUM(D5528*100,E5528:F5528)</f>
        <v>54.900000000000006</v>
      </c>
      <c r="H5528" s="5"/>
      <c r="I5528" s="4"/>
      <c r="J5528" s="6">
        <f>SUM(H5528:I5528)</f>
        <v>0</v>
      </c>
      <c r="K5528" s="5"/>
      <c r="L5528" s="4"/>
      <c r="M5528" s="4"/>
      <c r="N5528" s="6">
        <f>SUM(K5528:M5528)</f>
        <v>0</v>
      </c>
      <c r="O5528" s="4"/>
      <c r="P5528" s="4"/>
      <c r="Q5528" s="4"/>
      <c r="R5528" s="4"/>
      <c r="S5528" s="6">
        <f>SUM(O5528:R5528)</f>
        <v>0</v>
      </c>
      <c r="T5528" s="7"/>
      <c r="U5528" s="5"/>
      <c r="V5528" s="5"/>
      <c r="W5528" s="5"/>
      <c r="X5528" s="5"/>
      <c r="Y5528" s="5"/>
      <c r="Z5528" s="6">
        <f>SUM(T5528:Y5528)</f>
        <v>0</v>
      </c>
      <c r="AA5528" s="5"/>
      <c r="AB5528" s="5"/>
      <c r="AC5528" s="40">
        <f>G5528+J5528+N5528+S5528+Z5528+AA5528-AB5528</f>
        <v>54.900000000000006</v>
      </c>
    </row>
    <row r="5529" spans="1:29" x14ac:dyDescent="0.25">
      <c r="A5529" s="224">
        <v>5525</v>
      </c>
      <c r="B5529" s="58" t="s">
        <v>1249</v>
      </c>
      <c r="C5529" s="8" t="s">
        <v>5456</v>
      </c>
      <c r="D5529" s="6">
        <v>0.54870967741935484</v>
      </c>
      <c r="E5529" s="121"/>
      <c r="F5529" s="5"/>
      <c r="G5529" s="6">
        <f>SUM(D5529*100,E5529:F5529)</f>
        <v>54.87096774193548</v>
      </c>
      <c r="H5529" s="5"/>
      <c r="I5529" s="4"/>
      <c r="J5529" s="6">
        <f>SUM(H5529:I5529)</f>
        <v>0</v>
      </c>
      <c r="K5529" s="5"/>
      <c r="L5529" s="4"/>
      <c r="M5529" s="4"/>
      <c r="N5529" s="6">
        <f>SUM(K5529:M5529)</f>
        <v>0</v>
      </c>
      <c r="O5529" s="4"/>
      <c r="P5529" s="4"/>
      <c r="Q5529" s="4"/>
      <c r="R5529" s="4"/>
      <c r="S5529" s="6">
        <f>SUM(O5529:R5529)</f>
        <v>0</v>
      </c>
      <c r="T5529" s="7"/>
      <c r="U5529" s="5"/>
      <c r="V5529" s="5"/>
      <c r="W5529" s="5"/>
      <c r="X5529" s="5"/>
      <c r="Y5529" s="5"/>
      <c r="Z5529" s="6">
        <f>SUM(T5529:Y5529)</f>
        <v>0</v>
      </c>
      <c r="AA5529" s="5"/>
      <c r="AB5529" s="5"/>
      <c r="AC5529" s="40">
        <f>G5529+J5529+N5529+S5529+Z5529+AA5529-AB5529</f>
        <v>54.87096774193548</v>
      </c>
    </row>
    <row r="5530" spans="1:29" x14ac:dyDescent="0.25">
      <c r="A5530" s="224">
        <v>5526</v>
      </c>
      <c r="B5530" s="62" t="s">
        <v>1250</v>
      </c>
      <c r="C5530" s="8" t="s">
        <v>5456</v>
      </c>
      <c r="D5530" s="6">
        <v>0.54862068965517241</v>
      </c>
      <c r="E5530" s="121"/>
      <c r="F5530" s="5"/>
      <c r="G5530" s="6">
        <f>SUM(D5530*100,E5530:F5530)</f>
        <v>54.862068965517238</v>
      </c>
      <c r="H5530" s="5"/>
      <c r="I5530" s="4"/>
      <c r="J5530" s="6">
        <f>SUM(H5530:I5530)</f>
        <v>0</v>
      </c>
      <c r="K5530" s="5"/>
      <c r="L5530" s="4"/>
      <c r="M5530" s="4"/>
      <c r="N5530" s="6">
        <f>SUM(K5530:M5530)</f>
        <v>0</v>
      </c>
      <c r="O5530" s="4"/>
      <c r="P5530" s="4"/>
      <c r="Q5530" s="4"/>
      <c r="R5530" s="4"/>
      <c r="S5530" s="6">
        <f>SUM(O5530:R5530)</f>
        <v>0</v>
      </c>
      <c r="T5530" s="7"/>
      <c r="U5530" s="5"/>
      <c r="V5530" s="5"/>
      <c r="W5530" s="5"/>
      <c r="X5530" s="5"/>
      <c r="Y5530" s="5"/>
      <c r="Z5530" s="6">
        <f>SUM(T5530:Y5530)</f>
        <v>0</v>
      </c>
      <c r="AA5530" s="5"/>
      <c r="AB5530" s="5"/>
      <c r="AC5530" s="40">
        <f>G5530+J5530+N5530+S5530+Z5530+AA5530-AB5530</f>
        <v>54.862068965517238</v>
      </c>
    </row>
    <row r="5531" spans="1:29" x14ac:dyDescent="0.25">
      <c r="A5531" s="225">
        <v>5527</v>
      </c>
      <c r="B5531" s="62">
        <v>30631</v>
      </c>
      <c r="C5531" s="24" t="s">
        <v>4042</v>
      </c>
      <c r="D5531" s="18">
        <v>0.54806451612903229</v>
      </c>
      <c r="E5531" s="124"/>
      <c r="F5531" s="17"/>
      <c r="G5531" s="18">
        <f>SUM(D5531*100,E5531:F5531)</f>
        <v>54.806451612903231</v>
      </c>
      <c r="H5531" s="17"/>
      <c r="I5531" s="19"/>
      <c r="J5531" s="18">
        <f>SUM(H5531:I5531)</f>
        <v>0</v>
      </c>
      <c r="K5531" s="17"/>
      <c r="L5531" s="19"/>
      <c r="M5531" s="19"/>
      <c r="N5531" s="18">
        <f>SUM(K5531:M5531)</f>
        <v>0</v>
      </c>
      <c r="O5531" s="19"/>
      <c r="P5531" s="19"/>
      <c r="Q5531" s="19"/>
      <c r="R5531" s="19"/>
      <c r="S5531" s="18">
        <f>SUM(O5531:R5531)</f>
        <v>0</v>
      </c>
      <c r="T5531" s="20"/>
      <c r="U5531" s="17"/>
      <c r="V5531" s="17"/>
      <c r="W5531" s="17"/>
      <c r="X5531" s="17"/>
      <c r="Y5531" s="17"/>
      <c r="Z5531" s="18">
        <f>SUM(T5531:Y5531)</f>
        <v>0</v>
      </c>
      <c r="AA5531" s="17"/>
      <c r="AB5531" s="17"/>
      <c r="AC5531" s="41">
        <f>G5531+J5531+N5531+S5531+Z5531+AA5531-AB5531</f>
        <v>54.806451612903231</v>
      </c>
    </row>
    <row r="5532" spans="1:29" x14ac:dyDescent="0.25">
      <c r="A5532" s="224">
        <v>5528</v>
      </c>
      <c r="B5532" s="62" t="s">
        <v>3961</v>
      </c>
      <c r="C5532" s="13" t="s">
        <v>3340</v>
      </c>
      <c r="D5532" s="18">
        <v>0.54800000000000004</v>
      </c>
      <c r="E5532" s="122"/>
      <c r="F5532" s="17"/>
      <c r="G5532" s="18">
        <v>54.800000000000004</v>
      </c>
      <c r="H5532" s="17"/>
      <c r="I5532" s="19"/>
      <c r="J5532" s="18">
        <v>0</v>
      </c>
      <c r="K5532" s="17"/>
      <c r="L5532" s="19"/>
      <c r="M5532" s="19"/>
      <c r="N5532" s="18">
        <v>0</v>
      </c>
      <c r="O5532" s="19"/>
      <c r="P5532" s="19"/>
      <c r="Q5532" s="19"/>
      <c r="R5532" s="19"/>
      <c r="S5532" s="18">
        <v>0</v>
      </c>
      <c r="T5532" s="20"/>
      <c r="U5532" s="17"/>
      <c r="V5532" s="17"/>
      <c r="W5532" s="17"/>
      <c r="X5532" s="17"/>
      <c r="Y5532" s="17"/>
      <c r="Z5532" s="18">
        <v>0</v>
      </c>
      <c r="AA5532" s="17"/>
      <c r="AB5532" s="17"/>
      <c r="AC5532" s="41">
        <v>54.800000000000004</v>
      </c>
    </row>
    <row r="5533" spans="1:29" x14ac:dyDescent="0.25">
      <c r="A5533" s="224">
        <v>5529</v>
      </c>
      <c r="B5533" s="62" t="s">
        <v>4669</v>
      </c>
      <c r="C5533" s="8" t="s">
        <v>4042</v>
      </c>
      <c r="D5533" s="18">
        <v>0.54800000000000004</v>
      </c>
      <c r="E5533" s="124"/>
      <c r="F5533" s="17"/>
      <c r="G5533" s="18">
        <f>SUM(D5533*100,E5533:F5533)</f>
        <v>54.800000000000004</v>
      </c>
      <c r="H5533" s="17"/>
      <c r="I5533" s="19"/>
      <c r="J5533" s="18">
        <f>SUM(H5533:I5533)</f>
        <v>0</v>
      </c>
      <c r="K5533" s="17"/>
      <c r="L5533" s="19"/>
      <c r="M5533" s="19"/>
      <c r="N5533" s="18">
        <f>SUM(K5533:M5533)</f>
        <v>0</v>
      </c>
      <c r="O5533" s="19"/>
      <c r="P5533" s="19"/>
      <c r="Q5533" s="19"/>
      <c r="R5533" s="19"/>
      <c r="S5533" s="18">
        <f>SUM(O5533:R5533)</f>
        <v>0</v>
      </c>
      <c r="T5533" s="20"/>
      <c r="U5533" s="17"/>
      <c r="V5533" s="17"/>
      <c r="W5533" s="17"/>
      <c r="X5533" s="17"/>
      <c r="Y5533" s="17"/>
      <c r="Z5533" s="18">
        <f>SUM(T5533:Y5533)</f>
        <v>0</v>
      </c>
      <c r="AA5533" s="17"/>
      <c r="AB5533" s="17"/>
      <c r="AC5533" s="41">
        <f>G5533+J5533+N5533+S5533+Z5533+AA5533-AB5533</f>
        <v>54.800000000000004</v>
      </c>
    </row>
    <row r="5534" spans="1:29" x14ac:dyDescent="0.25">
      <c r="A5534" s="224">
        <v>5530</v>
      </c>
      <c r="B5534" s="109">
        <v>204671</v>
      </c>
      <c r="C5534" s="36" t="s">
        <v>5457</v>
      </c>
      <c r="D5534" s="38">
        <v>0.54749999999999999</v>
      </c>
      <c r="E5534" s="123"/>
      <c r="F5534" s="33"/>
      <c r="G5534" s="34">
        <v>54.75</v>
      </c>
      <c r="H5534" s="33"/>
      <c r="I5534" s="32"/>
      <c r="J5534" s="34">
        <v>0</v>
      </c>
      <c r="K5534" s="33"/>
      <c r="L5534" s="32"/>
      <c r="M5534" s="32"/>
      <c r="N5534" s="34">
        <v>0</v>
      </c>
      <c r="O5534" s="32"/>
      <c r="P5534" s="32"/>
      <c r="Q5534" s="32"/>
      <c r="R5534" s="32"/>
      <c r="S5534" s="34">
        <v>0</v>
      </c>
      <c r="T5534" s="35"/>
      <c r="U5534" s="33"/>
      <c r="V5534" s="33"/>
      <c r="W5534" s="33"/>
      <c r="X5534" s="33"/>
      <c r="Y5534" s="33"/>
      <c r="Z5534" s="34">
        <v>0</v>
      </c>
      <c r="AA5534" s="33"/>
      <c r="AB5534" s="33"/>
      <c r="AC5534" s="42">
        <v>54.75</v>
      </c>
    </row>
    <row r="5535" spans="1:29" x14ac:dyDescent="0.25">
      <c r="A5535" s="225">
        <v>5531</v>
      </c>
      <c r="B5535" s="109">
        <v>194053</v>
      </c>
      <c r="C5535" s="36" t="s">
        <v>5457</v>
      </c>
      <c r="D5535" s="39">
        <v>0.54700000000000004</v>
      </c>
      <c r="E5535" s="123"/>
      <c r="F5535" s="33"/>
      <c r="G5535" s="34">
        <v>54.7</v>
      </c>
      <c r="H5535" s="33"/>
      <c r="I5535" s="32"/>
      <c r="J5535" s="34">
        <v>0</v>
      </c>
      <c r="K5535" s="33"/>
      <c r="L5535" s="32"/>
      <c r="M5535" s="32"/>
      <c r="N5535" s="34">
        <v>0</v>
      </c>
      <c r="O5535" s="32"/>
      <c r="P5535" s="32"/>
      <c r="Q5535" s="32"/>
      <c r="R5535" s="32"/>
      <c r="S5535" s="34">
        <v>0</v>
      </c>
      <c r="T5535" s="35"/>
      <c r="U5535" s="33"/>
      <c r="V5535" s="33"/>
      <c r="W5535" s="33"/>
      <c r="X5535" s="33"/>
      <c r="Y5535" s="33"/>
      <c r="Z5535" s="34">
        <v>0</v>
      </c>
      <c r="AA5535" s="33"/>
      <c r="AB5535" s="33"/>
      <c r="AC5535" s="42">
        <v>54.7</v>
      </c>
    </row>
    <row r="5536" spans="1:29" x14ac:dyDescent="0.25">
      <c r="A5536" s="224">
        <v>5532</v>
      </c>
      <c r="B5536" s="62" t="s">
        <v>4948</v>
      </c>
      <c r="C5536" s="8" t="s">
        <v>4042</v>
      </c>
      <c r="D5536" s="18">
        <v>0.54657894736842105</v>
      </c>
      <c r="E5536" s="124"/>
      <c r="F5536" s="17"/>
      <c r="G5536" s="18">
        <f>SUM(D5536*100,E5536:F5536)</f>
        <v>54.657894736842103</v>
      </c>
      <c r="H5536" s="17"/>
      <c r="I5536" s="19"/>
      <c r="J5536" s="18">
        <f>SUM(H5536:I5536)</f>
        <v>0</v>
      </c>
      <c r="K5536" s="17"/>
      <c r="L5536" s="19"/>
      <c r="M5536" s="19"/>
      <c r="N5536" s="18">
        <f>SUM(K5536:M5536)</f>
        <v>0</v>
      </c>
      <c r="O5536" s="19"/>
      <c r="P5536" s="19"/>
      <c r="Q5536" s="19"/>
      <c r="R5536" s="19"/>
      <c r="S5536" s="18">
        <f>SUM(O5536:R5536)</f>
        <v>0</v>
      </c>
      <c r="T5536" s="20"/>
      <c r="U5536" s="17"/>
      <c r="V5536" s="17"/>
      <c r="W5536" s="17"/>
      <c r="X5536" s="17"/>
      <c r="Y5536" s="17"/>
      <c r="Z5536" s="18">
        <f>SUM(T5536:Y5536)</f>
        <v>0</v>
      </c>
      <c r="AA5536" s="17"/>
      <c r="AB5536" s="17"/>
      <c r="AC5536" s="41">
        <f>G5536+J5536+N5536+S5536+Z5536+AA5536-AB5536</f>
        <v>54.657894736842103</v>
      </c>
    </row>
    <row r="5537" spans="1:29" x14ac:dyDescent="0.25">
      <c r="A5537" s="224">
        <v>5533</v>
      </c>
      <c r="B5537" s="62" t="s">
        <v>5275</v>
      </c>
      <c r="C5537" s="9" t="s">
        <v>4042</v>
      </c>
      <c r="D5537" s="18">
        <v>0.53514545454545459</v>
      </c>
      <c r="E5537" s="124"/>
      <c r="F5537" s="17"/>
      <c r="G5537" s="18">
        <f>SUM(D5537*100,E5537:F5537)</f>
        <v>53.514545454545456</v>
      </c>
      <c r="H5537" s="17"/>
      <c r="I5537" s="19"/>
      <c r="J5537" s="18">
        <f>SUM(H5537:I5537)</f>
        <v>0</v>
      </c>
      <c r="K5537" s="17"/>
      <c r="L5537" s="19"/>
      <c r="M5537" s="19"/>
      <c r="N5537" s="18">
        <f>SUM(K5537:M5537)</f>
        <v>0</v>
      </c>
      <c r="O5537" s="19"/>
      <c r="P5537" s="19"/>
      <c r="Q5537" s="19"/>
      <c r="R5537" s="19"/>
      <c r="S5537" s="18">
        <f>SUM(O5537:R5537)</f>
        <v>0</v>
      </c>
      <c r="T5537" s="20"/>
      <c r="U5537" s="17">
        <v>1.1000000000000001</v>
      </c>
      <c r="V5537" s="17"/>
      <c r="W5537" s="17"/>
      <c r="X5537" s="17"/>
      <c r="Y5537" s="17"/>
      <c r="Z5537" s="18">
        <f>SUM(T5537:Y5537)</f>
        <v>1.1000000000000001</v>
      </c>
      <c r="AA5537" s="17"/>
      <c r="AB5537" s="17"/>
      <c r="AC5537" s="41">
        <f>G5537+J5537+N5537+S5537+Z5537+AA5537-AB5537</f>
        <v>54.614545454545457</v>
      </c>
    </row>
    <row r="5538" spans="1:29" x14ac:dyDescent="0.25">
      <c r="A5538" s="224">
        <v>5534</v>
      </c>
      <c r="B5538" s="88" t="s">
        <v>2168</v>
      </c>
      <c r="C5538" s="8" t="s">
        <v>1369</v>
      </c>
      <c r="D5538" s="18">
        <v>0.53907333333333329</v>
      </c>
      <c r="E5538" s="122"/>
      <c r="F5538" s="17"/>
      <c r="G5538" s="18">
        <f>SUM(D5538*100,E5538:F5538)</f>
        <v>53.907333333333327</v>
      </c>
      <c r="H5538" s="17"/>
      <c r="I5538" s="19"/>
      <c r="J5538" s="18">
        <f>SUM(H5538:I5538)</f>
        <v>0</v>
      </c>
      <c r="K5538" s="17"/>
      <c r="L5538" s="19"/>
      <c r="M5538" s="19"/>
      <c r="N5538" s="18">
        <f>SUM(K5538:M5538)</f>
        <v>0</v>
      </c>
      <c r="O5538" s="19"/>
      <c r="P5538" s="19"/>
      <c r="Q5538" s="19"/>
      <c r="R5538" s="19"/>
      <c r="S5538" s="18">
        <f>SUM(O5538:R5538)</f>
        <v>0</v>
      </c>
      <c r="T5538" s="20"/>
      <c r="U5538" s="17">
        <v>0.5</v>
      </c>
      <c r="V5538" s="17"/>
      <c r="W5538" s="17">
        <v>0.2</v>
      </c>
      <c r="X5538" s="17"/>
      <c r="Y5538" s="17"/>
      <c r="Z5538" s="18">
        <f>SUM(T5538:Y5538)</f>
        <v>0.7</v>
      </c>
      <c r="AA5538" s="17"/>
      <c r="AB5538" s="17"/>
      <c r="AC5538" s="41">
        <f>G5538+J5538+N5538+S5538+Z5538+AA5538-AB5538</f>
        <v>54.60733333333333</v>
      </c>
    </row>
    <row r="5539" spans="1:29" x14ac:dyDescent="0.25">
      <c r="A5539" s="225">
        <v>5535</v>
      </c>
      <c r="B5539" s="81" t="s">
        <v>2169</v>
      </c>
      <c r="C5539" s="8" t="s">
        <v>1369</v>
      </c>
      <c r="D5539" s="18">
        <v>0.54569288389513104</v>
      </c>
      <c r="E5539" s="122"/>
      <c r="F5539" s="17"/>
      <c r="G5539" s="18">
        <f>SUM(D5539*100,E5539:F5539)</f>
        <v>54.569288389513105</v>
      </c>
      <c r="H5539" s="17"/>
      <c r="I5539" s="19"/>
      <c r="J5539" s="18">
        <f>SUM(H5539:I5539)</f>
        <v>0</v>
      </c>
      <c r="K5539" s="17"/>
      <c r="L5539" s="19"/>
      <c r="M5539" s="19"/>
      <c r="N5539" s="18">
        <f>SUM(K5539:M5539)</f>
        <v>0</v>
      </c>
      <c r="O5539" s="19"/>
      <c r="P5539" s="19"/>
      <c r="Q5539" s="19"/>
      <c r="R5539" s="19"/>
      <c r="S5539" s="18">
        <f>SUM(O5539:R5539)</f>
        <v>0</v>
      </c>
      <c r="T5539" s="20"/>
      <c r="U5539" s="17"/>
      <c r="V5539" s="17"/>
      <c r="W5539" s="17"/>
      <c r="X5539" s="17"/>
      <c r="Y5539" s="17"/>
      <c r="Z5539" s="18">
        <f>SUM(T5539:Y5539)</f>
        <v>0</v>
      </c>
      <c r="AA5539" s="17"/>
      <c r="AB5539" s="17"/>
      <c r="AC5539" s="41">
        <f>G5539+J5539+N5539+S5539+Z5539+AA5539-AB5539</f>
        <v>54.569288389513105</v>
      </c>
    </row>
    <row r="5540" spans="1:29" x14ac:dyDescent="0.25">
      <c r="A5540" s="224">
        <v>5536</v>
      </c>
      <c r="B5540" s="81" t="s">
        <v>4316</v>
      </c>
      <c r="C5540" s="8" t="s">
        <v>4042</v>
      </c>
      <c r="D5540" s="18">
        <v>0.53033333333333332</v>
      </c>
      <c r="E5540" s="124"/>
      <c r="F5540" s="17"/>
      <c r="G5540" s="18">
        <f>SUM(D5540*100,E5540:F5540)</f>
        <v>53.033333333333331</v>
      </c>
      <c r="H5540" s="17"/>
      <c r="I5540" s="19"/>
      <c r="J5540" s="18">
        <f>SUM(H5540:I5540)</f>
        <v>0</v>
      </c>
      <c r="K5540" s="17"/>
      <c r="L5540" s="19"/>
      <c r="M5540" s="19"/>
      <c r="N5540" s="18">
        <f>SUM(K5540:M5540)</f>
        <v>0</v>
      </c>
      <c r="O5540" s="19"/>
      <c r="P5540" s="19"/>
      <c r="Q5540" s="19"/>
      <c r="R5540" s="19"/>
      <c r="S5540" s="18">
        <f>SUM(O5540:R5540)</f>
        <v>0</v>
      </c>
      <c r="T5540" s="20">
        <v>1.5</v>
      </c>
      <c r="U5540" s="17"/>
      <c r="V5540" s="17"/>
      <c r="W5540" s="17"/>
      <c r="X5540" s="17"/>
      <c r="Y5540" s="17"/>
      <c r="Z5540" s="18">
        <f>SUM(T5540:Y5540)</f>
        <v>1.5</v>
      </c>
      <c r="AA5540" s="17"/>
      <c r="AB5540" s="17"/>
      <c r="AC5540" s="41">
        <f>G5540+J5540+N5540+S5540+Z5540+AA5540-AB5540</f>
        <v>54.533333333333331</v>
      </c>
    </row>
    <row r="5541" spans="1:29" x14ac:dyDescent="0.25">
      <c r="A5541" s="224">
        <v>5537</v>
      </c>
      <c r="B5541" s="62" t="s">
        <v>5398</v>
      </c>
      <c r="C5541" s="9" t="s">
        <v>4042</v>
      </c>
      <c r="D5541" s="18">
        <v>0.54518787878787878</v>
      </c>
      <c r="E5541" s="124"/>
      <c r="F5541" s="17"/>
      <c r="G5541" s="18">
        <f>SUM(D5541*100,E5541:F5541)</f>
        <v>54.518787878787876</v>
      </c>
      <c r="H5541" s="17"/>
      <c r="I5541" s="19"/>
      <c r="J5541" s="18">
        <f>SUM(H5541:I5541)</f>
        <v>0</v>
      </c>
      <c r="K5541" s="17"/>
      <c r="L5541" s="19"/>
      <c r="M5541" s="19"/>
      <c r="N5541" s="18">
        <f>SUM(K5541:M5541)</f>
        <v>0</v>
      </c>
      <c r="O5541" s="19"/>
      <c r="P5541" s="19"/>
      <c r="Q5541" s="19"/>
      <c r="R5541" s="19"/>
      <c r="S5541" s="18">
        <f>SUM(O5541:R5541)</f>
        <v>0</v>
      </c>
      <c r="T5541" s="20"/>
      <c r="U5541" s="17"/>
      <c r="V5541" s="17"/>
      <c r="W5541" s="17"/>
      <c r="X5541" s="17"/>
      <c r="Y5541" s="17"/>
      <c r="Z5541" s="18">
        <f>SUM(T5541:Y5541)</f>
        <v>0</v>
      </c>
      <c r="AA5541" s="17"/>
      <c r="AB5541" s="17"/>
      <c r="AC5541" s="41">
        <f>G5541+J5541+N5541+S5541+Z5541+AA5541-AB5541</f>
        <v>54.518787878787876</v>
      </c>
    </row>
    <row r="5542" spans="1:29" x14ac:dyDescent="0.25">
      <c r="A5542" s="224">
        <v>5538</v>
      </c>
      <c r="B5542" s="62" t="s">
        <v>3962</v>
      </c>
      <c r="C5542" s="13" t="s">
        <v>3340</v>
      </c>
      <c r="D5542" s="18">
        <v>0.53454545454545455</v>
      </c>
      <c r="E5542" s="122">
        <v>1</v>
      </c>
      <c r="F5542" s="17"/>
      <c r="G5542" s="18">
        <v>54.454545454545453</v>
      </c>
      <c r="H5542" s="17"/>
      <c r="I5542" s="19"/>
      <c r="J5542" s="18">
        <v>0</v>
      </c>
      <c r="K5542" s="17"/>
      <c r="L5542" s="19"/>
      <c r="M5542" s="19"/>
      <c r="N5542" s="18">
        <v>0</v>
      </c>
      <c r="O5542" s="19"/>
      <c r="P5542" s="19"/>
      <c r="Q5542" s="19"/>
      <c r="R5542" s="19"/>
      <c r="S5542" s="18">
        <v>0</v>
      </c>
      <c r="T5542" s="20"/>
      <c r="U5542" s="17"/>
      <c r="V5542" s="17"/>
      <c r="W5542" s="17"/>
      <c r="X5542" s="17"/>
      <c r="Y5542" s="17"/>
      <c r="Z5542" s="18">
        <v>0</v>
      </c>
      <c r="AA5542" s="17"/>
      <c r="AB5542" s="17"/>
      <c r="AC5542" s="41">
        <v>54.454545454545453</v>
      </c>
    </row>
    <row r="5543" spans="1:29" x14ac:dyDescent="0.25">
      <c r="A5543" s="225">
        <v>5539</v>
      </c>
      <c r="B5543" s="83" t="s">
        <v>2170</v>
      </c>
      <c r="C5543" s="8" t="s">
        <v>1369</v>
      </c>
      <c r="D5543" s="18">
        <v>0.54429333333333341</v>
      </c>
      <c r="E5543" s="122"/>
      <c r="F5543" s="17"/>
      <c r="G5543" s="18">
        <f>SUM(D5543*100,E5543:F5543)</f>
        <v>54.429333333333339</v>
      </c>
      <c r="H5543" s="17"/>
      <c r="I5543" s="19"/>
      <c r="J5543" s="18">
        <f>SUM(H5543:I5543)</f>
        <v>0</v>
      </c>
      <c r="K5543" s="17"/>
      <c r="L5543" s="19"/>
      <c r="M5543" s="19"/>
      <c r="N5543" s="18">
        <f>SUM(K5543:M5543)</f>
        <v>0</v>
      </c>
      <c r="O5543" s="19"/>
      <c r="P5543" s="19"/>
      <c r="Q5543" s="19"/>
      <c r="R5543" s="19"/>
      <c r="S5543" s="18">
        <f>SUM(O5543:R5543)</f>
        <v>0</v>
      </c>
      <c r="T5543" s="20"/>
      <c r="U5543" s="17"/>
      <c r="V5543" s="17"/>
      <c r="W5543" s="17"/>
      <c r="X5543" s="17"/>
      <c r="Y5543" s="17"/>
      <c r="Z5543" s="18">
        <f>SUM(T5543:Y5543)</f>
        <v>0</v>
      </c>
      <c r="AA5543" s="17"/>
      <c r="AB5543" s="17"/>
      <c r="AC5543" s="41">
        <f>G5543+J5543+N5543+S5543+Z5543+AA5543-AB5543</f>
        <v>54.429333333333339</v>
      </c>
    </row>
    <row r="5544" spans="1:29" x14ac:dyDescent="0.25">
      <c r="A5544" s="224">
        <v>5540</v>
      </c>
      <c r="B5544" s="58" t="s">
        <v>1251</v>
      </c>
      <c r="C5544" s="8" t="s">
        <v>5456</v>
      </c>
      <c r="D5544" s="43">
        <v>0.53700000000000003</v>
      </c>
      <c r="E5544" s="121"/>
      <c r="F5544" s="5"/>
      <c r="G5544" s="6">
        <f>SUM(D5544*100,E5544:F5544)</f>
        <v>53.7</v>
      </c>
      <c r="H5544" s="5"/>
      <c r="I5544" s="4"/>
      <c r="J5544" s="6">
        <f>SUM(H5544:I5544)</f>
        <v>0</v>
      </c>
      <c r="K5544" s="5"/>
      <c r="L5544" s="4"/>
      <c r="M5544" s="4"/>
      <c r="N5544" s="6">
        <f>SUM(K5544:M5544)</f>
        <v>0</v>
      </c>
      <c r="O5544" s="4"/>
      <c r="P5544" s="4"/>
      <c r="Q5544" s="4"/>
      <c r="R5544" s="4"/>
      <c r="S5544" s="6">
        <f>SUM(O5544:R5544)</f>
        <v>0</v>
      </c>
      <c r="T5544" s="7"/>
      <c r="U5544" s="5">
        <v>0.7</v>
      </c>
      <c r="V5544" s="5"/>
      <c r="W5544" s="5"/>
      <c r="X5544" s="5"/>
      <c r="Y5544" s="5"/>
      <c r="Z5544" s="6">
        <f>SUM(T5544:Y5544)</f>
        <v>0.7</v>
      </c>
      <c r="AA5544" s="5"/>
      <c r="AB5544" s="5"/>
      <c r="AC5544" s="40">
        <f>G5544+J5544+N5544+S5544+Z5544+AA5544-AB5544</f>
        <v>54.400000000000006</v>
      </c>
    </row>
    <row r="5545" spans="1:29" x14ac:dyDescent="0.25">
      <c r="A5545" s="224">
        <v>5541</v>
      </c>
      <c r="B5545" s="109">
        <v>194080</v>
      </c>
      <c r="C5545" s="36" t="s">
        <v>5457</v>
      </c>
      <c r="D5545" s="39">
        <v>0.54300000000000004</v>
      </c>
      <c r="E5545" s="123"/>
      <c r="F5545" s="33"/>
      <c r="G5545" s="34">
        <v>54.300000000000004</v>
      </c>
      <c r="H5545" s="33"/>
      <c r="I5545" s="32"/>
      <c r="J5545" s="34">
        <v>0</v>
      </c>
      <c r="K5545" s="33"/>
      <c r="L5545" s="32"/>
      <c r="M5545" s="32"/>
      <c r="N5545" s="34">
        <v>0</v>
      </c>
      <c r="O5545" s="32"/>
      <c r="P5545" s="32"/>
      <c r="Q5545" s="32"/>
      <c r="R5545" s="32"/>
      <c r="S5545" s="34">
        <v>0</v>
      </c>
      <c r="T5545" s="35"/>
      <c r="U5545" s="33"/>
      <c r="V5545" s="33"/>
      <c r="W5545" s="33"/>
      <c r="X5545" s="33"/>
      <c r="Y5545" s="33"/>
      <c r="Z5545" s="34">
        <v>0</v>
      </c>
      <c r="AA5545" s="33"/>
      <c r="AB5545" s="33"/>
      <c r="AC5545" s="42">
        <v>54.300000000000004</v>
      </c>
    </row>
    <row r="5546" spans="1:29" x14ac:dyDescent="0.25">
      <c r="A5546" s="224">
        <v>5542</v>
      </c>
      <c r="B5546" s="61" t="s">
        <v>1252</v>
      </c>
      <c r="C5546" s="8" t="s">
        <v>5456</v>
      </c>
      <c r="D5546" s="6">
        <v>0.53264474505723203</v>
      </c>
      <c r="E5546" s="121"/>
      <c r="F5546" s="5"/>
      <c r="G5546" s="6">
        <f>SUM(D5546*100,E5546:F5546)</f>
        <v>53.2644745057232</v>
      </c>
      <c r="H5546" s="5"/>
      <c r="I5546" s="4"/>
      <c r="J5546" s="6">
        <f>SUM(H5546:I5546)</f>
        <v>0</v>
      </c>
      <c r="K5546" s="5"/>
      <c r="L5546" s="4"/>
      <c r="M5546" s="4"/>
      <c r="N5546" s="6">
        <f>SUM(K5546:M5546)</f>
        <v>0</v>
      </c>
      <c r="O5546" s="4"/>
      <c r="P5546" s="4"/>
      <c r="Q5546" s="4"/>
      <c r="R5546" s="4"/>
      <c r="S5546" s="6">
        <f>SUM(O5546:R5546)</f>
        <v>0</v>
      </c>
      <c r="T5546" s="7">
        <v>0.5</v>
      </c>
      <c r="U5546" s="5"/>
      <c r="V5546" s="5"/>
      <c r="W5546" s="5"/>
      <c r="X5546" s="5">
        <v>0.5</v>
      </c>
      <c r="Y5546" s="5"/>
      <c r="Z5546" s="6">
        <f>SUM(T5546:Y5546)</f>
        <v>1</v>
      </c>
      <c r="AA5546" s="5"/>
      <c r="AB5546" s="5"/>
      <c r="AC5546" s="40">
        <f>G5546+J5546+N5546+S5546+Z5546+AA5546-AB5546</f>
        <v>54.2644745057232</v>
      </c>
    </row>
    <row r="5547" spans="1:29" x14ac:dyDescent="0.25">
      <c r="A5547" s="225">
        <v>5543</v>
      </c>
      <c r="B5547" s="65" t="s">
        <v>1253</v>
      </c>
      <c r="C5547" s="8" t="s">
        <v>5456</v>
      </c>
      <c r="D5547" s="43">
        <v>0.53462666666666669</v>
      </c>
      <c r="E5547" s="121"/>
      <c r="F5547" s="5"/>
      <c r="G5547" s="6">
        <f>SUM(D5547*100,E5547:F5547)</f>
        <v>53.462666666666671</v>
      </c>
      <c r="H5547" s="5"/>
      <c r="I5547" s="4"/>
      <c r="J5547" s="6">
        <f>SUM(H5547:I5547)</f>
        <v>0</v>
      </c>
      <c r="K5547" s="5"/>
      <c r="L5547" s="4"/>
      <c r="M5547" s="4"/>
      <c r="N5547" s="6">
        <f>SUM(K5547:M5547)</f>
        <v>0</v>
      </c>
      <c r="O5547" s="4"/>
      <c r="P5547" s="4"/>
      <c r="Q5547" s="4"/>
      <c r="R5547" s="4"/>
      <c r="S5547" s="6">
        <f>SUM(O5547:R5547)</f>
        <v>0</v>
      </c>
      <c r="T5547" s="7">
        <v>0.8</v>
      </c>
      <c r="U5547" s="5"/>
      <c r="V5547" s="5"/>
      <c r="W5547" s="5"/>
      <c r="X5547" s="5"/>
      <c r="Y5547" s="5"/>
      <c r="Z5547" s="6">
        <f>SUM(T5547:Y5547)</f>
        <v>0.8</v>
      </c>
      <c r="AA5547" s="5"/>
      <c r="AB5547" s="5"/>
      <c r="AC5547" s="40">
        <f>G5547+J5547+N5547+S5547+Z5547+AA5547-AB5547</f>
        <v>54.262666666666668</v>
      </c>
    </row>
    <row r="5548" spans="1:29" x14ac:dyDescent="0.25">
      <c r="A5548" s="224">
        <v>5544</v>
      </c>
      <c r="B5548" s="62" t="s">
        <v>5331</v>
      </c>
      <c r="C5548" s="9" t="s">
        <v>4042</v>
      </c>
      <c r="D5548" s="18">
        <v>0.54248484848484846</v>
      </c>
      <c r="E5548" s="124"/>
      <c r="F5548" s="17"/>
      <c r="G5548" s="18">
        <f>SUM(D5548*100,E5548:F5548)</f>
        <v>54.248484848484843</v>
      </c>
      <c r="H5548" s="17"/>
      <c r="I5548" s="19"/>
      <c r="J5548" s="18">
        <f>SUM(H5548:I5548)</f>
        <v>0</v>
      </c>
      <c r="K5548" s="17"/>
      <c r="L5548" s="19"/>
      <c r="M5548" s="19"/>
      <c r="N5548" s="18">
        <f>SUM(K5548:M5548)</f>
        <v>0</v>
      </c>
      <c r="O5548" s="19"/>
      <c r="P5548" s="19"/>
      <c r="Q5548" s="19"/>
      <c r="R5548" s="19"/>
      <c r="S5548" s="18">
        <f>SUM(O5548:R5548)</f>
        <v>0</v>
      </c>
      <c r="T5548" s="20"/>
      <c r="U5548" s="17"/>
      <c r="V5548" s="17"/>
      <c r="W5548" s="17"/>
      <c r="X5548" s="17"/>
      <c r="Y5548" s="17"/>
      <c r="Z5548" s="18">
        <f>SUM(T5548:Y5548)</f>
        <v>0</v>
      </c>
      <c r="AA5548" s="17"/>
      <c r="AB5548" s="17"/>
      <c r="AC5548" s="41">
        <f>G5548+J5548+N5548+S5548+Z5548+AA5548-AB5548</f>
        <v>54.248484848484843</v>
      </c>
    </row>
    <row r="5549" spans="1:29" x14ac:dyDescent="0.25">
      <c r="A5549" s="224">
        <v>5545</v>
      </c>
      <c r="B5549" s="83" t="s">
        <v>2171</v>
      </c>
      <c r="C5549" s="8" t="s">
        <v>1369</v>
      </c>
      <c r="D5549" s="18">
        <v>0.5420733333333333</v>
      </c>
      <c r="E5549" s="122"/>
      <c r="F5549" s="17"/>
      <c r="G5549" s="18">
        <f>SUM(D5549*100,E5549:F5549)</f>
        <v>54.207333333333331</v>
      </c>
      <c r="H5549" s="17"/>
      <c r="I5549" s="19"/>
      <c r="J5549" s="18">
        <f>SUM(H5549:I5549)</f>
        <v>0</v>
      </c>
      <c r="K5549" s="17"/>
      <c r="L5549" s="19"/>
      <c r="M5549" s="19"/>
      <c r="N5549" s="18">
        <f>SUM(K5549:M5549)</f>
        <v>0</v>
      </c>
      <c r="O5549" s="19"/>
      <c r="P5549" s="19"/>
      <c r="Q5549" s="19"/>
      <c r="R5549" s="19"/>
      <c r="S5549" s="18">
        <f>SUM(O5549:R5549)</f>
        <v>0</v>
      </c>
      <c r="T5549" s="20"/>
      <c r="U5549" s="17"/>
      <c r="V5549" s="17"/>
      <c r="W5549" s="17"/>
      <c r="X5549" s="17"/>
      <c r="Y5549" s="17"/>
      <c r="Z5549" s="18">
        <f>SUM(T5549:Y5549)</f>
        <v>0</v>
      </c>
      <c r="AA5549" s="17"/>
      <c r="AB5549" s="17"/>
      <c r="AC5549" s="41">
        <f>G5549+J5549+N5549+S5549+Z5549+AA5549-AB5549</f>
        <v>54.207333333333331</v>
      </c>
    </row>
    <row r="5550" spans="1:29" x14ac:dyDescent="0.25">
      <c r="A5550" s="224">
        <v>5546</v>
      </c>
      <c r="B5550" s="61" t="s">
        <v>1254</v>
      </c>
      <c r="C5550" s="8" t="s">
        <v>5456</v>
      </c>
      <c r="D5550" s="6">
        <v>0.54187752341311135</v>
      </c>
      <c r="E5550" s="121"/>
      <c r="F5550" s="5"/>
      <c r="G5550" s="6">
        <f>SUM(D5550*100,E5550:F5550)</f>
        <v>54.187752341311132</v>
      </c>
      <c r="H5550" s="5"/>
      <c r="I5550" s="4"/>
      <c r="J5550" s="6">
        <f>SUM(H5550:I5550)</f>
        <v>0</v>
      </c>
      <c r="K5550" s="5"/>
      <c r="L5550" s="4"/>
      <c r="M5550" s="4"/>
      <c r="N5550" s="6">
        <f>SUM(K5550:M5550)</f>
        <v>0</v>
      </c>
      <c r="O5550" s="4"/>
      <c r="P5550" s="4"/>
      <c r="Q5550" s="4"/>
      <c r="R5550" s="4"/>
      <c r="S5550" s="6">
        <f>SUM(O5550:R5550)</f>
        <v>0</v>
      </c>
      <c r="T5550" s="7"/>
      <c r="U5550" s="5"/>
      <c r="V5550" s="5"/>
      <c r="W5550" s="5"/>
      <c r="X5550" s="5"/>
      <c r="Y5550" s="5"/>
      <c r="Z5550" s="6">
        <f>SUM(T5550:Y5550)</f>
        <v>0</v>
      </c>
      <c r="AA5550" s="5"/>
      <c r="AB5550" s="5"/>
      <c r="AC5550" s="40">
        <f>G5550+J5550+N5550+S5550+Z5550+AA5550-AB5550</f>
        <v>54.187752341311132</v>
      </c>
    </row>
    <row r="5551" spans="1:29" x14ac:dyDescent="0.25">
      <c r="A5551" s="225">
        <v>5547</v>
      </c>
      <c r="B5551" s="81" t="s">
        <v>2172</v>
      </c>
      <c r="C5551" s="21" t="s">
        <v>1369</v>
      </c>
      <c r="D5551" s="18">
        <v>0.54175084175084176</v>
      </c>
      <c r="E5551" s="122"/>
      <c r="F5551" s="17"/>
      <c r="G5551" s="18">
        <f>SUM(D5551*100,E5551:F5551)</f>
        <v>54.175084175084173</v>
      </c>
      <c r="H5551" s="17"/>
      <c r="I5551" s="19"/>
      <c r="J5551" s="18">
        <f>SUM(H5551:I5551)</f>
        <v>0</v>
      </c>
      <c r="K5551" s="17"/>
      <c r="L5551" s="19"/>
      <c r="M5551" s="19"/>
      <c r="N5551" s="18">
        <f>SUM(K5551:M5551)</f>
        <v>0</v>
      </c>
      <c r="O5551" s="19"/>
      <c r="P5551" s="19"/>
      <c r="Q5551" s="19"/>
      <c r="R5551" s="19"/>
      <c r="S5551" s="18">
        <f>SUM(O5551:R5551)</f>
        <v>0</v>
      </c>
      <c r="T5551" s="20"/>
      <c r="U5551" s="17"/>
      <c r="V5551" s="17"/>
      <c r="W5551" s="17"/>
      <c r="X5551" s="17"/>
      <c r="Y5551" s="17"/>
      <c r="Z5551" s="18">
        <f>SUM(T5551:Y5551)</f>
        <v>0</v>
      </c>
      <c r="AA5551" s="17"/>
      <c r="AB5551" s="17"/>
      <c r="AC5551" s="41">
        <f>G5551+J5551+N5551+S5551+Z5551+AA5551-AB5551</f>
        <v>54.175084175084173</v>
      </c>
    </row>
    <row r="5552" spans="1:29" x14ac:dyDescent="0.25">
      <c r="A5552" s="224">
        <v>5548</v>
      </c>
      <c r="B5552" s="91" t="s">
        <v>2173</v>
      </c>
      <c r="C5552" s="8" t="s">
        <v>1369</v>
      </c>
      <c r="D5552" s="18">
        <v>0.54133333333333333</v>
      </c>
      <c r="E5552" s="122"/>
      <c r="F5552" s="17"/>
      <c r="G5552" s="18">
        <f>SUM(D5552*100,E5552:F5552)</f>
        <v>54.133333333333333</v>
      </c>
      <c r="H5552" s="17"/>
      <c r="I5552" s="19"/>
      <c r="J5552" s="18">
        <f>SUM(H5552:I5552)</f>
        <v>0</v>
      </c>
      <c r="K5552" s="17"/>
      <c r="L5552" s="19"/>
      <c r="M5552" s="19"/>
      <c r="N5552" s="18">
        <f>SUM(K5552:M5552)</f>
        <v>0</v>
      </c>
      <c r="O5552" s="19"/>
      <c r="P5552" s="19"/>
      <c r="Q5552" s="19"/>
      <c r="R5552" s="19"/>
      <c r="S5552" s="18">
        <f>SUM(O5552:R5552)</f>
        <v>0</v>
      </c>
      <c r="T5552" s="20"/>
      <c r="U5552" s="17"/>
      <c r="V5552" s="17"/>
      <c r="W5552" s="17"/>
      <c r="X5552" s="17"/>
      <c r="Y5552" s="17"/>
      <c r="Z5552" s="18">
        <f>SUM(T5552:Y5552)</f>
        <v>0</v>
      </c>
      <c r="AA5552" s="17"/>
      <c r="AB5552" s="17"/>
      <c r="AC5552" s="41">
        <f>G5552+J5552+N5552+S5552+Z5552+AA5552-AB5552</f>
        <v>54.133333333333333</v>
      </c>
    </row>
    <row r="5553" spans="1:29" x14ac:dyDescent="0.25">
      <c r="A5553" s="224">
        <v>5549</v>
      </c>
      <c r="B5553" s="103" t="s">
        <v>2174</v>
      </c>
      <c r="C5553" s="8" t="s">
        <v>1369</v>
      </c>
      <c r="D5553" s="18">
        <v>0.53300000000000003</v>
      </c>
      <c r="E5553" s="122"/>
      <c r="F5553" s="17"/>
      <c r="G5553" s="18">
        <f>SUM(D5553*100,E5553:F5553)</f>
        <v>53.300000000000004</v>
      </c>
      <c r="H5553" s="17"/>
      <c r="I5553" s="19"/>
      <c r="J5553" s="18">
        <f>SUM(H5553:I5553)</f>
        <v>0</v>
      </c>
      <c r="K5553" s="17"/>
      <c r="L5553" s="19"/>
      <c r="M5553" s="19"/>
      <c r="N5553" s="18">
        <f>SUM(K5553:M5553)</f>
        <v>0</v>
      </c>
      <c r="O5553" s="19"/>
      <c r="P5553" s="19"/>
      <c r="Q5553" s="19"/>
      <c r="R5553" s="19"/>
      <c r="S5553" s="18">
        <f>SUM(O5553:R5553)</f>
        <v>0</v>
      </c>
      <c r="T5553" s="20"/>
      <c r="U5553" s="17">
        <v>0.5</v>
      </c>
      <c r="V5553" s="17"/>
      <c r="W5553" s="17">
        <v>0.2</v>
      </c>
      <c r="X5553" s="17"/>
      <c r="Y5553" s="17"/>
      <c r="Z5553" s="18">
        <f>SUM(T5553:Y5553)</f>
        <v>0.7</v>
      </c>
      <c r="AA5553" s="17"/>
      <c r="AB5553" s="17"/>
      <c r="AC5553" s="41">
        <f>G5553+J5553+N5553+S5553+Z5553+AA5553-AB5553</f>
        <v>54.000000000000007</v>
      </c>
    </row>
    <row r="5554" spans="1:29" x14ac:dyDescent="0.25">
      <c r="A5554" s="224">
        <v>5550</v>
      </c>
      <c r="B5554" s="62" t="s">
        <v>3255</v>
      </c>
      <c r="C5554" s="13" t="s">
        <v>2360</v>
      </c>
      <c r="D5554" s="18">
        <v>0.54</v>
      </c>
      <c r="E5554" s="122"/>
      <c r="F5554" s="17"/>
      <c r="G5554" s="18">
        <v>54</v>
      </c>
      <c r="H5554" s="17"/>
      <c r="I5554" s="19"/>
      <c r="J5554" s="18">
        <v>0</v>
      </c>
      <c r="K5554" s="17"/>
      <c r="L5554" s="19"/>
      <c r="M5554" s="19"/>
      <c r="N5554" s="18">
        <v>0</v>
      </c>
      <c r="O5554" s="19"/>
      <c r="P5554" s="19"/>
      <c r="Q5554" s="19"/>
      <c r="R5554" s="19"/>
      <c r="S5554" s="18">
        <v>0</v>
      </c>
      <c r="T5554" s="20"/>
      <c r="U5554" s="17"/>
      <c r="V5554" s="17"/>
      <c r="W5554" s="17"/>
      <c r="X5554" s="17"/>
      <c r="Y5554" s="17"/>
      <c r="Z5554" s="18">
        <v>0</v>
      </c>
      <c r="AA5554" s="17"/>
      <c r="AB5554" s="17"/>
      <c r="AC5554" s="41">
        <v>54</v>
      </c>
    </row>
    <row r="5555" spans="1:29" x14ac:dyDescent="0.25">
      <c r="A5555" s="225">
        <v>5551</v>
      </c>
      <c r="B5555" s="62" t="s">
        <v>3256</v>
      </c>
      <c r="C5555" s="13" t="s">
        <v>2360</v>
      </c>
      <c r="D5555" s="18">
        <v>0.54</v>
      </c>
      <c r="E5555" s="122"/>
      <c r="F5555" s="17"/>
      <c r="G5555" s="18">
        <v>54</v>
      </c>
      <c r="H5555" s="17"/>
      <c r="I5555" s="19"/>
      <c r="J5555" s="18">
        <v>0</v>
      </c>
      <c r="K5555" s="17"/>
      <c r="L5555" s="19"/>
      <c r="M5555" s="19"/>
      <c r="N5555" s="18">
        <v>0</v>
      </c>
      <c r="O5555" s="19"/>
      <c r="P5555" s="19"/>
      <c r="Q5555" s="19"/>
      <c r="R5555" s="19"/>
      <c r="S5555" s="18">
        <v>0</v>
      </c>
      <c r="T5555" s="20"/>
      <c r="U5555" s="17"/>
      <c r="V5555" s="17"/>
      <c r="W5555" s="17"/>
      <c r="X5555" s="17"/>
      <c r="Y5555" s="17"/>
      <c r="Z5555" s="18">
        <v>0</v>
      </c>
      <c r="AA5555" s="17"/>
      <c r="AB5555" s="17"/>
      <c r="AC5555" s="41">
        <v>54</v>
      </c>
    </row>
    <row r="5556" spans="1:29" x14ac:dyDescent="0.25">
      <c r="A5556" s="224">
        <v>5552</v>
      </c>
      <c r="B5556" s="90" t="s">
        <v>2005</v>
      </c>
      <c r="C5556" s="21" t="s">
        <v>1369</v>
      </c>
      <c r="D5556" s="18">
        <v>0.53969418960244642</v>
      </c>
      <c r="E5556" s="122"/>
      <c r="F5556" s="17"/>
      <c r="G5556" s="18">
        <f>SUM(D5556*100,E5556:F5556)</f>
        <v>53.969418960244639</v>
      </c>
      <c r="H5556" s="17"/>
      <c r="I5556" s="19"/>
      <c r="J5556" s="18">
        <f>SUM(H5556:I5556)</f>
        <v>0</v>
      </c>
      <c r="K5556" s="17"/>
      <c r="L5556" s="19"/>
      <c r="M5556" s="19"/>
      <c r="N5556" s="18">
        <f>SUM(K5556:M5556)</f>
        <v>0</v>
      </c>
      <c r="O5556" s="19"/>
      <c r="P5556" s="19"/>
      <c r="Q5556" s="19"/>
      <c r="R5556" s="19"/>
      <c r="S5556" s="18">
        <f>SUM(O5556:R5556)</f>
        <v>0</v>
      </c>
      <c r="T5556" s="20"/>
      <c r="U5556" s="17"/>
      <c r="V5556" s="17"/>
      <c r="W5556" s="17"/>
      <c r="X5556" s="17"/>
      <c r="Y5556" s="17"/>
      <c r="Z5556" s="18">
        <f>SUM(T5556:Y5556)</f>
        <v>0</v>
      </c>
      <c r="AA5556" s="17"/>
      <c r="AB5556" s="17"/>
      <c r="AC5556" s="41">
        <f>G5556+J5556+N5556+S5556+Z5556+AA5556-AB5556</f>
        <v>53.969418960244639</v>
      </c>
    </row>
    <row r="5557" spans="1:29" x14ac:dyDescent="0.25">
      <c r="A5557" s="224">
        <v>5553</v>
      </c>
      <c r="B5557" s="58" t="s">
        <v>1255</v>
      </c>
      <c r="C5557" s="8" t="s">
        <v>5456</v>
      </c>
      <c r="D5557" s="6">
        <v>0.53967741935483871</v>
      </c>
      <c r="E5557" s="121"/>
      <c r="F5557" s="5"/>
      <c r="G5557" s="6">
        <f>SUM(D5557*100,E5557:F5557)</f>
        <v>53.967741935483872</v>
      </c>
      <c r="H5557" s="5"/>
      <c r="I5557" s="4"/>
      <c r="J5557" s="6">
        <f>SUM(H5557:I5557)</f>
        <v>0</v>
      </c>
      <c r="K5557" s="5"/>
      <c r="L5557" s="4"/>
      <c r="M5557" s="4"/>
      <c r="N5557" s="6">
        <f>SUM(K5557:M5557)</f>
        <v>0</v>
      </c>
      <c r="O5557" s="4"/>
      <c r="P5557" s="4"/>
      <c r="Q5557" s="4"/>
      <c r="R5557" s="4"/>
      <c r="S5557" s="6">
        <f>SUM(O5557:R5557)</f>
        <v>0</v>
      </c>
      <c r="T5557" s="7"/>
      <c r="U5557" s="5"/>
      <c r="V5557" s="5"/>
      <c r="W5557" s="5"/>
      <c r="X5557" s="5"/>
      <c r="Y5557" s="5"/>
      <c r="Z5557" s="6">
        <f>SUM(T5557:Y5557)</f>
        <v>0</v>
      </c>
      <c r="AA5557" s="5"/>
      <c r="AB5557" s="5"/>
      <c r="AC5557" s="40">
        <f>G5557+J5557+N5557+S5557+Z5557+AA5557-AB5557</f>
        <v>53.967741935483872</v>
      </c>
    </row>
    <row r="5558" spans="1:29" x14ac:dyDescent="0.25">
      <c r="A5558" s="224">
        <v>5554</v>
      </c>
      <c r="B5558" s="62" t="s">
        <v>4740</v>
      </c>
      <c r="C5558" s="8" t="s">
        <v>4042</v>
      </c>
      <c r="D5558" s="18">
        <v>0.53933333333333333</v>
      </c>
      <c r="E5558" s="124"/>
      <c r="F5558" s="17"/>
      <c r="G5558" s="18">
        <f>SUM(D5558*100,E5558:F5558)</f>
        <v>53.93333333333333</v>
      </c>
      <c r="H5558" s="17"/>
      <c r="I5558" s="19"/>
      <c r="J5558" s="18">
        <f>SUM(H5558:I5558)</f>
        <v>0</v>
      </c>
      <c r="K5558" s="17"/>
      <c r="L5558" s="19"/>
      <c r="M5558" s="19"/>
      <c r="N5558" s="18">
        <f>SUM(K5558:M5558)</f>
        <v>0</v>
      </c>
      <c r="O5558" s="19"/>
      <c r="P5558" s="19"/>
      <c r="Q5558" s="19"/>
      <c r="R5558" s="19"/>
      <c r="S5558" s="18">
        <f>SUM(O5558:R5558)</f>
        <v>0</v>
      </c>
      <c r="T5558" s="20"/>
      <c r="U5558" s="17"/>
      <c r="V5558" s="17"/>
      <c r="W5558" s="17"/>
      <c r="X5558" s="17"/>
      <c r="Y5558" s="17"/>
      <c r="Z5558" s="18">
        <f>SUM(T5558:Y5558)</f>
        <v>0</v>
      </c>
      <c r="AA5558" s="17"/>
      <c r="AB5558" s="17"/>
      <c r="AC5558" s="41">
        <f>G5558+J5558+N5558+S5558+Z5558+AA5558-AB5558</f>
        <v>53.93333333333333</v>
      </c>
    </row>
    <row r="5559" spans="1:29" x14ac:dyDescent="0.25">
      <c r="A5559" s="225">
        <v>5555</v>
      </c>
      <c r="B5559" s="62" t="s">
        <v>3257</v>
      </c>
      <c r="C5559" s="13" t="s">
        <v>2360</v>
      </c>
      <c r="D5559" s="18">
        <v>0.50875000000000004</v>
      </c>
      <c r="E5559" s="122"/>
      <c r="F5559" s="17"/>
      <c r="G5559" s="18">
        <v>50.875</v>
      </c>
      <c r="H5559" s="17"/>
      <c r="I5559" s="19"/>
      <c r="J5559" s="18">
        <v>0</v>
      </c>
      <c r="K5559" s="17"/>
      <c r="L5559" s="19"/>
      <c r="M5559" s="19">
        <v>3</v>
      </c>
      <c r="N5559" s="18">
        <v>3</v>
      </c>
      <c r="O5559" s="19"/>
      <c r="P5559" s="19"/>
      <c r="Q5559" s="19"/>
      <c r="R5559" s="19"/>
      <c r="S5559" s="18">
        <v>0</v>
      </c>
      <c r="T5559" s="20"/>
      <c r="U5559" s="17"/>
      <c r="V5559" s="17"/>
      <c r="W5559" s="17"/>
      <c r="X5559" s="17"/>
      <c r="Y5559" s="17"/>
      <c r="Z5559" s="18">
        <v>0</v>
      </c>
      <c r="AA5559" s="17"/>
      <c r="AB5559" s="17"/>
      <c r="AC5559" s="41">
        <v>53.875</v>
      </c>
    </row>
    <row r="5560" spans="1:29" x14ac:dyDescent="0.25">
      <c r="A5560" s="224">
        <v>5556</v>
      </c>
      <c r="B5560" s="62" t="s">
        <v>5065</v>
      </c>
      <c r="C5560" s="24" t="s">
        <v>4042</v>
      </c>
      <c r="D5560" s="18">
        <v>0.53806451612903228</v>
      </c>
      <c r="E5560" s="124"/>
      <c r="F5560" s="17"/>
      <c r="G5560" s="18">
        <f>SUM(D5560*100,E5560:F5560)</f>
        <v>53.806451612903231</v>
      </c>
      <c r="H5560" s="17"/>
      <c r="I5560" s="19"/>
      <c r="J5560" s="18">
        <f>SUM(H5560:I5560)</f>
        <v>0</v>
      </c>
      <c r="K5560" s="17"/>
      <c r="L5560" s="19"/>
      <c r="M5560" s="19"/>
      <c r="N5560" s="18">
        <f>SUM(K5560:M5560)</f>
        <v>0</v>
      </c>
      <c r="O5560" s="19"/>
      <c r="P5560" s="19"/>
      <c r="Q5560" s="19"/>
      <c r="R5560" s="19"/>
      <c r="S5560" s="18">
        <f>SUM(O5560:R5560)</f>
        <v>0</v>
      </c>
      <c r="T5560" s="20"/>
      <c r="U5560" s="17"/>
      <c r="V5560" s="17"/>
      <c r="W5560" s="17"/>
      <c r="X5560" s="17"/>
      <c r="Y5560" s="17"/>
      <c r="Z5560" s="18">
        <f>SUM(T5560:Y5560)</f>
        <v>0</v>
      </c>
      <c r="AA5560" s="17"/>
      <c r="AB5560" s="17"/>
      <c r="AC5560" s="41">
        <f>G5560+J5560+N5560+S5560+Z5560+AA5560-AB5560</f>
        <v>53.806451612903231</v>
      </c>
    </row>
    <row r="5561" spans="1:29" x14ac:dyDescent="0.25">
      <c r="A5561" s="224">
        <v>5557</v>
      </c>
      <c r="B5561" s="62" t="s">
        <v>3963</v>
      </c>
      <c r="C5561" s="13" t="s">
        <v>3340</v>
      </c>
      <c r="D5561" s="18">
        <v>0.53769230769230769</v>
      </c>
      <c r="E5561" s="122"/>
      <c r="F5561" s="17"/>
      <c r="G5561" s="18">
        <v>53.769230769230766</v>
      </c>
      <c r="H5561" s="17"/>
      <c r="I5561" s="19"/>
      <c r="J5561" s="18">
        <v>0</v>
      </c>
      <c r="K5561" s="17"/>
      <c r="L5561" s="19"/>
      <c r="M5561" s="19"/>
      <c r="N5561" s="18">
        <v>0</v>
      </c>
      <c r="O5561" s="19"/>
      <c r="P5561" s="19"/>
      <c r="Q5561" s="19"/>
      <c r="R5561" s="19"/>
      <c r="S5561" s="18">
        <v>0</v>
      </c>
      <c r="T5561" s="20"/>
      <c r="U5561" s="17"/>
      <c r="V5561" s="17"/>
      <c r="W5561" s="17"/>
      <c r="X5561" s="17"/>
      <c r="Y5561" s="17"/>
      <c r="Z5561" s="18">
        <v>0</v>
      </c>
      <c r="AA5561" s="17"/>
      <c r="AB5561" s="17"/>
      <c r="AC5561" s="41">
        <v>53.769230769230766</v>
      </c>
    </row>
    <row r="5562" spans="1:29" x14ac:dyDescent="0.25">
      <c r="A5562" s="224">
        <v>5558</v>
      </c>
      <c r="B5562" s="62" t="s">
        <v>3964</v>
      </c>
      <c r="C5562" s="13" t="s">
        <v>3340</v>
      </c>
      <c r="D5562" s="18">
        <v>0.53763157894736846</v>
      </c>
      <c r="E5562" s="122"/>
      <c r="F5562" s="17"/>
      <c r="G5562" s="18">
        <v>53.76315789473685</v>
      </c>
      <c r="H5562" s="17"/>
      <c r="I5562" s="19"/>
      <c r="J5562" s="18">
        <v>0</v>
      </c>
      <c r="K5562" s="17"/>
      <c r="L5562" s="19"/>
      <c r="M5562" s="19"/>
      <c r="N5562" s="18">
        <v>0</v>
      </c>
      <c r="O5562" s="19"/>
      <c r="P5562" s="19"/>
      <c r="Q5562" s="19"/>
      <c r="R5562" s="19"/>
      <c r="S5562" s="18">
        <v>0</v>
      </c>
      <c r="T5562" s="20"/>
      <c r="U5562" s="17"/>
      <c r="V5562" s="17"/>
      <c r="W5562" s="17"/>
      <c r="X5562" s="17"/>
      <c r="Y5562" s="17"/>
      <c r="Z5562" s="18">
        <v>0</v>
      </c>
      <c r="AA5562" s="17"/>
      <c r="AB5562" s="17"/>
      <c r="AC5562" s="41">
        <v>53.76315789473685</v>
      </c>
    </row>
    <row r="5563" spans="1:29" x14ac:dyDescent="0.25">
      <c r="A5563" s="225">
        <v>5559</v>
      </c>
      <c r="B5563" s="81" t="s">
        <v>2175</v>
      </c>
      <c r="C5563" s="21" t="s">
        <v>1369</v>
      </c>
      <c r="D5563" s="18">
        <v>0.53737373737373739</v>
      </c>
      <c r="E5563" s="122"/>
      <c r="F5563" s="17"/>
      <c r="G5563" s="18">
        <f>SUM(D5563*100,E5563:F5563)</f>
        <v>53.737373737373737</v>
      </c>
      <c r="H5563" s="17"/>
      <c r="I5563" s="19"/>
      <c r="J5563" s="18">
        <f>SUM(H5563:I5563)</f>
        <v>0</v>
      </c>
      <c r="K5563" s="17"/>
      <c r="L5563" s="19"/>
      <c r="M5563" s="19"/>
      <c r="N5563" s="18">
        <f>SUM(K5563:M5563)</f>
        <v>0</v>
      </c>
      <c r="O5563" s="19"/>
      <c r="P5563" s="19"/>
      <c r="Q5563" s="19"/>
      <c r="R5563" s="19"/>
      <c r="S5563" s="18">
        <f>SUM(O5563:R5563)</f>
        <v>0</v>
      </c>
      <c r="T5563" s="20"/>
      <c r="U5563" s="17"/>
      <c r="V5563" s="17"/>
      <c r="W5563" s="17"/>
      <c r="X5563" s="17"/>
      <c r="Y5563" s="17"/>
      <c r="Z5563" s="18">
        <f>SUM(T5563:Y5563)</f>
        <v>0</v>
      </c>
      <c r="AA5563" s="17"/>
      <c r="AB5563" s="17"/>
      <c r="AC5563" s="41">
        <f>G5563+J5563+N5563+S5563+Z5563+AA5563-AB5563</f>
        <v>53.737373737373737</v>
      </c>
    </row>
    <row r="5564" spans="1:29" x14ac:dyDescent="0.25">
      <c r="A5564" s="224">
        <v>5560</v>
      </c>
      <c r="B5564" s="109">
        <v>194173</v>
      </c>
      <c r="C5564" s="36" t="s">
        <v>5457</v>
      </c>
      <c r="D5564" s="39">
        <v>0.53733333333333333</v>
      </c>
      <c r="E5564" s="123"/>
      <c r="F5564" s="33"/>
      <c r="G5564" s="34">
        <v>53.733333333333334</v>
      </c>
      <c r="H5564" s="33"/>
      <c r="I5564" s="32"/>
      <c r="J5564" s="34">
        <v>0</v>
      </c>
      <c r="K5564" s="33"/>
      <c r="L5564" s="32"/>
      <c r="M5564" s="32"/>
      <c r="N5564" s="34">
        <v>0</v>
      </c>
      <c r="O5564" s="32"/>
      <c r="P5564" s="32"/>
      <c r="Q5564" s="32"/>
      <c r="R5564" s="32"/>
      <c r="S5564" s="34">
        <v>0</v>
      </c>
      <c r="T5564" s="35"/>
      <c r="U5564" s="33"/>
      <c r="V5564" s="33"/>
      <c r="W5564" s="33"/>
      <c r="X5564" s="33"/>
      <c r="Y5564" s="33"/>
      <c r="Z5564" s="34">
        <v>0</v>
      </c>
      <c r="AA5564" s="33"/>
      <c r="AB5564" s="33"/>
      <c r="AC5564" s="42">
        <v>53.733333333333334</v>
      </c>
    </row>
    <row r="5565" spans="1:29" x14ac:dyDescent="0.25">
      <c r="A5565" s="224">
        <v>5561</v>
      </c>
      <c r="B5565" s="62" t="s">
        <v>4649</v>
      </c>
      <c r="C5565" s="50" t="s">
        <v>4042</v>
      </c>
      <c r="D5565" s="18">
        <v>0.5370967741935484</v>
      </c>
      <c r="E5565" s="124"/>
      <c r="F5565" s="17"/>
      <c r="G5565" s="18">
        <f>SUM(D5565*100,E5565:F5565)</f>
        <v>53.70967741935484</v>
      </c>
      <c r="H5565" s="17"/>
      <c r="I5565" s="19"/>
      <c r="J5565" s="18">
        <f>SUM(H5565:I5565)</f>
        <v>0</v>
      </c>
      <c r="K5565" s="17"/>
      <c r="L5565" s="19"/>
      <c r="M5565" s="19"/>
      <c r="N5565" s="18">
        <f>SUM(K5565:M5565)</f>
        <v>0</v>
      </c>
      <c r="O5565" s="19"/>
      <c r="P5565" s="19"/>
      <c r="Q5565" s="19"/>
      <c r="R5565" s="19"/>
      <c r="S5565" s="18">
        <f>SUM(O5565:R5565)</f>
        <v>0</v>
      </c>
      <c r="T5565" s="20"/>
      <c r="U5565" s="17"/>
      <c r="V5565" s="17"/>
      <c r="W5565" s="17"/>
      <c r="X5565" s="17"/>
      <c r="Y5565" s="17"/>
      <c r="Z5565" s="18">
        <f>SUM(T5565:Y5565)</f>
        <v>0</v>
      </c>
      <c r="AA5565" s="17"/>
      <c r="AB5565" s="17"/>
      <c r="AC5565" s="41">
        <f>G5565+J5565+N5565+S5565+Z5565+AA5565-AB5565</f>
        <v>53.70967741935484</v>
      </c>
    </row>
    <row r="5566" spans="1:29" x14ac:dyDescent="0.25">
      <c r="A5566" s="224">
        <v>5562</v>
      </c>
      <c r="B5566" s="77" t="s">
        <v>2176</v>
      </c>
      <c r="C5566" s="21" t="s">
        <v>1369</v>
      </c>
      <c r="D5566" s="18">
        <v>0.53678899082568809</v>
      </c>
      <c r="E5566" s="122"/>
      <c r="F5566" s="17"/>
      <c r="G5566" s="18">
        <f>SUM(D5566*100,E5566:F5566)</f>
        <v>53.678899082568812</v>
      </c>
      <c r="H5566" s="17"/>
      <c r="I5566" s="19"/>
      <c r="J5566" s="18">
        <f>SUM(H5566:I5566)</f>
        <v>0</v>
      </c>
      <c r="K5566" s="17"/>
      <c r="L5566" s="19"/>
      <c r="M5566" s="19"/>
      <c r="N5566" s="18">
        <f>SUM(K5566:M5566)</f>
        <v>0</v>
      </c>
      <c r="O5566" s="19"/>
      <c r="P5566" s="19"/>
      <c r="Q5566" s="19"/>
      <c r="R5566" s="19"/>
      <c r="S5566" s="18">
        <f>SUM(O5566:R5566)</f>
        <v>0</v>
      </c>
      <c r="T5566" s="20"/>
      <c r="U5566" s="17"/>
      <c r="V5566" s="17"/>
      <c r="W5566" s="17"/>
      <c r="X5566" s="17"/>
      <c r="Y5566" s="17"/>
      <c r="Z5566" s="18">
        <f>SUM(T5566:Y5566)</f>
        <v>0</v>
      </c>
      <c r="AA5566" s="17"/>
      <c r="AB5566" s="17"/>
      <c r="AC5566" s="41">
        <f>G5566+J5566+N5566+S5566+Z5566+AA5566-AB5566</f>
        <v>53.678899082568812</v>
      </c>
    </row>
    <row r="5567" spans="1:29" x14ac:dyDescent="0.25">
      <c r="A5567" s="225">
        <v>5563</v>
      </c>
      <c r="B5567" s="78" t="s">
        <v>2177</v>
      </c>
      <c r="C5567" s="8" t="s">
        <v>1369</v>
      </c>
      <c r="D5567" s="18">
        <v>0.53665319865319872</v>
      </c>
      <c r="E5567" s="122"/>
      <c r="F5567" s="17"/>
      <c r="G5567" s="18">
        <f>SUM(D5567*100,E5567:F5567)</f>
        <v>53.665319865319873</v>
      </c>
      <c r="H5567" s="17"/>
      <c r="I5567" s="19"/>
      <c r="J5567" s="18">
        <f>SUM(H5567:I5567)</f>
        <v>0</v>
      </c>
      <c r="K5567" s="17"/>
      <c r="L5567" s="19"/>
      <c r="M5567" s="19"/>
      <c r="N5567" s="18">
        <f>SUM(K5567:M5567)</f>
        <v>0</v>
      </c>
      <c r="O5567" s="19"/>
      <c r="P5567" s="19"/>
      <c r="Q5567" s="19"/>
      <c r="R5567" s="19"/>
      <c r="S5567" s="18">
        <f>SUM(O5567:R5567)</f>
        <v>0</v>
      </c>
      <c r="T5567" s="20"/>
      <c r="U5567" s="17"/>
      <c r="V5567" s="17"/>
      <c r="W5567" s="17"/>
      <c r="X5567" s="17"/>
      <c r="Y5567" s="17"/>
      <c r="Z5567" s="18">
        <f>SUM(T5567:Y5567)</f>
        <v>0</v>
      </c>
      <c r="AA5567" s="17"/>
      <c r="AB5567" s="17"/>
      <c r="AC5567" s="41">
        <f>G5567+J5567+N5567+S5567+Z5567+AA5567-AB5567</f>
        <v>53.665319865319873</v>
      </c>
    </row>
    <row r="5568" spans="1:29" x14ac:dyDescent="0.25">
      <c r="A5568" s="224">
        <v>5564</v>
      </c>
      <c r="B5568" s="62" t="s">
        <v>4970</v>
      </c>
      <c r="C5568" s="8" t="s">
        <v>4042</v>
      </c>
      <c r="D5568" s="18">
        <v>0.53638157894736838</v>
      </c>
      <c r="E5568" s="124"/>
      <c r="F5568" s="17"/>
      <c r="G5568" s="18">
        <f>SUM(D5568*100,E5568:F5568)</f>
        <v>53.638157894736835</v>
      </c>
      <c r="H5568" s="17"/>
      <c r="I5568" s="19"/>
      <c r="J5568" s="18">
        <f>SUM(H5568:I5568)</f>
        <v>0</v>
      </c>
      <c r="K5568" s="17"/>
      <c r="L5568" s="19"/>
      <c r="M5568" s="19"/>
      <c r="N5568" s="18">
        <f>SUM(K5568:M5568)</f>
        <v>0</v>
      </c>
      <c r="O5568" s="19"/>
      <c r="P5568" s="19"/>
      <c r="Q5568" s="19"/>
      <c r="R5568" s="19"/>
      <c r="S5568" s="18">
        <f>SUM(O5568:R5568)</f>
        <v>0</v>
      </c>
      <c r="T5568" s="20"/>
      <c r="U5568" s="17"/>
      <c r="V5568" s="17"/>
      <c r="W5568" s="17"/>
      <c r="X5568" s="17"/>
      <c r="Y5568" s="17"/>
      <c r="Z5568" s="18">
        <f>SUM(T5568:Y5568)</f>
        <v>0</v>
      </c>
      <c r="AA5568" s="17"/>
      <c r="AB5568" s="17"/>
      <c r="AC5568" s="41">
        <f>G5568+J5568+N5568+S5568+Z5568+AA5568-AB5568</f>
        <v>53.638157894736835</v>
      </c>
    </row>
    <row r="5569" spans="1:29" x14ac:dyDescent="0.25">
      <c r="A5569" s="224">
        <v>5565</v>
      </c>
      <c r="B5569" s="90" t="s">
        <v>2178</v>
      </c>
      <c r="C5569" s="21" t="s">
        <v>1369</v>
      </c>
      <c r="D5569" s="18">
        <v>0.53629969418960244</v>
      </c>
      <c r="E5569" s="122"/>
      <c r="F5569" s="17"/>
      <c r="G5569" s="18">
        <f>SUM(D5569*100,E5569:F5569)</f>
        <v>53.629969418960243</v>
      </c>
      <c r="H5569" s="17"/>
      <c r="I5569" s="19"/>
      <c r="J5569" s="18">
        <f>SUM(H5569:I5569)</f>
        <v>0</v>
      </c>
      <c r="K5569" s="17"/>
      <c r="L5569" s="19"/>
      <c r="M5569" s="19"/>
      <c r="N5569" s="18">
        <f>SUM(K5569:M5569)</f>
        <v>0</v>
      </c>
      <c r="O5569" s="19"/>
      <c r="P5569" s="19"/>
      <c r="Q5569" s="19"/>
      <c r="R5569" s="19"/>
      <c r="S5569" s="18">
        <f>SUM(O5569:R5569)</f>
        <v>0</v>
      </c>
      <c r="T5569" s="20"/>
      <c r="U5569" s="17"/>
      <c r="V5569" s="17"/>
      <c r="W5569" s="17"/>
      <c r="X5569" s="17"/>
      <c r="Y5569" s="17"/>
      <c r="Z5569" s="18">
        <f>SUM(T5569:Y5569)</f>
        <v>0</v>
      </c>
      <c r="AA5569" s="17"/>
      <c r="AB5569" s="17"/>
      <c r="AC5569" s="41">
        <f>G5569+J5569+N5569+S5569+Z5569+AA5569-AB5569</f>
        <v>53.629969418960243</v>
      </c>
    </row>
    <row r="5570" spans="1:29" x14ac:dyDescent="0.25">
      <c r="A5570" s="224">
        <v>5566</v>
      </c>
      <c r="B5570" s="119" t="s">
        <v>1256</v>
      </c>
      <c r="C5570" s="8" t="s">
        <v>5456</v>
      </c>
      <c r="D5570" s="6">
        <v>0.53586206896551725</v>
      </c>
      <c r="E5570" s="121"/>
      <c r="F5570" s="5"/>
      <c r="G5570" s="6">
        <f>SUM(D5570*100,E5570:F5570)</f>
        <v>53.586206896551722</v>
      </c>
      <c r="H5570" s="5"/>
      <c r="I5570" s="4"/>
      <c r="J5570" s="6">
        <f>SUM(H5570:I5570)</f>
        <v>0</v>
      </c>
      <c r="K5570" s="5"/>
      <c r="L5570" s="4"/>
      <c r="M5570" s="4"/>
      <c r="N5570" s="6">
        <f>SUM(K5570:M5570)</f>
        <v>0</v>
      </c>
      <c r="O5570" s="4"/>
      <c r="P5570" s="4"/>
      <c r="Q5570" s="4"/>
      <c r="R5570" s="4"/>
      <c r="S5570" s="6">
        <f>SUM(O5570:R5570)</f>
        <v>0</v>
      </c>
      <c r="T5570" s="7"/>
      <c r="U5570" s="5"/>
      <c r="V5570" s="5"/>
      <c r="W5570" s="5"/>
      <c r="X5570" s="5"/>
      <c r="Y5570" s="5"/>
      <c r="Z5570" s="6">
        <f>SUM(T5570:Y5570)</f>
        <v>0</v>
      </c>
      <c r="AA5570" s="5"/>
      <c r="AB5570" s="5"/>
      <c r="AC5570" s="40">
        <f>G5570+J5570+N5570+S5570+Z5570+AA5570-AB5570</f>
        <v>53.586206896551722</v>
      </c>
    </row>
    <row r="5571" spans="1:29" x14ac:dyDescent="0.25">
      <c r="A5571" s="225">
        <v>5567</v>
      </c>
      <c r="B5571" s="74" t="s">
        <v>1526</v>
      </c>
      <c r="C5571" s="21" t="s">
        <v>1369</v>
      </c>
      <c r="D5571" s="18">
        <v>0.5354128440366972</v>
      </c>
      <c r="E5571" s="122"/>
      <c r="F5571" s="17"/>
      <c r="G5571" s="18">
        <f>SUM(D5571*100,E5571:F5571)</f>
        <v>53.541284403669721</v>
      </c>
      <c r="H5571" s="17"/>
      <c r="I5571" s="19"/>
      <c r="J5571" s="18">
        <f>SUM(H5571:I5571)</f>
        <v>0</v>
      </c>
      <c r="K5571" s="17"/>
      <c r="L5571" s="19"/>
      <c r="M5571" s="19"/>
      <c r="N5571" s="18">
        <f>SUM(K5571:M5571)</f>
        <v>0</v>
      </c>
      <c r="O5571" s="19"/>
      <c r="P5571" s="19"/>
      <c r="Q5571" s="19"/>
      <c r="R5571" s="19"/>
      <c r="S5571" s="18">
        <f>SUM(O5571:R5571)</f>
        <v>0</v>
      </c>
      <c r="T5571" s="20"/>
      <c r="U5571" s="17"/>
      <c r="V5571" s="17"/>
      <c r="W5571" s="17"/>
      <c r="X5571" s="17"/>
      <c r="Y5571" s="17"/>
      <c r="Z5571" s="18">
        <f>SUM(T5571:Y5571)</f>
        <v>0</v>
      </c>
      <c r="AA5571" s="17"/>
      <c r="AB5571" s="17"/>
      <c r="AC5571" s="41">
        <f>G5571+J5571+N5571+S5571+Z5571+AA5571-AB5571</f>
        <v>53.541284403669721</v>
      </c>
    </row>
    <row r="5572" spans="1:29" x14ac:dyDescent="0.25">
      <c r="A5572" s="224">
        <v>5568</v>
      </c>
      <c r="B5572" s="93" t="s">
        <v>2179</v>
      </c>
      <c r="C5572" s="8" t="s">
        <v>1369</v>
      </c>
      <c r="D5572" s="18">
        <v>0.53500000000000003</v>
      </c>
      <c r="E5572" s="122"/>
      <c r="F5572" s="17"/>
      <c r="G5572" s="18">
        <f>SUM(D5572*100,E5572:F5572)</f>
        <v>53.5</v>
      </c>
      <c r="H5572" s="17"/>
      <c r="I5572" s="19"/>
      <c r="J5572" s="18">
        <f>SUM(H5572:I5572)</f>
        <v>0</v>
      </c>
      <c r="K5572" s="17"/>
      <c r="L5572" s="19"/>
      <c r="M5572" s="19"/>
      <c r="N5572" s="18">
        <f>SUM(K5572:M5572)</f>
        <v>0</v>
      </c>
      <c r="O5572" s="19"/>
      <c r="P5572" s="19"/>
      <c r="Q5572" s="19"/>
      <c r="R5572" s="19"/>
      <c r="S5572" s="18">
        <f>SUM(O5572:R5572)</f>
        <v>0</v>
      </c>
      <c r="T5572" s="20"/>
      <c r="U5572" s="17"/>
      <c r="V5572" s="17"/>
      <c r="W5572" s="17"/>
      <c r="X5572" s="17"/>
      <c r="Y5572" s="17"/>
      <c r="Z5572" s="18">
        <f>SUM(T5572:Y5572)</f>
        <v>0</v>
      </c>
      <c r="AA5572" s="17"/>
      <c r="AB5572" s="17"/>
      <c r="AC5572" s="41">
        <f>G5572+J5572+N5572+S5572+Z5572+AA5572-AB5572</f>
        <v>53.5</v>
      </c>
    </row>
    <row r="5573" spans="1:29" x14ac:dyDescent="0.25">
      <c r="A5573" s="224">
        <v>5569</v>
      </c>
      <c r="B5573" s="87" t="s">
        <v>2180</v>
      </c>
      <c r="C5573" s="26" t="s">
        <v>1369</v>
      </c>
      <c r="D5573" s="18">
        <v>0.53459333333333336</v>
      </c>
      <c r="E5573" s="122"/>
      <c r="F5573" s="17"/>
      <c r="G5573" s="18">
        <f>SUM(D5573*100,E5573:F5573)</f>
        <v>53.459333333333333</v>
      </c>
      <c r="H5573" s="17"/>
      <c r="I5573" s="19"/>
      <c r="J5573" s="18">
        <f>SUM(H5573:I5573)</f>
        <v>0</v>
      </c>
      <c r="K5573" s="17"/>
      <c r="L5573" s="19"/>
      <c r="M5573" s="19"/>
      <c r="N5573" s="18">
        <f>SUM(K5573:M5573)</f>
        <v>0</v>
      </c>
      <c r="O5573" s="19"/>
      <c r="P5573" s="19"/>
      <c r="Q5573" s="19"/>
      <c r="R5573" s="19"/>
      <c r="S5573" s="18">
        <f>SUM(O5573:R5573)</f>
        <v>0</v>
      </c>
      <c r="T5573" s="20"/>
      <c r="U5573" s="17"/>
      <c r="V5573" s="17"/>
      <c r="W5573" s="17"/>
      <c r="X5573" s="17"/>
      <c r="Y5573" s="17"/>
      <c r="Z5573" s="18">
        <f>SUM(T5573:Y5573)</f>
        <v>0</v>
      </c>
      <c r="AA5573" s="17"/>
      <c r="AB5573" s="17"/>
      <c r="AC5573" s="41">
        <f>G5573+J5573+N5573+S5573+Z5573+AA5573-AB5573</f>
        <v>53.459333333333333</v>
      </c>
    </row>
    <row r="5574" spans="1:29" x14ac:dyDescent="0.25">
      <c r="A5574" s="224">
        <v>5570</v>
      </c>
      <c r="B5574" s="58" t="s">
        <v>1257</v>
      </c>
      <c r="C5574" s="8" t="s">
        <v>5456</v>
      </c>
      <c r="D5574" s="6">
        <v>0.53451612903225809</v>
      </c>
      <c r="E5574" s="121"/>
      <c r="F5574" s="5"/>
      <c r="G5574" s="6">
        <f>SUM(D5574*100,E5574:F5574)</f>
        <v>53.451612903225808</v>
      </c>
      <c r="H5574" s="5"/>
      <c r="I5574" s="4"/>
      <c r="J5574" s="6">
        <f>SUM(H5574:I5574)</f>
        <v>0</v>
      </c>
      <c r="K5574" s="5"/>
      <c r="L5574" s="4"/>
      <c r="M5574" s="4"/>
      <c r="N5574" s="6">
        <f>SUM(K5574:M5574)</f>
        <v>0</v>
      </c>
      <c r="O5574" s="4"/>
      <c r="P5574" s="4"/>
      <c r="Q5574" s="4"/>
      <c r="R5574" s="4"/>
      <c r="S5574" s="6">
        <f>SUM(O5574:R5574)</f>
        <v>0</v>
      </c>
      <c r="T5574" s="7"/>
      <c r="U5574" s="5"/>
      <c r="V5574" s="5"/>
      <c r="W5574" s="5"/>
      <c r="X5574" s="5"/>
      <c r="Y5574" s="5"/>
      <c r="Z5574" s="6">
        <f>SUM(T5574:Y5574)</f>
        <v>0</v>
      </c>
      <c r="AA5574" s="5"/>
      <c r="AB5574" s="5"/>
      <c r="AC5574" s="40">
        <f>G5574+J5574+N5574+S5574+Z5574+AA5574-AB5574</f>
        <v>53.451612903225808</v>
      </c>
    </row>
    <row r="5575" spans="1:29" x14ac:dyDescent="0.25">
      <c r="A5575" s="225">
        <v>5571</v>
      </c>
      <c r="B5575" s="111" t="s">
        <v>4112</v>
      </c>
      <c r="C5575" s="8" t="s">
        <v>4042</v>
      </c>
      <c r="D5575" s="18">
        <v>0.53437500000000004</v>
      </c>
      <c r="E5575" s="124"/>
      <c r="F5575" s="17"/>
      <c r="G5575" s="18">
        <f>SUM(D5575*100,E5575:F5575)</f>
        <v>53.437500000000007</v>
      </c>
      <c r="H5575" s="17"/>
      <c r="I5575" s="19"/>
      <c r="J5575" s="18">
        <f>SUM(H5575:I5575)</f>
        <v>0</v>
      </c>
      <c r="K5575" s="17"/>
      <c r="L5575" s="19"/>
      <c r="M5575" s="19"/>
      <c r="N5575" s="18">
        <f>SUM(K5575:M5575)</f>
        <v>0</v>
      </c>
      <c r="O5575" s="19"/>
      <c r="P5575" s="19"/>
      <c r="Q5575" s="19"/>
      <c r="R5575" s="19"/>
      <c r="S5575" s="18">
        <f>SUM(O5575:R5575)</f>
        <v>0</v>
      </c>
      <c r="T5575" s="20"/>
      <c r="U5575" s="17"/>
      <c r="V5575" s="17"/>
      <c r="W5575" s="17"/>
      <c r="X5575" s="17"/>
      <c r="Y5575" s="17"/>
      <c r="Z5575" s="18">
        <f>SUM(T5575:Y5575)</f>
        <v>0</v>
      </c>
      <c r="AA5575" s="17"/>
      <c r="AB5575" s="17"/>
      <c r="AC5575" s="41">
        <f>G5575+J5575+N5575+S5575+Z5575+AA5575-AB5575</f>
        <v>53.437500000000007</v>
      </c>
    </row>
    <row r="5576" spans="1:29" x14ac:dyDescent="0.25">
      <c r="A5576" s="224">
        <v>5572</v>
      </c>
      <c r="B5576" s="62" t="s">
        <v>3965</v>
      </c>
      <c r="C5576" s="13" t="s">
        <v>3340</v>
      </c>
      <c r="D5576" s="18">
        <v>0.5093333333333333</v>
      </c>
      <c r="E5576" s="122"/>
      <c r="F5576" s="17"/>
      <c r="G5576" s="18">
        <v>50.93333333333333</v>
      </c>
      <c r="H5576" s="17"/>
      <c r="I5576" s="19"/>
      <c r="J5576" s="18">
        <v>0</v>
      </c>
      <c r="K5576" s="17"/>
      <c r="L5576" s="19"/>
      <c r="M5576" s="19"/>
      <c r="N5576" s="18">
        <v>0</v>
      </c>
      <c r="O5576" s="19">
        <v>2.5</v>
      </c>
      <c r="P5576" s="19"/>
      <c r="Q5576" s="19"/>
      <c r="R5576" s="19"/>
      <c r="S5576" s="18">
        <v>2.5</v>
      </c>
      <c r="T5576" s="20"/>
      <c r="U5576" s="17"/>
      <c r="V5576" s="17"/>
      <c r="W5576" s="17"/>
      <c r="X5576" s="17"/>
      <c r="Y5576" s="17"/>
      <c r="Z5576" s="18">
        <v>0</v>
      </c>
      <c r="AA5576" s="17"/>
      <c r="AB5576" s="17"/>
      <c r="AC5576" s="41">
        <v>53.43333333333333</v>
      </c>
    </row>
    <row r="5577" spans="1:29" x14ac:dyDescent="0.25">
      <c r="A5577" s="224">
        <v>5573</v>
      </c>
      <c r="B5577" s="62" t="s">
        <v>4762</v>
      </c>
      <c r="C5577" s="8" t="s">
        <v>4042</v>
      </c>
      <c r="D5577" s="18">
        <v>0.53433333333333333</v>
      </c>
      <c r="E5577" s="124"/>
      <c r="F5577" s="17"/>
      <c r="G5577" s="18">
        <f>SUM(D5577*100,E5577:F5577)</f>
        <v>53.43333333333333</v>
      </c>
      <c r="H5577" s="17"/>
      <c r="I5577" s="19"/>
      <c r="J5577" s="18">
        <f>SUM(H5577:I5577)</f>
        <v>0</v>
      </c>
      <c r="K5577" s="17"/>
      <c r="L5577" s="19"/>
      <c r="M5577" s="19"/>
      <c r="N5577" s="18">
        <f>SUM(K5577:M5577)</f>
        <v>0</v>
      </c>
      <c r="O5577" s="19"/>
      <c r="P5577" s="19"/>
      <c r="Q5577" s="19"/>
      <c r="R5577" s="19"/>
      <c r="S5577" s="18">
        <f>SUM(O5577:R5577)</f>
        <v>0</v>
      </c>
      <c r="T5577" s="20"/>
      <c r="U5577" s="17"/>
      <c r="V5577" s="17"/>
      <c r="W5577" s="17"/>
      <c r="X5577" s="17"/>
      <c r="Y5577" s="17"/>
      <c r="Z5577" s="18">
        <f>SUM(T5577:Y5577)</f>
        <v>0</v>
      </c>
      <c r="AA5577" s="17"/>
      <c r="AB5577" s="17"/>
      <c r="AC5577" s="41">
        <f>G5577+J5577+N5577+S5577+Z5577+AA5577-AB5577</f>
        <v>53.43333333333333</v>
      </c>
    </row>
    <row r="5578" spans="1:29" x14ac:dyDescent="0.25">
      <c r="A5578" s="224">
        <v>5574</v>
      </c>
      <c r="B5578" s="82" t="s">
        <v>2181</v>
      </c>
      <c r="C5578" s="25" t="s">
        <v>1369</v>
      </c>
      <c r="D5578" s="18">
        <v>0.5336333333333334</v>
      </c>
      <c r="E5578" s="122"/>
      <c r="F5578" s="17"/>
      <c r="G5578" s="18">
        <f>SUM(D5578*100,E5578:F5578)</f>
        <v>53.363333333333344</v>
      </c>
      <c r="H5578" s="17"/>
      <c r="I5578" s="19"/>
      <c r="J5578" s="18">
        <f>SUM(H5578:I5578)</f>
        <v>0</v>
      </c>
      <c r="K5578" s="17"/>
      <c r="L5578" s="19"/>
      <c r="M5578" s="19"/>
      <c r="N5578" s="18">
        <f>SUM(K5578:M5578)</f>
        <v>0</v>
      </c>
      <c r="O5578" s="19"/>
      <c r="P5578" s="19"/>
      <c r="Q5578" s="19"/>
      <c r="R5578" s="19"/>
      <c r="S5578" s="18">
        <f>SUM(O5578:R5578)</f>
        <v>0</v>
      </c>
      <c r="T5578" s="20"/>
      <c r="U5578" s="17"/>
      <c r="V5578" s="17"/>
      <c r="W5578" s="17"/>
      <c r="X5578" s="17"/>
      <c r="Y5578" s="17"/>
      <c r="Z5578" s="18">
        <f>SUM(T5578:Y5578)</f>
        <v>0</v>
      </c>
      <c r="AA5578" s="17"/>
      <c r="AB5578" s="17"/>
      <c r="AC5578" s="41">
        <f>G5578+J5578+N5578+S5578+Z5578+AA5578-AB5578</f>
        <v>53.363333333333344</v>
      </c>
    </row>
    <row r="5579" spans="1:29" x14ac:dyDescent="0.25">
      <c r="A5579" s="225">
        <v>5575</v>
      </c>
      <c r="B5579" s="97" t="s">
        <v>2182</v>
      </c>
      <c r="C5579" s="8" t="s">
        <v>1369</v>
      </c>
      <c r="D5579" s="18">
        <v>0.49014666666666667</v>
      </c>
      <c r="E5579" s="122"/>
      <c r="F5579" s="17"/>
      <c r="G5579" s="18">
        <f>SUM(D5579*100,E5579:F5579)</f>
        <v>49.01466666666667</v>
      </c>
      <c r="H5579" s="17"/>
      <c r="I5579" s="19"/>
      <c r="J5579" s="18">
        <f>SUM(H5579:I5579)</f>
        <v>0</v>
      </c>
      <c r="K5579" s="17"/>
      <c r="L5579" s="19"/>
      <c r="M5579" s="19"/>
      <c r="N5579" s="18">
        <f>SUM(K5579:M5579)</f>
        <v>0</v>
      </c>
      <c r="O5579" s="19"/>
      <c r="P5579" s="19"/>
      <c r="Q5579" s="19"/>
      <c r="R5579" s="19"/>
      <c r="S5579" s="18">
        <f>SUM(O5579:R5579)</f>
        <v>0</v>
      </c>
      <c r="T5579" s="20"/>
      <c r="U5579" s="17">
        <v>1</v>
      </c>
      <c r="V5579" s="17">
        <v>0.5</v>
      </c>
      <c r="W5579" s="17">
        <f>0.7+1.2</f>
        <v>1.9</v>
      </c>
      <c r="X5579" s="17">
        <v>0.8</v>
      </c>
      <c r="Y5579" s="17"/>
      <c r="Z5579" s="18">
        <f>SUM(T5579:Y5579)</f>
        <v>4.2</v>
      </c>
      <c r="AA5579" s="17"/>
      <c r="AB5579" s="17"/>
      <c r="AC5579" s="41">
        <f>G5579+J5579+N5579+S5579+Z5579+AA5579-AB5579</f>
        <v>53.214666666666673</v>
      </c>
    </row>
    <row r="5580" spans="1:29" x14ac:dyDescent="0.25">
      <c r="A5580" s="224">
        <v>5576</v>
      </c>
      <c r="B5580" s="94" t="s">
        <v>2183</v>
      </c>
      <c r="C5580" s="8" t="s">
        <v>1369</v>
      </c>
      <c r="D5580" s="18">
        <v>0.46704119850187265</v>
      </c>
      <c r="E5580" s="122"/>
      <c r="F5580" s="17"/>
      <c r="G5580" s="18">
        <f>SUM(D5580*100,E5580:F5580)</f>
        <v>46.704119850187261</v>
      </c>
      <c r="H5580" s="17"/>
      <c r="I5580" s="19"/>
      <c r="J5580" s="18">
        <f>SUM(H5580:I5580)</f>
        <v>0</v>
      </c>
      <c r="K5580" s="17"/>
      <c r="L5580" s="19"/>
      <c r="M5580" s="19"/>
      <c r="N5580" s="18">
        <f>SUM(K5580:M5580)</f>
        <v>0</v>
      </c>
      <c r="O5580" s="19">
        <v>2.5</v>
      </c>
      <c r="P5580" s="19"/>
      <c r="Q5580" s="19">
        <v>4</v>
      </c>
      <c r="R5580" s="19"/>
      <c r="S5580" s="18">
        <f>SUM(O5580:R5580)</f>
        <v>6.5</v>
      </c>
      <c r="T5580" s="20"/>
      <c r="U5580" s="17"/>
      <c r="V5580" s="17"/>
      <c r="W5580" s="17"/>
      <c r="X5580" s="17"/>
      <c r="Y5580" s="17"/>
      <c r="Z5580" s="18">
        <f>SUM(T5580:Y5580)</f>
        <v>0</v>
      </c>
      <c r="AA5580" s="17"/>
      <c r="AB5580" s="17"/>
      <c r="AC5580" s="41">
        <f>G5580+J5580+N5580+S5580+Z5580+AA5580-AB5580</f>
        <v>53.204119850187261</v>
      </c>
    </row>
    <row r="5581" spans="1:29" x14ac:dyDescent="0.25">
      <c r="A5581" s="224">
        <v>5577</v>
      </c>
      <c r="B5581" s="82" t="s">
        <v>2184</v>
      </c>
      <c r="C5581" s="25" t="s">
        <v>1369</v>
      </c>
      <c r="D5581" s="18">
        <v>0.53200000000000003</v>
      </c>
      <c r="E5581" s="122"/>
      <c r="F5581" s="17"/>
      <c r="G5581" s="18">
        <f>SUM(D5581*100,E5581:F5581)</f>
        <v>53.2</v>
      </c>
      <c r="H5581" s="17"/>
      <c r="I5581" s="19"/>
      <c r="J5581" s="18">
        <f>SUM(H5581:I5581)</f>
        <v>0</v>
      </c>
      <c r="K5581" s="17"/>
      <c r="L5581" s="19"/>
      <c r="M5581" s="19"/>
      <c r="N5581" s="18">
        <f>SUM(K5581:M5581)</f>
        <v>0</v>
      </c>
      <c r="O5581" s="19"/>
      <c r="P5581" s="19"/>
      <c r="Q5581" s="19"/>
      <c r="R5581" s="19"/>
      <c r="S5581" s="18">
        <f>SUM(O5581:R5581)</f>
        <v>0</v>
      </c>
      <c r="T5581" s="20"/>
      <c r="U5581" s="17"/>
      <c r="V5581" s="17"/>
      <c r="W5581" s="17"/>
      <c r="X5581" s="17"/>
      <c r="Y5581" s="17"/>
      <c r="Z5581" s="18">
        <f>SUM(T5581:Y5581)</f>
        <v>0</v>
      </c>
      <c r="AA5581" s="17"/>
      <c r="AB5581" s="17"/>
      <c r="AC5581" s="41">
        <f>G5581+J5581+N5581+S5581+Z5581+AA5581-AB5581</f>
        <v>53.2</v>
      </c>
    </row>
    <row r="5582" spans="1:29" x14ac:dyDescent="0.25">
      <c r="A5582" s="224">
        <v>5578</v>
      </c>
      <c r="B5582" s="62" t="s">
        <v>5049</v>
      </c>
      <c r="C5582" s="24" t="s">
        <v>4042</v>
      </c>
      <c r="D5582" s="18">
        <v>0.53193548387096778</v>
      </c>
      <c r="E5582" s="124"/>
      <c r="F5582" s="17"/>
      <c r="G5582" s="18">
        <f>SUM(D5582*100,E5582:F5582)</f>
        <v>53.193548387096776</v>
      </c>
      <c r="H5582" s="17"/>
      <c r="I5582" s="19"/>
      <c r="J5582" s="18">
        <f>SUM(H5582:I5582)</f>
        <v>0</v>
      </c>
      <c r="K5582" s="17"/>
      <c r="L5582" s="19"/>
      <c r="M5582" s="19"/>
      <c r="N5582" s="18">
        <f>SUM(K5582:M5582)</f>
        <v>0</v>
      </c>
      <c r="O5582" s="19"/>
      <c r="P5582" s="19"/>
      <c r="Q5582" s="19"/>
      <c r="R5582" s="19"/>
      <c r="S5582" s="18">
        <f>SUM(O5582:R5582)</f>
        <v>0</v>
      </c>
      <c r="T5582" s="20"/>
      <c r="U5582" s="17"/>
      <c r="V5582" s="17"/>
      <c r="W5582" s="17"/>
      <c r="X5582" s="17"/>
      <c r="Y5582" s="17"/>
      <c r="Z5582" s="18">
        <f>SUM(T5582:Y5582)</f>
        <v>0</v>
      </c>
      <c r="AA5582" s="17"/>
      <c r="AB5582" s="17"/>
      <c r="AC5582" s="41">
        <f>G5582+J5582+N5582+S5582+Z5582+AA5582-AB5582</f>
        <v>53.193548387096776</v>
      </c>
    </row>
    <row r="5583" spans="1:29" x14ac:dyDescent="0.25">
      <c r="A5583" s="225">
        <v>5579</v>
      </c>
      <c r="B5583" s="62" t="s">
        <v>5008</v>
      </c>
      <c r="C5583" s="8" t="s">
        <v>4042</v>
      </c>
      <c r="D5583" s="18">
        <v>0.5316433566433566</v>
      </c>
      <c r="E5583" s="124"/>
      <c r="F5583" s="17"/>
      <c r="G5583" s="18">
        <f>SUM(D5583*100,E5583:F5583)</f>
        <v>53.16433566433566</v>
      </c>
      <c r="H5583" s="17"/>
      <c r="I5583" s="19"/>
      <c r="J5583" s="18">
        <f>SUM(H5583:I5583)</f>
        <v>0</v>
      </c>
      <c r="K5583" s="17"/>
      <c r="L5583" s="19"/>
      <c r="M5583" s="19"/>
      <c r="N5583" s="18">
        <f>SUM(K5583:M5583)</f>
        <v>0</v>
      </c>
      <c r="O5583" s="19"/>
      <c r="P5583" s="19"/>
      <c r="Q5583" s="19"/>
      <c r="R5583" s="19"/>
      <c r="S5583" s="18">
        <f>SUM(O5583:R5583)</f>
        <v>0</v>
      </c>
      <c r="T5583" s="20"/>
      <c r="U5583" s="17"/>
      <c r="V5583" s="17"/>
      <c r="W5583" s="17"/>
      <c r="X5583" s="17"/>
      <c r="Y5583" s="17"/>
      <c r="Z5583" s="18">
        <f>SUM(T5583:Y5583)</f>
        <v>0</v>
      </c>
      <c r="AA5583" s="17"/>
      <c r="AB5583" s="17"/>
      <c r="AC5583" s="41">
        <f>G5583+J5583+N5583+S5583+Z5583+AA5583-AB5583</f>
        <v>53.16433566433566</v>
      </c>
    </row>
    <row r="5584" spans="1:29" x14ac:dyDescent="0.25">
      <c r="A5584" s="224">
        <v>5580</v>
      </c>
      <c r="B5584" s="81" t="s">
        <v>4187</v>
      </c>
      <c r="C5584" s="8" t="s">
        <v>4042</v>
      </c>
      <c r="D5584" s="18">
        <v>0.53156250000000005</v>
      </c>
      <c r="E5584" s="124"/>
      <c r="F5584" s="17"/>
      <c r="G5584" s="18">
        <f>SUM(D5584*100,E5584:F5584)</f>
        <v>53.156250000000007</v>
      </c>
      <c r="H5584" s="17"/>
      <c r="I5584" s="19"/>
      <c r="J5584" s="18">
        <f>SUM(H5584:I5584)</f>
        <v>0</v>
      </c>
      <c r="K5584" s="17"/>
      <c r="L5584" s="19"/>
      <c r="M5584" s="19"/>
      <c r="N5584" s="18">
        <f>SUM(K5584:M5584)</f>
        <v>0</v>
      </c>
      <c r="O5584" s="19"/>
      <c r="P5584" s="19"/>
      <c r="Q5584" s="19"/>
      <c r="R5584" s="19"/>
      <c r="S5584" s="18">
        <f>SUM(O5584:R5584)</f>
        <v>0</v>
      </c>
      <c r="T5584" s="20"/>
      <c r="U5584" s="17"/>
      <c r="V5584" s="17"/>
      <c r="W5584" s="17"/>
      <c r="X5584" s="17"/>
      <c r="Y5584" s="17"/>
      <c r="Z5584" s="18">
        <f>SUM(T5584:Y5584)</f>
        <v>0</v>
      </c>
      <c r="AA5584" s="17"/>
      <c r="AB5584" s="17"/>
      <c r="AC5584" s="41">
        <f>G5584+J5584+N5584+S5584+Z5584+AA5584-AB5584</f>
        <v>53.156250000000007</v>
      </c>
    </row>
    <row r="5585" spans="1:29" x14ac:dyDescent="0.25">
      <c r="A5585" s="224">
        <v>5581</v>
      </c>
      <c r="B5585" s="109">
        <v>184097</v>
      </c>
      <c r="C5585" s="36" t="s">
        <v>5457</v>
      </c>
      <c r="D5585" s="39">
        <v>0.53138888888888891</v>
      </c>
      <c r="E5585" s="123"/>
      <c r="F5585" s="33"/>
      <c r="G5585" s="34">
        <v>53.138888888888893</v>
      </c>
      <c r="H5585" s="33"/>
      <c r="I5585" s="32"/>
      <c r="J5585" s="34">
        <v>0</v>
      </c>
      <c r="K5585" s="33"/>
      <c r="L5585" s="32"/>
      <c r="M5585" s="32"/>
      <c r="N5585" s="34">
        <v>0</v>
      </c>
      <c r="O5585" s="32"/>
      <c r="P5585" s="32"/>
      <c r="Q5585" s="32"/>
      <c r="R5585" s="32"/>
      <c r="S5585" s="34">
        <v>0</v>
      </c>
      <c r="T5585" s="35"/>
      <c r="U5585" s="33"/>
      <c r="V5585" s="33"/>
      <c r="W5585" s="33"/>
      <c r="X5585" s="33"/>
      <c r="Y5585" s="33"/>
      <c r="Z5585" s="34">
        <v>0</v>
      </c>
      <c r="AA5585" s="33"/>
      <c r="AB5585" s="33"/>
      <c r="AC5585" s="42">
        <v>53.138888888888893</v>
      </c>
    </row>
    <row r="5586" spans="1:29" x14ac:dyDescent="0.25">
      <c r="A5586" s="224">
        <v>5582</v>
      </c>
      <c r="B5586" s="93" t="s">
        <v>2185</v>
      </c>
      <c r="C5586" s="8" t="s">
        <v>1369</v>
      </c>
      <c r="D5586" s="18">
        <v>0.53133333333333332</v>
      </c>
      <c r="E5586" s="122"/>
      <c r="F5586" s="17"/>
      <c r="G5586" s="18">
        <f>SUM(D5586*100,E5586:F5586)</f>
        <v>53.133333333333333</v>
      </c>
      <c r="H5586" s="17"/>
      <c r="I5586" s="19"/>
      <c r="J5586" s="18">
        <f>SUM(H5586:I5586)</f>
        <v>0</v>
      </c>
      <c r="K5586" s="17"/>
      <c r="L5586" s="19"/>
      <c r="M5586" s="19"/>
      <c r="N5586" s="18">
        <f>SUM(K5586:M5586)</f>
        <v>0</v>
      </c>
      <c r="O5586" s="19"/>
      <c r="P5586" s="19"/>
      <c r="Q5586" s="19"/>
      <c r="R5586" s="19"/>
      <c r="S5586" s="18">
        <f>SUM(O5586:R5586)</f>
        <v>0</v>
      </c>
      <c r="T5586" s="20"/>
      <c r="U5586" s="17"/>
      <c r="V5586" s="17"/>
      <c r="W5586" s="17"/>
      <c r="X5586" s="17"/>
      <c r="Y5586" s="17"/>
      <c r="Z5586" s="18">
        <f>SUM(T5586:Y5586)</f>
        <v>0</v>
      </c>
      <c r="AA5586" s="17"/>
      <c r="AB5586" s="17"/>
      <c r="AC5586" s="41">
        <f>G5586+J5586+N5586+S5586+Z5586+AA5586-AB5586</f>
        <v>53.133333333333333</v>
      </c>
    </row>
    <row r="5587" spans="1:29" x14ac:dyDescent="0.25">
      <c r="A5587" s="225">
        <v>5583</v>
      </c>
      <c r="B5587" s="62" t="s">
        <v>3966</v>
      </c>
      <c r="C5587" s="13" t="s">
        <v>3340</v>
      </c>
      <c r="D5587" s="18">
        <v>0.520625</v>
      </c>
      <c r="E5587" s="122">
        <v>1</v>
      </c>
      <c r="F5587" s="17"/>
      <c r="G5587" s="18">
        <v>53.0625</v>
      </c>
      <c r="H5587" s="17"/>
      <c r="I5587" s="19"/>
      <c r="J5587" s="18">
        <v>0</v>
      </c>
      <c r="K5587" s="17"/>
      <c r="L5587" s="19"/>
      <c r="M5587" s="19"/>
      <c r="N5587" s="18">
        <v>0</v>
      </c>
      <c r="O5587" s="19"/>
      <c r="P5587" s="19"/>
      <c r="Q5587" s="19"/>
      <c r="R5587" s="19"/>
      <c r="S5587" s="18">
        <v>0</v>
      </c>
      <c r="T5587" s="20"/>
      <c r="U5587" s="17"/>
      <c r="V5587" s="17"/>
      <c r="W5587" s="17"/>
      <c r="X5587" s="17"/>
      <c r="Y5587" s="17"/>
      <c r="Z5587" s="18">
        <v>0</v>
      </c>
      <c r="AA5587" s="17"/>
      <c r="AB5587" s="17"/>
      <c r="AC5587" s="41">
        <v>53.0625</v>
      </c>
    </row>
    <row r="5588" spans="1:29" x14ac:dyDescent="0.25">
      <c r="A5588" s="224">
        <v>5584</v>
      </c>
      <c r="B5588" s="81" t="s">
        <v>4177</v>
      </c>
      <c r="C5588" s="8" t="s">
        <v>4042</v>
      </c>
      <c r="D5588" s="18">
        <v>0.53</v>
      </c>
      <c r="E5588" s="124"/>
      <c r="F5588" s="17"/>
      <c r="G5588" s="18">
        <f>SUM(D5588*100,E5588:F5588)</f>
        <v>53</v>
      </c>
      <c r="H5588" s="17"/>
      <c r="I5588" s="19"/>
      <c r="J5588" s="18">
        <f>SUM(H5588:I5588)</f>
        <v>0</v>
      </c>
      <c r="K5588" s="17"/>
      <c r="L5588" s="19"/>
      <c r="M5588" s="19"/>
      <c r="N5588" s="18">
        <f>SUM(K5588:M5588)</f>
        <v>0</v>
      </c>
      <c r="O5588" s="19"/>
      <c r="P5588" s="19"/>
      <c r="Q5588" s="19"/>
      <c r="R5588" s="19"/>
      <c r="S5588" s="18">
        <f>SUM(O5588:R5588)</f>
        <v>0</v>
      </c>
      <c r="T5588" s="20"/>
      <c r="U5588" s="17"/>
      <c r="V5588" s="17"/>
      <c r="W5588" s="17"/>
      <c r="X5588" s="17"/>
      <c r="Y5588" s="17"/>
      <c r="Z5588" s="18">
        <f>SUM(T5588:Y5588)</f>
        <v>0</v>
      </c>
      <c r="AA5588" s="17"/>
      <c r="AB5588" s="17"/>
      <c r="AC5588" s="41">
        <f>G5588+J5588+N5588+S5588+Z5588+AA5588-AB5588</f>
        <v>53</v>
      </c>
    </row>
    <row r="5589" spans="1:29" x14ac:dyDescent="0.25">
      <c r="A5589" s="224">
        <v>5585</v>
      </c>
      <c r="B5589" s="62" t="s">
        <v>3967</v>
      </c>
      <c r="C5589" s="13" t="s">
        <v>3340</v>
      </c>
      <c r="D5589" s="18">
        <v>0.51969696969696966</v>
      </c>
      <c r="E5589" s="122">
        <v>1</v>
      </c>
      <c r="F5589" s="17"/>
      <c r="G5589" s="18">
        <v>52.969696969696969</v>
      </c>
      <c r="H5589" s="17"/>
      <c r="I5589" s="19"/>
      <c r="J5589" s="18">
        <v>0</v>
      </c>
      <c r="K5589" s="17"/>
      <c r="L5589" s="19"/>
      <c r="M5589" s="19"/>
      <c r="N5589" s="18">
        <v>0</v>
      </c>
      <c r="O5589" s="19"/>
      <c r="P5589" s="19"/>
      <c r="Q5589" s="19"/>
      <c r="R5589" s="19"/>
      <c r="S5589" s="18">
        <v>0</v>
      </c>
      <c r="T5589" s="20"/>
      <c r="U5589" s="17"/>
      <c r="V5589" s="17"/>
      <c r="W5589" s="17"/>
      <c r="X5589" s="17"/>
      <c r="Y5589" s="17"/>
      <c r="Z5589" s="18">
        <v>0</v>
      </c>
      <c r="AA5589" s="17"/>
      <c r="AB5589" s="17"/>
      <c r="AC5589" s="41">
        <v>52.969696969696969</v>
      </c>
    </row>
    <row r="5590" spans="1:29" x14ac:dyDescent="0.25">
      <c r="A5590" s="224">
        <v>5586</v>
      </c>
      <c r="B5590" s="78" t="s">
        <v>2186</v>
      </c>
      <c r="C5590" s="8" t="s">
        <v>1369</v>
      </c>
      <c r="D5590" s="18">
        <v>0.52905723905723911</v>
      </c>
      <c r="E5590" s="122"/>
      <c r="F5590" s="17"/>
      <c r="G5590" s="18">
        <f>SUM(D5590*100,E5590:F5590)</f>
        <v>52.90572390572391</v>
      </c>
      <c r="H5590" s="17"/>
      <c r="I5590" s="19"/>
      <c r="J5590" s="18">
        <f>SUM(H5590:I5590)</f>
        <v>0</v>
      </c>
      <c r="K5590" s="17"/>
      <c r="L5590" s="19"/>
      <c r="M5590" s="19"/>
      <c r="N5590" s="18">
        <f>SUM(K5590:M5590)</f>
        <v>0</v>
      </c>
      <c r="O5590" s="19"/>
      <c r="P5590" s="19"/>
      <c r="Q5590" s="19"/>
      <c r="R5590" s="19"/>
      <c r="S5590" s="18">
        <f>SUM(O5590:R5590)</f>
        <v>0</v>
      </c>
      <c r="T5590" s="20"/>
      <c r="U5590" s="17"/>
      <c r="V5590" s="17"/>
      <c r="W5590" s="17"/>
      <c r="X5590" s="17"/>
      <c r="Y5590" s="17"/>
      <c r="Z5590" s="18">
        <f>SUM(T5590:Y5590)</f>
        <v>0</v>
      </c>
      <c r="AA5590" s="17"/>
      <c r="AB5590" s="17"/>
      <c r="AC5590" s="41">
        <f>G5590+J5590+N5590+S5590+Z5590+AA5590-AB5590</f>
        <v>52.90572390572391</v>
      </c>
    </row>
    <row r="5591" spans="1:29" x14ac:dyDescent="0.25">
      <c r="A5591" s="225">
        <v>5587</v>
      </c>
      <c r="B5591" s="62" t="s">
        <v>5005</v>
      </c>
      <c r="C5591" s="8" t="s">
        <v>4042</v>
      </c>
      <c r="D5591" s="18">
        <v>0.52891608391608391</v>
      </c>
      <c r="E5591" s="124"/>
      <c r="F5591" s="17"/>
      <c r="G5591" s="18">
        <f>SUM(D5591*100,E5591:F5591)</f>
        <v>52.891608391608393</v>
      </c>
      <c r="H5591" s="17"/>
      <c r="I5591" s="19"/>
      <c r="J5591" s="18">
        <f>SUM(H5591:I5591)</f>
        <v>0</v>
      </c>
      <c r="K5591" s="17"/>
      <c r="L5591" s="19"/>
      <c r="M5591" s="19"/>
      <c r="N5591" s="18">
        <f>SUM(K5591:M5591)</f>
        <v>0</v>
      </c>
      <c r="O5591" s="19"/>
      <c r="P5591" s="19"/>
      <c r="Q5591" s="19"/>
      <c r="R5591" s="19"/>
      <c r="S5591" s="18">
        <f>SUM(O5591:R5591)</f>
        <v>0</v>
      </c>
      <c r="T5591" s="20"/>
      <c r="U5591" s="17"/>
      <c r="V5591" s="17"/>
      <c r="W5591" s="17"/>
      <c r="X5591" s="17"/>
      <c r="Y5591" s="17"/>
      <c r="Z5591" s="18">
        <f>SUM(T5591:Y5591)</f>
        <v>0</v>
      </c>
      <c r="AA5591" s="17"/>
      <c r="AB5591" s="17"/>
      <c r="AC5591" s="41">
        <f>G5591+J5591+N5591+S5591+Z5591+AA5591-AB5591</f>
        <v>52.891608391608393</v>
      </c>
    </row>
    <row r="5592" spans="1:29" ht="25.5" x14ac:dyDescent="0.25">
      <c r="A5592" s="224">
        <v>5588</v>
      </c>
      <c r="B5592" s="81" t="s">
        <v>2187</v>
      </c>
      <c r="C5592" s="13" t="s">
        <v>1369</v>
      </c>
      <c r="D5592" s="18">
        <v>0.52820714285714288</v>
      </c>
      <c r="E5592" s="122"/>
      <c r="F5592" s="17"/>
      <c r="G5592" s="18">
        <f>SUM(D5592*100,E5592:F5592)</f>
        <v>52.820714285714288</v>
      </c>
      <c r="H5592" s="17"/>
      <c r="I5592" s="19"/>
      <c r="J5592" s="18">
        <f>SUM(H5592:I5592)</f>
        <v>0</v>
      </c>
      <c r="K5592" s="17"/>
      <c r="L5592" s="19"/>
      <c r="M5592" s="19"/>
      <c r="N5592" s="18">
        <f>SUM(K5592:M5592)</f>
        <v>0</v>
      </c>
      <c r="O5592" s="19"/>
      <c r="P5592" s="19"/>
      <c r="Q5592" s="19"/>
      <c r="R5592" s="19"/>
      <c r="S5592" s="18">
        <f>SUM(O5592:R5592)</f>
        <v>0</v>
      </c>
      <c r="T5592" s="20"/>
      <c r="U5592" s="17"/>
      <c r="V5592" s="17"/>
      <c r="W5592" s="17"/>
      <c r="X5592" s="17"/>
      <c r="Y5592" s="17"/>
      <c r="Z5592" s="18">
        <f>SUM(T5592:Y5592)</f>
        <v>0</v>
      </c>
      <c r="AA5592" s="17"/>
      <c r="AB5592" s="17"/>
      <c r="AC5592" s="41">
        <f>G5592+J5592+N5592+S5592+Z5592+AA5592-AB5592</f>
        <v>52.820714285714288</v>
      </c>
    </row>
    <row r="5593" spans="1:29" x14ac:dyDescent="0.25">
      <c r="A5593" s="224">
        <v>5589</v>
      </c>
      <c r="B5593" s="62" t="s">
        <v>4725</v>
      </c>
      <c r="C5593" s="8" t="s">
        <v>4042</v>
      </c>
      <c r="D5593" s="18">
        <v>0.52766666666666662</v>
      </c>
      <c r="E5593" s="124"/>
      <c r="F5593" s="17"/>
      <c r="G5593" s="18">
        <f>SUM(D5593*100,E5593:F5593)</f>
        <v>52.766666666666659</v>
      </c>
      <c r="H5593" s="17"/>
      <c r="I5593" s="19"/>
      <c r="J5593" s="18">
        <f>SUM(H5593:I5593)</f>
        <v>0</v>
      </c>
      <c r="K5593" s="17"/>
      <c r="L5593" s="19"/>
      <c r="M5593" s="19"/>
      <c r="N5593" s="18">
        <f>SUM(K5593:M5593)</f>
        <v>0</v>
      </c>
      <c r="O5593" s="19"/>
      <c r="P5593" s="19"/>
      <c r="Q5593" s="19"/>
      <c r="R5593" s="19"/>
      <c r="S5593" s="18">
        <f>SUM(O5593:R5593)</f>
        <v>0</v>
      </c>
      <c r="T5593" s="20"/>
      <c r="U5593" s="17"/>
      <c r="V5593" s="17"/>
      <c r="W5593" s="17"/>
      <c r="X5593" s="17"/>
      <c r="Y5593" s="17"/>
      <c r="Z5593" s="18">
        <f>SUM(T5593:Y5593)</f>
        <v>0</v>
      </c>
      <c r="AA5593" s="17"/>
      <c r="AB5593" s="17"/>
      <c r="AC5593" s="41">
        <f>G5593+J5593+N5593+S5593+Z5593+AA5593-AB5593</f>
        <v>52.766666666666659</v>
      </c>
    </row>
    <row r="5594" spans="1:29" x14ac:dyDescent="0.25">
      <c r="A5594" s="224">
        <v>5590</v>
      </c>
      <c r="B5594" s="109">
        <v>184029</v>
      </c>
      <c r="C5594" s="36" t="s">
        <v>5457</v>
      </c>
      <c r="D5594" s="39">
        <v>0.52749999999999997</v>
      </c>
      <c r="E5594" s="123"/>
      <c r="F5594" s="33"/>
      <c r="G5594" s="34">
        <v>52.75</v>
      </c>
      <c r="H5594" s="33"/>
      <c r="I5594" s="32"/>
      <c r="J5594" s="34">
        <v>0</v>
      </c>
      <c r="K5594" s="33"/>
      <c r="L5594" s="32"/>
      <c r="M5594" s="32"/>
      <c r="N5594" s="34">
        <v>0</v>
      </c>
      <c r="O5594" s="32"/>
      <c r="P5594" s="32"/>
      <c r="Q5594" s="32"/>
      <c r="R5594" s="32"/>
      <c r="S5594" s="34">
        <v>0</v>
      </c>
      <c r="T5594" s="35"/>
      <c r="U5594" s="33"/>
      <c r="V5594" s="33"/>
      <c r="W5594" s="33"/>
      <c r="X5594" s="33"/>
      <c r="Y5594" s="33"/>
      <c r="Z5594" s="34">
        <v>0</v>
      </c>
      <c r="AA5594" s="33"/>
      <c r="AB5594" s="33"/>
      <c r="AC5594" s="42">
        <v>52.75</v>
      </c>
    </row>
    <row r="5595" spans="1:29" x14ac:dyDescent="0.25">
      <c r="A5595" s="225">
        <v>5591</v>
      </c>
      <c r="B5595" s="81" t="s">
        <v>2188</v>
      </c>
      <c r="C5595" s="8" t="s">
        <v>1369</v>
      </c>
      <c r="D5595" s="18">
        <v>0.52696629213483148</v>
      </c>
      <c r="E5595" s="122"/>
      <c r="F5595" s="17"/>
      <c r="G5595" s="18">
        <f>SUM(D5595*100,E5595:F5595)</f>
        <v>52.696629213483149</v>
      </c>
      <c r="H5595" s="17"/>
      <c r="I5595" s="19"/>
      <c r="J5595" s="18">
        <f>SUM(H5595:I5595)</f>
        <v>0</v>
      </c>
      <c r="K5595" s="17"/>
      <c r="L5595" s="19"/>
      <c r="M5595" s="19"/>
      <c r="N5595" s="18">
        <f>SUM(K5595:M5595)</f>
        <v>0</v>
      </c>
      <c r="O5595" s="19"/>
      <c r="P5595" s="19"/>
      <c r="Q5595" s="19"/>
      <c r="R5595" s="19"/>
      <c r="S5595" s="18">
        <f>SUM(O5595:R5595)</f>
        <v>0</v>
      </c>
      <c r="T5595" s="20"/>
      <c r="U5595" s="17"/>
      <c r="V5595" s="17"/>
      <c r="W5595" s="17"/>
      <c r="X5595" s="17"/>
      <c r="Y5595" s="17"/>
      <c r="Z5595" s="18">
        <f>SUM(T5595:Y5595)</f>
        <v>0</v>
      </c>
      <c r="AA5595" s="17"/>
      <c r="AB5595" s="17"/>
      <c r="AC5595" s="41">
        <f>G5595+J5595+N5595+S5595+Z5595+AA5595-AB5595</f>
        <v>52.696629213483149</v>
      </c>
    </row>
    <row r="5596" spans="1:29" x14ac:dyDescent="0.25">
      <c r="A5596" s="224">
        <v>5592</v>
      </c>
      <c r="B5596" s="62" t="s">
        <v>4832</v>
      </c>
      <c r="C5596" s="8" t="s">
        <v>4042</v>
      </c>
      <c r="D5596" s="18">
        <v>0.52656250000000004</v>
      </c>
      <c r="E5596" s="124"/>
      <c r="F5596" s="17"/>
      <c r="G5596" s="18">
        <f>SUM(D5596*100,E5596:F5596)</f>
        <v>52.656250000000007</v>
      </c>
      <c r="H5596" s="17"/>
      <c r="I5596" s="19"/>
      <c r="J5596" s="18">
        <f>SUM(H5596:I5596)</f>
        <v>0</v>
      </c>
      <c r="K5596" s="17"/>
      <c r="L5596" s="19"/>
      <c r="M5596" s="19"/>
      <c r="N5596" s="18">
        <f>SUM(K5596:M5596)</f>
        <v>0</v>
      </c>
      <c r="O5596" s="19"/>
      <c r="P5596" s="19"/>
      <c r="Q5596" s="19"/>
      <c r="R5596" s="19"/>
      <c r="S5596" s="18">
        <f>SUM(O5596:R5596)</f>
        <v>0</v>
      </c>
      <c r="T5596" s="20"/>
      <c r="U5596" s="17"/>
      <c r="V5596" s="17"/>
      <c r="W5596" s="17"/>
      <c r="X5596" s="17"/>
      <c r="Y5596" s="17"/>
      <c r="Z5596" s="18">
        <f>SUM(T5596:Y5596)</f>
        <v>0</v>
      </c>
      <c r="AA5596" s="17"/>
      <c r="AB5596" s="17"/>
      <c r="AC5596" s="41">
        <f>G5596+J5596+N5596+S5596+Z5596+AA5596-AB5596</f>
        <v>52.656250000000007</v>
      </c>
    </row>
    <row r="5597" spans="1:29" x14ac:dyDescent="0.25">
      <c r="A5597" s="224">
        <v>5593</v>
      </c>
      <c r="B5597" s="91" t="s">
        <v>2189</v>
      </c>
      <c r="C5597" s="8" t="s">
        <v>1369</v>
      </c>
      <c r="D5597" s="18">
        <v>0.52639666666666673</v>
      </c>
      <c r="E5597" s="122"/>
      <c r="F5597" s="17"/>
      <c r="G5597" s="18">
        <f>SUM(D5597*100,E5597:F5597)</f>
        <v>52.63966666666667</v>
      </c>
      <c r="H5597" s="17"/>
      <c r="I5597" s="19"/>
      <c r="J5597" s="18">
        <f>SUM(H5597:I5597)</f>
        <v>0</v>
      </c>
      <c r="K5597" s="17"/>
      <c r="L5597" s="19"/>
      <c r="M5597" s="19"/>
      <c r="N5597" s="18">
        <f>SUM(K5597:M5597)</f>
        <v>0</v>
      </c>
      <c r="O5597" s="19"/>
      <c r="P5597" s="19"/>
      <c r="Q5597" s="19"/>
      <c r="R5597" s="19"/>
      <c r="S5597" s="18">
        <f>SUM(O5597:R5597)</f>
        <v>0</v>
      </c>
      <c r="T5597" s="20"/>
      <c r="U5597" s="17"/>
      <c r="V5597" s="17"/>
      <c r="W5597" s="17"/>
      <c r="X5597" s="17"/>
      <c r="Y5597" s="17"/>
      <c r="Z5597" s="18">
        <f>SUM(T5597:Y5597)</f>
        <v>0</v>
      </c>
      <c r="AA5597" s="17"/>
      <c r="AB5597" s="17"/>
      <c r="AC5597" s="41">
        <f>G5597+J5597+N5597+S5597+Z5597+AA5597-AB5597</f>
        <v>52.63966666666667</v>
      </c>
    </row>
    <row r="5598" spans="1:29" x14ac:dyDescent="0.25">
      <c r="A5598" s="224">
        <v>5594</v>
      </c>
      <c r="B5598" s="81" t="s">
        <v>4512</v>
      </c>
      <c r="C5598" s="8" t="s">
        <v>4042</v>
      </c>
      <c r="D5598" s="18">
        <v>0.49612903225806454</v>
      </c>
      <c r="E5598" s="124"/>
      <c r="F5598" s="17"/>
      <c r="G5598" s="18">
        <f>SUM(D5598*100,E5598:F5598)</f>
        <v>49.612903225806456</v>
      </c>
      <c r="H5598" s="17"/>
      <c r="I5598" s="19"/>
      <c r="J5598" s="18">
        <f>SUM(H5598:I5598)</f>
        <v>0</v>
      </c>
      <c r="K5598" s="17"/>
      <c r="L5598" s="19"/>
      <c r="M5598" s="19"/>
      <c r="N5598" s="18">
        <f>SUM(K5598:M5598)</f>
        <v>0</v>
      </c>
      <c r="O5598" s="19">
        <v>2.5</v>
      </c>
      <c r="P5598" s="19"/>
      <c r="Q5598" s="19"/>
      <c r="R5598" s="19"/>
      <c r="S5598" s="18">
        <f>SUM(O5598:R5598)</f>
        <v>2.5</v>
      </c>
      <c r="T5598" s="20"/>
      <c r="U5598" s="17">
        <v>0.5</v>
      </c>
      <c r="V5598" s="17"/>
      <c r="W5598" s="17"/>
      <c r="X5598" s="17"/>
      <c r="Y5598" s="17"/>
      <c r="Z5598" s="18">
        <f>SUM(T5598:Y5598)</f>
        <v>0.5</v>
      </c>
      <c r="AA5598" s="17"/>
      <c r="AB5598" s="17"/>
      <c r="AC5598" s="41">
        <f>G5598+J5598+N5598+S5598+Z5598+AA5598-AB5598</f>
        <v>52.612903225806456</v>
      </c>
    </row>
    <row r="5599" spans="1:29" x14ac:dyDescent="0.25">
      <c r="A5599" s="225">
        <v>5595</v>
      </c>
      <c r="B5599" s="90" t="s">
        <v>2190</v>
      </c>
      <c r="C5599" s="21" t="s">
        <v>1369</v>
      </c>
      <c r="D5599" s="18">
        <v>0.52590214067278285</v>
      </c>
      <c r="E5599" s="122"/>
      <c r="F5599" s="17"/>
      <c r="G5599" s="18">
        <f>SUM(D5599*100,E5599:F5599)</f>
        <v>52.590214067278282</v>
      </c>
      <c r="H5599" s="17"/>
      <c r="I5599" s="19"/>
      <c r="J5599" s="18">
        <f>SUM(H5599:I5599)</f>
        <v>0</v>
      </c>
      <c r="K5599" s="17"/>
      <c r="L5599" s="19"/>
      <c r="M5599" s="19"/>
      <c r="N5599" s="18">
        <f>SUM(K5599:M5599)</f>
        <v>0</v>
      </c>
      <c r="O5599" s="19"/>
      <c r="P5599" s="19"/>
      <c r="Q5599" s="19"/>
      <c r="R5599" s="19"/>
      <c r="S5599" s="18">
        <f>SUM(O5599:R5599)</f>
        <v>0</v>
      </c>
      <c r="T5599" s="20"/>
      <c r="U5599" s="17"/>
      <c r="V5599" s="17"/>
      <c r="W5599" s="17"/>
      <c r="X5599" s="17"/>
      <c r="Y5599" s="17"/>
      <c r="Z5599" s="18">
        <f>SUM(T5599:Y5599)</f>
        <v>0</v>
      </c>
      <c r="AA5599" s="17"/>
      <c r="AB5599" s="17"/>
      <c r="AC5599" s="41">
        <f>G5599+J5599+N5599+S5599+Z5599+AA5599-AB5599</f>
        <v>52.590214067278282</v>
      </c>
    </row>
    <row r="5600" spans="1:29" x14ac:dyDescent="0.25">
      <c r="A5600" s="224">
        <v>5596</v>
      </c>
      <c r="B5600" s="81" t="s">
        <v>4270</v>
      </c>
      <c r="C5600" s="8" t="s">
        <v>4042</v>
      </c>
      <c r="D5600" s="18">
        <v>0.52533333333333332</v>
      </c>
      <c r="E5600" s="124"/>
      <c r="F5600" s="17"/>
      <c r="G5600" s="18">
        <f>SUM(D5600*100,E5600:F5600)</f>
        <v>52.533333333333331</v>
      </c>
      <c r="H5600" s="17"/>
      <c r="I5600" s="19"/>
      <c r="J5600" s="18">
        <f>SUM(H5600:I5600)</f>
        <v>0</v>
      </c>
      <c r="K5600" s="17"/>
      <c r="L5600" s="19"/>
      <c r="M5600" s="19"/>
      <c r="N5600" s="18">
        <f>SUM(K5600:M5600)</f>
        <v>0</v>
      </c>
      <c r="O5600" s="19"/>
      <c r="P5600" s="19"/>
      <c r="Q5600" s="19"/>
      <c r="R5600" s="19"/>
      <c r="S5600" s="18">
        <f>SUM(O5600:R5600)</f>
        <v>0</v>
      </c>
      <c r="T5600" s="20"/>
      <c r="U5600" s="17"/>
      <c r="V5600" s="17"/>
      <c r="W5600" s="17"/>
      <c r="X5600" s="17"/>
      <c r="Y5600" s="17"/>
      <c r="Z5600" s="18">
        <f>SUM(T5600:Y5600)</f>
        <v>0</v>
      </c>
      <c r="AA5600" s="17"/>
      <c r="AB5600" s="17"/>
      <c r="AC5600" s="41">
        <f>G5600+J5600+N5600+S5600+Z5600+AA5600-AB5600</f>
        <v>52.533333333333331</v>
      </c>
    </row>
    <row r="5601" spans="1:29" x14ac:dyDescent="0.25">
      <c r="A5601" s="224">
        <v>5597</v>
      </c>
      <c r="B5601" s="92" t="s">
        <v>2191</v>
      </c>
      <c r="C5601" s="8" t="s">
        <v>1369</v>
      </c>
      <c r="D5601" s="18">
        <v>0.52508474576271191</v>
      </c>
      <c r="E5601" s="122"/>
      <c r="F5601" s="17"/>
      <c r="G5601" s="18">
        <f>SUM(D5601*100,E5601:F5601)</f>
        <v>52.50847457627119</v>
      </c>
      <c r="H5601" s="17"/>
      <c r="I5601" s="19"/>
      <c r="J5601" s="18">
        <f>SUM(H5601:I5601)</f>
        <v>0</v>
      </c>
      <c r="K5601" s="17"/>
      <c r="L5601" s="19"/>
      <c r="M5601" s="19"/>
      <c r="N5601" s="18">
        <f>SUM(K5601:M5601)</f>
        <v>0</v>
      </c>
      <c r="O5601" s="19"/>
      <c r="P5601" s="19"/>
      <c r="Q5601" s="19"/>
      <c r="R5601" s="19"/>
      <c r="S5601" s="18">
        <f>SUM(O5601:R5601)</f>
        <v>0</v>
      </c>
      <c r="T5601" s="20"/>
      <c r="U5601" s="17"/>
      <c r="V5601" s="17"/>
      <c r="W5601" s="17"/>
      <c r="X5601" s="17"/>
      <c r="Y5601" s="17"/>
      <c r="Z5601" s="18">
        <f>SUM(T5601:Y5601)</f>
        <v>0</v>
      </c>
      <c r="AA5601" s="17"/>
      <c r="AB5601" s="17"/>
      <c r="AC5601" s="41">
        <f>G5601+J5601+N5601+S5601+Z5601+AA5601-AB5601</f>
        <v>52.50847457627119</v>
      </c>
    </row>
    <row r="5602" spans="1:29" x14ac:dyDescent="0.25">
      <c r="A5602" s="224">
        <v>5598</v>
      </c>
      <c r="B5602" s="109">
        <v>214056</v>
      </c>
      <c r="C5602" s="36" t="s">
        <v>5457</v>
      </c>
      <c r="D5602" s="39">
        <v>0.52481481481481485</v>
      </c>
      <c r="E5602" s="123"/>
      <c r="F5602" s="33"/>
      <c r="G5602" s="34">
        <v>52.481481481481481</v>
      </c>
      <c r="H5602" s="33"/>
      <c r="I5602" s="32"/>
      <c r="J5602" s="34">
        <v>0</v>
      </c>
      <c r="K5602" s="33"/>
      <c r="L5602" s="32"/>
      <c r="M5602" s="32"/>
      <c r="N5602" s="34">
        <v>0</v>
      </c>
      <c r="O5602" s="32"/>
      <c r="P5602" s="32"/>
      <c r="Q5602" s="32"/>
      <c r="R5602" s="32"/>
      <c r="S5602" s="34">
        <v>0</v>
      </c>
      <c r="T5602" s="35"/>
      <c r="U5602" s="33"/>
      <c r="V5602" s="33"/>
      <c r="W5602" s="33"/>
      <c r="X5602" s="33"/>
      <c r="Y5602" s="33"/>
      <c r="Z5602" s="34">
        <v>0</v>
      </c>
      <c r="AA5602" s="33"/>
      <c r="AB5602" s="33"/>
      <c r="AC5602" s="42">
        <v>52.481481481481481</v>
      </c>
    </row>
    <row r="5603" spans="1:29" x14ac:dyDescent="0.25">
      <c r="A5603" s="225">
        <v>5599</v>
      </c>
      <c r="B5603" s="84" t="s">
        <v>2192</v>
      </c>
      <c r="C5603" s="8" t="s">
        <v>1369</v>
      </c>
      <c r="D5603" s="18">
        <v>0.52471910112359554</v>
      </c>
      <c r="E5603" s="122"/>
      <c r="F5603" s="17"/>
      <c r="G5603" s="18">
        <f>SUM(D5603*100,E5603:F5603)</f>
        <v>52.471910112359552</v>
      </c>
      <c r="H5603" s="17"/>
      <c r="I5603" s="19"/>
      <c r="J5603" s="18">
        <f>SUM(H5603:I5603)</f>
        <v>0</v>
      </c>
      <c r="K5603" s="17"/>
      <c r="L5603" s="19"/>
      <c r="M5603" s="19"/>
      <c r="N5603" s="18">
        <f>SUM(K5603:M5603)</f>
        <v>0</v>
      </c>
      <c r="O5603" s="19"/>
      <c r="P5603" s="19"/>
      <c r="Q5603" s="19"/>
      <c r="R5603" s="19"/>
      <c r="S5603" s="18">
        <f>SUM(O5603:R5603)</f>
        <v>0</v>
      </c>
      <c r="T5603" s="20"/>
      <c r="U5603" s="17"/>
      <c r="V5603" s="17"/>
      <c r="W5603" s="17"/>
      <c r="X5603" s="17"/>
      <c r="Y5603" s="17"/>
      <c r="Z5603" s="18">
        <f>SUM(T5603:Y5603)</f>
        <v>0</v>
      </c>
      <c r="AA5603" s="17"/>
      <c r="AB5603" s="17"/>
      <c r="AC5603" s="41">
        <f>G5603+J5603+N5603+S5603+Z5603+AA5603-AB5603</f>
        <v>52.471910112359552</v>
      </c>
    </row>
    <row r="5604" spans="1:29" x14ac:dyDescent="0.25">
      <c r="A5604" s="224">
        <v>5600</v>
      </c>
      <c r="B5604" s="81" t="s">
        <v>4561</v>
      </c>
      <c r="C5604" s="8" t="s">
        <v>4042</v>
      </c>
      <c r="D5604" s="18">
        <v>0.52454545454545454</v>
      </c>
      <c r="E5604" s="124"/>
      <c r="F5604" s="17"/>
      <c r="G5604" s="18">
        <f>SUM(D5604*100,E5604:F5604)</f>
        <v>52.454545454545453</v>
      </c>
      <c r="H5604" s="17"/>
      <c r="I5604" s="19"/>
      <c r="J5604" s="18">
        <f>SUM(H5604:I5604)</f>
        <v>0</v>
      </c>
      <c r="K5604" s="17"/>
      <c r="L5604" s="19"/>
      <c r="M5604" s="19"/>
      <c r="N5604" s="18">
        <f>SUM(K5604:M5604)</f>
        <v>0</v>
      </c>
      <c r="O5604" s="19"/>
      <c r="P5604" s="19"/>
      <c r="Q5604" s="19"/>
      <c r="R5604" s="19"/>
      <c r="S5604" s="18">
        <f>SUM(O5604:R5604)</f>
        <v>0</v>
      </c>
      <c r="T5604" s="20"/>
      <c r="U5604" s="17"/>
      <c r="V5604" s="17"/>
      <c r="W5604" s="17"/>
      <c r="X5604" s="17"/>
      <c r="Y5604" s="17"/>
      <c r="Z5604" s="18">
        <f>SUM(T5604:Y5604)</f>
        <v>0</v>
      </c>
      <c r="AA5604" s="17"/>
      <c r="AB5604" s="17"/>
      <c r="AC5604" s="41">
        <f>G5604+J5604+N5604+S5604+Z5604+AA5604-AB5604</f>
        <v>52.454545454545453</v>
      </c>
    </row>
    <row r="5605" spans="1:29" x14ac:dyDescent="0.25">
      <c r="A5605" s="224">
        <v>5601</v>
      </c>
      <c r="B5605" s="61" t="s">
        <v>1258</v>
      </c>
      <c r="C5605" s="8" t="s">
        <v>5456</v>
      </c>
      <c r="D5605" s="6">
        <v>0.52447814776274715</v>
      </c>
      <c r="E5605" s="121"/>
      <c r="F5605" s="5"/>
      <c r="G5605" s="6">
        <f>SUM(D5605*100,E5605:F5605)</f>
        <v>52.447814776274711</v>
      </c>
      <c r="H5605" s="5"/>
      <c r="I5605" s="4"/>
      <c r="J5605" s="6">
        <f>SUM(H5605:I5605)</f>
        <v>0</v>
      </c>
      <c r="K5605" s="5"/>
      <c r="L5605" s="4"/>
      <c r="M5605" s="4"/>
      <c r="N5605" s="6">
        <f>SUM(K5605:M5605)</f>
        <v>0</v>
      </c>
      <c r="O5605" s="4"/>
      <c r="P5605" s="4"/>
      <c r="Q5605" s="4"/>
      <c r="R5605" s="4"/>
      <c r="S5605" s="6">
        <f>SUM(O5605:R5605)</f>
        <v>0</v>
      </c>
      <c r="T5605" s="7"/>
      <c r="U5605" s="5"/>
      <c r="V5605" s="5"/>
      <c r="W5605" s="5"/>
      <c r="X5605" s="5"/>
      <c r="Y5605" s="5"/>
      <c r="Z5605" s="6">
        <f>SUM(T5605:Y5605)</f>
        <v>0</v>
      </c>
      <c r="AA5605" s="5"/>
      <c r="AB5605" s="5"/>
      <c r="AC5605" s="40">
        <f>G5605+J5605+N5605+S5605+Z5605+AA5605-AB5605</f>
        <v>52.447814776274711</v>
      </c>
    </row>
    <row r="5606" spans="1:29" x14ac:dyDescent="0.25">
      <c r="A5606" s="224">
        <v>5602</v>
      </c>
      <c r="B5606" s="62" t="s">
        <v>3258</v>
      </c>
      <c r="C5606" s="13" t="s">
        <v>2360</v>
      </c>
      <c r="D5606" s="18">
        <v>0.52416666666666667</v>
      </c>
      <c r="E5606" s="122"/>
      <c r="F5606" s="17"/>
      <c r="G5606" s="18">
        <v>52.416666666666664</v>
      </c>
      <c r="H5606" s="17"/>
      <c r="I5606" s="19"/>
      <c r="J5606" s="18">
        <v>0</v>
      </c>
      <c r="K5606" s="17"/>
      <c r="L5606" s="19"/>
      <c r="M5606" s="19"/>
      <c r="N5606" s="18">
        <v>0</v>
      </c>
      <c r="O5606" s="19"/>
      <c r="P5606" s="19"/>
      <c r="Q5606" s="19"/>
      <c r="R5606" s="19"/>
      <c r="S5606" s="18">
        <v>0</v>
      </c>
      <c r="T5606" s="20"/>
      <c r="U5606" s="17"/>
      <c r="V5606" s="17"/>
      <c r="W5606" s="17"/>
      <c r="X5606" s="17"/>
      <c r="Y5606" s="17"/>
      <c r="Z5606" s="18">
        <v>0</v>
      </c>
      <c r="AA5606" s="17"/>
      <c r="AB5606" s="17"/>
      <c r="AC5606" s="41">
        <v>52.416666666666664</v>
      </c>
    </row>
    <row r="5607" spans="1:29" x14ac:dyDescent="0.25">
      <c r="A5607" s="225">
        <v>5603</v>
      </c>
      <c r="B5607" s="62" t="s">
        <v>5108</v>
      </c>
      <c r="C5607" s="24" t="s">
        <v>4042</v>
      </c>
      <c r="D5607" s="18">
        <v>0.52387096774193553</v>
      </c>
      <c r="E5607" s="124"/>
      <c r="F5607" s="17"/>
      <c r="G5607" s="18">
        <f>SUM(D5607*100,E5607:F5607)</f>
        <v>52.387096774193552</v>
      </c>
      <c r="H5607" s="17"/>
      <c r="I5607" s="19"/>
      <c r="J5607" s="18">
        <f>SUM(H5607:I5607)</f>
        <v>0</v>
      </c>
      <c r="K5607" s="17"/>
      <c r="L5607" s="19"/>
      <c r="M5607" s="19"/>
      <c r="N5607" s="18">
        <f>SUM(K5607:M5607)</f>
        <v>0</v>
      </c>
      <c r="O5607" s="19"/>
      <c r="P5607" s="19"/>
      <c r="Q5607" s="19"/>
      <c r="R5607" s="19"/>
      <c r="S5607" s="18">
        <f>SUM(O5607:R5607)</f>
        <v>0</v>
      </c>
      <c r="T5607" s="20"/>
      <c r="U5607" s="17"/>
      <c r="V5607" s="17"/>
      <c r="W5607" s="17"/>
      <c r="X5607" s="17"/>
      <c r="Y5607" s="17"/>
      <c r="Z5607" s="18">
        <f>SUM(T5607:Y5607)</f>
        <v>0</v>
      </c>
      <c r="AA5607" s="17"/>
      <c r="AB5607" s="17"/>
      <c r="AC5607" s="41">
        <f>G5607+J5607+N5607+S5607+Z5607+AA5607-AB5607</f>
        <v>52.387096774193552</v>
      </c>
    </row>
    <row r="5608" spans="1:29" x14ac:dyDescent="0.25">
      <c r="A5608" s="224">
        <v>5604</v>
      </c>
      <c r="B5608" s="62" t="s">
        <v>5306</v>
      </c>
      <c r="C5608" s="9" t="s">
        <v>4042</v>
      </c>
      <c r="D5608" s="18">
        <v>0.52343030303030302</v>
      </c>
      <c r="E5608" s="124"/>
      <c r="F5608" s="17"/>
      <c r="G5608" s="18">
        <f>SUM(D5608*100,E5608:F5608)</f>
        <v>52.343030303030304</v>
      </c>
      <c r="H5608" s="17"/>
      <c r="I5608" s="19"/>
      <c r="J5608" s="18">
        <f>SUM(H5608:I5608)</f>
        <v>0</v>
      </c>
      <c r="K5608" s="17"/>
      <c r="L5608" s="19"/>
      <c r="M5608" s="19"/>
      <c r="N5608" s="18">
        <f>SUM(K5608:M5608)</f>
        <v>0</v>
      </c>
      <c r="O5608" s="19"/>
      <c r="P5608" s="19"/>
      <c r="Q5608" s="19"/>
      <c r="R5608" s="19"/>
      <c r="S5608" s="18">
        <f>SUM(O5608:R5608)</f>
        <v>0</v>
      </c>
      <c r="T5608" s="20"/>
      <c r="U5608" s="17"/>
      <c r="V5608" s="17"/>
      <c r="W5608" s="17"/>
      <c r="X5608" s="17"/>
      <c r="Y5608" s="17"/>
      <c r="Z5608" s="18">
        <f>SUM(T5608:Y5608)</f>
        <v>0</v>
      </c>
      <c r="AA5608" s="17"/>
      <c r="AB5608" s="17"/>
      <c r="AC5608" s="41">
        <f>G5608+J5608+N5608+S5608+Z5608+AA5608-AB5608</f>
        <v>52.343030303030304</v>
      </c>
    </row>
    <row r="5609" spans="1:29" x14ac:dyDescent="0.25">
      <c r="A5609" s="224">
        <v>5605</v>
      </c>
      <c r="B5609" s="62" t="s">
        <v>3259</v>
      </c>
      <c r="C5609" s="13" t="s">
        <v>2360</v>
      </c>
      <c r="D5609" s="18">
        <v>0.52333333333333332</v>
      </c>
      <c r="E5609" s="122"/>
      <c r="F5609" s="17"/>
      <c r="G5609" s="18">
        <v>52.333333333333329</v>
      </c>
      <c r="H5609" s="17"/>
      <c r="I5609" s="19"/>
      <c r="J5609" s="18">
        <v>0</v>
      </c>
      <c r="K5609" s="17"/>
      <c r="L5609" s="19"/>
      <c r="M5609" s="19"/>
      <c r="N5609" s="18">
        <v>0</v>
      </c>
      <c r="O5609" s="19"/>
      <c r="P5609" s="19"/>
      <c r="Q5609" s="19"/>
      <c r="R5609" s="19"/>
      <c r="S5609" s="18">
        <v>0</v>
      </c>
      <c r="T5609" s="20"/>
      <c r="U5609" s="17"/>
      <c r="V5609" s="17"/>
      <c r="W5609" s="17"/>
      <c r="X5609" s="17"/>
      <c r="Y5609" s="17"/>
      <c r="Z5609" s="18">
        <v>0</v>
      </c>
      <c r="AA5609" s="17"/>
      <c r="AB5609" s="17"/>
      <c r="AC5609" s="41">
        <v>52.333333333333329</v>
      </c>
    </row>
    <row r="5610" spans="1:29" x14ac:dyDescent="0.25">
      <c r="A5610" s="224">
        <v>5606</v>
      </c>
      <c r="B5610" s="112" t="s">
        <v>4368</v>
      </c>
      <c r="C5610" s="8" t="s">
        <v>4356</v>
      </c>
      <c r="D5610" s="18">
        <v>0.52290322580645165</v>
      </c>
      <c r="E5610" s="124"/>
      <c r="F5610" s="17"/>
      <c r="G5610" s="18">
        <f>SUM(D5610*100,E5610:F5610)</f>
        <v>52.290322580645167</v>
      </c>
      <c r="H5610" s="17"/>
      <c r="I5610" s="19"/>
      <c r="J5610" s="18">
        <f>SUM(H5610:I5610)</f>
        <v>0</v>
      </c>
      <c r="K5610" s="17"/>
      <c r="L5610" s="19"/>
      <c r="M5610" s="19"/>
      <c r="N5610" s="18">
        <f>SUM(K5610:M5610)</f>
        <v>0</v>
      </c>
      <c r="O5610" s="19"/>
      <c r="P5610" s="19"/>
      <c r="Q5610" s="19"/>
      <c r="R5610" s="19"/>
      <c r="S5610" s="18">
        <f>SUM(O5610:R5610)</f>
        <v>0</v>
      </c>
      <c r="T5610" s="20"/>
      <c r="U5610" s="17"/>
      <c r="V5610" s="17"/>
      <c r="W5610" s="17"/>
      <c r="X5610" s="17"/>
      <c r="Y5610" s="17"/>
      <c r="Z5610" s="18">
        <f>SUM(T5610:Y5610)</f>
        <v>0</v>
      </c>
      <c r="AA5610" s="17"/>
      <c r="AB5610" s="17"/>
      <c r="AC5610" s="41">
        <f>G5610+J5610+N5610+S5610+Z5610+AA5610-AB5610</f>
        <v>52.290322580645167</v>
      </c>
    </row>
    <row r="5611" spans="1:29" x14ac:dyDescent="0.25">
      <c r="A5611" s="225">
        <v>5607</v>
      </c>
      <c r="B5611" s="76" t="s">
        <v>2193</v>
      </c>
      <c r="C5611" s="8" t="s">
        <v>1369</v>
      </c>
      <c r="D5611" s="18">
        <v>0.52283333333333337</v>
      </c>
      <c r="E5611" s="122"/>
      <c r="F5611" s="17"/>
      <c r="G5611" s="18">
        <f>SUM(D5611*100,E5611:F5611)</f>
        <v>52.283333333333339</v>
      </c>
      <c r="H5611" s="17"/>
      <c r="I5611" s="19"/>
      <c r="J5611" s="18">
        <f>SUM(H5611:I5611)</f>
        <v>0</v>
      </c>
      <c r="K5611" s="17"/>
      <c r="L5611" s="19"/>
      <c r="M5611" s="19"/>
      <c r="N5611" s="18">
        <f>SUM(K5611:M5611)</f>
        <v>0</v>
      </c>
      <c r="O5611" s="19"/>
      <c r="P5611" s="19"/>
      <c r="Q5611" s="19"/>
      <c r="R5611" s="19"/>
      <c r="S5611" s="18">
        <f>SUM(O5611:R5611)</f>
        <v>0</v>
      </c>
      <c r="T5611" s="20"/>
      <c r="U5611" s="17"/>
      <c r="V5611" s="17"/>
      <c r="W5611" s="17"/>
      <c r="X5611" s="17"/>
      <c r="Y5611" s="17"/>
      <c r="Z5611" s="18">
        <f>SUM(T5611:Y5611)</f>
        <v>0</v>
      </c>
      <c r="AA5611" s="17"/>
      <c r="AB5611" s="17"/>
      <c r="AC5611" s="41">
        <f>G5611+J5611+N5611+S5611+Z5611+AA5611-AB5611</f>
        <v>52.283333333333339</v>
      </c>
    </row>
    <row r="5612" spans="1:29" ht="25.5" x14ac:dyDescent="0.25">
      <c r="A5612" s="224">
        <v>5608</v>
      </c>
      <c r="B5612" s="81" t="s">
        <v>2194</v>
      </c>
      <c r="C5612" s="13" t="s">
        <v>1369</v>
      </c>
      <c r="D5612" s="18">
        <v>0.51559999999999995</v>
      </c>
      <c r="E5612" s="122"/>
      <c r="F5612" s="17"/>
      <c r="G5612" s="18">
        <f>SUM(D5612*100,E5612:F5612)</f>
        <v>51.559999999999995</v>
      </c>
      <c r="H5612" s="17"/>
      <c r="I5612" s="19"/>
      <c r="J5612" s="18">
        <f>SUM(H5612:I5612)</f>
        <v>0</v>
      </c>
      <c r="K5612" s="17"/>
      <c r="L5612" s="19"/>
      <c r="M5612" s="19"/>
      <c r="N5612" s="18">
        <f>SUM(K5612:M5612)</f>
        <v>0</v>
      </c>
      <c r="O5612" s="19"/>
      <c r="P5612" s="19"/>
      <c r="Q5612" s="19"/>
      <c r="R5612" s="19"/>
      <c r="S5612" s="18">
        <f>SUM(O5612:R5612)</f>
        <v>0</v>
      </c>
      <c r="T5612" s="20"/>
      <c r="U5612" s="17">
        <v>0.5</v>
      </c>
      <c r="V5612" s="17"/>
      <c r="W5612" s="17">
        <v>0.2</v>
      </c>
      <c r="X5612" s="17"/>
      <c r="Y5612" s="17"/>
      <c r="Z5612" s="18">
        <f>SUM(T5612:Y5612)</f>
        <v>0.7</v>
      </c>
      <c r="AA5612" s="17"/>
      <c r="AB5612" s="17"/>
      <c r="AC5612" s="41">
        <f>G5612+J5612+N5612+S5612+Z5612+AA5612-AB5612</f>
        <v>52.26</v>
      </c>
    </row>
    <row r="5613" spans="1:29" x14ac:dyDescent="0.25">
      <c r="A5613" s="224">
        <v>5609</v>
      </c>
      <c r="B5613" s="62" t="s">
        <v>3968</v>
      </c>
      <c r="C5613" s="13" t="s">
        <v>3340</v>
      </c>
      <c r="D5613" s="18">
        <v>0.42230769230769233</v>
      </c>
      <c r="E5613" s="122"/>
      <c r="F5613" s="17"/>
      <c r="G5613" s="18">
        <v>42.230769230769234</v>
      </c>
      <c r="H5613" s="17"/>
      <c r="I5613" s="19"/>
      <c r="J5613" s="18">
        <v>0</v>
      </c>
      <c r="K5613" s="17"/>
      <c r="L5613" s="19"/>
      <c r="M5613" s="19"/>
      <c r="N5613" s="18">
        <v>0</v>
      </c>
      <c r="O5613" s="19"/>
      <c r="P5613" s="19"/>
      <c r="Q5613" s="19"/>
      <c r="R5613" s="19"/>
      <c r="S5613" s="18">
        <v>0</v>
      </c>
      <c r="T5613" s="20"/>
      <c r="U5613" s="17"/>
      <c r="V5613" s="17"/>
      <c r="W5613" s="17"/>
      <c r="X5613" s="17">
        <v>10</v>
      </c>
      <c r="Y5613" s="17"/>
      <c r="Z5613" s="18">
        <v>10</v>
      </c>
      <c r="AA5613" s="17"/>
      <c r="AB5613" s="17"/>
      <c r="AC5613" s="41">
        <v>52.230769230769234</v>
      </c>
    </row>
    <row r="5614" spans="1:29" x14ac:dyDescent="0.25">
      <c r="A5614" s="224">
        <v>5610</v>
      </c>
      <c r="B5614" s="81" t="s">
        <v>2195</v>
      </c>
      <c r="C5614" s="8" t="s">
        <v>1369</v>
      </c>
      <c r="D5614" s="18">
        <v>0.52194756554307109</v>
      </c>
      <c r="E5614" s="122"/>
      <c r="F5614" s="17"/>
      <c r="G5614" s="18">
        <f>SUM(D5614*100,E5614:F5614)</f>
        <v>52.194756554307112</v>
      </c>
      <c r="H5614" s="17"/>
      <c r="I5614" s="19"/>
      <c r="J5614" s="18">
        <f>SUM(H5614:I5614)</f>
        <v>0</v>
      </c>
      <c r="K5614" s="17"/>
      <c r="L5614" s="19"/>
      <c r="M5614" s="19"/>
      <c r="N5614" s="18">
        <f>SUM(K5614:M5614)</f>
        <v>0</v>
      </c>
      <c r="O5614" s="19"/>
      <c r="P5614" s="19"/>
      <c r="Q5614" s="19"/>
      <c r="R5614" s="19"/>
      <c r="S5614" s="18">
        <f>SUM(O5614:R5614)</f>
        <v>0</v>
      </c>
      <c r="T5614" s="20"/>
      <c r="U5614" s="17"/>
      <c r="V5614" s="17"/>
      <c r="W5614" s="17"/>
      <c r="X5614" s="17"/>
      <c r="Y5614" s="17"/>
      <c r="Z5614" s="18">
        <f>SUM(T5614:Y5614)</f>
        <v>0</v>
      </c>
      <c r="AA5614" s="17"/>
      <c r="AB5614" s="17"/>
      <c r="AC5614" s="41">
        <f>G5614+J5614+N5614+S5614+Z5614+AA5614-AB5614</f>
        <v>52.194756554307112</v>
      </c>
    </row>
    <row r="5615" spans="1:29" x14ac:dyDescent="0.25">
      <c r="A5615" s="225">
        <v>5611</v>
      </c>
      <c r="B5615" s="80" t="s">
        <v>2196</v>
      </c>
      <c r="C5615" s="22" t="s">
        <v>1369</v>
      </c>
      <c r="D5615" s="18">
        <v>0.52066666666666672</v>
      </c>
      <c r="E5615" s="122"/>
      <c r="F5615" s="17"/>
      <c r="G5615" s="18">
        <f>SUM(D5615*100,E5615:F5615)</f>
        <v>52.06666666666667</v>
      </c>
      <c r="H5615" s="17"/>
      <c r="I5615" s="19"/>
      <c r="J5615" s="18">
        <f>SUM(H5615:I5615)</f>
        <v>0</v>
      </c>
      <c r="K5615" s="17"/>
      <c r="L5615" s="19"/>
      <c r="M5615" s="19"/>
      <c r="N5615" s="18">
        <f>SUM(K5615:M5615)</f>
        <v>0</v>
      </c>
      <c r="O5615" s="19"/>
      <c r="P5615" s="19"/>
      <c r="Q5615" s="19"/>
      <c r="R5615" s="19"/>
      <c r="S5615" s="18">
        <f>SUM(O5615:R5615)</f>
        <v>0</v>
      </c>
      <c r="T5615" s="20"/>
      <c r="U5615" s="17"/>
      <c r="V5615" s="17"/>
      <c r="W5615" s="17"/>
      <c r="X5615" s="17"/>
      <c r="Y5615" s="17"/>
      <c r="Z5615" s="18">
        <f>SUM(T5615:Y5615)</f>
        <v>0</v>
      </c>
      <c r="AA5615" s="17"/>
      <c r="AB5615" s="17"/>
      <c r="AC5615" s="41">
        <f>G5615+J5615+N5615+S5615+Z5615+AA5615-AB5615</f>
        <v>52.06666666666667</v>
      </c>
    </row>
    <row r="5616" spans="1:29" x14ac:dyDescent="0.25">
      <c r="A5616" s="224">
        <v>5612</v>
      </c>
      <c r="B5616" s="62" t="s">
        <v>3969</v>
      </c>
      <c r="C5616" s="13" t="s">
        <v>3340</v>
      </c>
      <c r="D5616" s="18">
        <v>0.47939393939393937</v>
      </c>
      <c r="E5616" s="122">
        <v>1</v>
      </c>
      <c r="F5616" s="17"/>
      <c r="G5616" s="18">
        <v>48.939393939393938</v>
      </c>
      <c r="H5616" s="17"/>
      <c r="I5616" s="19"/>
      <c r="J5616" s="18">
        <v>0</v>
      </c>
      <c r="K5616" s="17"/>
      <c r="L5616" s="19"/>
      <c r="M5616" s="19"/>
      <c r="N5616" s="18">
        <v>0</v>
      </c>
      <c r="O5616" s="19">
        <v>2.5</v>
      </c>
      <c r="P5616" s="19">
        <v>0.6</v>
      </c>
      <c r="Q5616" s="19"/>
      <c r="R5616" s="19"/>
      <c r="S5616" s="18">
        <v>3.1</v>
      </c>
      <c r="T5616" s="20"/>
      <c r="U5616" s="17"/>
      <c r="V5616" s="17"/>
      <c r="W5616" s="17"/>
      <c r="X5616" s="17"/>
      <c r="Y5616" s="17"/>
      <c r="Z5616" s="18">
        <v>0</v>
      </c>
      <c r="AA5616" s="17"/>
      <c r="AB5616" s="17"/>
      <c r="AC5616" s="41">
        <v>52.039393939393939</v>
      </c>
    </row>
    <row r="5617" spans="1:29" x14ac:dyDescent="0.25">
      <c r="A5617" s="224">
        <v>5613</v>
      </c>
      <c r="B5617" s="88" t="s">
        <v>2197</v>
      </c>
      <c r="C5617" s="8" t="s">
        <v>1369</v>
      </c>
      <c r="D5617" s="18">
        <v>0.51335333333333333</v>
      </c>
      <c r="E5617" s="122"/>
      <c r="F5617" s="17"/>
      <c r="G5617" s="18">
        <f>SUM(D5617*100,E5617:F5617)</f>
        <v>51.335333333333331</v>
      </c>
      <c r="H5617" s="17"/>
      <c r="I5617" s="19"/>
      <c r="J5617" s="18">
        <f>SUM(H5617:I5617)</f>
        <v>0</v>
      </c>
      <c r="K5617" s="17"/>
      <c r="L5617" s="19"/>
      <c r="M5617" s="19"/>
      <c r="N5617" s="18">
        <f>SUM(K5617:M5617)</f>
        <v>0</v>
      </c>
      <c r="O5617" s="19"/>
      <c r="P5617" s="19"/>
      <c r="Q5617" s="19"/>
      <c r="R5617" s="19"/>
      <c r="S5617" s="18">
        <f>SUM(O5617:R5617)</f>
        <v>0</v>
      </c>
      <c r="T5617" s="20"/>
      <c r="U5617" s="17">
        <v>0.5</v>
      </c>
      <c r="V5617" s="17"/>
      <c r="W5617" s="17">
        <v>0.2</v>
      </c>
      <c r="X5617" s="17"/>
      <c r="Y5617" s="17"/>
      <c r="Z5617" s="18">
        <f>SUM(T5617:Y5617)</f>
        <v>0.7</v>
      </c>
      <c r="AA5617" s="17"/>
      <c r="AB5617" s="17"/>
      <c r="AC5617" s="41">
        <f>G5617+J5617+N5617+S5617+Z5617+AA5617-AB5617</f>
        <v>52.035333333333334</v>
      </c>
    </row>
    <row r="5618" spans="1:29" x14ac:dyDescent="0.25">
      <c r="A5618" s="224">
        <v>5614</v>
      </c>
      <c r="B5618" s="109">
        <v>204037</v>
      </c>
      <c r="C5618" s="36" t="s">
        <v>5457</v>
      </c>
      <c r="D5618" s="38">
        <v>0.52</v>
      </c>
      <c r="E5618" s="123"/>
      <c r="F5618" s="33"/>
      <c r="G5618" s="34">
        <v>52</v>
      </c>
      <c r="H5618" s="33"/>
      <c r="I5618" s="32"/>
      <c r="J5618" s="34">
        <v>0</v>
      </c>
      <c r="K5618" s="33"/>
      <c r="L5618" s="32"/>
      <c r="M5618" s="32"/>
      <c r="N5618" s="34">
        <v>0</v>
      </c>
      <c r="O5618" s="32"/>
      <c r="P5618" s="32"/>
      <c r="Q5618" s="32"/>
      <c r="R5618" s="32"/>
      <c r="S5618" s="34">
        <v>0</v>
      </c>
      <c r="T5618" s="35"/>
      <c r="U5618" s="33"/>
      <c r="V5618" s="33"/>
      <c r="W5618" s="33"/>
      <c r="X5618" s="33"/>
      <c r="Y5618" s="33"/>
      <c r="Z5618" s="34">
        <v>0</v>
      </c>
      <c r="AA5618" s="33"/>
      <c r="AB5618" s="33"/>
      <c r="AC5618" s="42">
        <v>52</v>
      </c>
    </row>
    <row r="5619" spans="1:29" x14ac:dyDescent="0.25">
      <c r="A5619" s="225">
        <v>5615</v>
      </c>
      <c r="B5619" s="86" t="s">
        <v>2198</v>
      </c>
      <c r="C5619" s="21" t="s">
        <v>1369</v>
      </c>
      <c r="D5619" s="18">
        <v>0.51954128440366976</v>
      </c>
      <c r="E5619" s="122"/>
      <c r="F5619" s="17"/>
      <c r="G5619" s="18">
        <f>SUM(D5619*100,E5619:F5619)</f>
        <v>51.954128440366972</v>
      </c>
      <c r="H5619" s="17"/>
      <c r="I5619" s="19"/>
      <c r="J5619" s="18">
        <f>SUM(H5619:I5619)</f>
        <v>0</v>
      </c>
      <c r="K5619" s="17"/>
      <c r="L5619" s="19"/>
      <c r="M5619" s="19"/>
      <c r="N5619" s="18">
        <f>SUM(K5619:M5619)</f>
        <v>0</v>
      </c>
      <c r="O5619" s="19"/>
      <c r="P5619" s="19"/>
      <c r="Q5619" s="19"/>
      <c r="R5619" s="19"/>
      <c r="S5619" s="18">
        <f>SUM(O5619:R5619)</f>
        <v>0</v>
      </c>
      <c r="T5619" s="20"/>
      <c r="U5619" s="17"/>
      <c r="V5619" s="17"/>
      <c r="W5619" s="17"/>
      <c r="X5619" s="17"/>
      <c r="Y5619" s="17"/>
      <c r="Z5619" s="18">
        <f>SUM(T5619:Y5619)</f>
        <v>0</v>
      </c>
      <c r="AA5619" s="17"/>
      <c r="AB5619" s="17"/>
      <c r="AC5619" s="41">
        <f>G5619+J5619+N5619+S5619+Z5619+AA5619-AB5619</f>
        <v>51.954128440366972</v>
      </c>
    </row>
    <row r="5620" spans="1:29" x14ac:dyDescent="0.25">
      <c r="A5620" s="224">
        <v>5616</v>
      </c>
      <c r="B5620" s="62" t="s">
        <v>4935</v>
      </c>
      <c r="C5620" s="8" t="s">
        <v>4042</v>
      </c>
      <c r="D5620" s="18">
        <v>0.51947368421052631</v>
      </c>
      <c r="E5620" s="124"/>
      <c r="F5620" s="17"/>
      <c r="G5620" s="18">
        <f>SUM(D5620*100,E5620:F5620)</f>
        <v>51.94736842105263</v>
      </c>
      <c r="H5620" s="17"/>
      <c r="I5620" s="19"/>
      <c r="J5620" s="18">
        <f>SUM(H5620:I5620)</f>
        <v>0</v>
      </c>
      <c r="K5620" s="17"/>
      <c r="L5620" s="19"/>
      <c r="M5620" s="19"/>
      <c r="N5620" s="18">
        <f>SUM(K5620:M5620)</f>
        <v>0</v>
      </c>
      <c r="O5620" s="19"/>
      <c r="P5620" s="19"/>
      <c r="Q5620" s="19"/>
      <c r="R5620" s="19"/>
      <c r="S5620" s="18">
        <f>SUM(O5620:R5620)</f>
        <v>0</v>
      </c>
      <c r="T5620" s="20"/>
      <c r="U5620" s="17"/>
      <c r="V5620" s="17"/>
      <c r="W5620" s="17"/>
      <c r="X5620" s="17"/>
      <c r="Y5620" s="17"/>
      <c r="Z5620" s="18">
        <f>SUM(T5620:Y5620)</f>
        <v>0</v>
      </c>
      <c r="AA5620" s="17"/>
      <c r="AB5620" s="17"/>
      <c r="AC5620" s="41">
        <f>G5620+J5620+N5620+S5620+Z5620+AA5620-AB5620</f>
        <v>51.94736842105263</v>
      </c>
    </row>
    <row r="5621" spans="1:29" x14ac:dyDescent="0.25">
      <c r="A5621" s="224">
        <v>5617</v>
      </c>
      <c r="B5621" s="62" t="s">
        <v>4879</v>
      </c>
      <c r="C5621" s="8" t="s">
        <v>4042</v>
      </c>
      <c r="D5621" s="18">
        <v>0.49432432432432433</v>
      </c>
      <c r="E5621" s="124"/>
      <c r="F5621" s="17"/>
      <c r="G5621" s="18">
        <f>SUM(D5621*100,E5621:F5621)</f>
        <v>49.432432432432435</v>
      </c>
      <c r="H5621" s="17"/>
      <c r="I5621" s="19"/>
      <c r="J5621" s="18">
        <f>SUM(H5621:I5621)</f>
        <v>0</v>
      </c>
      <c r="K5621" s="17"/>
      <c r="L5621" s="19"/>
      <c r="M5621" s="19"/>
      <c r="N5621" s="18">
        <f>SUM(K5621:M5621)</f>
        <v>0</v>
      </c>
      <c r="O5621" s="19"/>
      <c r="P5621" s="19"/>
      <c r="Q5621" s="19"/>
      <c r="R5621" s="19"/>
      <c r="S5621" s="18">
        <f>SUM(O5621:R5621)</f>
        <v>0</v>
      </c>
      <c r="T5621" s="20"/>
      <c r="U5621" s="17">
        <v>0.5</v>
      </c>
      <c r="V5621" s="17"/>
      <c r="W5621" s="17">
        <v>2</v>
      </c>
      <c r="X5621" s="17"/>
      <c r="Y5621" s="17"/>
      <c r="Z5621" s="18">
        <f>SUM(T5621:Y5621)</f>
        <v>2.5</v>
      </c>
      <c r="AA5621" s="17"/>
      <c r="AB5621" s="17"/>
      <c r="AC5621" s="41">
        <f>G5621+J5621+N5621+S5621+Z5621+AA5621-AB5621</f>
        <v>51.932432432432435</v>
      </c>
    </row>
    <row r="5622" spans="1:29" x14ac:dyDescent="0.25">
      <c r="A5622" s="224">
        <v>5618</v>
      </c>
      <c r="B5622" s="111" t="s">
        <v>4100</v>
      </c>
      <c r="C5622" s="8" t="s">
        <v>4042</v>
      </c>
      <c r="D5622" s="18">
        <v>0.51093750000000004</v>
      </c>
      <c r="E5622" s="124"/>
      <c r="F5622" s="17"/>
      <c r="G5622" s="18">
        <f>SUM(D5622*100,E5622:F5622)</f>
        <v>51.093750000000007</v>
      </c>
      <c r="H5622" s="17"/>
      <c r="I5622" s="19"/>
      <c r="J5622" s="18">
        <f>SUM(H5622:I5622)</f>
        <v>0</v>
      </c>
      <c r="K5622" s="17"/>
      <c r="L5622" s="19"/>
      <c r="M5622" s="19"/>
      <c r="N5622" s="18">
        <f>SUM(K5622:M5622)</f>
        <v>0</v>
      </c>
      <c r="O5622" s="19"/>
      <c r="P5622" s="19"/>
      <c r="Q5622" s="19"/>
      <c r="R5622" s="19"/>
      <c r="S5622" s="18">
        <f>SUM(O5622:R5622)</f>
        <v>0</v>
      </c>
      <c r="T5622" s="20"/>
      <c r="U5622" s="17">
        <v>0.8</v>
      </c>
      <c r="V5622" s="17"/>
      <c r="W5622" s="17"/>
      <c r="X5622" s="17"/>
      <c r="Y5622" s="17"/>
      <c r="Z5622" s="18">
        <f>SUM(T5622:Y5622)</f>
        <v>0.8</v>
      </c>
      <c r="AA5622" s="17"/>
      <c r="AB5622" s="17"/>
      <c r="AC5622" s="41">
        <f>G5622+J5622+N5622+S5622+Z5622+AA5622-AB5622</f>
        <v>51.893750000000004</v>
      </c>
    </row>
    <row r="5623" spans="1:29" x14ac:dyDescent="0.25">
      <c r="A5623" s="225">
        <v>5619</v>
      </c>
      <c r="B5623" s="62" t="s">
        <v>5237</v>
      </c>
      <c r="C5623" s="9" t="s">
        <v>4042</v>
      </c>
      <c r="D5623" s="18">
        <v>0.51881212121212117</v>
      </c>
      <c r="E5623" s="124"/>
      <c r="F5623" s="17"/>
      <c r="G5623" s="18">
        <f>SUM(D5623*100,E5623:F5623)</f>
        <v>51.881212121212116</v>
      </c>
      <c r="H5623" s="17"/>
      <c r="I5623" s="19"/>
      <c r="J5623" s="18">
        <f>SUM(H5623:I5623)</f>
        <v>0</v>
      </c>
      <c r="K5623" s="17"/>
      <c r="L5623" s="19"/>
      <c r="M5623" s="19"/>
      <c r="N5623" s="18">
        <f>SUM(K5623:M5623)</f>
        <v>0</v>
      </c>
      <c r="O5623" s="19"/>
      <c r="P5623" s="19"/>
      <c r="Q5623" s="19"/>
      <c r="R5623" s="19"/>
      <c r="S5623" s="18">
        <f>SUM(O5623:R5623)</f>
        <v>0</v>
      </c>
      <c r="T5623" s="20"/>
      <c r="U5623" s="17"/>
      <c r="V5623" s="17"/>
      <c r="W5623" s="17"/>
      <c r="X5623" s="17"/>
      <c r="Y5623" s="17"/>
      <c r="Z5623" s="18">
        <f>SUM(T5623:Y5623)</f>
        <v>0</v>
      </c>
      <c r="AA5623" s="17"/>
      <c r="AB5623" s="17"/>
      <c r="AC5623" s="41">
        <f>G5623+J5623+N5623+S5623+Z5623+AA5623-AB5623</f>
        <v>51.881212121212116</v>
      </c>
    </row>
    <row r="5624" spans="1:29" ht="25.5" x14ac:dyDescent="0.25">
      <c r="A5624" s="224">
        <v>5620</v>
      </c>
      <c r="B5624" s="81" t="s">
        <v>2199</v>
      </c>
      <c r="C5624" s="13" t="s">
        <v>1369</v>
      </c>
      <c r="D5624" s="18">
        <v>0.51842857142857135</v>
      </c>
      <c r="E5624" s="122"/>
      <c r="F5624" s="17"/>
      <c r="G5624" s="18">
        <f>SUM(D5624*100,E5624:F5624)</f>
        <v>51.842857142857135</v>
      </c>
      <c r="H5624" s="17"/>
      <c r="I5624" s="19"/>
      <c r="J5624" s="18">
        <f>SUM(H5624:I5624)</f>
        <v>0</v>
      </c>
      <c r="K5624" s="17"/>
      <c r="L5624" s="19"/>
      <c r="M5624" s="19"/>
      <c r="N5624" s="18">
        <f>SUM(K5624:M5624)</f>
        <v>0</v>
      </c>
      <c r="O5624" s="19"/>
      <c r="P5624" s="19"/>
      <c r="Q5624" s="19"/>
      <c r="R5624" s="19"/>
      <c r="S5624" s="18">
        <f>SUM(O5624:R5624)</f>
        <v>0</v>
      </c>
      <c r="T5624" s="20"/>
      <c r="U5624" s="17"/>
      <c r="V5624" s="17"/>
      <c r="W5624" s="17"/>
      <c r="X5624" s="17"/>
      <c r="Y5624" s="17"/>
      <c r="Z5624" s="18">
        <f>SUM(T5624:Y5624)</f>
        <v>0</v>
      </c>
      <c r="AA5624" s="17"/>
      <c r="AB5624" s="17"/>
      <c r="AC5624" s="41">
        <f>G5624+J5624+N5624+S5624+Z5624+AA5624-AB5624</f>
        <v>51.842857142857135</v>
      </c>
    </row>
    <row r="5625" spans="1:29" x14ac:dyDescent="0.25">
      <c r="A5625" s="224">
        <v>5621</v>
      </c>
      <c r="B5625" s="58" t="s">
        <v>1259</v>
      </c>
      <c r="C5625" s="8" t="s">
        <v>5456</v>
      </c>
      <c r="D5625" s="6">
        <v>0.51793103448275857</v>
      </c>
      <c r="E5625" s="121"/>
      <c r="F5625" s="5"/>
      <c r="G5625" s="6">
        <f>SUM(D5625*100,E5625:F5625)</f>
        <v>51.793103448275858</v>
      </c>
      <c r="H5625" s="5"/>
      <c r="I5625" s="4"/>
      <c r="J5625" s="6">
        <f>SUM(H5625:I5625)</f>
        <v>0</v>
      </c>
      <c r="K5625" s="5"/>
      <c r="L5625" s="4"/>
      <c r="M5625" s="4"/>
      <c r="N5625" s="6">
        <f>SUM(K5625:M5625)</f>
        <v>0</v>
      </c>
      <c r="O5625" s="4"/>
      <c r="P5625" s="4"/>
      <c r="Q5625" s="4"/>
      <c r="R5625" s="4"/>
      <c r="S5625" s="6">
        <f>SUM(O5625:R5625)</f>
        <v>0</v>
      </c>
      <c r="T5625" s="7"/>
      <c r="U5625" s="5"/>
      <c r="V5625" s="5"/>
      <c r="W5625" s="5"/>
      <c r="X5625" s="5"/>
      <c r="Y5625" s="5"/>
      <c r="Z5625" s="6">
        <f>SUM(T5625:Y5625)</f>
        <v>0</v>
      </c>
      <c r="AA5625" s="5"/>
      <c r="AB5625" s="5"/>
      <c r="AC5625" s="40">
        <f>G5625+J5625+N5625+S5625+Z5625+AA5625-AB5625</f>
        <v>51.793103448275858</v>
      </c>
    </row>
    <row r="5626" spans="1:29" x14ac:dyDescent="0.25">
      <c r="A5626" s="224">
        <v>5622</v>
      </c>
      <c r="B5626" s="113" t="s">
        <v>4260</v>
      </c>
      <c r="C5626" s="24" t="s">
        <v>4042</v>
      </c>
      <c r="D5626" s="18">
        <v>0.51290322580645165</v>
      </c>
      <c r="E5626" s="124"/>
      <c r="F5626" s="17"/>
      <c r="G5626" s="18">
        <f>SUM(D5626*100,E5626:F5626)</f>
        <v>51.290322580645167</v>
      </c>
      <c r="H5626" s="17"/>
      <c r="I5626" s="19"/>
      <c r="J5626" s="18">
        <f>SUM(H5626:I5626)</f>
        <v>0</v>
      </c>
      <c r="K5626" s="17"/>
      <c r="L5626" s="19"/>
      <c r="M5626" s="19"/>
      <c r="N5626" s="18">
        <f>SUM(K5626:M5626)</f>
        <v>0</v>
      </c>
      <c r="O5626" s="19"/>
      <c r="P5626" s="19"/>
      <c r="Q5626" s="19"/>
      <c r="R5626" s="19"/>
      <c r="S5626" s="18">
        <f>SUM(O5626:R5626)</f>
        <v>0</v>
      </c>
      <c r="T5626" s="20"/>
      <c r="U5626" s="17">
        <v>0.5</v>
      </c>
      <c r="V5626" s="17"/>
      <c r="W5626" s="17"/>
      <c r="X5626" s="17"/>
      <c r="Y5626" s="17"/>
      <c r="Z5626" s="18">
        <f>SUM(T5626:Y5626)</f>
        <v>0.5</v>
      </c>
      <c r="AA5626" s="17"/>
      <c r="AB5626" s="17"/>
      <c r="AC5626" s="41">
        <f>G5626+J5626+N5626+S5626+Z5626+AA5626-AB5626</f>
        <v>51.790322580645167</v>
      </c>
    </row>
    <row r="5627" spans="1:29" x14ac:dyDescent="0.25">
      <c r="A5627" s="225">
        <v>5623</v>
      </c>
      <c r="B5627" s="163" t="s">
        <v>2200</v>
      </c>
      <c r="C5627" s="8" t="s">
        <v>1369</v>
      </c>
      <c r="D5627" s="18">
        <v>0.51763999999999999</v>
      </c>
      <c r="E5627" s="122"/>
      <c r="F5627" s="17"/>
      <c r="G5627" s="18">
        <f>SUM(D5627*100,E5627:F5627)</f>
        <v>51.763999999999996</v>
      </c>
      <c r="H5627" s="17"/>
      <c r="I5627" s="19"/>
      <c r="J5627" s="18">
        <f>SUM(H5627:I5627)</f>
        <v>0</v>
      </c>
      <c r="K5627" s="17"/>
      <c r="L5627" s="19"/>
      <c r="M5627" s="19"/>
      <c r="N5627" s="18">
        <f>SUM(K5627:M5627)</f>
        <v>0</v>
      </c>
      <c r="O5627" s="19"/>
      <c r="P5627" s="19"/>
      <c r="Q5627" s="19"/>
      <c r="R5627" s="19"/>
      <c r="S5627" s="18">
        <f>SUM(O5627:R5627)</f>
        <v>0</v>
      </c>
      <c r="T5627" s="20"/>
      <c r="U5627" s="17"/>
      <c r="V5627" s="17"/>
      <c r="W5627" s="17"/>
      <c r="X5627" s="17"/>
      <c r="Y5627" s="17"/>
      <c r="Z5627" s="18">
        <f>SUM(T5627:Y5627)</f>
        <v>0</v>
      </c>
      <c r="AA5627" s="17"/>
      <c r="AB5627" s="17"/>
      <c r="AC5627" s="41">
        <f>G5627+J5627+N5627+S5627+Z5627+AA5627-AB5627</f>
        <v>51.763999999999996</v>
      </c>
    </row>
    <row r="5628" spans="1:29" x14ac:dyDescent="0.25">
      <c r="A5628" s="224">
        <v>5624</v>
      </c>
      <c r="B5628" s="112" t="s">
        <v>2201</v>
      </c>
      <c r="C5628" s="21" t="s">
        <v>1369</v>
      </c>
      <c r="D5628" s="18">
        <v>0.51750841750841747</v>
      </c>
      <c r="E5628" s="122"/>
      <c r="F5628" s="17"/>
      <c r="G5628" s="18">
        <f>SUM(D5628*100,E5628:F5628)</f>
        <v>51.750841750841744</v>
      </c>
      <c r="H5628" s="17"/>
      <c r="I5628" s="19"/>
      <c r="J5628" s="18">
        <f>SUM(H5628:I5628)</f>
        <v>0</v>
      </c>
      <c r="K5628" s="17"/>
      <c r="L5628" s="19"/>
      <c r="M5628" s="19"/>
      <c r="N5628" s="18">
        <f>SUM(K5628:M5628)</f>
        <v>0</v>
      </c>
      <c r="O5628" s="19"/>
      <c r="P5628" s="19"/>
      <c r="Q5628" s="19"/>
      <c r="R5628" s="19"/>
      <c r="S5628" s="18">
        <f>SUM(O5628:R5628)</f>
        <v>0</v>
      </c>
      <c r="T5628" s="20"/>
      <c r="U5628" s="17"/>
      <c r="V5628" s="17"/>
      <c r="W5628" s="17"/>
      <c r="X5628" s="17"/>
      <c r="Y5628" s="17"/>
      <c r="Z5628" s="18">
        <f>SUM(T5628:Y5628)</f>
        <v>0</v>
      </c>
      <c r="AA5628" s="17"/>
      <c r="AB5628" s="17"/>
      <c r="AC5628" s="41">
        <f>G5628+J5628+N5628+S5628+Z5628+AA5628-AB5628</f>
        <v>51.750841750841744</v>
      </c>
    </row>
    <row r="5629" spans="1:29" x14ac:dyDescent="0.25">
      <c r="A5629" s="224">
        <v>5625</v>
      </c>
      <c r="B5629" s="113" t="s">
        <v>3260</v>
      </c>
      <c r="C5629" s="13" t="s">
        <v>2360</v>
      </c>
      <c r="D5629" s="18">
        <v>0.51749999999999996</v>
      </c>
      <c r="E5629" s="122"/>
      <c r="F5629" s="17"/>
      <c r="G5629" s="18">
        <v>51.749999999999993</v>
      </c>
      <c r="H5629" s="17"/>
      <c r="I5629" s="19"/>
      <c r="J5629" s="18">
        <v>0</v>
      </c>
      <c r="K5629" s="17"/>
      <c r="L5629" s="19"/>
      <c r="M5629" s="19"/>
      <c r="N5629" s="18">
        <v>0</v>
      </c>
      <c r="O5629" s="19"/>
      <c r="P5629" s="19"/>
      <c r="Q5629" s="19"/>
      <c r="R5629" s="19"/>
      <c r="S5629" s="18">
        <v>0</v>
      </c>
      <c r="T5629" s="20"/>
      <c r="U5629" s="17"/>
      <c r="V5629" s="17"/>
      <c r="W5629" s="17"/>
      <c r="X5629" s="17"/>
      <c r="Y5629" s="17"/>
      <c r="Z5629" s="18">
        <v>0</v>
      </c>
      <c r="AA5629" s="17"/>
      <c r="AB5629" s="17"/>
      <c r="AC5629" s="41">
        <v>51.749999999999993</v>
      </c>
    </row>
    <row r="5630" spans="1:29" x14ac:dyDescent="0.25">
      <c r="A5630" s="224">
        <v>5626</v>
      </c>
      <c r="B5630" s="113" t="s">
        <v>1260</v>
      </c>
      <c r="C5630" s="8" t="s">
        <v>5456</v>
      </c>
      <c r="D5630" s="6">
        <v>0.51241379310344826</v>
      </c>
      <c r="E5630" s="121"/>
      <c r="F5630" s="5"/>
      <c r="G5630" s="6">
        <f>SUM(D5630*100,E5630:F5630)</f>
        <v>51.241379310344826</v>
      </c>
      <c r="H5630" s="5"/>
      <c r="I5630" s="4"/>
      <c r="J5630" s="6">
        <f>SUM(H5630:I5630)</f>
        <v>0</v>
      </c>
      <c r="K5630" s="5"/>
      <c r="L5630" s="4"/>
      <c r="M5630" s="4"/>
      <c r="N5630" s="6">
        <f>SUM(K5630:M5630)</f>
        <v>0</v>
      </c>
      <c r="O5630" s="4"/>
      <c r="P5630" s="4"/>
      <c r="Q5630" s="4"/>
      <c r="R5630" s="4"/>
      <c r="S5630" s="6">
        <f>SUM(O5630:R5630)</f>
        <v>0</v>
      </c>
      <c r="T5630" s="7"/>
      <c r="U5630" s="5">
        <v>0.5</v>
      </c>
      <c r="V5630" s="5"/>
      <c r="W5630" s="5"/>
      <c r="X5630" s="5"/>
      <c r="Y5630" s="5"/>
      <c r="Z5630" s="6">
        <f>SUM(T5630:Y5630)</f>
        <v>0.5</v>
      </c>
      <c r="AA5630" s="5"/>
      <c r="AB5630" s="5"/>
      <c r="AC5630" s="40">
        <f>G5630+J5630+N5630+S5630+Z5630+AA5630-AB5630</f>
        <v>51.741379310344826</v>
      </c>
    </row>
    <row r="5631" spans="1:29" x14ac:dyDescent="0.25">
      <c r="A5631" s="225">
        <v>5627</v>
      </c>
      <c r="B5631" s="156">
        <v>214193</v>
      </c>
      <c r="C5631" s="36" t="s">
        <v>5457</v>
      </c>
      <c r="D5631" s="39">
        <v>0.51707407407407402</v>
      </c>
      <c r="E5631" s="123"/>
      <c r="F5631" s="33"/>
      <c r="G5631" s="34">
        <v>51.707407407407402</v>
      </c>
      <c r="H5631" s="33"/>
      <c r="I5631" s="32"/>
      <c r="J5631" s="34">
        <v>0</v>
      </c>
      <c r="K5631" s="33"/>
      <c r="L5631" s="32"/>
      <c r="M5631" s="32"/>
      <c r="N5631" s="34">
        <v>0</v>
      </c>
      <c r="O5631" s="32"/>
      <c r="P5631" s="32"/>
      <c r="Q5631" s="32"/>
      <c r="R5631" s="32"/>
      <c r="S5631" s="34">
        <v>0</v>
      </c>
      <c r="T5631" s="35"/>
      <c r="U5631" s="33"/>
      <c r="V5631" s="33"/>
      <c r="W5631" s="33"/>
      <c r="X5631" s="33"/>
      <c r="Y5631" s="33"/>
      <c r="Z5631" s="34">
        <v>0</v>
      </c>
      <c r="AA5631" s="33"/>
      <c r="AB5631" s="33"/>
      <c r="AC5631" s="42">
        <v>51.707407407407402</v>
      </c>
    </row>
    <row r="5632" spans="1:29" x14ac:dyDescent="0.25">
      <c r="A5632" s="224">
        <v>5628</v>
      </c>
      <c r="B5632" s="159" t="s">
        <v>2202</v>
      </c>
      <c r="C5632" s="8" t="s">
        <v>1369</v>
      </c>
      <c r="D5632" s="18">
        <v>0.51600000000000001</v>
      </c>
      <c r="E5632" s="122"/>
      <c r="F5632" s="17"/>
      <c r="G5632" s="18">
        <f>SUM(D5632*100,E5632:F5632)</f>
        <v>51.6</v>
      </c>
      <c r="H5632" s="17"/>
      <c r="I5632" s="19"/>
      <c r="J5632" s="18">
        <f>SUM(H5632:I5632)</f>
        <v>0</v>
      </c>
      <c r="K5632" s="17"/>
      <c r="L5632" s="19"/>
      <c r="M5632" s="19"/>
      <c r="N5632" s="18">
        <f>SUM(K5632:M5632)</f>
        <v>0</v>
      </c>
      <c r="O5632" s="19"/>
      <c r="P5632" s="19"/>
      <c r="Q5632" s="19"/>
      <c r="R5632" s="19"/>
      <c r="S5632" s="18">
        <f>SUM(O5632:R5632)</f>
        <v>0</v>
      </c>
      <c r="T5632" s="20"/>
      <c r="U5632" s="17"/>
      <c r="V5632" s="17"/>
      <c r="W5632" s="17"/>
      <c r="X5632" s="17"/>
      <c r="Y5632" s="17"/>
      <c r="Z5632" s="18">
        <f>SUM(T5632:Y5632)</f>
        <v>0</v>
      </c>
      <c r="AA5632" s="17"/>
      <c r="AB5632" s="17"/>
      <c r="AC5632" s="41">
        <f>G5632+J5632+N5632+S5632+Z5632+AA5632-AB5632</f>
        <v>51.6</v>
      </c>
    </row>
    <row r="5633" spans="1:29" x14ac:dyDescent="0.25">
      <c r="A5633" s="224">
        <v>5629</v>
      </c>
      <c r="B5633" s="156">
        <v>184054</v>
      </c>
      <c r="C5633" s="36" t="s">
        <v>5457</v>
      </c>
      <c r="D5633" s="39">
        <v>0.51555555555555554</v>
      </c>
      <c r="E5633" s="123"/>
      <c r="F5633" s="33"/>
      <c r="G5633" s="34">
        <v>51.555555555555557</v>
      </c>
      <c r="H5633" s="33"/>
      <c r="I5633" s="32"/>
      <c r="J5633" s="34">
        <v>0</v>
      </c>
      <c r="K5633" s="33"/>
      <c r="L5633" s="32"/>
      <c r="M5633" s="32"/>
      <c r="N5633" s="34">
        <v>0</v>
      </c>
      <c r="O5633" s="32"/>
      <c r="P5633" s="32"/>
      <c r="Q5633" s="32"/>
      <c r="R5633" s="32"/>
      <c r="S5633" s="34">
        <v>0</v>
      </c>
      <c r="T5633" s="35"/>
      <c r="U5633" s="33"/>
      <c r="V5633" s="33"/>
      <c r="W5633" s="33"/>
      <c r="X5633" s="33"/>
      <c r="Y5633" s="33"/>
      <c r="Z5633" s="34">
        <v>0</v>
      </c>
      <c r="AA5633" s="33"/>
      <c r="AB5633" s="33"/>
      <c r="AC5633" s="42">
        <v>51.555555555555557</v>
      </c>
    </row>
    <row r="5634" spans="1:29" x14ac:dyDescent="0.25">
      <c r="A5634" s="224">
        <v>5630</v>
      </c>
      <c r="B5634" s="113" t="s">
        <v>3970</v>
      </c>
      <c r="C5634" s="13" t="s">
        <v>3340</v>
      </c>
      <c r="D5634" s="18">
        <v>0.50545454545454549</v>
      </c>
      <c r="E5634" s="122">
        <v>1</v>
      </c>
      <c r="F5634" s="17"/>
      <c r="G5634" s="18">
        <v>51.545454545454547</v>
      </c>
      <c r="H5634" s="17"/>
      <c r="I5634" s="19"/>
      <c r="J5634" s="18">
        <v>0</v>
      </c>
      <c r="K5634" s="17"/>
      <c r="L5634" s="19"/>
      <c r="M5634" s="19"/>
      <c r="N5634" s="18">
        <v>0</v>
      </c>
      <c r="O5634" s="19"/>
      <c r="P5634" s="19"/>
      <c r="Q5634" s="19"/>
      <c r="R5634" s="19"/>
      <c r="S5634" s="18">
        <v>0</v>
      </c>
      <c r="T5634" s="20"/>
      <c r="U5634" s="17"/>
      <c r="V5634" s="17"/>
      <c r="W5634" s="17"/>
      <c r="X5634" s="17"/>
      <c r="Y5634" s="17"/>
      <c r="Z5634" s="18">
        <v>0</v>
      </c>
      <c r="AA5634" s="17"/>
      <c r="AB5634" s="17"/>
      <c r="AC5634" s="41">
        <v>51.545454545454547</v>
      </c>
    </row>
    <row r="5635" spans="1:29" x14ac:dyDescent="0.25">
      <c r="A5635" s="225">
        <v>5631</v>
      </c>
      <c r="B5635" s="112" t="s">
        <v>2203</v>
      </c>
      <c r="C5635" s="8" t="s">
        <v>1369</v>
      </c>
      <c r="D5635" s="18">
        <v>0.5148314606741573</v>
      </c>
      <c r="E5635" s="122"/>
      <c r="F5635" s="17"/>
      <c r="G5635" s="18">
        <f>SUM(D5635*100,E5635:F5635)</f>
        <v>51.483146067415731</v>
      </c>
      <c r="H5635" s="17"/>
      <c r="I5635" s="19"/>
      <c r="J5635" s="18">
        <f>SUM(H5635:I5635)</f>
        <v>0</v>
      </c>
      <c r="K5635" s="17"/>
      <c r="L5635" s="19"/>
      <c r="M5635" s="19"/>
      <c r="N5635" s="18">
        <f>SUM(K5635:M5635)</f>
        <v>0</v>
      </c>
      <c r="O5635" s="19"/>
      <c r="P5635" s="19"/>
      <c r="Q5635" s="19"/>
      <c r="R5635" s="19"/>
      <c r="S5635" s="18">
        <f>SUM(O5635:R5635)</f>
        <v>0</v>
      </c>
      <c r="T5635" s="20"/>
      <c r="U5635" s="17"/>
      <c r="V5635" s="17"/>
      <c r="W5635" s="17"/>
      <c r="X5635" s="17"/>
      <c r="Y5635" s="17"/>
      <c r="Z5635" s="18">
        <f>SUM(T5635:Y5635)</f>
        <v>0</v>
      </c>
      <c r="AA5635" s="17"/>
      <c r="AB5635" s="17"/>
      <c r="AC5635" s="41">
        <f>G5635+J5635+N5635+S5635+Z5635+AA5635-AB5635</f>
        <v>51.483146067415731</v>
      </c>
    </row>
    <row r="5636" spans="1:29" x14ac:dyDescent="0.25">
      <c r="A5636" s="224">
        <v>5632</v>
      </c>
      <c r="B5636" s="113" t="s">
        <v>3971</v>
      </c>
      <c r="C5636" s="13" t="s">
        <v>3340</v>
      </c>
      <c r="D5636" s="18">
        <v>0.50454545454545452</v>
      </c>
      <c r="E5636" s="122">
        <v>1</v>
      </c>
      <c r="F5636" s="17"/>
      <c r="G5636" s="18">
        <v>51.454545454545453</v>
      </c>
      <c r="H5636" s="17"/>
      <c r="I5636" s="19"/>
      <c r="J5636" s="18">
        <v>0</v>
      </c>
      <c r="K5636" s="17"/>
      <c r="L5636" s="19"/>
      <c r="M5636" s="19"/>
      <c r="N5636" s="18">
        <v>0</v>
      </c>
      <c r="O5636" s="19"/>
      <c r="P5636" s="19"/>
      <c r="Q5636" s="19"/>
      <c r="R5636" s="19"/>
      <c r="S5636" s="18">
        <v>0</v>
      </c>
      <c r="T5636" s="20"/>
      <c r="U5636" s="17"/>
      <c r="V5636" s="17"/>
      <c r="W5636" s="17"/>
      <c r="X5636" s="17"/>
      <c r="Y5636" s="17"/>
      <c r="Z5636" s="18">
        <v>0</v>
      </c>
      <c r="AA5636" s="17"/>
      <c r="AB5636" s="17"/>
      <c r="AC5636" s="41">
        <v>51.454545454545453</v>
      </c>
    </row>
    <row r="5637" spans="1:29" x14ac:dyDescent="0.25">
      <c r="A5637" s="224">
        <v>5633</v>
      </c>
      <c r="B5637" s="113" t="s">
        <v>3261</v>
      </c>
      <c r="C5637" s="13" t="s">
        <v>2360</v>
      </c>
      <c r="D5637" s="18">
        <v>0.51400000000000001</v>
      </c>
      <c r="E5637" s="122"/>
      <c r="F5637" s="17"/>
      <c r="G5637" s="18">
        <v>51.4</v>
      </c>
      <c r="H5637" s="17"/>
      <c r="I5637" s="19"/>
      <c r="J5637" s="18">
        <v>0</v>
      </c>
      <c r="K5637" s="17"/>
      <c r="L5637" s="19"/>
      <c r="M5637" s="19"/>
      <c r="N5637" s="18">
        <v>0</v>
      </c>
      <c r="O5637" s="19"/>
      <c r="P5637" s="19"/>
      <c r="Q5637" s="19"/>
      <c r="R5637" s="19"/>
      <c r="S5637" s="18">
        <v>0</v>
      </c>
      <c r="T5637" s="20"/>
      <c r="U5637" s="17"/>
      <c r="V5637" s="17"/>
      <c r="W5637" s="17"/>
      <c r="X5637" s="17"/>
      <c r="Y5637" s="17"/>
      <c r="Z5637" s="18">
        <v>0</v>
      </c>
      <c r="AA5637" s="17"/>
      <c r="AB5637" s="17"/>
      <c r="AC5637" s="41">
        <v>51.4</v>
      </c>
    </row>
    <row r="5638" spans="1:29" x14ac:dyDescent="0.25">
      <c r="A5638" s="224">
        <v>5634</v>
      </c>
      <c r="B5638" s="113" t="s">
        <v>4880</v>
      </c>
      <c r="C5638" s="8" t="s">
        <v>4042</v>
      </c>
      <c r="D5638" s="18">
        <v>0.51189189189189188</v>
      </c>
      <c r="E5638" s="124"/>
      <c r="F5638" s="17"/>
      <c r="G5638" s="18">
        <f>SUM(D5638*100,E5638:F5638)</f>
        <v>51.189189189189186</v>
      </c>
      <c r="H5638" s="17"/>
      <c r="I5638" s="19"/>
      <c r="J5638" s="18">
        <f>SUM(H5638:I5638)</f>
        <v>0</v>
      </c>
      <c r="K5638" s="17"/>
      <c r="L5638" s="19"/>
      <c r="M5638" s="19"/>
      <c r="N5638" s="18">
        <f>SUM(K5638:M5638)</f>
        <v>0</v>
      </c>
      <c r="O5638" s="19"/>
      <c r="P5638" s="19"/>
      <c r="Q5638" s="19"/>
      <c r="R5638" s="19"/>
      <c r="S5638" s="18">
        <f>SUM(O5638:R5638)</f>
        <v>0</v>
      </c>
      <c r="T5638" s="20"/>
      <c r="U5638" s="17"/>
      <c r="V5638" s="17"/>
      <c r="W5638" s="17"/>
      <c r="X5638" s="17">
        <v>0.2</v>
      </c>
      <c r="Y5638" s="17"/>
      <c r="Z5638" s="18">
        <f>SUM(T5638:Y5638)</f>
        <v>0.2</v>
      </c>
      <c r="AA5638" s="17"/>
      <c r="AB5638" s="17"/>
      <c r="AC5638" s="41">
        <f>G5638+J5638+N5638+S5638+Z5638+AA5638-AB5638</f>
        <v>51.389189189189189</v>
      </c>
    </row>
    <row r="5639" spans="1:29" x14ac:dyDescent="0.25">
      <c r="A5639" s="225">
        <v>5635</v>
      </c>
      <c r="B5639" s="117" t="s">
        <v>1261</v>
      </c>
      <c r="C5639" s="8" t="s">
        <v>5456</v>
      </c>
      <c r="D5639" s="6">
        <v>0.51344827586206898</v>
      </c>
      <c r="E5639" s="121"/>
      <c r="F5639" s="5"/>
      <c r="G5639" s="6">
        <f>SUM(D5639*100,E5639:F5639)</f>
        <v>51.344827586206897</v>
      </c>
      <c r="H5639" s="5"/>
      <c r="I5639" s="4"/>
      <c r="J5639" s="6">
        <f>SUM(H5639:I5639)</f>
        <v>0</v>
      </c>
      <c r="K5639" s="5"/>
      <c r="L5639" s="4"/>
      <c r="M5639" s="4"/>
      <c r="N5639" s="6">
        <f>SUM(K5639:M5639)</f>
        <v>0</v>
      </c>
      <c r="O5639" s="4"/>
      <c r="P5639" s="4"/>
      <c r="Q5639" s="4"/>
      <c r="R5639" s="4"/>
      <c r="S5639" s="6">
        <f>SUM(O5639:R5639)</f>
        <v>0</v>
      </c>
      <c r="T5639" s="7"/>
      <c r="U5639" s="5"/>
      <c r="V5639" s="5"/>
      <c r="W5639" s="5"/>
      <c r="X5639" s="5"/>
      <c r="Y5639" s="5"/>
      <c r="Z5639" s="6">
        <f>SUM(T5639:Y5639)</f>
        <v>0</v>
      </c>
      <c r="AA5639" s="5"/>
      <c r="AB5639" s="5"/>
      <c r="AC5639" s="40">
        <f>G5639+J5639+N5639+S5639+Z5639+AA5639-AB5639</f>
        <v>51.344827586206897</v>
      </c>
    </row>
    <row r="5640" spans="1:29" x14ac:dyDescent="0.25">
      <c r="A5640" s="224">
        <v>5636</v>
      </c>
      <c r="B5640" s="113" t="s">
        <v>3262</v>
      </c>
      <c r="C5640" s="13" t="s">
        <v>2360</v>
      </c>
      <c r="D5640" s="18">
        <v>0.51249999999999996</v>
      </c>
      <c r="E5640" s="122"/>
      <c r="F5640" s="17"/>
      <c r="G5640" s="18">
        <v>51.249999999999993</v>
      </c>
      <c r="H5640" s="17"/>
      <c r="I5640" s="19"/>
      <c r="J5640" s="18">
        <v>0</v>
      </c>
      <c r="K5640" s="17"/>
      <c r="L5640" s="19"/>
      <c r="M5640" s="19"/>
      <c r="N5640" s="18">
        <v>0</v>
      </c>
      <c r="O5640" s="19"/>
      <c r="P5640" s="19"/>
      <c r="Q5640" s="19"/>
      <c r="R5640" s="19"/>
      <c r="S5640" s="18">
        <v>0</v>
      </c>
      <c r="T5640" s="20"/>
      <c r="U5640" s="17"/>
      <c r="V5640" s="17"/>
      <c r="W5640" s="17"/>
      <c r="X5640" s="17"/>
      <c r="Y5640" s="17"/>
      <c r="Z5640" s="18">
        <v>0</v>
      </c>
      <c r="AA5640" s="17"/>
      <c r="AB5640" s="17"/>
      <c r="AC5640" s="41">
        <v>51.249999999999993</v>
      </c>
    </row>
    <row r="5641" spans="1:29" x14ac:dyDescent="0.25">
      <c r="A5641" s="224">
        <v>5637</v>
      </c>
      <c r="B5641" s="117" t="s">
        <v>1262</v>
      </c>
      <c r="C5641" s="8" t="s">
        <v>5456</v>
      </c>
      <c r="D5641" s="6">
        <v>0.51233333333333331</v>
      </c>
      <c r="E5641" s="121"/>
      <c r="F5641" s="5"/>
      <c r="G5641" s="6">
        <f>SUM(D5641*100,E5641:F5641)</f>
        <v>51.233333333333334</v>
      </c>
      <c r="H5641" s="5"/>
      <c r="I5641" s="4"/>
      <c r="J5641" s="6">
        <f>SUM(H5641:I5641)</f>
        <v>0</v>
      </c>
      <c r="K5641" s="5"/>
      <c r="L5641" s="4"/>
      <c r="M5641" s="4"/>
      <c r="N5641" s="6">
        <f>SUM(K5641:M5641)</f>
        <v>0</v>
      </c>
      <c r="O5641" s="4"/>
      <c r="P5641" s="4"/>
      <c r="Q5641" s="4"/>
      <c r="R5641" s="4"/>
      <c r="S5641" s="6">
        <f>SUM(O5641:R5641)</f>
        <v>0</v>
      </c>
      <c r="T5641" s="7"/>
      <c r="U5641" s="5"/>
      <c r="V5641" s="5"/>
      <c r="W5641" s="5"/>
      <c r="X5641" s="5"/>
      <c r="Y5641" s="5"/>
      <c r="Z5641" s="6">
        <f>SUM(T5641:Y5641)</f>
        <v>0</v>
      </c>
      <c r="AA5641" s="5"/>
      <c r="AB5641" s="5"/>
      <c r="AC5641" s="40">
        <f>G5641+J5641+N5641+S5641+Z5641+AA5641-AB5641</f>
        <v>51.233333333333334</v>
      </c>
    </row>
    <row r="5642" spans="1:29" x14ac:dyDescent="0.25">
      <c r="A5642" s="224">
        <v>5638</v>
      </c>
      <c r="B5642" s="113" t="s">
        <v>5110</v>
      </c>
      <c r="C5642" s="24" t="s">
        <v>4042</v>
      </c>
      <c r="D5642" s="18">
        <v>0.51225806451612899</v>
      </c>
      <c r="E5642" s="124"/>
      <c r="F5642" s="17"/>
      <c r="G5642" s="18">
        <f>SUM(D5642*100,E5642:F5642)</f>
        <v>51.225806451612897</v>
      </c>
      <c r="H5642" s="17"/>
      <c r="I5642" s="19"/>
      <c r="J5642" s="18">
        <f>SUM(H5642:I5642)</f>
        <v>0</v>
      </c>
      <c r="K5642" s="17"/>
      <c r="L5642" s="19"/>
      <c r="M5642" s="19"/>
      <c r="N5642" s="18">
        <f>SUM(K5642:M5642)</f>
        <v>0</v>
      </c>
      <c r="O5642" s="19"/>
      <c r="P5642" s="19"/>
      <c r="Q5642" s="19"/>
      <c r="R5642" s="19"/>
      <c r="S5642" s="18">
        <f>SUM(O5642:R5642)</f>
        <v>0</v>
      </c>
      <c r="T5642" s="20"/>
      <c r="U5642" s="17"/>
      <c r="V5642" s="17"/>
      <c r="W5642" s="17"/>
      <c r="X5642" s="17"/>
      <c r="Y5642" s="17"/>
      <c r="Z5642" s="18">
        <f>SUM(T5642:Y5642)</f>
        <v>0</v>
      </c>
      <c r="AA5642" s="17"/>
      <c r="AB5642" s="17"/>
      <c r="AC5642" s="41">
        <f>G5642+J5642+N5642+S5642+Z5642+AA5642-AB5642</f>
        <v>51.225806451612897</v>
      </c>
    </row>
    <row r="5643" spans="1:29" x14ac:dyDescent="0.25">
      <c r="A5643" s="225">
        <v>5639</v>
      </c>
      <c r="B5643" s="117" t="s">
        <v>1263</v>
      </c>
      <c r="C5643" s="8" t="s">
        <v>5456</v>
      </c>
      <c r="D5643" s="6">
        <v>0.51103448275862073</v>
      </c>
      <c r="E5643" s="121"/>
      <c r="F5643" s="5"/>
      <c r="G5643" s="6">
        <f>SUM(D5643*100,E5643:F5643)</f>
        <v>51.103448275862071</v>
      </c>
      <c r="H5643" s="5"/>
      <c r="I5643" s="4"/>
      <c r="J5643" s="6">
        <f>SUM(H5643:I5643)</f>
        <v>0</v>
      </c>
      <c r="K5643" s="5"/>
      <c r="L5643" s="4"/>
      <c r="M5643" s="4"/>
      <c r="N5643" s="6">
        <f>SUM(K5643:M5643)</f>
        <v>0</v>
      </c>
      <c r="O5643" s="4"/>
      <c r="P5643" s="4"/>
      <c r="Q5643" s="4"/>
      <c r="R5643" s="4"/>
      <c r="S5643" s="6">
        <f>SUM(O5643:R5643)</f>
        <v>0</v>
      </c>
      <c r="T5643" s="7"/>
      <c r="U5643" s="5"/>
      <c r="V5643" s="5"/>
      <c r="W5643" s="5"/>
      <c r="X5643" s="5"/>
      <c r="Y5643" s="5"/>
      <c r="Z5643" s="6">
        <f>SUM(T5643:Y5643)</f>
        <v>0</v>
      </c>
      <c r="AA5643" s="5"/>
      <c r="AB5643" s="5"/>
      <c r="AC5643" s="40">
        <f>G5643+J5643+N5643+S5643+Z5643+AA5643-AB5643</f>
        <v>51.103448275862071</v>
      </c>
    </row>
    <row r="5644" spans="1:29" x14ac:dyDescent="0.25">
      <c r="A5644" s="224">
        <v>5640</v>
      </c>
      <c r="B5644" s="196" t="s">
        <v>2204</v>
      </c>
      <c r="C5644" s="8" t="s">
        <v>1369</v>
      </c>
      <c r="D5644" s="18">
        <v>0.51066666666666671</v>
      </c>
      <c r="E5644" s="122"/>
      <c r="F5644" s="17"/>
      <c r="G5644" s="18">
        <f>SUM(D5644*100,E5644:F5644)</f>
        <v>51.06666666666667</v>
      </c>
      <c r="H5644" s="17"/>
      <c r="I5644" s="19"/>
      <c r="J5644" s="18">
        <f>SUM(H5644:I5644)</f>
        <v>0</v>
      </c>
      <c r="K5644" s="17"/>
      <c r="L5644" s="19"/>
      <c r="M5644" s="19"/>
      <c r="N5644" s="18">
        <f>SUM(K5644:M5644)</f>
        <v>0</v>
      </c>
      <c r="O5644" s="19"/>
      <c r="P5644" s="19"/>
      <c r="Q5644" s="19"/>
      <c r="R5644" s="19"/>
      <c r="S5644" s="18">
        <f>SUM(O5644:R5644)</f>
        <v>0</v>
      </c>
      <c r="T5644" s="20"/>
      <c r="U5644" s="17"/>
      <c r="V5644" s="17"/>
      <c r="W5644" s="17"/>
      <c r="X5644" s="17"/>
      <c r="Y5644" s="17"/>
      <c r="Z5644" s="18">
        <f>SUM(T5644:Y5644)</f>
        <v>0</v>
      </c>
      <c r="AA5644" s="17"/>
      <c r="AB5644" s="17"/>
      <c r="AC5644" s="41">
        <f>G5644+J5644+N5644+S5644+Z5644+AA5644-AB5644</f>
        <v>51.06666666666667</v>
      </c>
    </row>
    <row r="5645" spans="1:29" x14ac:dyDescent="0.25">
      <c r="A5645" s="224">
        <v>5641</v>
      </c>
      <c r="B5645" s="156">
        <v>204028</v>
      </c>
      <c r="C5645" s="36" t="s">
        <v>5457</v>
      </c>
      <c r="D5645" s="38">
        <v>0.49062499999999998</v>
      </c>
      <c r="E5645" s="123"/>
      <c r="F5645" s="33"/>
      <c r="G5645" s="34">
        <v>49.0625</v>
      </c>
      <c r="H5645" s="33">
        <v>2</v>
      </c>
      <c r="I5645" s="32"/>
      <c r="J5645" s="34">
        <v>2</v>
      </c>
      <c r="K5645" s="33"/>
      <c r="L5645" s="32"/>
      <c r="M5645" s="32"/>
      <c r="N5645" s="34">
        <v>0</v>
      </c>
      <c r="O5645" s="32"/>
      <c r="P5645" s="32"/>
      <c r="Q5645" s="32"/>
      <c r="R5645" s="32"/>
      <c r="S5645" s="34">
        <v>0</v>
      </c>
      <c r="T5645" s="35"/>
      <c r="U5645" s="33"/>
      <c r="V5645" s="33"/>
      <c r="W5645" s="33"/>
      <c r="X5645" s="33"/>
      <c r="Y5645" s="33"/>
      <c r="Z5645" s="34">
        <v>0</v>
      </c>
      <c r="AA5645" s="33"/>
      <c r="AB5645" s="33"/>
      <c r="AC5645" s="42">
        <v>51.0625</v>
      </c>
    </row>
    <row r="5646" spans="1:29" x14ac:dyDescent="0.25">
      <c r="A5646" s="224">
        <v>5642</v>
      </c>
      <c r="B5646" s="113" t="s">
        <v>3972</v>
      </c>
      <c r="C5646" s="13" t="s">
        <v>3340</v>
      </c>
      <c r="D5646" s="18">
        <v>0.51052631578947372</v>
      </c>
      <c r="E5646" s="122"/>
      <c r="F5646" s="17"/>
      <c r="G5646" s="18">
        <v>51.05263157894737</v>
      </c>
      <c r="H5646" s="17"/>
      <c r="I5646" s="19"/>
      <c r="J5646" s="18">
        <v>0</v>
      </c>
      <c r="K5646" s="17"/>
      <c r="L5646" s="19"/>
      <c r="M5646" s="19"/>
      <c r="N5646" s="18">
        <v>0</v>
      </c>
      <c r="O5646" s="19"/>
      <c r="P5646" s="19"/>
      <c r="Q5646" s="19"/>
      <c r="R5646" s="19"/>
      <c r="S5646" s="18">
        <v>0</v>
      </c>
      <c r="T5646" s="20"/>
      <c r="U5646" s="17"/>
      <c r="V5646" s="17"/>
      <c r="W5646" s="17"/>
      <c r="X5646" s="17"/>
      <c r="Y5646" s="17"/>
      <c r="Z5646" s="18">
        <v>0</v>
      </c>
      <c r="AA5646" s="17"/>
      <c r="AB5646" s="17"/>
      <c r="AC5646" s="41">
        <v>51.05263157894737</v>
      </c>
    </row>
    <row r="5647" spans="1:29" x14ac:dyDescent="0.25">
      <c r="A5647" s="225">
        <v>5643</v>
      </c>
      <c r="B5647" s="113" t="s">
        <v>4940</v>
      </c>
      <c r="C5647" s="8" t="s">
        <v>4042</v>
      </c>
      <c r="D5647" s="18">
        <v>0.51039473684210523</v>
      </c>
      <c r="E5647" s="124"/>
      <c r="F5647" s="17"/>
      <c r="G5647" s="18">
        <f>SUM(D5647*100,E5647:F5647)</f>
        <v>51.03947368421052</v>
      </c>
      <c r="H5647" s="17"/>
      <c r="I5647" s="19"/>
      <c r="J5647" s="18">
        <f>SUM(H5647:I5647)</f>
        <v>0</v>
      </c>
      <c r="K5647" s="17"/>
      <c r="L5647" s="19"/>
      <c r="M5647" s="19"/>
      <c r="N5647" s="18">
        <f>SUM(K5647:M5647)</f>
        <v>0</v>
      </c>
      <c r="O5647" s="19"/>
      <c r="P5647" s="19"/>
      <c r="Q5647" s="19"/>
      <c r="R5647" s="19"/>
      <c r="S5647" s="18">
        <f>SUM(O5647:R5647)</f>
        <v>0</v>
      </c>
      <c r="T5647" s="20"/>
      <c r="U5647" s="17"/>
      <c r="V5647" s="17"/>
      <c r="W5647" s="17"/>
      <c r="X5647" s="17"/>
      <c r="Y5647" s="17"/>
      <c r="Z5647" s="18">
        <f>SUM(T5647:Y5647)</f>
        <v>0</v>
      </c>
      <c r="AA5647" s="17"/>
      <c r="AB5647" s="17"/>
      <c r="AC5647" s="41">
        <f>G5647+J5647+N5647+S5647+Z5647+AA5647-AB5647</f>
        <v>51.03947368421052</v>
      </c>
    </row>
    <row r="5648" spans="1:29" x14ac:dyDescent="0.25">
      <c r="A5648" s="224">
        <v>5644</v>
      </c>
      <c r="B5648" s="156">
        <v>204111</v>
      </c>
      <c r="C5648" s="36" t="s">
        <v>5457</v>
      </c>
      <c r="D5648" s="38">
        <v>0.51</v>
      </c>
      <c r="E5648" s="123"/>
      <c r="F5648" s="33"/>
      <c r="G5648" s="34">
        <v>51</v>
      </c>
      <c r="H5648" s="33"/>
      <c r="I5648" s="32"/>
      <c r="J5648" s="34">
        <v>0</v>
      </c>
      <c r="K5648" s="33"/>
      <c r="L5648" s="32"/>
      <c r="M5648" s="32"/>
      <c r="N5648" s="34">
        <v>0</v>
      </c>
      <c r="O5648" s="32"/>
      <c r="P5648" s="32"/>
      <c r="Q5648" s="32"/>
      <c r="R5648" s="32"/>
      <c r="S5648" s="34">
        <v>0</v>
      </c>
      <c r="T5648" s="35"/>
      <c r="U5648" s="33"/>
      <c r="V5648" s="33"/>
      <c r="W5648" s="33"/>
      <c r="X5648" s="33"/>
      <c r="Y5648" s="33"/>
      <c r="Z5648" s="34">
        <v>0</v>
      </c>
      <c r="AA5648" s="33"/>
      <c r="AB5648" s="33"/>
      <c r="AC5648" s="42">
        <v>51</v>
      </c>
    </row>
    <row r="5649" spans="1:29" x14ac:dyDescent="0.25">
      <c r="A5649" s="224">
        <v>5645</v>
      </c>
      <c r="B5649" s="114" t="s">
        <v>4221</v>
      </c>
      <c r="C5649" s="8" t="s">
        <v>4042</v>
      </c>
      <c r="D5649" s="18">
        <v>0.51</v>
      </c>
      <c r="E5649" s="124"/>
      <c r="F5649" s="17"/>
      <c r="G5649" s="18">
        <f>SUM(D5649*100,E5649:F5649)</f>
        <v>51</v>
      </c>
      <c r="H5649" s="17"/>
      <c r="I5649" s="19"/>
      <c r="J5649" s="18">
        <f>SUM(H5649:I5649)</f>
        <v>0</v>
      </c>
      <c r="K5649" s="17"/>
      <c r="L5649" s="19"/>
      <c r="M5649" s="19"/>
      <c r="N5649" s="18">
        <f>SUM(K5649:M5649)</f>
        <v>0</v>
      </c>
      <c r="O5649" s="19"/>
      <c r="P5649" s="19"/>
      <c r="Q5649" s="19"/>
      <c r="R5649" s="19"/>
      <c r="S5649" s="18">
        <f>SUM(O5649:R5649)</f>
        <v>0</v>
      </c>
      <c r="T5649" s="20"/>
      <c r="U5649" s="17"/>
      <c r="V5649" s="17"/>
      <c r="W5649" s="17"/>
      <c r="X5649" s="17"/>
      <c r="Y5649" s="17"/>
      <c r="Z5649" s="18">
        <f>SUM(T5649:Y5649)</f>
        <v>0</v>
      </c>
      <c r="AA5649" s="17"/>
      <c r="AB5649" s="17"/>
      <c r="AC5649" s="41">
        <f>G5649+J5649+N5649+S5649+Z5649+AA5649-AB5649</f>
        <v>51</v>
      </c>
    </row>
    <row r="5650" spans="1:29" ht="25.5" x14ac:dyDescent="0.25">
      <c r="A5650" s="224">
        <v>5646</v>
      </c>
      <c r="B5650" s="112" t="s">
        <v>2205</v>
      </c>
      <c r="C5650" s="13" t="s">
        <v>1369</v>
      </c>
      <c r="D5650" s="18">
        <v>0.50957142857142856</v>
      </c>
      <c r="E5650" s="122"/>
      <c r="F5650" s="17"/>
      <c r="G5650" s="18">
        <f>SUM(D5650*100,E5650:F5650)</f>
        <v>50.957142857142856</v>
      </c>
      <c r="H5650" s="17"/>
      <c r="I5650" s="19"/>
      <c r="J5650" s="18">
        <f>SUM(H5650:I5650)</f>
        <v>0</v>
      </c>
      <c r="K5650" s="17"/>
      <c r="L5650" s="19"/>
      <c r="M5650" s="19"/>
      <c r="N5650" s="18">
        <f>SUM(K5650:M5650)</f>
        <v>0</v>
      </c>
      <c r="O5650" s="19"/>
      <c r="P5650" s="19"/>
      <c r="Q5650" s="19"/>
      <c r="R5650" s="19"/>
      <c r="S5650" s="18">
        <f>SUM(O5650:R5650)</f>
        <v>0</v>
      </c>
      <c r="T5650" s="20"/>
      <c r="U5650" s="17"/>
      <c r="V5650" s="17"/>
      <c r="W5650" s="17"/>
      <c r="X5650" s="17"/>
      <c r="Y5650" s="17"/>
      <c r="Z5650" s="18">
        <f>SUM(T5650:Y5650)</f>
        <v>0</v>
      </c>
      <c r="AA5650" s="17"/>
      <c r="AB5650" s="17"/>
      <c r="AC5650" s="41">
        <f>G5650+J5650+N5650+S5650+Z5650+AA5650-AB5650</f>
        <v>50.957142857142856</v>
      </c>
    </row>
    <row r="5651" spans="1:29" x14ac:dyDescent="0.25">
      <c r="A5651" s="225">
        <v>5647</v>
      </c>
      <c r="B5651" s="113" t="s">
        <v>3973</v>
      </c>
      <c r="C5651" s="13" t="s">
        <v>3340</v>
      </c>
      <c r="D5651" s="18">
        <v>0.49939393939393939</v>
      </c>
      <c r="E5651" s="122">
        <v>1</v>
      </c>
      <c r="F5651" s="17"/>
      <c r="G5651" s="18">
        <v>50.939393939393938</v>
      </c>
      <c r="H5651" s="17"/>
      <c r="I5651" s="19"/>
      <c r="J5651" s="18">
        <v>0</v>
      </c>
      <c r="K5651" s="17"/>
      <c r="L5651" s="19"/>
      <c r="M5651" s="19"/>
      <c r="N5651" s="18">
        <v>0</v>
      </c>
      <c r="O5651" s="19"/>
      <c r="P5651" s="19"/>
      <c r="Q5651" s="19"/>
      <c r="R5651" s="19"/>
      <c r="S5651" s="18">
        <v>0</v>
      </c>
      <c r="T5651" s="20"/>
      <c r="U5651" s="17"/>
      <c r="V5651" s="17"/>
      <c r="W5651" s="17"/>
      <c r="X5651" s="17"/>
      <c r="Y5651" s="17"/>
      <c r="Z5651" s="18">
        <v>0</v>
      </c>
      <c r="AA5651" s="17"/>
      <c r="AB5651" s="17"/>
      <c r="AC5651" s="41">
        <v>50.939393939393938</v>
      </c>
    </row>
    <row r="5652" spans="1:29" x14ac:dyDescent="0.25">
      <c r="A5652" s="224">
        <v>5648</v>
      </c>
      <c r="B5652" s="113" t="s">
        <v>5289</v>
      </c>
      <c r="C5652" s="9" t="s">
        <v>4042</v>
      </c>
      <c r="D5652" s="18">
        <v>0.50938181818181816</v>
      </c>
      <c r="E5652" s="124"/>
      <c r="F5652" s="17"/>
      <c r="G5652" s="18">
        <f>SUM(D5652*100,E5652:F5652)</f>
        <v>50.938181818181818</v>
      </c>
      <c r="H5652" s="17"/>
      <c r="I5652" s="19"/>
      <c r="J5652" s="18">
        <f>SUM(H5652:I5652)</f>
        <v>0</v>
      </c>
      <c r="K5652" s="17"/>
      <c r="L5652" s="19"/>
      <c r="M5652" s="19"/>
      <c r="N5652" s="18">
        <f>SUM(K5652:M5652)</f>
        <v>0</v>
      </c>
      <c r="O5652" s="19"/>
      <c r="P5652" s="19"/>
      <c r="Q5652" s="19"/>
      <c r="R5652" s="19"/>
      <c r="S5652" s="18">
        <f>SUM(O5652:R5652)</f>
        <v>0</v>
      </c>
      <c r="T5652" s="20"/>
      <c r="U5652" s="17"/>
      <c r="V5652" s="17"/>
      <c r="W5652" s="17"/>
      <c r="X5652" s="17"/>
      <c r="Y5652" s="17"/>
      <c r="Z5652" s="18">
        <f>SUM(T5652:Y5652)</f>
        <v>0</v>
      </c>
      <c r="AA5652" s="17"/>
      <c r="AB5652" s="17"/>
      <c r="AC5652" s="41">
        <f>G5652+J5652+N5652+S5652+Z5652+AA5652-AB5652</f>
        <v>50.938181818181818</v>
      </c>
    </row>
    <row r="5653" spans="1:29" x14ac:dyDescent="0.25">
      <c r="A5653" s="224">
        <v>5649</v>
      </c>
      <c r="B5653" s="156">
        <v>194055</v>
      </c>
      <c r="C5653" s="36" t="s">
        <v>5457</v>
      </c>
      <c r="D5653" s="39">
        <v>0.5093333333333333</v>
      </c>
      <c r="E5653" s="123"/>
      <c r="F5653" s="33"/>
      <c r="G5653" s="34">
        <v>50.93333333333333</v>
      </c>
      <c r="H5653" s="33"/>
      <c r="I5653" s="32"/>
      <c r="J5653" s="34">
        <v>0</v>
      </c>
      <c r="K5653" s="33"/>
      <c r="L5653" s="32"/>
      <c r="M5653" s="32"/>
      <c r="N5653" s="34">
        <v>0</v>
      </c>
      <c r="O5653" s="32"/>
      <c r="P5653" s="32"/>
      <c r="Q5653" s="32"/>
      <c r="R5653" s="32"/>
      <c r="S5653" s="34">
        <v>0</v>
      </c>
      <c r="T5653" s="35"/>
      <c r="U5653" s="33"/>
      <c r="V5653" s="33"/>
      <c r="W5653" s="33"/>
      <c r="X5653" s="33"/>
      <c r="Y5653" s="33"/>
      <c r="Z5653" s="34">
        <v>0</v>
      </c>
      <c r="AA5653" s="33"/>
      <c r="AB5653" s="33"/>
      <c r="AC5653" s="42">
        <v>50.93333333333333</v>
      </c>
    </row>
    <row r="5654" spans="1:29" ht="25.5" x14ac:dyDescent="0.25">
      <c r="A5654" s="224">
        <v>5650</v>
      </c>
      <c r="B5654" s="112" t="s">
        <v>2206</v>
      </c>
      <c r="C5654" s="13" t="s">
        <v>1369</v>
      </c>
      <c r="D5654" s="18">
        <v>0.50897142857142863</v>
      </c>
      <c r="E5654" s="122"/>
      <c r="F5654" s="17"/>
      <c r="G5654" s="18">
        <f>SUM(D5654*100,E5654:F5654)</f>
        <v>50.89714285714286</v>
      </c>
      <c r="H5654" s="17"/>
      <c r="I5654" s="19"/>
      <c r="J5654" s="18">
        <f>SUM(H5654:I5654)</f>
        <v>0</v>
      </c>
      <c r="K5654" s="17"/>
      <c r="L5654" s="19"/>
      <c r="M5654" s="19"/>
      <c r="N5654" s="18">
        <f>SUM(K5654:M5654)</f>
        <v>0</v>
      </c>
      <c r="O5654" s="19"/>
      <c r="P5654" s="19"/>
      <c r="Q5654" s="19"/>
      <c r="R5654" s="19"/>
      <c r="S5654" s="18">
        <f>SUM(O5654:R5654)</f>
        <v>0</v>
      </c>
      <c r="T5654" s="20"/>
      <c r="U5654" s="17"/>
      <c r="V5654" s="17"/>
      <c r="W5654" s="17"/>
      <c r="X5654" s="17"/>
      <c r="Y5654" s="17"/>
      <c r="Z5654" s="18">
        <f>SUM(T5654:Y5654)</f>
        <v>0</v>
      </c>
      <c r="AA5654" s="17"/>
      <c r="AB5654" s="17"/>
      <c r="AC5654" s="41">
        <f>G5654+J5654+N5654+S5654+Z5654+AA5654-AB5654</f>
        <v>50.89714285714286</v>
      </c>
    </row>
    <row r="5655" spans="1:29" x14ac:dyDescent="0.25">
      <c r="A5655" s="225">
        <v>5651</v>
      </c>
      <c r="B5655" s="182" t="s">
        <v>2207</v>
      </c>
      <c r="C5655" s="8" t="s">
        <v>1369</v>
      </c>
      <c r="D5655" s="18">
        <v>0.5083333333333333</v>
      </c>
      <c r="E5655" s="122"/>
      <c r="F5655" s="17"/>
      <c r="G5655" s="18">
        <f>SUM(D5655*100,E5655:F5655)</f>
        <v>50.833333333333329</v>
      </c>
      <c r="H5655" s="17"/>
      <c r="I5655" s="19"/>
      <c r="J5655" s="18">
        <f>SUM(H5655:I5655)</f>
        <v>0</v>
      </c>
      <c r="K5655" s="17"/>
      <c r="L5655" s="19"/>
      <c r="M5655" s="19"/>
      <c r="N5655" s="18">
        <f>SUM(K5655:M5655)</f>
        <v>0</v>
      </c>
      <c r="O5655" s="19"/>
      <c r="P5655" s="19"/>
      <c r="Q5655" s="19"/>
      <c r="R5655" s="19"/>
      <c r="S5655" s="18">
        <f>SUM(O5655:R5655)</f>
        <v>0</v>
      </c>
      <c r="T5655" s="20"/>
      <c r="U5655" s="17"/>
      <c r="V5655" s="17"/>
      <c r="W5655" s="17"/>
      <c r="X5655" s="17"/>
      <c r="Y5655" s="17"/>
      <c r="Z5655" s="18">
        <f>SUM(T5655:Y5655)</f>
        <v>0</v>
      </c>
      <c r="AA5655" s="17"/>
      <c r="AB5655" s="17"/>
      <c r="AC5655" s="41">
        <f>G5655+J5655+N5655+S5655+Z5655+AA5655-AB5655</f>
        <v>50.833333333333329</v>
      </c>
    </row>
    <row r="5656" spans="1:29" x14ac:dyDescent="0.25">
      <c r="A5656" s="224">
        <v>5652</v>
      </c>
      <c r="B5656" s="195" t="s">
        <v>2085</v>
      </c>
      <c r="C5656" s="8" t="s">
        <v>1369</v>
      </c>
      <c r="D5656" s="18">
        <v>0.50824999999999998</v>
      </c>
      <c r="E5656" s="122"/>
      <c r="F5656" s="17"/>
      <c r="G5656" s="18">
        <f>SUM(D5656*100,E5656:F5656)</f>
        <v>50.824999999999996</v>
      </c>
      <c r="H5656" s="17"/>
      <c r="I5656" s="19"/>
      <c r="J5656" s="18">
        <f>SUM(H5656:I5656)</f>
        <v>0</v>
      </c>
      <c r="K5656" s="17"/>
      <c r="L5656" s="19"/>
      <c r="M5656" s="19"/>
      <c r="N5656" s="18">
        <f>SUM(K5656:M5656)</f>
        <v>0</v>
      </c>
      <c r="O5656" s="19"/>
      <c r="P5656" s="19"/>
      <c r="Q5656" s="19"/>
      <c r="R5656" s="19"/>
      <c r="S5656" s="18">
        <f>SUM(O5656:R5656)</f>
        <v>0</v>
      </c>
      <c r="T5656" s="20"/>
      <c r="U5656" s="17"/>
      <c r="V5656" s="17"/>
      <c r="W5656" s="17"/>
      <c r="X5656" s="17"/>
      <c r="Y5656" s="17"/>
      <c r="Z5656" s="18">
        <f>SUM(T5656:Y5656)</f>
        <v>0</v>
      </c>
      <c r="AA5656" s="17"/>
      <c r="AB5656" s="17"/>
      <c r="AC5656" s="41">
        <f>G5656+J5656+N5656+S5656+Z5656+AA5656-AB5656</f>
        <v>50.824999999999996</v>
      </c>
    </row>
    <row r="5657" spans="1:29" x14ac:dyDescent="0.25">
      <c r="A5657" s="224">
        <v>5653</v>
      </c>
      <c r="B5657" s="187" t="s">
        <v>2208</v>
      </c>
      <c r="C5657" s="8" t="s">
        <v>1369</v>
      </c>
      <c r="D5657" s="18">
        <v>0.50103999999999993</v>
      </c>
      <c r="E5657" s="122"/>
      <c r="F5657" s="17"/>
      <c r="G5657" s="18">
        <f>SUM(D5657*100,E5657:F5657)</f>
        <v>50.103999999999992</v>
      </c>
      <c r="H5657" s="17"/>
      <c r="I5657" s="19"/>
      <c r="J5657" s="18">
        <f>SUM(H5657:I5657)</f>
        <v>0</v>
      </c>
      <c r="K5657" s="17"/>
      <c r="L5657" s="19"/>
      <c r="M5657" s="19"/>
      <c r="N5657" s="18">
        <f>SUM(K5657:M5657)</f>
        <v>0</v>
      </c>
      <c r="O5657" s="19"/>
      <c r="P5657" s="19"/>
      <c r="Q5657" s="19"/>
      <c r="R5657" s="19"/>
      <c r="S5657" s="18">
        <f>SUM(O5657:R5657)</f>
        <v>0</v>
      </c>
      <c r="T5657" s="20"/>
      <c r="U5657" s="17">
        <v>0.5</v>
      </c>
      <c r="V5657" s="17"/>
      <c r="W5657" s="17">
        <v>0.2</v>
      </c>
      <c r="X5657" s="17"/>
      <c r="Y5657" s="17"/>
      <c r="Z5657" s="18">
        <f>SUM(T5657:Y5657)</f>
        <v>0.7</v>
      </c>
      <c r="AA5657" s="17"/>
      <c r="AB5657" s="17"/>
      <c r="AC5657" s="41">
        <f>G5657+J5657+N5657+S5657+Z5657+AA5657-AB5657</f>
        <v>50.803999999999995</v>
      </c>
    </row>
    <row r="5658" spans="1:29" x14ac:dyDescent="0.25">
      <c r="A5658" s="224">
        <v>5654</v>
      </c>
      <c r="B5658" s="164" t="s">
        <v>2209</v>
      </c>
      <c r="C5658" s="8" t="s">
        <v>1369</v>
      </c>
      <c r="D5658" s="18">
        <v>0.50800000000000001</v>
      </c>
      <c r="E5658" s="122"/>
      <c r="F5658" s="17"/>
      <c r="G5658" s="18">
        <f>SUM(D5658*100,E5658:F5658)</f>
        <v>50.8</v>
      </c>
      <c r="H5658" s="17"/>
      <c r="I5658" s="19"/>
      <c r="J5658" s="18">
        <f>SUM(H5658:I5658)</f>
        <v>0</v>
      </c>
      <c r="K5658" s="17"/>
      <c r="L5658" s="19"/>
      <c r="M5658" s="19"/>
      <c r="N5658" s="18">
        <f>SUM(K5658:M5658)</f>
        <v>0</v>
      </c>
      <c r="O5658" s="19"/>
      <c r="P5658" s="19"/>
      <c r="Q5658" s="19"/>
      <c r="R5658" s="19"/>
      <c r="S5658" s="18">
        <f>SUM(O5658:R5658)</f>
        <v>0</v>
      </c>
      <c r="T5658" s="20"/>
      <c r="U5658" s="17"/>
      <c r="V5658" s="17"/>
      <c r="W5658" s="17"/>
      <c r="X5658" s="17"/>
      <c r="Y5658" s="17"/>
      <c r="Z5658" s="18">
        <f>SUM(T5658:Y5658)</f>
        <v>0</v>
      </c>
      <c r="AA5658" s="17"/>
      <c r="AB5658" s="17"/>
      <c r="AC5658" s="41">
        <f>G5658+J5658+N5658+S5658+Z5658+AA5658-AB5658</f>
        <v>50.8</v>
      </c>
    </row>
    <row r="5659" spans="1:29" x14ac:dyDescent="0.25">
      <c r="A5659" s="225">
        <v>5655</v>
      </c>
      <c r="B5659" s="113" t="s">
        <v>3974</v>
      </c>
      <c r="C5659" s="13" t="s">
        <v>3340</v>
      </c>
      <c r="D5659" s="18">
        <v>0.50800000000000001</v>
      </c>
      <c r="E5659" s="122"/>
      <c r="F5659" s="17"/>
      <c r="G5659" s="18">
        <v>50.8</v>
      </c>
      <c r="H5659" s="17"/>
      <c r="I5659" s="19"/>
      <c r="J5659" s="18">
        <v>0</v>
      </c>
      <c r="K5659" s="17"/>
      <c r="L5659" s="19"/>
      <c r="M5659" s="19"/>
      <c r="N5659" s="18">
        <v>0</v>
      </c>
      <c r="O5659" s="19"/>
      <c r="P5659" s="19"/>
      <c r="Q5659" s="19"/>
      <c r="R5659" s="19"/>
      <c r="S5659" s="18">
        <v>0</v>
      </c>
      <c r="T5659" s="20"/>
      <c r="U5659" s="17"/>
      <c r="V5659" s="17"/>
      <c r="W5659" s="17"/>
      <c r="X5659" s="17"/>
      <c r="Y5659" s="17"/>
      <c r="Z5659" s="18">
        <v>0</v>
      </c>
      <c r="AA5659" s="17"/>
      <c r="AB5659" s="17"/>
      <c r="AC5659" s="41">
        <v>50.8</v>
      </c>
    </row>
    <row r="5660" spans="1:29" x14ac:dyDescent="0.25">
      <c r="A5660" s="224">
        <v>5656</v>
      </c>
      <c r="B5660" s="112" t="s">
        <v>4201</v>
      </c>
      <c r="C5660" s="8" t="s">
        <v>4042</v>
      </c>
      <c r="D5660" s="18">
        <v>0.5078125</v>
      </c>
      <c r="E5660" s="124"/>
      <c r="F5660" s="17"/>
      <c r="G5660" s="18">
        <f>SUM(D5660*100,E5660:F5660)</f>
        <v>50.78125</v>
      </c>
      <c r="H5660" s="17"/>
      <c r="I5660" s="19"/>
      <c r="J5660" s="18">
        <f>SUM(H5660:I5660)</f>
        <v>0</v>
      </c>
      <c r="K5660" s="17"/>
      <c r="L5660" s="19"/>
      <c r="M5660" s="19"/>
      <c r="N5660" s="18">
        <f>SUM(K5660:M5660)</f>
        <v>0</v>
      </c>
      <c r="O5660" s="19"/>
      <c r="P5660" s="19"/>
      <c r="Q5660" s="19"/>
      <c r="R5660" s="19"/>
      <c r="S5660" s="18">
        <f>SUM(O5660:R5660)</f>
        <v>0</v>
      </c>
      <c r="T5660" s="20"/>
      <c r="U5660" s="17"/>
      <c r="V5660" s="17"/>
      <c r="W5660" s="17"/>
      <c r="X5660" s="17"/>
      <c r="Y5660" s="17"/>
      <c r="Z5660" s="18">
        <f>SUM(T5660:Y5660)</f>
        <v>0</v>
      </c>
      <c r="AA5660" s="17"/>
      <c r="AB5660" s="17"/>
      <c r="AC5660" s="41">
        <f>G5660+J5660+N5660+S5660+Z5660+AA5660-AB5660</f>
        <v>50.78125</v>
      </c>
    </row>
    <row r="5661" spans="1:29" x14ac:dyDescent="0.25">
      <c r="A5661" s="224">
        <v>5657</v>
      </c>
      <c r="B5661" s="112" t="s">
        <v>2210</v>
      </c>
      <c r="C5661" s="8" t="s">
        <v>1369</v>
      </c>
      <c r="D5661" s="18">
        <v>0.50749063670411987</v>
      </c>
      <c r="E5661" s="122"/>
      <c r="F5661" s="17"/>
      <c r="G5661" s="18">
        <f>SUM(D5661*100,E5661:F5661)</f>
        <v>50.749063670411985</v>
      </c>
      <c r="H5661" s="17"/>
      <c r="I5661" s="19"/>
      <c r="J5661" s="18">
        <f>SUM(H5661:I5661)</f>
        <v>0</v>
      </c>
      <c r="K5661" s="17"/>
      <c r="L5661" s="19"/>
      <c r="M5661" s="19"/>
      <c r="N5661" s="18">
        <f>SUM(K5661:M5661)</f>
        <v>0</v>
      </c>
      <c r="O5661" s="19"/>
      <c r="P5661" s="19"/>
      <c r="Q5661" s="19"/>
      <c r="R5661" s="19"/>
      <c r="S5661" s="18">
        <f>SUM(O5661:R5661)</f>
        <v>0</v>
      </c>
      <c r="T5661" s="20"/>
      <c r="U5661" s="17"/>
      <c r="V5661" s="17"/>
      <c r="W5661" s="17"/>
      <c r="X5661" s="17"/>
      <c r="Y5661" s="17"/>
      <c r="Z5661" s="18">
        <f>SUM(T5661:Y5661)</f>
        <v>0</v>
      </c>
      <c r="AA5661" s="17"/>
      <c r="AB5661" s="17"/>
      <c r="AC5661" s="41">
        <f>G5661+J5661+N5661+S5661+Z5661+AA5661-AB5661</f>
        <v>50.749063670411985</v>
      </c>
    </row>
    <row r="5662" spans="1:29" x14ac:dyDescent="0.25">
      <c r="A5662" s="224">
        <v>5658</v>
      </c>
      <c r="B5662" s="117" t="s">
        <v>1264</v>
      </c>
      <c r="C5662" s="8" t="s">
        <v>5456</v>
      </c>
      <c r="D5662" s="6">
        <v>0.50709677419354837</v>
      </c>
      <c r="E5662" s="121"/>
      <c r="F5662" s="5"/>
      <c r="G5662" s="6">
        <f>SUM(D5662*100,E5662:F5662)</f>
        <v>50.70967741935484</v>
      </c>
      <c r="H5662" s="5"/>
      <c r="I5662" s="4"/>
      <c r="J5662" s="6">
        <f>SUM(H5662:I5662)</f>
        <v>0</v>
      </c>
      <c r="K5662" s="5"/>
      <c r="L5662" s="4"/>
      <c r="M5662" s="4"/>
      <c r="N5662" s="6">
        <f>SUM(K5662:M5662)</f>
        <v>0</v>
      </c>
      <c r="O5662" s="4"/>
      <c r="P5662" s="4"/>
      <c r="Q5662" s="4"/>
      <c r="R5662" s="4"/>
      <c r="S5662" s="6">
        <f>SUM(O5662:R5662)</f>
        <v>0</v>
      </c>
      <c r="T5662" s="7"/>
      <c r="U5662" s="5"/>
      <c r="V5662" s="5"/>
      <c r="W5662" s="5"/>
      <c r="X5662" s="5"/>
      <c r="Y5662" s="5"/>
      <c r="Z5662" s="6">
        <f>SUM(T5662:Y5662)</f>
        <v>0</v>
      </c>
      <c r="AA5662" s="5"/>
      <c r="AB5662" s="5"/>
      <c r="AC5662" s="40">
        <f>G5662+J5662+N5662+S5662+Z5662+AA5662-AB5662</f>
        <v>50.70967741935484</v>
      </c>
    </row>
    <row r="5663" spans="1:29" x14ac:dyDescent="0.25">
      <c r="A5663" s="225">
        <v>5659</v>
      </c>
      <c r="B5663" s="113" t="s">
        <v>3975</v>
      </c>
      <c r="C5663" s="13" t="s">
        <v>3340</v>
      </c>
      <c r="D5663" s="18">
        <v>0.50657894736842102</v>
      </c>
      <c r="E5663" s="122"/>
      <c r="F5663" s="17"/>
      <c r="G5663" s="18">
        <v>50.657894736842103</v>
      </c>
      <c r="H5663" s="17"/>
      <c r="I5663" s="19"/>
      <c r="J5663" s="18">
        <v>0</v>
      </c>
      <c r="K5663" s="17"/>
      <c r="L5663" s="19"/>
      <c r="M5663" s="19"/>
      <c r="N5663" s="18">
        <v>0</v>
      </c>
      <c r="O5663" s="19"/>
      <c r="P5663" s="19"/>
      <c r="Q5663" s="19"/>
      <c r="R5663" s="19"/>
      <c r="S5663" s="18">
        <v>0</v>
      </c>
      <c r="T5663" s="20"/>
      <c r="U5663" s="17"/>
      <c r="V5663" s="17"/>
      <c r="W5663" s="17"/>
      <c r="X5663" s="17"/>
      <c r="Y5663" s="17"/>
      <c r="Z5663" s="18">
        <v>0</v>
      </c>
      <c r="AA5663" s="17"/>
      <c r="AB5663" s="17"/>
      <c r="AC5663" s="41">
        <v>50.657894736842103</v>
      </c>
    </row>
    <row r="5664" spans="1:29" x14ac:dyDescent="0.25">
      <c r="A5664" s="224">
        <v>5660</v>
      </c>
      <c r="B5664" s="112" t="s">
        <v>4324</v>
      </c>
      <c r="C5664" s="8" t="s">
        <v>4042</v>
      </c>
      <c r="D5664" s="18">
        <v>0.49099999999999999</v>
      </c>
      <c r="E5664" s="124"/>
      <c r="F5664" s="17"/>
      <c r="G5664" s="18">
        <f>SUM(D5664*100,E5664:F5664)</f>
        <v>49.1</v>
      </c>
      <c r="H5664" s="17"/>
      <c r="I5664" s="19"/>
      <c r="J5664" s="18">
        <f>SUM(H5664:I5664)</f>
        <v>0</v>
      </c>
      <c r="K5664" s="17"/>
      <c r="L5664" s="19"/>
      <c r="M5664" s="19"/>
      <c r="N5664" s="18">
        <f>SUM(K5664:M5664)</f>
        <v>0</v>
      </c>
      <c r="O5664" s="19"/>
      <c r="P5664" s="19"/>
      <c r="Q5664" s="19"/>
      <c r="R5664" s="19"/>
      <c r="S5664" s="18">
        <f>SUM(O5664:R5664)</f>
        <v>0</v>
      </c>
      <c r="T5664" s="20">
        <v>1.5</v>
      </c>
      <c r="U5664" s="17"/>
      <c r="V5664" s="17"/>
      <c r="W5664" s="17"/>
      <c r="X5664" s="17"/>
      <c r="Y5664" s="17"/>
      <c r="Z5664" s="18">
        <f>SUM(T5664:Y5664)</f>
        <v>1.5</v>
      </c>
      <c r="AA5664" s="17"/>
      <c r="AB5664" s="17"/>
      <c r="AC5664" s="41">
        <f>G5664+J5664+N5664+S5664+Z5664+AA5664-AB5664</f>
        <v>50.6</v>
      </c>
    </row>
    <row r="5665" spans="1:29" x14ac:dyDescent="0.25">
      <c r="A5665" s="224">
        <v>5661</v>
      </c>
      <c r="B5665" s="160" t="s">
        <v>2211</v>
      </c>
      <c r="C5665" s="8" t="s">
        <v>1369</v>
      </c>
      <c r="D5665" s="18">
        <v>0.50589225589225584</v>
      </c>
      <c r="E5665" s="122"/>
      <c r="F5665" s="17"/>
      <c r="G5665" s="18">
        <f>SUM(D5665*100,E5665:F5665)</f>
        <v>50.589225589225585</v>
      </c>
      <c r="H5665" s="17"/>
      <c r="I5665" s="19"/>
      <c r="J5665" s="18">
        <f>SUM(H5665:I5665)</f>
        <v>0</v>
      </c>
      <c r="K5665" s="17"/>
      <c r="L5665" s="19"/>
      <c r="M5665" s="19"/>
      <c r="N5665" s="18">
        <f>SUM(K5665:M5665)</f>
        <v>0</v>
      </c>
      <c r="O5665" s="19"/>
      <c r="P5665" s="19"/>
      <c r="Q5665" s="19"/>
      <c r="R5665" s="19"/>
      <c r="S5665" s="18">
        <f>SUM(O5665:R5665)</f>
        <v>0</v>
      </c>
      <c r="T5665" s="20"/>
      <c r="U5665" s="17"/>
      <c r="V5665" s="17"/>
      <c r="W5665" s="17"/>
      <c r="X5665" s="17"/>
      <c r="Y5665" s="17"/>
      <c r="Z5665" s="18">
        <f>SUM(T5665:Y5665)</f>
        <v>0</v>
      </c>
      <c r="AA5665" s="17"/>
      <c r="AB5665" s="17"/>
      <c r="AC5665" s="41">
        <f>G5665+J5665+N5665+S5665+Z5665+AA5665-AB5665</f>
        <v>50.589225589225585</v>
      </c>
    </row>
    <row r="5666" spans="1:29" x14ac:dyDescent="0.25">
      <c r="A5666" s="224">
        <v>5662</v>
      </c>
      <c r="B5666" s="117" t="s">
        <v>5020</v>
      </c>
      <c r="C5666" s="8" t="s">
        <v>4042</v>
      </c>
      <c r="D5666" s="18">
        <v>0.39059440559440561</v>
      </c>
      <c r="E5666" s="124"/>
      <c r="F5666" s="17"/>
      <c r="G5666" s="18">
        <f>SUM(D5666*100,E5666:F5666)</f>
        <v>39.05944055944056</v>
      </c>
      <c r="H5666" s="17"/>
      <c r="I5666" s="19"/>
      <c r="J5666" s="18">
        <f>SUM(H5666:I5666)</f>
        <v>0</v>
      </c>
      <c r="K5666" s="17">
        <v>2</v>
      </c>
      <c r="L5666" s="19">
        <v>0.5</v>
      </c>
      <c r="M5666" s="19">
        <f>3+4+1+1</f>
        <v>9</v>
      </c>
      <c r="N5666" s="18">
        <f>SUM(K5666:M5666)</f>
        <v>11.5</v>
      </c>
      <c r="O5666" s="19"/>
      <c r="P5666" s="19"/>
      <c r="Q5666" s="19"/>
      <c r="R5666" s="19"/>
      <c r="S5666" s="18">
        <f>SUM(O5666:R5666)</f>
        <v>0</v>
      </c>
      <c r="T5666" s="20"/>
      <c r="U5666" s="17"/>
      <c r="V5666" s="17"/>
      <c r="W5666" s="17"/>
      <c r="X5666" s="17"/>
      <c r="Y5666" s="17"/>
      <c r="Z5666" s="18">
        <f>SUM(T5666:Y5666)</f>
        <v>0</v>
      </c>
      <c r="AA5666" s="17"/>
      <c r="AB5666" s="17"/>
      <c r="AC5666" s="41">
        <f>G5666+J5666+N5666+S5666+Z5666+AA5666-AB5666</f>
        <v>50.55944055944056</v>
      </c>
    </row>
    <row r="5667" spans="1:29" x14ac:dyDescent="0.25">
      <c r="A5667" s="225">
        <v>5663</v>
      </c>
      <c r="B5667" s="113" t="s">
        <v>5116</v>
      </c>
      <c r="C5667" s="24" t="s">
        <v>4042</v>
      </c>
      <c r="D5667" s="18">
        <v>0.50548387096774194</v>
      </c>
      <c r="E5667" s="124"/>
      <c r="F5667" s="17"/>
      <c r="G5667" s="18">
        <f>SUM(D5667*100,E5667:F5667)</f>
        <v>50.548387096774192</v>
      </c>
      <c r="H5667" s="17"/>
      <c r="I5667" s="19"/>
      <c r="J5667" s="18">
        <f>SUM(H5667:I5667)</f>
        <v>0</v>
      </c>
      <c r="K5667" s="17"/>
      <c r="L5667" s="19"/>
      <c r="M5667" s="19"/>
      <c r="N5667" s="18">
        <f>SUM(K5667:M5667)</f>
        <v>0</v>
      </c>
      <c r="O5667" s="19"/>
      <c r="P5667" s="19"/>
      <c r="Q5667" s="19"/>
      <c r="R5667" s="19"/>
      <c r="S5667" s="18">
        <f>SUM(O5667:R5667)</f>
        <v>0</v>
      </c>
      <c r="T5667" s="20"/>
      <c r="U5667" s="17"/>
      <c r="V5667" s="17"/>
      <c r="W5667" s="17"/>
      <c r="X5667" s="17"/>
      <c r="Y5667" s="17"/>
      <c r="Z5667" s="18">
        <f>SUM(T5667:Y5667)</f>
        <v>0</v>
      </c>
      <c r="AA5667" s="17"/>
      <c r="AB5667" s="17"/>
      <c r="AC5667" s="41">
        <f>G5667+J5667+N5667+S5667+Z5667+AA5667-AB5667</f>
        <v>50.548387096774192</v>
      </c>
    </row>
    <row r="5668" spans="1:29" x14ac:dyDescent="0.25">
      <c r="A5668" s="224">
        <v>5664</v>
      </c>
      <c r="B5668" s="191" t="s">
        <v>2212</v>
      </c>
      <c r="C5668" s="8" t="s">
        <v>1369</v>
      </c>
      <c r="D5668" s="18">
        <v>0.49343870967741937</v>
      </c>
      <c r="E5668" s="122"/>
      <c r="F5668" s="17"/>
      <c r="G5668" s="18">
        <f>SUM(D5668*100,E5668:F5668)</f>
        <v>49.343870967741935</v>
      </c>
      <c r="H5668" s="17"/>
      <c r="I5668" s="19"/>
      <c r="J5668" s="18">
        <f>SUM(H5668:I5668)</f>
        <v>0</v>
      </c>
      <c r="K5668" s="17"/>
      <c r="L5668" s="19"/>
      <c r="M5668" s="19"/>
      <c r="N5668" s="18">
        <f>SUM(K5668:M5668)</f>
        <v>0</v>
      </c>
      <c r="O5668" s="19"/>
      <c r="P5668" s="19"/>
      <c r="Q5668" s="19"/>
      <c r="R5668" s="19"/>
      <c r="S5668" s="18">
        <f>SUM(O5668:R5668)</f>
        <v>0</v>
      </c>
      <c r="T5668" s="20"/>
      <c r="U5668" s="17">
        <v>0.5</v>
      </c>
      <c r="V5668" s="17"/>
      <c r="W5668" s="17">
        <v>0.2</v>
      </c>
      <c r="X5668" s="17"/>
      <c r="Y5668" s="17">
        <v>0.5</v>
      </c>
      <c r="Z5668" s="18">
        <f>SUM(T5668:Y5668)</f>
        <v>1.2</v>
      </c>
      <c r="AA5668" s="17"/>
      <c r="AB5668" s="17"/>
      <c r="AC5668" s="41">
        <f>G5668+J5668+N5668+S5668+Z5668+AA5668-AB5668</f>
        <v>50.543870967741938</v>
      </c>
    </row>
    <row r="5669" spans="1:29" x14ac:dyDescent="0.25">
      <c r="A5669" s="224">
        <v>5665</v>
      </c>
      <c r="B5669" s="187" t="s">
        <v>2213</v>
      </c>
      <c r="C5669" s="8" t="s">
        <v>1369</v>
      </c>
      <c r="D5669" s="18">
        <v>0.48040666666666665</v>
      </c>
      <c r="E5669" s="122"/>
      <c r="F5669" s="17"/>
      <c r="G5669" s="18">
        <f>SUM(D5669*100,E5669:F5669)</f>
        <v>48.040666666666667</v>
      </c>
      <c r="H5669" s="17"/>
      <c r="I5669" s="19"/>
      <c r="J5669" s="18">
        <f>SUM(H5669:I5669)</f>
        <v>0</v>
      </c>
      <c r="K5669" s="17"/>
      <c r="L5669" s="19"/>
      <c r="M5669" s="19"/>
      <c r="N5669" s="18">
        <f>SUM(K5669:M5669)</f>
        <v>0</v>
      </c>
      <c r="O5669" s="19">
        <v>2.5</v>
      </c>
      <c r="P5669" s="19"/>
      <c r="Q5669" s="19"/>
      <c r="R5669" s="19"/>
      <c r="S5669" s="18">
        <f>SUM(O5669:R5669)</f>
        <v>2.5</v>
      </c>
      <c r="T5669" s="20"/>
      <c r="U5669" s="17"/>
      <c r="V5669" s="17"/>
      <c r="W5669" s="17"/>
      <c r="X5669" s="17"/>
      <c r="Y5669" s="17"/>
      <c r="Z5669" s="18">
        <f>SUM(T5669:Y5669)</f>
        <v>0</v>
      </c>
      <c r="AA5669" s="17"/>
      <c r="AB5669" s="17"/>
      <c r="AC5669" s="41">
        <f>G5669+J5669+N5669+S5669+Z5669+AA5669-AB5669</f>
        <v>50.540666666666667</v>
      </c>
    </row>
    <row r="5670" spans="1:29" x14ac:dyDescent="0.25">
      <c r="A5670" s="224">
        <v>5666</v>
      </c>
      <c r="B5670" s="157" t="s">
        <v>2214</v>
      </c>
      <c r="C5670" s="8" t="s">
        <v>1369</v>
      </c>
      <c r="D5670" s="18">
        <v>0.50526000000000004</v>
      </c>
      <c r="E5670" s="122"/>
      <c r="F5670" s="17"/>
      <c r="G5670" s="18">
        <f>SUM(D5670*100,E5670:F5670)</f>
        <v>50.526000000000003</v>
      </c>
      <c r="H5670" s="17"/>
      <c r="I5670" s="19"/>
      <c r="J5670" s="18">
        <f>SUM(H5670:I5670)</f>
        <v>0</v>
      </c>
      <c r="K5670" s="17"/>
      <c r="L5670" s="19"/>
      <c r="M5670" s="19"/>
      <c r="N5670" s="18">
        <f>SUM(K5670:M5670)</f>
        <v>0</v>
      </c>
      <c r="O5670" s="19"/>
      <c r="P5670" s="19"/>
      <c r="Q5670" s="19"/>
      <c r="R5670" s="19"/>
      <c r="S5670" s="18">
        <f>SUM(O5670:R5670)</f>
        <v>0</v>
      </c>
      <c r="T5670" s="20"/>
      <c r="U5670" s="17"/>
      <c r="V5670" s="17"/>
      <c r="W5670" s="17"/>
      <c r="X5670" s="17"/>
      <c r="Y5670" s="17"/>
      <c r="Z5670" s="18">
        <f>SUM(T5670:Y5670)</f>
        <v>0</v>
      </c>
      <c r="AA5670" s="17"/>
      <c r="AB5670" s="17"/>
      <c r="AC5670" s="41">
        <f>G5670+J5670+N5670+S5670+Z5670+AA5670-AB5670</f>
        <v>50.526000000000003</v>
      </c>
    </row>
    <row r="5671" spans="1:29" x14ac:dyDescent="0.25">
      <c r="A5671" s="225">
        <v>5667</v>
      </c>
      <c r="B5671" s="112" t="s">
        <v>2215</v>
      </c>
      <c r="C5671" s="8" t="s">
        <v>1369</v>
      </c>
      <c r="D5671" s="18">
        <v>0.50468164794007486</v>
      </c>
      <c r="E5671" s="122"/>
      <c r="F5671" s="17"/>
      <c r="G5671" s="18">
        <f>SUM(D5671*100,E5671:F5671)</f>
        <v>50.468164794007485</v>
      </c>
      <c r="H5671" s="17"/>
      <c r="I5671" s="19"/>
      <c r="J5671" s="18">
        <f>SUM(H5671:I5671)</f>
        <v>0</v>
      </c>
      <c r="K5671" s="17"/>
      <c r="L5671" s="19"/>
      <c r="M5671" s="19"/>
      <c r="N5671" s="18">
        <f>SUM(K5671:M5671)</f>
        <v>0</v>
      </c>
      <c r="O5671" s="19"/>
      <c r="P5671" s="19"/>
      <c r="Q5671" s="19"/>
      <c r="R5671" s="19"/>
      <c r="S5671" s="18">
        <f>SUM(O5671:R5671)</f>
        <v>0</v>
      </c>
      <c r="T5671" s="20"/>
      <c r="U5671" s="17"/>
      <c r="V5671" s="17"/>
      <c r="W5671" s="17"/>
      <c r="X5671" s="17"/>
      <c r="Y5671" s="17"/>
      <c r="Z5671" s="18">
        <f>SUM(T5671:Y5671)</f>
        <v>0</v>
      </c>
      <c r="AA5671" s="17"/>
      <c r="AB5671" s="17"/>
      <c r="AC5671" s="41">
        <f>G5671+J5671+N5671+S5671+Z5671+AA5671-AB5671</f>
        <v>50.468164794007485</v>
      </c>
    </row>
    <row r="5672" spans="1:29" x14ac:dyDescent="0.25">
      <c r="A5672" s="224">
        <v>5668</v>
      </c>
      <c r="B5672" s="112" t="s">
        <v>4384</v>
      </c>
      <c r="C5672" s="8" t="s">
        <v>4042</v>
      </c>
      <c r="D5672" s="18">
        <v>0.50413793103448279</v>
      </c>
      <c r="E5672" s="124"/>
      <c r="F5672" s="17"/>
      <c r="G5672" s="18">
        <f>SUM(D5672*100,E5672:F5672)</f>
        <v>50.413793103448278</v>
      </c>
      <c r="H5672" s="17"/>
      <c r="I5672" s="19"/>
      <c r="J5672" s="18">
        <f>SUM(H5672:I5672)</f>
        <v>0</v>
      </c>
      <c r="K5672" s="17"/>
      <c r="L5672" s="19"/>
      <c r="M5672" s="19"/>
      <c r="N5672" s="18">
        <f>SUM(K5672:M5672)</f>
        <v>0</v>
      </c>
      <c r="O5672" s="19"/>
      <c r="P5672" s="19"/>
      <c r="Q5672" s="19"/>
      <c r="R5672" s="19"/>
      <c r="S5672" s="18">
        <f>SUM(O5672:R5672)</f>
        <v>0</v>
      </c>
      <c r="T5672" s="20"/>
      <c r="U5672" s="17"/>
      <c r="V5672" s="17"/>
      <c r="W5672" s="17"/>
      <c r="X5672" s="17"/>
      <c r="Y5672" s="17"/>
      <c r="Z5672" s="18">
        <f>SUM(T5672:Y5672)</f>
        <v>0</v>
      </c>
      <c r="AA5672" s="17"/>
      <c r="AB5672" s="17"/>
      <c r="AC5672" s="41">
        <f>G5672+J5672+N5672+S5672+Z5672+AA5672-AB5672</f>
        <v>50.413793103448278</v>
      </c>
    </row>
    <row r="5673" spans="1:29" x14ac:dyDescent="0.25">
      <c r="A5673" s="224">
        <v>5669</v>
      </c>
      <c r="B5673" s="112" t="s">
        <v>2216</v>
      </c>
      <c r="C5673" s="8" t="s">
        <v>1369</v>
      </c>
      <c r="D5673" s="18">
        <v>0.50273408239700368</v>
      </c>
      <c r="E5673" s="122"/>
      <c r="F5673" s="17"/>
      <c r="G5673" s="18">
        <f>SUM(D5673*100,E5673:F5673)</f>
        <v>50.273408239700366</v>
      </c>
      <c r="H5673" s="17"/>
      <c r="I5673" s="19"/>
      <c r="J5673" s="18">
        <f>SUM(H5673:I5673)</f>
        <v>0</v>
      </c>
      <c r="K5673" s="17"/>
      <c r="L5673" s="19"/>
      <c r="M5673" s="19"/>
      <c r="N5673" s="18">
        <f>SUM(K5673:M5673)</f>
        <v>0</v>
      </c>
      <c r="O5673" s="19"/>
      <c r="P5673" s="19"/>
      <c r="Q5673" s="19"/>
      <c r="R5673" s="19"/>
      <c r="S5673" s="18">
        <f>SUM(O5673:R5673)</f>
        <v>0</v>
      </c>
      <c r="T5673" s="20"/>
      <c r="U5673" s="17"/>
      <c r="V5673" s="17"/>
      <c r="W5673" s="17"/>
      <c r="X5673" s="17"/>
      <c r="Y5673" s="17"/>
      <c r="Z5673" s="18">
        <f>SUM(T5673:Y5673)</f>
        <v>0</v>
      </c>
      <c r="AA5673" s="17"/>
      <c r="AB5673" s="17"/>
      <c r="AC5673" s="41">
        <f>G5673+J5673+N5673+S5673+Z5673+AA5673-AB5673</f>
        <v>50.273408239700366</v>
      </c>
    </row>
    <row r="5674" spans="1:29" x14ac:dyDescent="0.25">
      <c r="A5674" s="224">
        <v>5670</v>
      </c>
      <c r="B5674" s="156">
        <v>184127</v>
      </c>
      <c r="C5674" s="36" t="s">
        <v>5457</v>
      </c>
      <c r="D5674" s="39">
        <v>0.502</v>
      </c>
      <c r="E5674" s="123"/>
      <c r="F5674" s="33"/>
      <c r="G5674" s="34">
        <v>50.2</v>
      </c>
      <c r="H5674" s="33"/>
      <c r="I5674" s="32"/>
      <c r="J5674" s="34">
        <v>0</v>
      </c>
      <c r="K5674" s="33"/>
      <c r="L5674" s="32"/>
      <c r="M5674" s="32"/>
      <c r="N5674" s="34">
        <v>0</v>
      </c>
      <c r="O5674" s="32"/>
      <c r="P5674" s="32"/>
      <c r="Q5674" s="32"/>
      <c r="R5674" s="32"/>
      <c r="S5674" s="34">
        <v>0</v>
      </c>
      <c r="T5674" s="35"/>
      <c r="U5674" s="33"/>
      <c r="V5674" s="33"/>
      <c r="W5674" s="33"/>
      <c r="X5674" s="33"/>
      <c r="Y5674" s="33"/>
      <c r="Z5674" s="34">
        <v>0</v>
      </c>
      <c r="AA5674" s="33"/>
      <c r="AB5674" s="33"/>
      <c r="AC5674" s="42">
        <v>50.2</v>
      </c>
    </row>
    <row r="5675" spans="1:29" x14ac:dyDescent="0.25">
      <c r="A5675" s="225">
        <v>5671</v>
      </c>
      <c r="B5675" s="113" t="s">
        <v>4682</v>
      </c>
      <c r="C5675" s="8" t="s">
        <v>4042</v>
      </c>
      <c r="D5675" s="18">
        <v>0.50166666666666671</v>
      </c>
      <c r="E5675" s="124"/>
      <c r="F5675" s="17"/>
      <c r="G5675" s="18">
        <f>SUM(D5675*100,E5675:F5675)</f>
        <v>50.166666666666671</v>
      </c>
      <c r="H5675" s="17"/>
      <c r="I5675" s="19"/>
      <c r="J5675" s="18">
        <f>SUM(H5675:I5675)</f>
        <v>0</v>
      </c>
      <c r="K5675" s="17"/>
      <c r="L5675" s="19"/>
      <c r="M5675" s="19"/>
      <c r="N5675" s="18">
        <f>SUM(K5675:M5675)</f>
        <v>0</v>
      </c>
      <c r="O5675" s="19"/>
      <c r="P5675" s="19"/>
      <c r="Q5675" s="19"/>
      <c r="R5675" s="19"/>
      <c r="S5675" s="18">
        <f>SUM(O5675:R5675)</f>
        <v>0</v>
      </c>
      <c r="T5675" s="20"/>
      <c r="U5675" s="17"/>
      <c r="V5675" s="17"/>
      <c r="W5675" s="17"/>
      <c r="X5675" s="17"/>
      <c r="Y5675" s="17"/>
      <c r="Z5675" s="18">
        <f>SUM(T5675:Y5675)</f>
        <v>0</v>
      </c>
      <c r="AA5675" s="17"/>
      <c r="AB5675" s="17"/>
      <c r="AC5675" s="41">
        <f>G5675+J5675+N5675+S5675+Z5675+AA5675-AB5675</f>
        <v>50.166666666666671</v>
      </c>
    </row>
    <row r="5676" spans="1:29" x14ac:dyDescent="0.25">
      <c r="A5676" s="224">
        <v>5672</v>
      </c>
      <c r="B5676" s="113" t="s">
        <v>3263</v>
      </c>
      <c r="C5676" s="13" t="s">
        <v>2360</v>
      </c>
      <c r="D5676" s="18">
        <v>0.50142857142857145</v>
      </c>
      <c r="E5676" s="122"/>
      <c r="F5676" s="17"/>
      <c r="G5676" s="18">
        <v>50.142857142857146</v>
      </c>
      <c r="H5676" s="17"/>
      <c r="I5676" s="19"/>
      <c r="J5676" s="18">
        <v>0</v>
      </c>
      <c r="K5676" s="17"/>
      <c r="L5676" s="19"/>
      <c r="M5676" s="19"/>
      <c r="N5676" s="18">
        <v>0</v>
      </c>
      <c r="O5676" s="19"/>
      <c r="P5676" s="19"/>
      <c r="Q5676" s="19"/>
      <c r="R5676" s="19"/>
      <c r="S5676" s="18">
        <v>0</v>
      </c>
      <c r="T5676" s="20"/>
      <c r="U5676" s="17"/>
      <c r="V5676" s="17"/>
      <c r="W5676" s="17"/>
      <c r="X5676" s="17"/>
      <c r="Y5676" s="17"/>
      <c r="Z5676" s="18">
        <v>0</v>
      </c>
      <c r="AA5676" s="17"/>
      <c r="AB5676" s="17"/>
      <c r="AC5676" s="41">
        <v>50.142857142857146</v>
      </c>
    </row>
    <row r="5677" spans="1:29" x14ac:dyDescent="0.25">
      <c r="A5677" s="224">
        <v>5673</v>
      </c>
      <c r="B5677" s="156">
        <v>184066</v>
      </c>
      <c r="C5677" s="36" t="s">
        <v>5457</v>
      </c>
      <c r="D5677" s="39">
        <v>0.50138888888888888</v>
      </c>
      <c r="E5677" s="123"/>
      <c r="F5677" s="33"/>
      <c r="G5677" s="34">
        <v>50.138888888888886</v>
      </c>
      <c r="H5677" s="33"/>
      <c r="I5677" s="32"/>
      <c r="J5677" s="34">
        <v>0</v>
      </c>
      <c r="K5677" s="33"/>
      <c r="L5677" s="32"/>
      <c r="M5677" s="32"/>
      <c r="N5677" s="34">
        <v>0</v>
      </c>
      <c r="O5677" s="32"/>
      <c r="P5677" s="32"/>
      <c r="Q5677" s="32"/>
      <c r="R5677" s="32"/>
      <c r="S5677" s="34">
        <v>0</v>
      </c>
      <c r="T5677" s="35"/>
      <c r="U5677" s="33"/>
      <c r="V5677" s="33"/>
      <c r="W5677" s="33"/>
      <c r="X5677" s="33"/>
      <c r="Y5677" s="33"/>
      <c r="Z5677" s="34">
        <v>0</v>
      </c>
      <c r="AA5677" s="33"/>
      <c r="AB5677" s="33"/>
      <c r="AC5677" s="42">
        <v>50.138888888888886</v>
      </c>
    </row>
    <row r="5678" spans="1:29" x14ac:dyDescent="0.25">
      <c r="A5678" s="224">
        <v>5674</v>
      </c>
      <c r="B5678" s="112" t="s">
        <v>4445</v>
      </c>
      <c r="C5678" s="8" t="s">
        <v>4042</v>
      </c>
      <c r="D5678" s="18">
        <v>0.50129032258064521</v>
      </c>
      <c r="E5678" s="124"/>
      <c r="F5678" s="17"/>
      <c r="G5678" s="18">
        <f>SUM(D5678*100,E5678:F5678)</f>
        <v>50.12903225806452</v>
      </c>
      <c r="H5678" s="17"/>
      <c r="I5678" s="19"/>
      <c r="J5678" s="18">
        <f>SUM(H5678:I5678)</f>
        <v>0</v>
      </c>
      <c r="K5678" s="17"/>
      <c r="L5678" s="19"/>
      <c r="M5678" s="19"/>
      <c r="N5678" s="18">
        <f>SUM(K5678:M5678)</f>
        <v>0</v>
      </c>
      <c r="O5678" s="19"/>
      <c r="P5678" s="19"/>
      <c r="Q5678" s="19"/>
      <c r="R5678" s="19"/>
      <c r="S5678" s="18">
        <f>SUM(O5678:R5678)</f>
        <v>0</v>
      </c>
      <c r="T5678" s="20"/>
      <c r="U5678" s="17"/>
      <c r="V5678" s="17"/>
      <c r="W5678" s="17"/>
      <c r="X5678" s="17"/>
      <c r="Y5678" s="17"/>
      <c r="Z5678" s="18">
        <f>SUM(T5678:Y5678)</f>
        <v>0</v>
      </c>
      <c r="AA5678" s="17"/>
      <c r="AB5678" s="17"/>
      <c r="AC5678" s="41">
        <f>G5678+J5678+N5678+S5678+Z5678+AA5678-AB5678</f>
        <v>50.12903225806452</v>
      </c>
    </row>
    <row r="5679" spans="1:29" x14ac:dyDescent="0.25">
      <c r="A5679" s="225">
        <v>5675</v>
      </c>
      <c r="B5679" s="168" t="s">
        <v>2217</v>
      </c>
      <c r="C5679" s="21" t="s">
        <v>1369</v>
      </c>
      <c r="D5679" s="18">
        <v>0.50082568807339456</v>
      </c>
      <c r="E5679" s="122"/>
      <c r="F5679" s="17"/>
      <c r="G5679" s="18">
        <f>SUM(D5679*100,E5679:F5679)</f>
        <v>50.082568807339456</v>
      </c>
      <c r="H5679" s="17"/>
      <c r="I5679" s="19"/>
      <c r="J5679" s="18">
        <f>SUM(H5679:I5679)</f>
        <v>0</v>
      </c>
      <c r="K5679" s="17"/>
      <c r="L5679" s="19"/>
      <c r="M5679" s="19"/>
      <c r="N5679" s="18">
        <f>SUM(K5679:M5679)</f>
        <v>0</v>
      </c>
      <c r="O5679" s="19"/>
      <c r="P5679" s="19"/>
      <c r="Q5679" s="19"/>
      <c r="R5679" s="19"/>
      <c r="S5679" s="18">
        <f>SUM(O5679:R5679)</f>
        <v>0</v>
      </c>
      <c r="T5679" s="20"/>
      <c r="U5679" s="17"/>
      <c r="V5679" s="17"/>
      <c r="W5679" s="17"/>
      <c r="X5679" s="17"/>
      <c r="Y5679" s="17"/>
      <c r="Z5679" s="18">
        <f>SUM(T5679:Y5679)</f>
        <v>0</v>
      </c>
      <c r="AA5679" s="17"/>
      <c r="AB5679" s="17"/>
      <c r="AC5679" s="41">
        <f>G5679+J5679+N5679+S5679+Z5679+AA5679-AB5679</f>
        <v>50.082568807339456</v>
      </c>
    </row>
    <row r="5680" spans="1:29" x14ac:dyDescent="0.25">
      <c r="A5680" s="224">
        <v>5676</v>
      </c>
      <c r="B5680" s="112" t="s">
        <v>2218</v>
      </c>
      <c r="C5680" s="8" t="s">
        <v>1369</v>
      </c>
      <c r="D5680" s="18">
        <v>0.50037453183520597</v>
      </c>
      <c r="E5680" s="122"/>
      <c r="F5680" s="17"/>
      <c r="G5680" s="18">
        <f>SUM(D5680*100,E5680:F5680)</f>
        <v>50.037453183520597</v>
      </c>
      <c r="H5680" s="17"/>
      <c r="I5680" s="19"/>
      <c r="J5680" s="18">
        <f>SUM(H5680:I5680)</f>
        <v>0</v>
      </c>
      <c r="K5680" s="17"/>
      <c r="L5680" s="19"/>
      <c r="M5680" s="19"/>
      <c r="N5680" s="18">
        <f>SUM(K5680:M5680)</f>
        <v>0</v>
      </c>
      <c r="O5680" s="19"/>
      <c r="P5680" s="19"/>
      <c r="Q5680" s="19"/>
      <c r="R5680" s="19"/>
      <c r="S5680" s="18">
        <f>SUM(O5680:R5680)</f>
        <v>0</v>
      </c>
      <c r="T5680" s="20"/>
      <c r="U5680" s="17"/>
      <c r="V5680" s="17"/>
      <c r="W5680" s="17"/>
      <c r="X5680" s="17"/>
      <c r="Y5680" s="17"/>
      <c r="Z5680" s="18">
        <f>SUM(T5680:Y5680)</f>
        <v>0</v>
      </c>
      <c r="AA5680" s="17"/>
      <c r="AB5680" s="17"/>
      <c r="AC5680" s="41">
        <f>G5680+J5680+N5680+S5680+Z5680+AA5680-AB5680</f>
        <v>50.037453183520597</v>
      </c>
    </row>
    <row r="5681" spans="1:29" x14ac:dyDescent="0.25">
      <c r="A5681" s="224">
        <v>5677</v>
      </c>
      <c r="B5681" s="112" t="s">
        <v>4314</v>
      </c>
      <c r="C5681" s="8" t="s">
        <v>4042</v>
      </c>
      <c r="D5681" s="18">
        <v>0.5003333333333333</v>
      </c>
      <c r="E5681" s="124"/>
      <c r="F5681" s="17"/>
      <c r="G5681" s="18">
        <f>SUM(D5681*100,E5681:F5681)</f>
        <v>50.033333333333331</v>
      </c>
      <c r="H5681" s="17"/>
      <c r="I5681" s="19"/>
      <c r="J5681" s="18">
        <f>SUM(H5681:I5681)</f>
        <v>0</v>
      </c>
      <c r="K5681" s="17"/>
      <c r="L5681" s="19"/>
      <c r="M5681" s="19"/>
      <c r="N5681" s="18">
        <f>SUM(K5681:M5681)</f>
        <v>0</v>
      </c>
      <c r="O5681" s="19"/>
      <c r="P5681" s="19"/>
      <c r="Q5681" s="19"/>
      <c r="R5681" s="19"/>
      <c r="S5681" s="18">
        <f>SUM(O5681:R5681)</f>
        <v>0</v>
      </c>
      <c r="T5681" s="20"/>
      <c r="U5681" s="17"/>
      <c r="V5681" s="17"/>
      <c r="W5681" s="17"/>
      <c r="X5681" s="17"/>
      <c r="Y5681" s="17"/>
      <c r="Z5681" s="18">
        <f>SUM(T5681:Y5681)</f>
        <v>0</v>
      </c>
      <c r="AA5681" s="17"/>
      <c r="AB5681" s="17"/>
      <c r="AC5681" s="41">
        <f>G5681+J5681+N5681+S5681+Z5681+AA5681-AB5681</f>
        <v>50.033333333333331</v>
      </c>
    </row>
    <row r="5682" spans="1:29" x14ac:dyDescent="0.25">
      <c r="A5682" s="224">
        <v>5678</v>
      </c>
      <c r="B5682" s="196" t="s">
        <v>2219</v>
      </c>
      <c r="C5682" s="8" t="s">
        <v>1369</v>
      </c>
      <c r="D5682" s="18">
        <v>0.50013333333333332</v>
      </c>
      <c r="E5682" s="122"/>
      <c r="F5682" s="17"/>
      <c r="G5682" s="18">
        <f>SUM(D5682*100,E5682:F5682)</f>
        <v>50.013333333333335</v>
      </c>
      <c r="H5682" s="17"/>
      <c r="I5682" s="19"/>
      <c r="J5682" s="18">
        <f>SUM(H5682:I5682)</f>
        <v>0</v>
      </c>
      <c r="K5682" s="17"/>
      <c r="L5682" s="19"/>
      <c r="M5682" s="19"/>
      <c r="N5682" s="18">
        <f>SUM(K5682:M5682)</f>
        <v>0</v>
      </c>
      <c r="O5682" s="19"/>
      <c r="P5682" s="19"/>
      <c r="Q5682" s="19"/>
      <c r="R5682" s="19"/>
      <c r="S5682" s="18">
        <f>SUM(O5682:R5682)</f>
        <v>0</v>
      </c>
      <c r="T5682" s="20"/>
      <c r="U5682" s="17"/>
      <c r="V5682" s="17"/>
      <c r="W5682" s="17"/>
      <c r="X5682" s="17"/>
      <c r="Y5682" s="17"/>
      <c r="Z5682" s="18">
        <f>SUM(T5682:Y5682)</f>
        <v>0</v>
      </c>
      <c r="AA5682" s="17"/>
      <c r="AB5682" s="17"/>
      <c r="AC5682" s="41">
        <f>G5682+J5682+N5682+S5682+Z5682+AA5682-AB5682</f>
        <v>50.013333333333335</v>
      </c>
    </row>
    <row r="5683" spans="1:29" x14ac:dyDescent="0.25">
      <c r="A5683" s="225">
        <v>5679</v>
      </c>
      <c r="B5683" s="164" t="s">
        <v>2220</v>
      </c>
      <c r="C5683" s="8" t="s">
        <v>1369</v>
      </c>
      <c r="D5683" s="18">
        <v>0.5</v>
      </c>
      <c r="E5683" s="122"/>
      <c r="F5683" s="17"/>
      <c r="G5683" s="18">
        <f>SUM(D5683*100,E5683:F5683)</f>
        <v>50</v>
      </c>
      <c r="H5683" s="17"/>
      <c r="I5683" s="19"/>
      <c r="J5683" s="18">
        <f>SUM(H5683:I5683)</f>
        <v>0</v>
      </c>
      <c r="K5683" s="17"/>
      <c r="L5683" s="19"/>
      <c r="M5683" s="19"/>
      <c r="N5683" s="18">
        <f>SUM(K5683:M5683)</f>
        <v>0</v>
      </c>
      <c r="O5683" s="19"/>
      <c r="P5683" s="19"/>
      <c r="Q5683" s="19"/>
      <c r="R5683" s="19"/>
      <c r="S5683" s="18">
        <f>SUM(O5683:R5683)</f>
        <v>0</v>
      </c>
      <c r="T5683" s="20"/>
      <c r="U5683" s="17"/>
      <c r="V5683" s="17"/>
      <c r="W5683" s="17"/>
      <c r="X5683" s="17"/>
      <c r="Y5683" s="17"/>
      <c r="Z5683" s="18">
        <f>SUM(T5683:Y5683)</f>
        <v>0</v>
      </c>
      <c r="AA5683" s="17"/>
      <c r="AB5683" s="17"/>
      <c r="AC5683" s="41">
        <f>G5683+J5683+N5683+S5683+Z5683+AA5683-AB5683</f>
        <v>50</v>
      </c>
    </row>
    <row r="5684" spans="1:29" x14ac:dyDescent="0.25">
      <c r="A5684" s="224">
        <v>5680</v>
      </c>
      <c r="B5684" s="113" t="s">
        <v>1265</v>
      </c>
      <c r="C5684" s="8" t="s">
        <v>5456</v>
      </c>
      <c r="D5684" s="6">
        <v>0.49966666666666665</v>
      </c>
      <c r="E5684" s="121"/>
      <c r="F5684" s="5"/>
      <c r="G5684" s="6">
        <f>SUM(D5684*100,E5684:F5684)</f>
        <v>49.966666666666661</v>
      </c>
      <c r="H5684" s="5"/>
      <c r="I5684" s="4"/>
      <c r="J5684" s="6">
        <f>SUM(H5684:I5684)</f>
        <v>0</v>
      </c>
      <c r="K5684" s="5"/>
      <c r="L5684" s="4"/>
      <c r="M5684" s="4"/>
      <c r="N5684" s="6">
        <f>SUM(K5684:M5684)</f>
        <v>0</v>
      </c>
      <c r="O5684" s="4"/>
      <c r="P5684" s="4"/>
      <c r="Q5684" s="4"/>
      <c r="R5684" s="4"/>
      <c r="S5684" s="6">
        <f>SUM(O5684:R5684)</f>
        <v>0</v>
      </c>
      <c r="T5684" s="7"/>
      <c r="U5684" s="5"/>
      <c r="V5684" s="5"/>
      <c r="W5684" s="5"/>
      <c r="X5684" s="5"/>
      <c r="Y5684" s="5"/>
      <c r="Z5684" s="6">
        <f>SUM(T5684:Y5684)</f>
        <v>0</v>
      </c>
      <c r="AA5684" s="5"/>
      <c r="AB5684" s="5"/>
      <c r="AC5684" s="40">
        <f>G5684+J5684+N5684+S5684+Z5684+AA5684-AB5684</f>
        <v>49.966666666666661</v>
      </c>
    </row>
    <row r="5685" spans="1:29" x14ac:dyDescent="0.25">
      <c r="A5685" s="224">
        <v>5681</v>
      </c>
      <c r="B5685" s="113" t="s">
        <v>3976</v>
      </c>
      <c r="C5685" s="13" t="s">
        <v>3340</v>
      </c>
      <c r="D5685" s="18">
        <v>0.49840000000000001</v>
      </c>
      <c r="E5685" s="122"/>
      <c r="F5685" s="17"/>
      <c r="G5685" s="18">
        <v>49.84</v>
      </c>
      <c r="H5685" s="17"/>
      <c r="I5685" s="19"/>
      <c r="J5685" s="18">
        <v>0</v>
      </c>
      <c r="K5685" s="17"/>
      <c r="L5685" s="19"/>
      <c r="M5685" s="19"/>
      <c r="N5685" s="18">
        <v>0</v>
      </c>
      <c r="O5685" s="19"/>
      <c r="P5685" s="19"/>
      <c r="Q5685" s="19"/>
      <c r="R5685" s="19"/>
      <c r="S5685" s="18">
        <v>0</v>
      </c>
      <c r="T5685" s="20"/>
      <c r="U5685" s="17"/>
      <c r="V5685" s="17"/>
      <c r="W5685" s="17"/>
      <c r="X5685" s="17"/>
      <c r="Y5685" s="17"/>
      <c r="Z5685" s="18">
        <v>0</v>
      </c>
      <c r="AA5685" s="17"/>
      <c r="AB5685" s="17"/>
      <c r="AC5685" s="41">
        <v>49.84</v>
      </c>
    </row>
    <row r="5686" spans="1:29" x14ac:dyDescent="0.25">
      <c r="A5686" s="224">
        <v>5682</v>
      </c>
      <c r="B5686" s="164" t="s">
        <v>2221</v>
      </c>
      <c r="C5686" s="8" t="s">
        <v>1369</v>
      </c>
      <c r="D5686" s="18">
        <v>0.49813333333333337</v>
      </c>
      <c r="E5686" s="122"/>
      <c r="F5686" s="17"/>
      <c r="G5686" s="18">
        <f>SUM(D5686*100,E5686:F5686)</f>
        <v>49.81333333333334</v>
      </c>
      <c r="H5686" s="17"/>
      <c r="I5686" s="19"/>
      <c r="J5686" s="18">
        <f>SUM(H5686:I5686)</f>
        <v>0</v>
      </c>
      <c r="K5686" s="17"/>
      <c r="L5686" s="19"/>
      <c r="M5686" s="19"/>
      <c r="N5686" s="18">
        <f>SUM(K5686:M5686)</f>
        <v>0</v>
      </c>
      <c r="O5686" s="19"/>
      <c r="P5686" s="19"/>
      <c r="Q5686" s="19"/>
      <c r="R5686" s="19"/>
      <c r="S5686" s="18">
        <f>SUM(O5686:R5686)</f>
        <v>0</v>
      </c>
      <c r="T5686" s="20"/>
      <c r="U5686" s="17"/>
      <c r="V5686" s="17"/>
      <c r="W5686" s="17"/>
      <c r="X5686" s="17"/>
      <c r="Y5686" s="17"/>
      <c r="Z5686" s="18">
        <f>SUM(T5686:Y5686)</f>
        <v>0</v>
      </c>
      <c r="AA5686" s="17"/>
      <c r="AB5686" s="17"/>
      <c r="AC5686" s="41">
        <f>G5686+J5686+N5686+S5686+Z5686+AA5686-AB5686</f>
        <v>49.81333333333334</v>
      </c>
    </row>
    <row r="5687" spans="1:29" x14ac:dyDescent="0.25">
      <c r="A5687" s="225">
        <v>5683</v>
      </c>
      <c r="B5687" s="113" t="s">
        <v>3977</v>
      </c>
      <c r="C5687" s="13" t="s">
        <v>3340</v>
      </c>
      <c r="D5687" s="18">
        <v>0.48093750000000002</v>
      </c>
      <c r="E5687" s="122"/>
      <c r="F5687" s="17"/>
      <c r="G5687" s="18">
        <v>48.09375</v>
      </c>
      <c r="H5687" s="17"/>
      <c r="I5687" s="19"/>
      <c r="J5687" s="18">
        <v>0</v>
      </c>
      <c r="K5687" s="17"/>
      <c r="L5687" s="19"/>
      <c r="M5687" s="19"/>
      <c r="N5687" s="18">
        <v>0</v>
      </c>
      <c r="O5687" s="19"/>
      <c r="P5687" s="19"/>
      <c r="Q5687" s="19"/>
      <c r="R5687" s="19"/>
      <c r="S5687" s="18">
        <v>0</v>
      </c>
      <c r="T5687" s="20"/>
      <c r="U5687" s="17"/>
      <c r="V5687" s="17"/>
      <c r="W5687" s="17">
        <v>1.7</v>
      </c>
      <c r="X5687" s="17"/>
      <c r="Y5687" s="17"/>
      <c r="Z5687" s="18">
        <v>1.7</v>
      </c>
      <c r="AA5687" s="17"/>
      <c r="AB5687" s="17"/>
      <c r="AC5687" s="41">
        <v>49.793750000000003</v>
      </c>
    </row>
    <row r="5688" spans="1:29" x14ac:dyDescent="0.25">
      <c r="A5688" s="224">
        <v>5684</v>
      </c>
      <c r="B5688" s="112" t="s">
        <v>2222</v>
      </c>
      <c r="C5688" s="8" t="s">
        <v>1369</v>
      </c>
      <c r="D5688" s="18">
        <v>0.49775280898876406</v>
      </c>
      <c r="E5688" s="122"/>
      <c r="F5688" s="17"/>
      <c r="G5688" s="18">
        <f>SUM(D5688*100,E5688:F5688)</f>
        <v>49.775280898876403</v>
      </c>
      <c r="H5688" s="17"/>
      <c r="I5688" s="19"/>
      <c r="J5688" s="18">
        <f>SUM(H5688:I5688)</f>
        <v>0</v>
      </c>
      <c r="K5688" s="17"/>
      <c r="L5688" s="19"/>
      <c r="M5688" s="19"/>
      <c r="N5688" s="18">
        <f>SUM(K5688:M5688)</f>
        <v>0</v>
      </c>
      <c r="O5688" s="19"/>
      <c r="P5688" s="19"/>
      <c r="Q5688" s="19"/>
      <c r="R5688" s="19"/>
      <c r="S5688" s="18">
        <f>SUM(O5688:R5688)</f>
        <v>0</v>
      </c>
      <c r="T5688" s="20"/>
      <c r="U5688" s="17"/>
      <c r="V5688" s="17"/>
      <c r="W5688" s="17"/>
      <c r="X5688" s="17"/>
      <c r="Y5688" s="17"/>
      <c r="Z5688" s="18">
        <f>SUM(T5688:Y5688)</f>
        <v>0</v>
      </c>
      <c r="AA5688" s="17"/>
      <c r="AB5688" s="17"/>
      <c r="AC5688" s="41">
        <f>G5688+J5688+N5688+S5688+Z5688+AA5688-AB5688</f>
        <v>49.775280898876403</v>
      </c>
    </row>
    <row r="5689" spans="1:29" x14ac:dyDescent="0.25">
      <c r="A5689" s="224">
        <v>5685</v>
      </c>
      <c r="B5689" s="113" t="s">
        <v>3978</v>
      </c>
      <c r="C5689" s="13" t="s">
        <v>3340</v>
      </c>
      <c r="D5689" s="18">
        <v>0.48757575757575755</v>
      </c>
      <c r="E5689" s="122">
        <v>1</v>
      </c>
      <c r="F5689" s="17"/>
      <c r="G5689" s="18">
        <v>49.757575757575758</v>
      </c>
      <c r="H5689" s="17"/>
      <c r="I5689" s="19"/>
      <c r="J5689" s="18">
        <v>0</v>
      </c>
      <c r="K5689" s="17"/>
      <c r="L5689" s="19"/>
      <c r="M5689" s="19"/>
      <c r="N5689" s="18">
        <v>0</v>
      </c>
      <c r="O5689" s="19"/>
      <c r="P5689" s="19"/>
      <c r="Q5689" s="19"/>
      <c r="R5689" s="19"/>
      <c r="S5689" s="18">
        <v>0</v>
      </c>
      <c r="T5689" s="20"/>
      <c r="U5689" s="17"/>
      <c r="V5689" s="17"/>
      <c r="W5689" s="17"/>
      <c r="X5689" s="17"/>
      <c r="Y5689" s="17"/>
      <c r="Z5689" s="18">
        <v>0</v>
      </c>
      <c r="AA5689" s="17"/>
      <c r="AB5689" s="17"/>
      <c r="AC5689" s="41">
        <v>49.757575757575758</v>
      </c>
    </row>
    <row r="5690" spans="1:29" x14ac:dyDescent="0.25">
      <c r="A5690" s="224">
        <v>5686</v>
      </c>
      <c r="B5690" s="112" t="s">
        <v>4345</v>
      </c>
      <c r="C5690" s="8" t="s">
        <v>4042</v>
      </c>
      <c r="D5690" s="18">
        <v>0.49709677419354836</v>
      </c>
      <c r="E5690" s="124"/>
      <c r="F5690" s="17"/>
      <c r="G5690" s="18">
        <f>SUM(D5690*100,E5690:F5690)</f>
        <v>49.709677419354833</v>
      </c>
      <c r="H5690" s="17"/>
      <c r="I5690" s="19"/>
      <c r="J5690" s="18">
        <f>SUM(H5690:I5690)</f>
        <v>0</v>
      </c>
      <c r="K5690" s="17"/>
      <c r="L5690" s="19"/>
      <c r="M5690" s="19"/>
      <c r="N5690" s="18">
        <f>SUM(K5690:M5690)</f>
        <v>0</v>
      </c>
      <c r="O5690" s="19"/>
      <c r="P5690" s="19"/>
      <c r="Q5690" s="19"/>
      <c r="R5690" s="19"/>
      <c r="S5690" s="18">
        <f>SUM(O5690:R5690)</f>
        <v>0</v>
      </c>
      <c r="T5690" s="20"/>
      <c r="U5690" s="17"/>
      <c r="V5690" s="17"/>
      <c r="W5690" s="17"/>
      <c r="X5690" s="17"/>
      <c r="Y5690" s="17"/>
      <c r="Z5690" s="18">
        <f>SUM(T5690:Y5690)</f>
        <v>0</v>
      </c>
      <c r="AA5690" s="17"/>
      <c r="AB5690" s="17"/>
      <c r="AC5690" s="41">
        <f>G5690+J5690+N5690+S5690+Z5690+AA5690-AB5690</f>
        <v>49.709677419354833</v>
      </c>
    </row>
    <row r="5691" spans="1:29" x14ac:dyDescent="0.25">
      <c r="A5691" s="225">
        <v>5687</v>
      </c>
      <c r="B5691" s="173" t="s">
        <v>1266</v>
      </c>
      <c r="C5691" s="8" t="s">
        <v>5456</v>
      </c>
      <c r="D5691" s="6">
        <v>0.49633333333333335</v>
      </c>
      <c r="E5691" s="121"/>
      <c r="F5691" s="5"/>
      <c r="G5691" s="6">
        <f>SUM(D5691*100,E5691:F5691)</f>
        <v>49.633333333333333</v>
      </c>
      <c r="H5691" s="5"/>
      <c r="I5691" s="4"/>
      <c r="J5691" s="6">
        <f>SUM(H5691:I5691)</f>
        <v>0</v>
      </c>
      <c r="K5691" s="5"/>
      <c r="L5691" s="4"/>
      <c r="M5691" s="4"/>
      <c r="N5691" s="6">
        <f>SUM(K5691:M5691)</f>
        <v>0</v>
      </c>
      <c r="O5691" s="4"/>
      <c r="P5691" s="4"/>
      <c r="Q5691" s="4"/>
      <c r="R5691" s="4"/>
      <c r="S5691" s="6">
        <f>SUM(O5691:R5691)</f>
        <v>0</v>
      </c>
      <c r="T5691" s="7"/>
      <c r="U5691" s="5"/>
      <c r="V5691" s="5"/>
      <c r="W5691" s="5"/>
      <c r="X5691" s="5"/>
      <c r="Y5691" s="5"/>
      <c r="Z5691" s="6">
        <f>SUM(T5691:Y5691)</f>
        <v>0</v>
      </c>
      <c r="AA5691" s="5"/>
      <c r="AB5691" s="5"/>
      <c r="AC5691" s="40">
        <f>G5691+J5691+N5691+S5691+Z5691+AA5691-AB5691</f>
        <v>49.633333333333333</v>
      </c>
    </row>
    <row r="5692" spans="1:29" x14ac:dyDescent="0.25">
      <c r="A5692" s="224">
        <v>5688</v>
      </c>
      <c r="B5692" s="156">
        <v>194104</v>
      </c>
      <c r="C5692" s="36" t="s">
        <v>5457</v>
      </c>
      <c r="D5692" s="39">
        <v>0.49533333333333335</v>
      </c>
      <c r="E5692" s="123"/>
      <c r="F5692" s="33"/>
      <c r="G5692" s="34">
        <v>49.533333333333331</v>
      </c>
      <c r="H5692" s="33"/>
      <c r="I5692" s="32"/>
      <c r="J5692" s="34">
        <v>0</v>
      </c>
      <c r="K5692" s="33"/>
      <c r="L5692" s="32"/>
      <c r="M5692" s="32"/>
      <c r="N5692" s="34">
        <v>0</v>
      </c>
      <c r="O5692" s="32"/>
      <c r="P5692" s="32"/>
      <c r="Q5692" s="32"/>
      <c r="R5692" s="32"/>
      <c r="S5692" s="34">
        <v>0</v>
      </c>
      <c r="T5692" s="35"/>
      <c r="U5692" s="33"/>
      <c r="V5692" s="33"/>
      <c r="W5692" s="33"/>
      <c r="X5692" s="33"/>
      <c r="Y5692" s="33"/>
      <c r="Z5692" s="34">
        <v>0</v>
      </c>
      <c r="AA5692" s="33"/>
      <c r="AB5692" s="33"/>
      <c r="AC5692" s="42">
        <v>49.533333333333331</v>
      </c>
    </row>
    <row r="5693" spans="1:29" x14ac:dyDescent="0.25">
      <c r="A5693" s="224">
        <v>5689</v>
      </c>
      <c r="B5693" s="113" t="s">
        <v>3264</v>
      </c>
      <c r="C5693" s="13" t="s">
        <v>2360</v>
      </c>
      <c r="D5693" s="18">
        <v>0.495</v>
      </c>
      <c r="E5693" s="122"/>
      <c r="F5693" s="17"/>
      <c r="G5693" s="18">
        <v>49.5</v>
      </c>
      <c r="H5693" s="17"/>
      <c r="I5693" s="19"/>
      <c r="J5693" s="18">
        <v>0</v>
      </c>
      <c r="K5693" s="17"/>
      <c r="L5693" s="19"/>
      <c r="M5693" s="19"/>
      <c r="N5693" s="18">
        <v>0</v>
      </c>
      <c r="O5693" s="19"/>
      <c r="P5693" s="19"/>
      <c r="Q5693" s="19"/>
      <c r="R5693" s="19"/>
      <c r="S5693" s="18">
        <v>0</v>
      </c>
      <c r="T5693" s="20"/>
      <c r="U5693" s="17"/>
      <c r="V5693" s="17"/>
      <c r="W5693" s="17"/>
      <c r="X5693" s="17"/>
      <c r="Y5693" s="17"/>
      <c r="Z5693" s="18">
        <v>0</v>
      </c>
      <c r="AA5693" s="17"/>
      <c r="AB5693" s="17"/>
      <c r="AC5693" s="41">
        <v>49.5</v>
      </c>
    </row>
    <row r="5694" spans="1:29" x14ac:dyDescent="0.25">
      <c r="A5694" s="224">
        <v>5690</v>
      </c>
      <c r="B5694" s="113" t="s">
        <v>4783</v>
      </c>
      <c r="C5694" s="8" t="s">
        <v>4042</v>
      </c>
      <c r="D5694" s="18">
        <v>0.48699999999999999</v>
      </c>
      <c r="E5694" s="124"/>
      <c r="F5694" s="17"/>
      <c r="G5694" s="18">
        <f>SUM(D5694*100,E5694:F5694)</f>
        <v>48.699999999999996</v>
      </c>
      <c r="H5694" s="17"/>
      <c r="I5694" s="19"/>
      <c r="J5694" s="18">
        <f>SUM(H5694:I5694)</f>
        <v>0</v>
      </c>
      <c r="K5694" s="17"/>
      <c r="L5694" s="19"/>
      <c r="M5694" s="19"/>
      <c r="N5694" s="18">
        <f>SUM(K5694:M5694)</f>
        <v>0</v>
      </c>
      <c r="O5694" s="19"/>
      <c r="P5694" s="19"/>
      <c r="Q5694" s="19"/>
      <c r="R5694" s="19"/>
      <c r="S5694" s="18">
        <f>SUM(O5694:R5694)</f>
        <v>0</v>
      </c>
      <c r="T5694" s="20"/>
      <c r="U5694" s="17">
        <v>0.8</v>
      </c>
      <c r="V5694" s="17"/>
      <c r="W5694" s="17"/>
      <c r="X5694" s="17"/>
      <c r="Y5694" s="17"/>
      <c r="Z5694" s="18">
        <f>SUM(T5694:Y5694)</f>
        <v>0.8</v>
      </c>
      <c r="AA5694" s="17"/>
      <c r="AB5694" s="17"/>
      <c r="AC5694" s="41">
        <f>G5694+J5694+N5694+S5694+Z5694+AA5694-AB5694</f>
        <v>49.499999999999993</v>
      </c>
    </row>
    <row r="5695" spans="1:29" x14ac:dyDescent="0.25">
      <c r="A5695" s="225">
        <v>5691</v>
      </c>
      <c r="B5695" s="113" t="s">
        <v>1267</v>
      </c>
      <c r="C5695" s="8" t="s">
        <v>5456</v>
      </c>
      <c r="D5695" s="43">
        <v>0.49419354838709678</v>
      </c>
      <c r="E5695" s="121"/>
      <c r="F5695" s="5"/>
      <c r="G5695" s="6">
        <f>SUM(D5695*100,E5695:F5695)</f>
        <v>49.41935483870968</v>
      </c>
      <c r="H5695" s="5"/>
      <c r="I5695" s="4"/>
      <c r="J5695" s="6">
        <f>SUM(H5695:I5695)</f>
        <v>0</v>
      </c>
      <c r="K5695" s="5"/>
      <c r="L5695" s="4"/>
      <c r="M5695" s="4"/>
      <c r="N5695" s="6">
        <f>SUM(K5695:M5695)</f>
        <v>0</v>
      </c>
      <c r="O5695" s="4"/>
      <c r="P5695" s="4"/>
      <c r="Q5695" s="4"/>
      <c r="R5695" s="4"/>
      <c r="S5695" s="6">
        <f>SUM(O5695:R5695)</f>
        <v>0</v>
      </c>
      <c r="T5695" s="7"/>
      <c r="U5695" s="5"/>
      <c r="V5695" s="5"/>
      <c r="W5695" s="5"/>
      <c r="X5695" s="5"/>
      <c r="Y5695" s="5"/>
      <c r="Z5695" s="6">
        <f>SUM(T5695:Y5695)</f>
        <v>0</v>
      </c>
      <c r="AA5695" s="5"/>
      <c r="AB5695" s="5"/>
      <c r="AC5695" s="40">
        <f>G5695+J5695+N5695+S5695+Z5695+AA5695-AB5695</f>
        <v>49.41935483870968</v>
      </c>
    </row>
    <row r="5696" spans="1:29" x14ac:dyDescent="0.25">
      <c r="A5696" s="224">
        <v>5692</v>
      </c>
      <c r="B5696" s="112" t="s">
        <v>4299</v>
      </c>
      <c r="C5696" s="8" t="s">
        <v>4042</v>
      </c>
      <c r="D5696" s="18">
        <v>0.41899999999999998</v>
      </c>
      <c r="E5696" s="124"/>
      <c r="F5696" s="17"/>
      <c r="G5696" s="18">
        <f>SUM(D5696*100,E5696:F5696)</f>
        <v>41.9</v>
      </c>
      <c r="H5696" s="17"/>
      <c r="I5696" s="19"/>
      <c r="J5696" s="18">
        <f>SUM(H5696:I5696)</f>
        <v>0</v>
      </c>
      <c r="K5696" s="17"/>
      <c r="L5696" s="19"/>
      <c r="M5696" s="19"/>
      <c r="N5696" s="18">
        <f>SUM(K5696:M5696)</f>
        <v>0</v>
      </c>
      <c r="O5696" s="19">
        <v>2.5</v>
      </c>
      <c r="P5696" s="19">
        <v>5</v>
      </c>
      <c r="Q5696" s="19"/>
      <c r="R5696" s="19"/>
      <c r="S5696" s="18">
        <f>SUM(O5696:R5696)</f>
        <v>7.5</v>
      </c>
      <c r="T5696" s="20"/>
      <c r="U5696" s="17"/>
      <c r="V5696" s="17"/>
      <c r="W5696" s="17"/>
      <c r="X5696" s="17"/>
      <c r="Y5696" s="17"/>
      <c r="Z5696" s="18">
        <f>SUM(T5696:Y5696)</f>
        <v>0</v>
      </c>
      <c r="AA5696" s="17"/>
      <c r="AB5696" s="17"/>
      <c r="AC5696" s="41">
        <f>G5696+J5696+N5696+S5696+Z5696+AA5696-AB5696</f>
        <v>49.4</v>
      </c>
    </row>
    <row r="5697" spans="1:29" x14ac:dyDescent="0.25">
      <c r="A5697" s="224">
        <v>5693</v>
      </c>
      <c r="B5697" s="113" t="s">
        <v>3979</v>
      </c>
      <c r="C5697" s="13" t="s">
        <v>3340</v>
      </c>
      <c r="D5697" s="18">
        <v>0.45393939393939392</v>
      </c>
      <c r="E5697" s="122"/>
      <c r="F5697" s="17"/>
      <c r="G5697" s="18">
        <v>45.393939393939391</v>
      </c>
      <c r="H5697" s="17"/>
      <c r="I5697" s="19"/>
      <c r="J5697" s="18">
        <v>0</v>
      </c>
      <c r="K5697" s="17"/>
      <c r="L5697" s="19"/>
      <c r="M5697" s="19"/>
      <c r="N5697" s="18">
        <v>0</v>
      </c>
      <c r="O5697" s="19"/>
      <c r="P5697" s="19">
        <v>4</v>
      </c>
      <c r="Q5697" s="19"/>
      <c r="R5697" s="19"/>
      <c r="S5697" s="18">
        <v>4</v>
      </c>
      <c r="T5697" s="20"/>
      <c r="U5697" s="17"/>
      <c r="V5697" s="17"/>
      <c r="W5697" s="17"/>
      <c r="X5697" s="17"/>
      <c r="Y5697" s="17"/>
      <c r="Z5697" s="18">
        <v>0</v>
      </c>
      <c r="AA5697" s="17"/>
      <c r="AB5697" s="17"/>
      <c r="AC5697" s="41">
        <v>49.393939393939391</v>
      </c>
    </row>
    <row r="5698" spans="1:29" x14ac:dyDescent="0.25">
      <c r="A5698" s="224">
        <v>5694</v>
      </c>
      <c r="B5698" s="113" t="s">
        <v>3265</v>
      </c>
      <c r="C5698" s="13" t="s">
        <v>2360</v>
      </c>
      <c r="D5698" s="18">
        <v>0.49363636363636365</v>
      </c>
      <c r="E5698" s="122"/>
      <c r="F5698" s="17"/>
      <c r="G5698" s="18">
        <v>49.363636363636367</v>
      </c>
      <c r="H5698" s="17"/>
      <c r="I5698" s="19"/>
      <c r="J5698" s="18">
        <v>0</v>
      </c>
      <c r="K5698" s="17"/>
      <c r="L5698" s="19"/>
      <c r="M5698" s="19"/>
      <c r="N5698" s="18">
        <v>0</v>
      </c>
      <c r="O5698" s="19"/>
      <c r="P5698" s="19"/>
      <c r="Q5698" s="19"/>
      <c r="R5698" s="19"/>
      <c r="S5698" s="18">
        <v>0</v>
      </c>
      <c r="T5698" s="20"/>
      <c r="U5698" s="17"/>
      <c r="V5698" s="17"/>
      <c r="W5698" s="17"/>
      <c r="X5698" s="17"/>
      <c r="Y5698" s="17"/>
      <c r="Z5698" s="18">
        <v>0</v>
      </c>
      <c r="AA5698" s="17"/>
      <c r="AB5698" s="17"/>
      <c r="AC5698" s="41">
        <v>49.363636363636367</v>
      </c>
    </row>
    <row r="5699" spans="1:29" x14ac:dyDescent="0.25">
      <c r="A5699" s="225">
        <v>5695</v>
      </c>
      <c r="B5699" s="201" t="s">
        <v>2223</v>
      </c>
      <c r="C5699" s="8" t="s">
        <v>1369</v>
      </c>
      <c r="D5699" s="18">
        <v>0.49318666666666666</v>
      </c>
      <c r="E5699" s="122"/>
      <c r="F5699" s="17"/>
      <c r="G5699" s="18">
        <f>SUM(D5699*100,E5699:F5699)</f>
        <v>49.318666666666665</v>
      </c>
      <c r="H5699" s="17"/>
      <c r="I5699" s="19"/>
      <c r="J5699" s="18">
        <f>SUM(H5699:I5699)</f>
        <v>0</v>
      </c>
      <c r="K5699" s="17"/>
      <c r="L5699" s="19"/>
      <c r="M5699" s="19"/>
      <c r="N5699" s="18">
        <f>SUM(K5699:M5699)</f>
        <v>0</v>
      </c>
      <c r="O5699" s="19"/>
      <c r="P5699" s="19"/>
      <c r="Q5699" s="19"/>
      <c r="R5699" s="19"/>
      <c r="S5699" s="18">
        <f>SUM(O5699:R5699)</f>
        <v>0</v>
      </c>
      <c r="T5699" s="20"/>
      <c r="U5699" s="17"/>
      <c r="V5699" s="17"/>
      <c r="W5699" s="17"/>
      <c r="X5699" s="17"/>
      <c r="Y5699" s="17"/>
      <c r="Z5699" s="18">
        <f>SUM(T5699:Y5699)</f>
        <v>0</v>
      </c>
      <c r="AA5699" s="17"/>
      <c r="AB5699" s="17"/>
      <c r="AC5699" s="41">
        <f>G5699+J5699+N5699+S5699+Z5699+AA5699-AB5699</f>
        <v>49.318666666666665</v>
      </c>
    </row>
    <row r="5700" spans="1:29" x14ac:dyDescent="0.25">
      <c r="A5700" s="224">
        <v>5696</v>
      </c>
      <c r="B5700" s="156">
        <v>204449</v>
      </c>
      <c r="C5700" s="36" t="s">
        <v>5457</v>
      </c>
      <c r="D5700" s="39">
        <v>0.49299999999999999</v>
      </c>
      <c r="E5700" s="123"/>
      <c r="F5700" s="33"/>
      <c r="G5700" s="34">
        <v>49.3</v>
      </c>
      <c r="H5700" s="33"/>
      <c r="I5700" s="32"/>
      <c r="J5700" s="34">
        <v>0</v>
      </c>
      <c r="K5700" s="33"/>
      <c r="L5700" s="32"/>
      <c r="M5700" s="32"/>
      <c r="N5700" s="34">
        <v>0</v>
      </c>
      <c r="O5700" s="32"/>
      <c r="P5700" s="32"/>
      <c r="Q5700" s="32"/>
      <c r="R5700" s="32"/>
      <c r="S5700" s="34">
        <v>0</v>
      </c>
      <c r="T5700" s="35"/>
      <c r="U5700" s="33"/>
      <c r="V5700" s="33"/>
      <c r="W5700" s="33"/>
      <c r="X5700" s="33"/>
      <c r="Y5700" s="33"/>
      <c r="Z5700" s="34">
        <v>0</v>
      </c>
      <c r="AA5700" s="33"/>
      <c r="AB5700" s="33"/>
      <c r="AC5700" s="42">
        <v>49.3</v>
      </c>
    </row>
    <row r="5701" spans="1:29" x14ac:dyDescent="0.25">
      <c r="A5701" s="224">
        <v>5697</v>
      </c>
      <c r="B5701" s="174" t="s">
        <v>1594</v>
      </c>
      <c r="C5701" s="8" t="s">
        <v>1369</v>
      </c>
      <c r="D5701" s="18">
        <v>0.49249999999999999</v>
      </c>
      <c r="E5701" s="122"/>
      <c r="F5701" s="17"/>
      <c r="G5701" s="18">
        <f>SUM(D5701*100,E5701:F5701)</f>
        <v>49.25</v>
      </c>
      <c r="H5701" s="17"/>
      <c r="I5701" s="19"/>
      <c r="J5701" s="18">
        <f>SUM(H5701:I5701)</f>
        <v>0</v>
      </c>
      <c r="K5701" s="17"/>
      <c r="L5701" s="19"/>
      <c r="M5701" s="19"/>
      <c r="N5701" s="18">
        <f>SUM(K5701:M5701)</f>
        <v>0</v>
      </c>
      <c r="O5701" s="19"/>
      <c r="P5701" s="19"/>
      <c r="Q5701" s="19"/>
      <c r="R5701" s="19"/>
      <c r="S5701" s="18">
        <f>SUM(O5701:R5701)</f>
        <v>0</v>
      </c>
      <c r="T5701" s="20"/>
      <c r="U5701" s="17"/>
      <c r="V5701" s="17"/>
      <c r="W5701" s="17"/>
      <c r="X5701" s="17"/>
      <c r="Y5701" s="17"/>
      <c r="Z5701" s="18">
        <f>SUM(T5701:Y5701)</f>
        <v>0</v>
      </c>
      <c r="AA5701" s="17"/>
      <c r="AB5701" s="17"/>
      <c r="AC5701" s="41">
        <f>G5701+J5701+N5701+S5701+Z5701+AA5701-AB5701</f>
        <v>49.25</v>
      </c>
    </row>
    <row r="5702" spans="1:29" x14ac:dyDescent="0.25">
      <c r="A5702" s="224">
        <v>5698</v>
      </c>
      <c r="B5702" s="207" t="s">
        <v>2224</v>
      </c>
      <c r="C5702" s="8" t="s">
        <v>1369</v>
      </c>
      <c r="D5702" s="18">
        <v>0.4923595505617977</v>
      </c>
      <c r="E5702" s="122"/>
      <c r="F5702" s="17"/>
      <c r="G5702" s="18">
        <f>SUM(D5702*100,E5702:F5702)</f>
        <v>49.235955056179769</v>
      </c>
      <c r="H5702" s="17"/>
      <c r="I5702" s="19"/>
      <c r="J5702" s="18">
        <f>SUM(H5702:I5702)</f>
        <v>0</v>
      </c>
      <c r="K5702" s="17"/>
      <c r="L5702" s="19"/>
      <c r="M5702" s="19"/>
      <c r="N5702" s="18">
        <f>SUM(K5702:M5702)</f>
        <v>0</v>
      </c>
      <c r="O5702" s="19"/>
      <c r="P5702" s="19"/>
      <c r="Q5702" s="19"/>
      <c r="R5702" s="19"/>
      <c r="S5702" s="18">
        <f>SUM(O5702:R5702)</f>
        <v>0</v>
      </c>
      <c r="T5702" s="20"/>
      <c r="U5702" s="17"/>
      <c r="V5702" s="17"/>
      <c r="W5702" s="17"/>
      <c r="X5702" s="17"/>
      <c r="Y5702" s="17"/>
      <c r="Z5702" s="18">
        <f>SUM(T5702:Y5702)</f>
        <v>0</v>
      </c>
      <c r="AA5702" s="17"/>
      <c r="AB5702" s="17"/>
      <c r="AC5702" s="41">
        <f>G5702+J5702+N5702+S5702+Z5702+AA5702-AB5702</f>
        <v>49.235955056179769</v>
      </c>
    </row>
    <row r="5703" spans="1:29" x14ac:dyDescent="0.25">
      <c r="A5703" s="225">
        <v>5699</v>
      </c>
      <c r="B5703" s="112" t="s">
        <v>4440</v>
      </c>
      <c r="C5703" s="8" t="s">
        <v>4042</v>
      </c>
      <c r="D5703" s="18">
        <v>0.49225806451612902</v>
      </c>
      <c r="E5703" s="124"/>
      <c r="F5703" s="17"/>
      <c r="G5703" s="18">
        <f>SUM(D5703*100,E5703:F5703)</f>
        <v>49.225806451612904</v>
      </c>
      <c r="H5703" s="17"/>
      <c r="I5703" s="19"/>
      <c r="J5703" s="18">
        <f>SUM(H5703:I5703)</f>
        <v>0</v>
      </c>
      <c r="K5703" s="17"/>
      <c r="L5703" s="19"/>
      <c r="M5703" s="19"/>
      <c r="N5703" s="18">
        <f>SUM(K5703:M5703)</f>
        <v>0</v>
      </c>
      <c r="O5703" s="19"/>
      <c r="P5703" s="19"/>
      <c r="Q5703" s="19"/>
      <c r="R5703" s="19"/>
      <c r="S5703" s="18">
        <f>SUM(O5703:R5703)</f>
        <v>0</v>
      </c>
      <c r="T5703" s="20"/>
      <c r="U5703" s="17"/>
      <c r="V5703" s="17"/>
      <c r="W5703" s="17"/>
      <c r="X5703" s="17"/>
      <c r="Y5703" s="17"/>
      <c r="Z5703" s="18">
        <f>SUM(T5703:Y5703)</f>
        <v>0</v>
      </c>
      <c r="AA5703" s="17"/>
      <c r="AB5703" s="17"/>
      <c r="AC5703" s="41">
        <f>G5703+J5703+N5703+S5703+Z5703+AA5703-AB5703</f>
        <v>49.225806451612904</v>
      </c>
    </row>
    <row r="5704" spans="1:29" x14ac:dyDescent="0.25">
      <c r="A5704" s="224">
        <v>5700</v>
      </c>
      <c r="B5704" s="170" t="s">
        <v>2225</v>
      </c>
      <c r="C5704" s="21" t="s">
        <v>1369</v>
      </c>
      <c r="D5704" s="18">
        <v>0.46666666666666667</v>
      </c>
      <c r="E5704" s="122"/>
      <c r="F5704" s="17"/>
      <c r="G5704" s="18">
        <f>SUM(D5704*100,E5704:F5704)</f>
        <v>46.666666666666664</v>
      </c>
      <c r="H5704" s="17"/>
      <c r="I5704" s="19"/>
      <c r="J5704" s="18">
        <f>SUM(H5704:I5704)</f>
        <v>0</v>
      </c>
      <c r="K5704" s="17"/>
      <c r="L5704" s="19"/>
      <c r="M5704" s="19"/>
      <c r="N5704" s="18">
        <f>SUM(K5704:M5704)</f>
        <v>0</v>
      </c>
      <c r="O5704" s="19">
        <v>2.5</v>
      </c>
      <c r="P5704" s="19"/>
      <c r="Q5704" s="19"/>
      <c r="R5704" s="19"/>
      <c r="S5704" s="18">
        <f>SUM(O5704:R5704)</f>
        <v>2.5</v>
      </c>
      <c r="T5704" s="20"/>
      <c r="U5704" s="17"/>
      <c r="V5704" s="17"/>
      <c r="W5704" s="17"/>
      <c r="X5704" s="17"/>
      <c r="Y5704" s="17"/>
      <c r="Z5704" s="18">
        <f>SUM(T5704:Y5704)</f>
        <v>0</v>
      </c>
      <c r="AA5704" s="17"/>
      <c r="AB5704" s="17"/>
      <c r="AC5704" s="41">
        <f>G5704+J5704+N5704+S5704+Z5704+AA5704-AB5704</f>
        <v>49.166666666666664</v>
      </c>
    </row>
    <row r="5705" spans="1:29" x14ac:dyDescent="0.25">
      <c r="A5705" s="224">
        <v>5701</v>
      </c>
      <c r="B5705" s="164" t="s">
        <v>2226</v>
      </c>
      <c r="C5705" s="8" t="s">
        <v>1369</v>
      </c>
      <c r="D5705" s="18">
        <v>0.49099999999999999</v>
      </c>
      <c r="E5705" s="122"/>
      <c r="F5705" s="17"/>
      <c r="G5705" s="18">
        <f>SUM(D5705*100,E5705:F5705)</f>
        <v>49.1</v>
      </c>
      <c r="H5705" s="17"/>
      <c r="I5705" s="19"/>
      <c r="J5705" s="18">
        <f>SUM(H5705:I5705)</f>
        <v>0</v>
      </c>
      <c r="K5705" s="17"/>
      <c r="L5705" s="19"/>
      <c r="M5705" s="19"/>
      <c r="N5705" s="18">
        <f>SUM(K5705:M5705)</f>
        <v>0</v>
      </c>
      <c r="O5705" s="19"/>
      <c r="P5705" s="19"/>
      <c r="Q5705" s="19"/>
      <c r="R5705" s="19"/>
      <c r="S5705" s="18">
        <f>SUM(O5705:R5705)</f>
        <v>0</v>
      </c>
      <c r="T5705" s="20"/>
      <c r="U5705" s="17"/>
      <c r="V5705" s="17"/>
      <c r="W5705" s="17"/>
      <c r="X5705" s="17"/>
      <c r="Y5705" s="17"/>
      <c r="Z5705" s="18">
        <f>SUM(T5705:Y5705)</f>
        <v>0</v>
      </c>
      <c r="AA5705" s="17"/>
      <c r="AB5705" s="17"/>
      <c r="AC5705" s="41">
        <f>G5705+J5705+N5705+S5705+Z5705+AA5705-AB5705</f>
        <v>49.1</v>
      </c>
    </row>
    <row r="5706" spans="1:29" x14ac:dyDescent="0.25">
      <c r="A5706" s="224">
        <v>5702</v>
      </c>
      <c r="B5706" s="114" t="s">
        <v>4067</v>
      </c>
      <c r="C5706" s="8" t="s">
        <v>4042</v>
      </c>
      <c r="D5706" s="18">
        <v>0.49093750000000003</v>
      </c>
      <c r="E5706" s="124"/>
      <c r="F5706" s="17"/>
      <c r="G5706" s="18">
        <f>SUM(D5706*100,E5706:F5706)</f>
        <v>49.09375</v>
      </c>
      <c r="H5706" s="17"/>
      <c r="I5706" s="19"/>
      <c r="J5706" s="18">
        <f>SUM(H5706:I5706)</f>
        <v>0</v>
      </c>
      <c r="K5706" s="17"/>
      <c r="L5706" s="19"/>
      <c r="M5706" s="19"/>
      <c r="N5706" s="18">
        <f>SUM(K5706:M5706)</f>
        <v>0</v>
      </c>
      <c r="O5706" s="19"/>
      <c r="P5706" s="19"/>
      <c r="Q5706" s="19"/>
      <c r="R5706" s="19"/>
      <c r="S5706" s="18">
        <f>SUM(O5706:R5706)</f>
        <v>0</v>
      </c>
      <c r="T5706" s="20"/>
      <c r="U5706" s="17"/>
      <c r="V5706" s="17"/>
      <c r="W5706" s="17"/>
      <c r="X5706" s="17"/>
      <c r="Y5706" s="17"/>
      <c r="Z5706" s="18">
        <f>SUM(T5706:Y5706)</f>
        <v>0</v>
      </c>
      <c r="AA5706" s="17"/>
      <c r="AB5706" s="17"/>
      <c r="AC5706" s="41">
        <f>G5706+J5706+N5706+S5706+Z5706+AA5706-AB5706</f>
        <v>49.09375</v>
      </c>
    </row>
    <row r="5707" spans="1:29" x14ac:dyDescent="0.25">
      <c r="A5707" s="225">
        <v>5703</v>
      </c>
      <c r="B5707" s="156">
        <v>204045</v>
      </c>
      <c r="C5707" s="36" t="s">
        <v>5457</v>
      </c>
      <c r="D5707" s="38">
        <v>0.47281250000000002</v>
      </c>
      <c r="E5707" s="123"/>
      <c r="F5707" s="33"/>
      <c r="G5707" s="34">
        <v>47.28125</v>
      </c>
      <c r="H5707" s="33"/>
      <c r="I5707" s="32"/>
      <c r="J5707" s="34">
        <v>0</v>
      </c>
      <c r="K5707" s="33"/>
      <c r="L5707" s="32"/>
      <c r="M5707" s="32"/>
      <c r="N5707" s="34">
        <v>0</v>
      </c>
      <c r="O5707" s="32"/>
      <c r="P5707" s="32"/>
      <c r="Q5707" s="32"/>
      <c r="R5707" s="32"/>
      <c r="S5707" s="34">
        <v>0</v>
      </c>
      <c r="T5707" s="35"/>
      <c r="U5707" s="33">
        <v>1.8</v>
      </c>
      <c r="V5707" s="33"/>
      <c r="W5707" s="33"/>
      <c r="X5707" s="33"/>
      <c r="Y5707" s="33"/>
      <c r="Z5707" s="34">
        <v>1.8</v>
      </c>
      <c r="AA5707" s="33"/>
      <c r="AB5707" s="33"/>
      <c r="AC5707" s="42">
        <v>49.081249999999997</v>
      </c>
    </row>
    <row r="5708" spans="1:29" x14ac:dyDescent="0.25">
      <c r="A5708" s="224">
        <v>5704</v>
      </c>
      <c r="B5708" s="113" t="s">
        <v>4943</v>
      </c>
      <c r="C5708" s="8" t="s">
        <v>4042</v>
      </c>
      <c r="D5708" s="18">
        <v>0.49003289473684208</v>
      </c>
      <c r="E5708" s="124"/>
      <c r="F5708" s="17"/>
      <c r="G5708" s="18">
        <f>SUM(D5708*100,E5708:F5708)</f>
        <v>49.003289473684205</v>
      </c>
      <c r="H5708" s="17"/>
      <c r="I5708" s="19"/>
      <c r="J5708" s="18">
        <f>SUM(H5708:I5708)</f>
        <v>0</v>
      </c>
      <c r="K5708" s="17"/>
      <c r="L5708" s="19"/>
      <c r="M5708" s="19"/>
      <c r="N5708" s="18">
        <f>SUM(K5708:M5708)</f>
        <v>0</v>
      </c>
      <c r="O5708" s="19"/>
      <c r="P5708" s="19"/>
      <c r="Q5708" s="19"/>
      <c r="R5708" s="19"/>
      <c r="S5708" s="18">
        <f>SUM(O5708:R5708)</f>
        <v>0</v>
      </c>
      <c r="T5708" s="20"/>
      <c r="U5708" s="17"/>
      <c r="V5708" s="17"/>
      <c r="W5708" s="17"/>
      <c r="X5708" s="17"/>
      <c r="Y5708" s="17"/>
      <c r="Z5708" s="18">
        <f>SUM(T5708:Y5708)</f>
        <v>0</v>
      </c>
      <c r="AA5708" s="17"/>
      <c r="AB5708" s="17"/>
      <c r="AC5708" s="41">
        <f>G5708+J5708+N5708+S5708+Z5708+AA5708-AB5708</f>
        <v>49.003289473684205</v>
      </c>
    </row>
    <row r="5709" spans="1:29" x14ac:dyDescent="0.25">
      <c r="A5709" s="224">
        <v>5705</v>
      </c>
      <c r="B5709" s="113" t="s">
        <v>3266</v>
      </c>
      <c r="C5709" s="13" t="s">
        <v>2360</v>
      </c>
      <c r="D5709" s="18">
        <v>0.49</v>
      </c>
      <c r="E5709" s="122"/>
      <c r="F5709" s="17"/>
      <c r="G5709" s="18">
        <v>49</v>
      </c>
      <c r="H5709" s="17"/>
      <c r="I5709" s="19"/>
      <c r="J5709" s="18">
        <v>0</v>
      </c>
      <c r="K5709" s="17"/>
      <c r="L5709" s="19"/>
      <c r="M5709" s="19"/>
      <c r="N5709" s="18">
        <v>0</v>
      </c>
      <c r="O5709" s="19"/>
      <c r="P5709" s="19"/>
      <c r="Q5709" s="19"/>
      <c r="R5709" s="19"/>
      <c r="S5709" s="18">
        <v>0</v>
      </c>
      <c r="T5709" s="20"/>
      <c r="U5709" s="17"/>
      <c r="V5709" s="17"/>
      <c r="W5709" s="17"/>
      <c r="X5709" s="17"/>
      <c r="Y5709" s="17"/>
      <c r="Z5709" s="18">
        <v>0</v>
      </c>
      <c r="AA5709" s="17"/>
      <c r="AB5709" s="17"/>
      <c r="AC5709" s="41">
        <v>49</v>
      </c>
    </row>
    <row r="5710" spans="1:29" x14ac:dyDescent="0.25">
      <c r="A5710" s="224">
        <v>5706</v>
      </c>
      <c r="B5710" s="113" t="s">
        <v>3980</v>
      </c>
      <c r="C5710" s="13" t="s">
        <v>3340</v>
      </c>
      <c r="D5710" s="18">
        <v>0.48</v>
      </c>
      <c r="E5710" s="122">
        <v>1</v>
      </c>
      <c r="F5710" s="17"/>
      <c r="G5710" s="18">
        <v>49</v>
      </c>
      <c r="H5710" s="17"/>
      <c r="I5710" s="19"/>
      <c r="J5710" s="18">
        <v>0</v>
      </c>
      <c r="K5710" s="17"/>
      <c r="L5710" s="19"/>
      <c r="M5710" s="19"/>
      <c r="N5710" s="18">
        <v>0</v>
      </c>
      <c r="O5710" s="19"/>
      <c r="P5710" s="19"/>
      <c r="Q5710" s="19"/>
      <c r="R5710" s="19"/>
      <c r="S5710" s="18">
        <v>0</v>
      </c>
      <c r="T5710" s="20"/>
      <c r="U5710" s="17"/>
      <c r="V5710" s="17"/>
      <c r="W5710" s="17"/>
      <c r="X5710" s="17"/>
      <c r="Y5710" s="17"/>
      <c r="Z5710" s="18">
        <v>0</v>
      </c>
      <c r="AA5710" s="17"/>
      <c r="AB5710" s="17"/>
      <c r="AC5710" s="41">
        <v>49</v>
      </c>
    </row>
    <row r="5711" spans="1:29" x14ac:dyDescent="0.25">
      <c r="A5711" s="225">
        <v>5707</v>
      </c>
      <c r="B5711" s="196" t="s">
        <v>2227</v>
      </c>
      <c r="C5711" s="8" t="s">
        <v>1369</v>
      </c>
      <c r="D5711" s="18">
        <v>0.48966666666666664</v>
      </c>
      <c r="E5711" s="122"/>
      <c r="F5711" s="17"/>
      <c r="G5711" s="18">
        <f>SUM(D5711*100,E5711:F5711)</f>
        <v>48.966666666666661</v>
      </c>
      <c r="H5711" s="17"/>
      <c r="I5711" s="19"/>
      <c r="J5711" s="18">
        <f>SUM(H5711:I5711)</f>
        <v>0</v>
      </c>
      <c r="K5711" s="17"/>
      <c r="L5711" s="19"/>
      <c r="M5711" s="19"/>
      <c r="N5711" s="18">
        <f>SUM(K5711:M5711)</f>
        <v>0</v>
      </c>
      <c r="O5711" s="19"/>
      <c r="P5711" s="19"/>
      <c r="Q5711" s="19"/>
      <c r="R5711" s="19"/>
      <c r="S5711" s="18">
        <f>SUM(O5711:R5711)</f>
        <v>0</v>
      </c>
      <c r="T5711" s="20"/>
      <c r="U5711" s="17"/>
      <c r="V5711" s="17"/>
      <c r="W5711" s="17"/>
      <c r="X5711" s="17"/>
      <c r="Y5711" s="17"/>
      <c r="Z5711" s="18">
        <f>SUM(T5711:Y5711)</f>
        <v>0</v>
      </c>
      <c r="AA5711" s="17"/>
      <c r="AB5711" s="17"/>
      <c r="AC5711" s="41">
        <f>G5711+J5711+N5711+S5711+Z5711+AA5711-AB5711</f>
        <v>48.966666666666661</v>
      </c>
    </row>
    <row r="5712" spans="1:29" x14ac:dyDescent="0.25">
      <c r="A5712" s="224">
        <v>5708</v>
      </c>
      <c r="B5712" s="113" t="s">
        <v>1268</v>
      </c>
      <c r="C5712" s="8" t="s">
        <v>5456</v>
      </c>
      <c r="D5712" s="6">
        <v>0.48965517241379308</v>
      </c>
      <c r="E5712" s="121"/>
      <c r="F5712" s="5"/>
      <c r="G5712" s="6">
        <f>SUM(D5712*100,E5712:F5712)</f>
        <v>48.96551724137931</v>
      </c>
      <c r="H5712" s="5"/>
      <c r="I5712" s="4"/>
      <c r="J5712" s="6">
        <f>SUM(H5712:I5712)</f>
        <v>0</v>
      </c>
      <c r="K5712" s="5"/>
      <c r="L5712" s="4"/>
      <c r="M5712" s="4"/>
      <c r="N5712" s="6">
        <f>SUM(K5712:M5712)</f>
        <v>0</v>
      </c>
      <c r="O5712" s="4"/>
      <c r="P5712" s="4"/>
      <c r="Q5712" s="4"/>
      <c r="R5712" s="4"/>
      <c r="S5712" s="6">
        <f>SUM(O5712:R5712)</f>
        <v>0</v>
      </c>
      <c r="T5712" s="7"/>
      <c r="U5712" s="5"/>
      <c r="V5712" s="5"/>
      <c r="W5712" s="5"/>
      <c r="X5712" s="5"/>
      <c r="Y5712" s="5"/>
      <c r="Z5712" s="6">
        <f>SUM(T5712:Y5712)</f>
        <v>0</v>
      </c>
      <c r="AA5712" s="5"/>
      <c r="AB5712" s="5"/>
      <c r="AC5712" s="40">
        <f>G5712+J5712+N5712+S5712+Z5712+AA5712-AB5712</f>
        <v>48.96551724137931</v>
      </c>
    </row>
    <row r="5713" spans="1:29" x14ac:dyDescent="0.25">
      <c r="A5713" s="224">
        <v>5709</v>
      </c>
      <c r="B5713" s="112" t="s">
        <v>4331</v>
      </c>
      <c r="C5713" s="8" t="s">
        <v>4042</v>
      </c>
      <c r="D5713" s="18">
        <v>0.48903225806451611</v>
      </c>
      <c r="E5713" s="124"/>
      <c r="F5713" s="17"/>
      <c r="G5713" s="18">
        <f>SUM(D5713*100,E5713:F5713)</f>
        <v>48.903225806451609</v>
      </c>
      <c r="H5713" s="17"/>
      <c r="I5713" s="19"/>
      <c r="J5713" s="18">
        <f>SUM(H5713:I5713)</f>
        <v>0</v>
      </c>
      <c r="K5713" s="17"/>
      <c r="L5713" s="19"/>
      <c r="M5713" s="19"/>
      <c r="N5713" s="18">
        <f>SUM(K5713:M5713)</f>
        <v>0</v>
      </c>
      <c r="O5713" s="19"/>
      <c r="P5713" s="19"/>
      <c r="Q5713" s="19"/>
      <c r="R5713" s="19"/>
      <c r="S5713" s="18">
        <f>SUM(O5713:R5713)</f>
        <v>0</v>
      </c>
      <c r="T5713" s="20"/>
      <c r="U5713" s="17"/>
      <c r="V5713" s="17"/>
      <c r="W5713" s="17"/>
      <c r="X5713" s="17"/>
      <c r="Y5713" s="17"/>
      <c r="Z5713" s="18">
        <f>SUM(T5713:Y5713)</f>
        <v>0</v>
      </c>
      <c r="AA5713" s="17"/>
      <c r="AB5713" s="17"/>
      <c r="AC5713" s="41">
        <f>G5713+J5713+N5713+S5713+Z5713+AA5713-AB5713</f>
        <v>48.903225806451609</v>
      </c>
    </row>
    <row r="5714" spans="1:29" x14ac:dyDescent="0.25">
      <c r="A5714" s="224">
        <v>5710</v>
      </c>
      <c r="B5714" s="112" t="s">
        <v>4490</v>
      </c>
      <c r="C5714" s="8" t="s">
        <v>4042</v>
      </c>
      <c r="D5714" s="18">
        <v>0.41354838709677422</v>
      </c>
      <c r="E5714" s="124"/>
      <c r="F5714" s="17"/>
      <c r="G5714" s="18">
        <f>SUM(D5714*100,E5714:F5714)</f>
        <v>41.354838709677423</v>
      </c>
      <c r="H5714" s="17"/>
      <c r="I5714" s="19"/>
      <c r="J5714" s="18">
        <f>SUM(H5714:I5714)</f>
        <v>0</v>
      </c>
      <c r="K5714" s="17"/>
      <c r="L5714" s="19"/>
      <c r="M5714" s="19"/>
      <c r="N5714" s="18">
        <f>SUM(K5714:M5714)</f>
        <v>0</v>
      </c>
      <c r="O5714" s="19"/>
      <c r="P5714" s="19"/>
      <c r="Q5714" s="19"/>
      <c r="R5714" s="19"/>
      <c r="S5714" s="18">
        <f>SUM(O5714:R5714)</f>
        <v>0</v>
      </c>
      <c r="T5714" s="20">
        <v>2.5</v>
      </c>
      <c r="U5714" s="17">
        <v>0.5</v>
      </c>
      <c r="V5714" s="17"/>
      <c r="W5714" s="17">
        <f>0.5+4</f>
        <v>4.5</v>
      </c>
      <c r="X5714" s="17"/>
      <c r="Y5714" s="17"/>
      <c r="Z5714" s="18">
        <f>SUM(T5714:Y5714)</f>
        <v>7.5</v>
      </c>
      <c r="AA5714" s="17"/>
      <c r="AB5714" s="17"/>
      <c r="AC5714" s="41">
        <f>G5714+J5714+N5714+S5714+Z5714+AA5714-AB5714</f>
        <v>48.854838709677423</v>
      </c>
    </row>
    <row r="5715" spans="1:29" x14ac:dyDescent="0.25">
      <c r="A5715" s="225">
        <v>5711</v>
      </c>
      <c r="B5715" s="115" t="s">
        <v>4865</v>
      </c>
      <c r="C5715" s="8" t="s">
        <v>4042</v>
      </c>
      <c r="D5715" s="18">
        <v>0.48812499999999998</v>
      </c>
      <c r="E5715" s="124"/>
      <c r="F5715" s="17"/>
      <c r="G5715" s="18">
        <f>SUM(D5715*100,E5715:F5715)</f>
        <v>48.8125</v>
      </c>
      <c r="H5715" s="17"/>
      <c r="I5715" s="19"/>
      <c r="J5715" s="18">
        <f>SUM(H5715:I5715)</f>
        <v>0</v>
      </c>
      <c r="K5715" s="17"/>
      <c r="L5715" s="19"/>
      <c r="M5715" s="19"/>
      <c r="N5715" s="18">
        <f>SUM(K5715:M5715)</f>
        <v>0</v>
      </c>
      <c r="O5715" s="19"/>
      <c r="P5715" s="19"/>
      <c r="Q5715" s="19"/>
      <c r="R5715" s="19"/>
      <c r="S5715" s="18">
        <f>SUM(O5715:R5715)</f>
        <v>0</v>
      </c>
      <c r="T5715" s="20"/>
      <c r="U5715" s="17"/>
      <c r="V5715" s="17"/>
      <c r="W5715" s="17"/>
      <c r="X5715" s="17"/>
      <c r="Y5715" s="17"/>
      <c r="Z5715" s="18">
        <f>SUM(T5715:Y5715)</f>
        <v>0</v>
      </c>
      <c r="AA5715" s="17"/>
      <c r="AB5715" s="17"/>
      <c r="AC5715" s="41">
        <f>G5715+J5715+N5715+S5715+Z5715+AA5715-AB5715</f>
        <v>48.8125</v>
      </c>
    </row>
    <row r="5716" spans="1:29" x14ac:dyDescent="0.25">
      <c r="A5716" s="224">
        <v>5712</v>
      </c>
      <c r="B5716" s="195" t="s">
        <v>2228</v>
      </c>
      <c r="C5716" s="8" t="s">
        <v>1369</v>
      </c>
      <c r="D5716" s="18">
        <v>0.48808333333333331</v>
      </c>
      <c r="E5716" s="122"/>
      <c r="F5716" s="17"/>
      <c r="G5716" s="18">
        <f>SUM(D5716*100,E5716:F5716)</f>
        <v>48.80833333333333</v>
      </c>
      <c r="H5716" s="17"/>
      <c r="I5716" s="19"/>
      <c r="J5716" s="18">
        <f>SUM(H5716:I5716)</f>
        <v>0</v>
      </c>
      <c r="K5716" s="17"/>
      <c r="L5716" s="19"/>
      <c r="M5716" s="19"/>
      <c r="N5716" s="18">
        <f>SUM(K5716:M5716)</f>
        <v>0</v>
      </c>
      <c r="O5716" s="19"/>
      <c r="P5716" s="19"/>
      <c r="Q5716" s="19"/>
      <c r="R5716" s="19"/>
      <c r="S5716" s="18">
        <f>SUM(O5716:R5716)</f>
        <v>0</v>
      </c>
      <c r="T5716" s="20"/>
      <c r="U5716" s="17"/>
      <c r="V5716" s="17"/>
      <c r="W5716" s="17"/>
      <c r="X5716" s="17"/>
      <c r="Y5716" s="17"/>
      <c r="Z5716" s="18">
        <f>SUM(T5716:Y5716)</f>
        <v>0</v>
      </c>
      <c r="AA5716" s="17"/>
      <c r="AB5716" s="17"/>
      <c r="AC5716" s="41">
        <f>G5716+J5716+N5716+S5716+Z5716+AA5716-AB5716</f>
        <v>48.80833333333333</v>
      </c>
    </row>
    <row r="5717" spans="1:29" x14ac:dyDescent="0.25">
      <c r="A5717" s="224">
        <v>5713</v>
      </c>
      <c r="B5717" s="113" t="s">
        <v>4686</v>
      </c>
      <c r="C5717" s="8" t="s">
        <v>4042</v>
      </c>
      <c r="D5717" s="18">
        <v>0.48799999999999999</v>
      </c>
      <c r="E5717" s="124"/>
      <c r="F5717" s="17"/>
      <c r="G5717" s="18">
        <f>SUM(D5717*100,E5717:F5717)</f>
        <v>48.8</v>
      </c>
      <c r="H5717" s="17"/>
      <c r="I5717" s="19"/>
      <c r="J5717" s="18">
        <f>SUM(H5717:I5717)</f>
        <v>0</v>
      </c>
      <c r="K5717" s="17"/>
      <c r="L5717" s="19"/>
      <c r="M5717" s="19"/>
      <c r="N5717" s="18">
        <f>SUM(K5717:M5717)</f>
        <v>0</v>
      </c>
      <c r="O5717" s="19"/>
      <c r="P5717" s="19"/>
      <c r="Q5717" s="19"/>
      <c r="R5717" s="19"/>
      <c r="S5717" s="18">
        <f>SUM(O5717:R5717)</f>
        <v>0</v>
      </c>
      <c r="T5717" s="20"/>
      <c r="U5717" s="17"/>
      <c r="V5717" s="17"/>
      <c r="W5717" s="17"/>
      <c r="X5717" s="17"/>
      <c r="Y5717" s="17"/>
      <c r="Z5717" s="18">
        <f>SUM(T5717:Y5717)</f>
        <v>0</v>
      </c>
      <c r="AA5717" s="17"/>
      <c r="AB5717" s="17"/>
      <c r="AC5717" s="41">
        <f>G5717+J5717+N5717+S5717+Z5717+AA5717-AB5717</f>
        <v>48.8</v>
      </c>
    </row>
    <row r="5718" spans="1:29" x14ac:dyDescent="0.25">
      <c r="A5718" s="224">
        <v>5714</v>
      </c>
      <c r="B5718" s="112" t="s">
        <v>4318</v>
      </c>
      <c r="C5718" s="8" t="s">
        <v>4042</v>
      </c>
      <c r="D5718" s="18">
        <v>0.48766666666666669</v>
      </c>
      <c r="E5718" s="124"/>
      <c r="F5718" s="17"/>
      <c r="G5718" s="18">
        <f>SUM(D5718*100,E5718:F5718)</f>
        <v>48.766666666666666</v>
      </c>
      <c r="H5718" s="17"/>
      <c r="I5718" s="19"/>
      <c r="J5718" s="18">
        <f>SUM(H5718:I5718)</f>
        <v>0</v>
      </c>
      <c r="K5718" s="17"/>
      <c r="L5718" s="19"/>
      <c r="M5718" s="19"/>
      <c r="N5718" s="18">
        <f>SUM(K5718:M5718)</f>
        <v>0</v>
      </c>
      <c r="O5718" s="19"/>
      <c r="P5718" s="19"/>
      <c r="Q5718" s="19"/>
      <c r="R5718" s="19"/>
      <c r="S5718" s="18">
        <f>SUM(O5718:R5718)</f>
        <v>0</v>
      </c>
      <c r="T5718" s="20"/>
      <c r="U5718" s="17"/>
      <c r="V5718" s="17"/>
      <c r="W5718" s="17"/>
      <c r="X5718" s="17"/>
      <c r="Y5718" s="17"/>
      <c r="Z5718" s="18">
        <f>SUM(T5718:Y5718)</f>
        <v>0</v>
      </c>
      <c r="AA5718" s="17"/>
      <c r="AB5718" s="17"/>
      <c r="AC5718" s="41">
        <f>G5718+J5718+N5718+S5718+Z5718+AA5718-AB5718</f>
        <v>48.766666666666666</v>
      </c>
    </row>
    <row r="5719" spans="1:29" x14ac:dyDescent="0.25">
      <c r="A5719" s="225">
        <v>5715</v>
      </c>
      <c r="B5719" s="113" t="s">
        <v>4842</v>
      </c>
      <c r="C5719" s="8" t="s">
        <v>4042</v>
      </c>
      <c r="D5719" s="18">
        <v>0.486875</v>
      </c>
      <c r="E5719" s="124"/>
      <c r="F5719" s="17"/>
      <c r="G5719" s="18">
        <f>SUM(D5719*100,E5719:F5719)</f>
        <v>48.6875</v>
      </c>
      <c r="H5719" s="17"/>
      <c r="I5719" s="19"/>
      <c r="J5719" s="18">
        <f>SUM(H5719:I5719)</f>
        <v>0</v>
      </c>
      <c r="K5719" s="17"/>
      <c r="L5719" s="19"/>
      <c r="M5719" s="19"/>
      <c r="N5719" s="18">
        <f>SUM(K5719:M5719)</f>
        <v>0</v>
      </c>
      <c r="O5719" s="19"/>
      <c r="P5719" s="19"/>
      <c r="Q5719" s="19"/>
      <c r="R5719" s="19"/>
      <c r="S5719" s="18">
        <f>SUM(O5719:R5719)</f>
        <v>0</v>
      </c>
      <c r="T5719" s="20"/>
      <c r="U5719" s="17"/>
      <c r="V5719" s="17"/>
      <c r="W5719" s="17"/>
      <c r="X5719" s="17"/>
      <c r="Y5719" s="17"/>
      <c r="Z5719" s="18">
        <f>SUM(T5719:Y5719)</f>
        <v>0</v>
      </c>
      <c r="AA5719" s="17"/>
      <c r="AB5719" s="17"/>
      <c r="AC5719" s="41">
        <f>G5719+J5719+N5719+S5719+Z5719+AA5719-AB5719</f>
        <v>48.6875</v>
      </c>
    </row>
    <row r="5720" spans="1:29" x14ac:dyDescent="0.25">
      <c r="A5720" s="224">
        <v>5716</v>
      </c>
      <c r="B5720" s="113" t="s">
        <v>5102</v>
      </c>
      <c r="C5720" s="24" t="s">
        <v>4042</v>
      </c>
      <c r="D5720" s="18">
        <v>0.48677419354838708</v>
      </c>
      <c r="E5720" s="124"/>
      <c r="F5720" s="17"/>
      <c r="G5720" s="18">
        <f>SUM(D5720*100,E5720:F5720)</f>
        <v>48.677419354838705</v>
      </c>
      <c r="H5720" s="17"/>
      <c r="I5720" s="19"/>
      <c r="J5720" s="18">
        <f>SUM(H5720:I5720)</f>
        <v>0</v>
      </c>
      <c r="K5720" s="17"/>
      <c r="L5720" s="19"/>
      <c r="M5720" s="19"/>
      <c r="N5720" s="18">
        <f>SUM(K5720:M5720)</f>
        <v>0</v>
      </c>
      <c r="O5720" s="19"/>
      <c r="P5720" s="19"/>
      <c r="Q5720" s="19"/>
      <c r="R5720" s="19"/>
      <c r="S5720" s="18">
        <f>SUM(O5720:R5720)</f>
        <v>0</v>
      </c>
      <c r="T5720" s="20"/>
      <c r="U5720" s="17"/>
      <c r="V5720" s="17"/>
      <c r="W5720" s="17"/>
      <c r="X5720" s="17"/>
      <c r="Y5720" s="17"/>
      <c r="Z5720" s="18">
        <f>SUM(T5720:Y5720)</f>
        <v>0</v>
      </c>
      <c r="AA5720" s="17"/>
      <c r="AB5720" s="17"/>
      <c r="AC5720" s="41">
        <f>G5720+J5720+N5720+S5720+Z5720+AA5720-AB5720</f>
        <v>48.677419354838705</v>
      </c>
    </row>
    <row r="5721" spans="1:29" x14ac:dyDescent="0.25">
      <c r="A5721" s="224">
        <v>5717</v>
      </c>
      <c r="B5721" s="112" t="s">
        <v>4294</v>
      </c>
      <c r="C5721" s="8" t="s">
        <v>4042</v>
      </c>
      <c r="D5721" s="18">
        <v>0.48666666666666669</v>
      </c>
      <c r="E5721" s="124"/>
      <c r="F5721" s="17"/>
      <c r="G5721" s="18">
        <f>SUM(D5721*100,E5721:F5721)</f>
        <v>48.666666666666671</v>
      </c>
      <c r="H5721" s="17"/>
      <c r="I5721" s="19"/>
      <c r="J5721" s="18">
        <f>SUM(H5721:I5721)</f>
        <v>0</v>
      </c>
      <c r="K5721" s="17"/>
      <c r="L5721" s="19"/>
      <c r="M5721" s="19"/>
      <c r="N5721" s="18">
        <f>SUM(K5721:M5721)</f>
        <v>0</v>
      </c>
      <c r="O5721" s="19"/>
      <c r="P5721" s="19"/>
      <c r="Q5721" s="19"/>
      <c r="R5721" s="19"/>
      <c r="S5721" s="18">
        <f>SUM(O5721:R5721)</f>
        <v>0</v>
      </c>
      <c r="T5721" s="20"/>
      <c r="U5721" s="17"/>
      <c r="V5721" s="17"/>
      <c r="W5721" s="17"/>
      <c r="X5721" s="17"/>
      <c r="Y5721" s="17"/>
      <c r="Z5721" s="18">
        <f>SUM(T5721:Y5721)</f>
        <v>0</v>
      </c>
      <c r="AA5721" s="17"/>
      <c r="AB5721" s="17"/>
      <c r="AC5721" s="41">
        <f>G5721+J5721+N5721+S5721+Z5721+AA5721-AB5721</f>
        <v>48.666666666666671</v>
      </c>
    </row>
    <row r="5722" spans="1:29" x14ac:dyDescent="0.25">
      <c r="A5722" s="224">
        <v>5718</v>
      </c>
      <c r="B5722" s="113" t="s">
        <v>3267</v>
      </c>
      <c r="C5722" s="13" t="s">
        <v>2360</v>
      </c>
      <c r="D5722" s="18">
        <v>0.48666666666666664</v>
      </c>
      <c r="E5722" s="122"/>
      <c r="F5722" s="17"/>
      <c r="G5722" s="18">
        <v>48.666666666666664</v>
      </c>
      <c r="H5722" s="17"/>
      <c r="I5722" s="19"/>
      <c r="J5722" s="18">
        <v>0</v>
      </c>
      <c r="K5722" s="17"/>
      <c r="L5722" s="19"/>
      <c r="M5722" s="19"/>
      <c r="N5722" s="18">
        <v>0</v>
      </c>
      <c r="O5722" s="19"/>
      <c r="P5722" s="19"/>
      <c r="Q5722" s="19"/>
      <c r="R5722" s="19"/>
      <c r="S5722" s="18">
        <v>0</v>
      </c>
      <c r="T5722" s="20"/>
      <c r="U5722" s="17"/>
      <c r="V5722" s="17"/>
      <c r="W5722" s="17"/>
      <c r="X5722" s="17"/>
      <c r="Y5722" s="17"/>
      <c r="Z5722" s="18">
        <v>0</v>
      </c>
      <c r="AA5722" s="17"/>
      <c r="AB5722" s="17"/>
      <c r="AC5722" s="41">
        <v>48.666666666666664</v>
      </c>
    </row>
    <row r="5723" spans="1:29" x14ac:dyDescent="0.25">
      <c r="A5723" s="225">
        <v>5719</v>
      </c>
      <c r="B5723" s="115" t="s">
        <v>1269</v>
      </c>
      <c r="C5723" s="8" t="s">
        <v>5456</v>
      </c>
      <c r="D5723" s="6">
        <v>0.48636363636363639</v>
      </c>
      <c r="E5723" s="121"/>
      <c r="F5723" s="5"/>
      <c r="G5723" s="6">
        <f>SUM(D5723*100,E5723:F5723)</f>
        <v>48.63636363636364</v>
      </c>
      <c r="H5723" s="5"/>
      <c r="I5723" s="4"/>
      <c r="J5723" s="6">
        <f>SUM(H5723:I5723)</f>
        <v>0</v>
      </c>
      <c r="K5723" s="5"/>
      <c r="L5723" s="4"/>
      <c r="M5723" s="4"/>
      <c r="N5723" s="6">
        <f>SUM(K5723:M5723)</f>
        <v>0</v>
      </c>
      <c r="O5723" s="4"/>
      <c r="P5723" s="4"/>
      <c r="Q5723" s="4"/>
      <c r="R5723" s="4"/>
      <c r="S5723" s="6">
        <f>SUM(O5723:R5723)</f>
        <v>0</v>
      </c>
      <c r="T5723" s="7"/>
      <c r="U5723" s="5"/>
      <c r="V5723" s="5"/>
      <c r="W5723" s="5"/>
      <c r="X5723" s="5"/>
      <c r="Y5723" s="5"/>
      <c r="Z5723" s="6">
        <f>SUM(T5723:Y5723)</f>
        <v>0</v>
      </c>
      <c r="AA5723" s="5"/>
      <c r="AB5723" s="5"/>
      <c r="AC5723" s="40">
        <f>G5723+J5723+N5723+S5723+Z5723+AA5723-AB5723</f>
        <v>48.63636363636364</v>
      </c>
    </row>
    <row r="5724" spans="1:29" x14ac:dyDescent="0.25">
      <c r="A5724" s="224">
        <v>5720</v>
      </c>
      <c r="B5724" s="112" t="s">
        <v>2229</v>
      </c>
      <c r="C5724" s="8" t="s">
        <v>1369</v>
      </c>
      <c r="D5724" s="18">
        <v>0.48619528619528618</v>
      </c>
      <c r="E5724" s="122"/>
      <c r="F5724" s="17"/>
      <c r="G5724" s="18">
        <f>SUM(D5724*100,E5724:F5724)</f>
        <v>48.619528619528616</v>
      </c>
      <c r="H5724" s="17"/>
      <c r="I5724" s="19"/>
      <c r="J5724" s="18">
        <f>SUM(H5724:I5724)</f>
        <v>0</v>
      </c>
      <c r="K5724" s="17"/>
      <c r="L5724" s="19"/>
      <c r="M5724" s="19"/>
      <c r="N5724" s="18">
        <f>SUM(K5724:M5724)</f>
        <v>0</v>
      </c>
      <c r="O5724" s="19"/>
      <c r="P5724" s="19"/>
      <c r="Q5724" s="19"/>
      <c r="R5724" s="19"/>
      <c r="S5724" s="18">
        <f>SUM(O5724:R5724)</f>
        <v>0</v>
      </c>
      <c r="T5724" s="20"/>
      <c r="U5724" s="17"/>
      <c r="V5724" s="17"/>
      <c r="W5724" s="17"/>
      <c r="X5724" s="17"/>
      <c r="Y5724" s="17"/>
      <c r="Z5724" s="18">
        <f>SUM(T5724:Y5724)</f>
        <v>0</v>
      </c>
      <c r="AA5724" s="17"/>
      <c r="AB5724" s="17"/>
      <c r="AC5724" s="41">
        <f>G5724+J5724+N5724+S5724+Z5724+AA5724-AB5724</f>
        <v>48.619528619528616</v>
      </c>
    </row>
    <row r="5725" spans="1:29" x14ac:dyDescent="0.25">
      <c r="A5725" s="224">
        <v>5721</v>
      </c>
      <c r="B5725" s="112" t="s">
        <v>2230</v>
      </c>
      <c r="C5725" s="8" t="s">
        <v>1369</v>
      </c>
      <c r="D5725" s="18">
        <v>0.48606741573033707</v>
      </c>
      <c r="E5725" s="122"/>
      <c r="F5725" s="17"/>
      <c r="G5725" s="18">
        <f>SUM(D5725*100,E5725:F5725)</f>
        <v>48.606741573033709</v>
      </c>
      <c r="H5725" s="17"/>
      <c r="I5725" s="19"/>
      <c r="J5725" s="18">
        <f>SUM(H5725:I5725)</f>
        <v>0</v>
      </c>
      <c r="K5725" s="17"/>
      <c r="L5725" s="19"/>
      <c r="M5725" s="19"/>
      <c r="N5725" s="18">
        <f>SUM(K5725:M5725)</f>
        <v>0</v>
      </c>
      <c r="O5725" s="19"/>
      <c r="P5725" s="19"/>
      <c r="Q5725" s="19"/>
      <c r="R5725" s="19"/>
      <c r="S5725" s="18">
        <f>SUM(O5725:R5725)</f>
        <v>0</v>
      </c>
      <c r="T5725" s="20"/>
      <c r="U5725" s="17"/>
      <c r="V5725" s="17"/>
      <c r="W5725" s="17"/>
      <c r="X5725" s="17"/>
      <c r="Y5725" s="17"/>
      <c r="Z5725" s="18">
        <f>SUM(T5725:Y5725)</f>
        <v>0</v>
      </c>
      <c r="AA5725" s="17"/>
      <c r="AB5725" s="17"/>
      <c r="AC5725" s="41">
        <f>G5725+J5725+N5725+S5725+Z5725+AA5725-AB5725</f>
        <v>48.606741573033709</v>
      </c>
    </row>
    <row r="5726" spans="1:29" x14ac:dyDescent="0.25">
      <c r="A5726" s="224">
        <v>5722</v>
      </c>
      <c r="B5726" s="113" t="s">
        <v>4856</v>
      </c>
      <c r="C5726" s="8" t="s">
        <v>4042</v>
      </c>
      <c r="D5726" s="18">
        <v>0.48562499999999997</v>
      </c>
      <c r="E5726" s="124"/>
      <c r="F5726" s="17"/>
      <c r="G5726" s="18">
        <f>SUM(D5726*100,E5726:F5726)</f>
        <v>48.5625</v>
      </c>
      <c r="H5726" s="17"/>
      <c r="I5726" s="19"/>
      <c r="J5726" s="18">
        <f>SUM(H5726:I5726)</f>
        <v>0</v>
      </c>
      <c r="K5726" s="17"/>
      <c r="L5726" s="19"/>
      <c r="M5726" s="19"/>
      <c r="N5726" s="18">
        <f>SUM(K5726:M5726)</f>
        <v>0</v>
      </c>
      <c r="O5726" s="19"/>
      <c r="P5726" s="19"/>
      <c r="Q5726" s="19"/>
      <c r="R5726" s="19"/>
      <c r="S5726" s="18">
        <f>SUM(O5726:R5726)</f>
        <v>0</v>
      </c>
      <c r="T5726" s="20"/>
      <c r="U5726" s="17"/>
      <c r="V5726" s="17"/>
      <c r="W5726" s="17"/>
      <c r="X5726" s="17"/>
      <c r="Y5726" s="17"/>
      <c r="Z5726" s="18">
        <f>SUM(T5726:Y5726)</f>
        <v>0</v>
      </c>
      <c r="AA5726" s="17"/>
      <c r="AB5726" s="17"/>
      <c r="AC5726" s="41">
        <f>G5726+J5726+N5726+S5726+Z5726+AA5726-AB5726</f>
        <v>48.5625</v>
      </c>
    </row>
    <row r="5727" spans="1:29" x14ac:dyDescent="0.25">
      <c r="A5727" s="225">
        <v>5723</v>
      </c>
      <c r="B5727" s="156">
        <v>204012</v>
      </c>
      <c r="C5727" s="36" t="s">
        <v>5457</v>
      </c>
      <c r="D5727" s="38">
        <v>0.48531249999999998</v>
      </c>
      <c r="E5727" s="123"/>
      <c r="F5727" s="33"/>
      <c r="G5727" s="34">
        <v>48.53125</v>
      </c>
      <c r="H5727" s="33"/>
      <c r="I5727" s="32"/>
      <c r="J5727" s="34">
        <v>0</v>
      </c>
      <c r="K5727" s="33"/>
      <c r="L5727" s="32"/>
      <c r="M5727" s="32"/>
      <c r="N5727" s="34">
        <v>0</v>
      </c>
      <c r="O5727" s="32"/>
      <c r="P5727" s="32"/>
      <c r="Q5727" s="32"/>
      <c r="R5727" s="32"/>
      <c r="S5727" s="34">
        <v>0</v>
      </c>
      <c r="T5727" s="35"/>
      <c r="U5727" s="33"/>
      <c r="V5727" s="33"/>
      <c r="W5727" s="33"/>
      <c r="X5727" s="33"/>
      <c r="Y5727" s="33"/>
      <c r="Z5727" s="34">
        <v>0</v>
      </c>
      <c r="AA5727" s="33"/>
      <c r="AB5727" s="33"/>
      <c r="AC5727" s="42">
        <v>48.53125</v>
      </c>
    </row>
    <row r="5728" spans="1:29" x14ac:dyDescent="0.25">
      <c r="A5728" s="224">
        <v>5724</v>
      </c>
      <c r="B5728" s="112" t="s">
        <v>4509</v>
      </c>
      <c r="C5728" s="8" t="s">
        <v>4042</v>
      </c>
      <c r="D5728" s="18">
        <v>0.48451612903225805</v>
      </c>
      <c r="E5728" s="124"/>
      <c r="F5728" s="17"/>
      <c r="G5728" s="18">
        <f>SUM(D5728*100,E5728:F5728)</f>
        <v>48.451612903225808</v>
      </c>
      <c r="H5728" s="17"/>
      <c r="I5728" s="19"/>
      <c r="J5728" s="18">
        <f>SUM(H5728:I5728)</f>
        <v>0</v>
      </c>
      <c r="K5728" s="17"/>
      <c r="L5728" s="19"/>
      <c r="M5728" s="19"/>
      <c r="N5728" s="18">
        <f>SUM(K5728:M5728)</f>
        <v>0</v>
      </c>
      <c r="O5728" s="19"/>
      <c r="P5728" s="19"/>
      <c r="Q5728" s="19"/>
      <c r="R5728" s="19"/>
      <c r="S5728" s="18">
        <f>SUM(O5728:R5728)</f>
        <v>0</v>
      </c>
      <c r="T5728" s="20"/>
      <c r="U5728" s="17"/>
      <c r="V5728" s="17"/>
      <c r="W5728" s="17"/>
      <c r="X5728" s="17"/>
      <c r="Y5728" s="17"/>
      <c r="Z5728" s="18">
        <f>SUM(T5728:Y5728)</f>
        <v>0</v>
      </c>
      <c r="AA5728" s="17"/>
      <c r="AB5728" s="17"/>
      <c r="AC5728" s="41">
        <f>G5728+J5728+N5728+S5728+Z5728+AA5728-AB5728</f>
        <v>48.451612903225808</v>
      </c>
    </row>
    <row r="5729" spans="1:29" x14ac:dyDescent="0.25">
      <c r="A5729" s="224">
        <v>5725</v>
      </c>
      <c r="B5729" s="113" t="s">
        <v>4822</v>
      </c>
      <c r="C5729" s="8" t="s">
        <v>4042</v>
      </c>
      <c r="D5729" s="18">
        <v>0.48406250000000001</v>
      </c>
      <c r="E5729" s="124"/>
      <c r="F5729" s="17"/>
      <c r="G5729" s="18">
        <f>SUM(D5729*100,E5729:F5729)</f>
        <v>48.40625</v>
      </c>
      <c r="H5729" s="17"/>
      <c r="I5729" s="19"/>
      <c r="J5729" s="18">
        <f>SUM(H5729:I5729)</f>
        <v>0</v>
      </c>
      <c r="K5729" s="17"/>
      <c r="L5729" s="19"/>
      <c r="M5729" s="19"/>
      <c r="N5729" s="18">
        <f>SUM(K5729:M5729)</f>
        <v>0</v>
      </c>
      <c r="O5729" s="19"/>
      <c r="P5729" s="19"/>
      <c r="Q5729" s="19"/>
      <c r="R5729" s="19"/>
      <c r="S5729" s="18">
        <f>SUM(O5729:R5729)</f>
        <v>0</v>
      </c>
      <c r="T5729" s="20"/>
      <c r="U5729" s="17"/>
      <c r="V5729" s="17"/>
      <c r="W5729" s="17"/>
      <c r="X5729" s="17"/>
      <c r="Y5729" s="17"/>
      <c r="Z5729" s="18">
        <f>SUM(T5729:Y5729)</f>
        <v>0</v>
      </c>
      <c r="AA5729" s="17"/>
      <c r="AB5729" s="17"/>
      <c r="AC5729" s="41">
        <f>G5729+J5729+N5729+S5729+Z5729+AA5729-AB5729</f>
        <v>48.40625</v>
      </c>
    </row>
    <row r="5730" spans="1:29" x14ac:dyDescent="0.25">
      <c r="A5730" s="224">
        <v>5726</v>
      </c>
      <c r="B5730" s="170" t="s">
        <v>2231</v>
      </c>
      <c r="C5730" s="21" t="s">
        <v>1369</v>
      </c>
      <c r="D5730" s="18">
        <v>0.48403669724770643</v>
      </c>
      <c r="E5730" s="122"/>
      <c r="F5730" s="17"/>
      <c r="G5730" s="18">
        <f>SUM(D5730*100,E5730:F5730)</f>
        <v>48.403669724770644</v>
      </c>
      <c r="H5730" s="17"/>
      <c r="I5730" s="19"/>
      <c r="J5730" s="18">
        <f>SUM(H5730:I5730)</f>
        <v>0</v>
      </c>
      <c r="K5730" s="17"/>
      <c r="L5730" s="19"/>
      <c r="M5730" s="19"/>
      <c r="N5730" s="18">
        <f>SUM(K5730:M5730)</f>
        <v>0</v>
      </c>
      <c r="O5730" s="19"/>
      <c r="P5730" s="19"/>
      <c r="Q5730" s="19"/>
      <c r="R5730" s="19"/>
      <c r="S5730" s="18">
        <f>SUM(O5730:R5730)</f>
        <v>0</v>
      </c>
      <c r="T5730" s="20"/>
      <c r="U5730" s="17"/>
      <c r="V5730" s="17"/>
      <c r="W5730" s="17"/>
      <c r="X5730" s="17"/>
      <c r="Y5730" s="17"/>
      <c r="Z5730" s="18">
        <f>SUM(T5730:Y5730)</f>
        <v>0</v>
      </c>
      <c r="AA5730" s="17"/>
      <c r="AB5730" s="17"/>
      <c r="AC5730" s="41">
        <f>G5730+J5730+N5730+S5730+Z5730+AA5730-AB5730</f>
        <v>48.403669724770644</v>
      </c>
    </row>
    <row r="5731" spans="1:29" x14ac:dyDescent="0.25">
      <c r="A5731" s="225">
        <v>5727</v>
      </c>
      <c r="B5731" s="113" t="s">
        <v>3981</v>
      </c>
      <c r="C5731" s="13" t="s">
        <v>3340</v>
      </c>
      <c r="D5731" s="18">
        <v>0.48399999999999999</v>
      </c>
      <c r="E5731" s="122"/>
      <c r="F5731" s="17"/>
      <c r="G5731" s="18">
        <v>48.4</v>
      </c>
      <c r="H5731" s="17"/>
      <c r="I5731" s="19"/>
      <c r="J5731" s="18">
        <v>0</v>
      </c>
      <c r="K5731" s="17"/>
      <c r="L5731" s="19"/>
      <c r="M5731" s="19"/>
      <c r="N5731" s="18">
        <v>0</v>
      </c>
      <c r="O5731" s="19"/>
      <c r="P5731" s="19"/>
      <c r="Q5731" s="19"/>
      <c r="R5731" s="19"/>
      <c r="S5731" s="18">
        <v>0</v>
      </c>
      <c r="T5731" s="20"/>
      <c r="U5731" s="17"/>
      <c r="V5731" s="17"/>
      <c r="W5731" s="17"/>
      <c r="X5731" s="17"/>
      <c r="Y5731" s="17"/>
      <c r="Z5731" s="18">
        <v>0</v>
      </c>
      <c r="AA5731" s="17"/>
      <c r="AB5731" s="17"/>
      <c r="AC5731" s="41">
        <v>48.4</v>
      </c>
    </row>
    <row r="5732" spans="1:29" x14ac:dyDescent="0.25">
      <c r="A5732" s="224">
        <v>5728</v>
      </c>
      <c r="B5732" s="156">
        <v>184209</v>
      </c>
      <c r="C5732" s="36" t="s">
        <v>5457</v>
      </c>
      <c r="D5732" s="39">
        <v>0.4836111111111111</v>
      </c>
      <c r="E5732" s="123"/>
      <c r="F5732" s="33"/>
      <c r="G5732" s="34">
        <v>48.361111111111107</v>
      </c>
      <c r="H5732" s="33"/>
      <c r="I5732" s="32"/>
      <c r="J5732" s="34">
        <v>0</v>
      </c>
      <c r="K5732" s="33"/>
      <c r="L5732" s="32"/>
      <c r="M5732" s="32"/>
      <c r="N5732" s="34">
        <v>0</v>
      </c>
      <c r="O5732" s="32"/>
      <c r="P5732" s="32"/>
      <c r="Q5732" s="32"/>
      <c r="R5732" s="32"/>
      <c r="S5732" s="34">
        <v>0</v>
      </c>
      <c r="T5732" s="35"/>
      <c r="U5732" s="33"/>
      <c r="V5732" s="33"/>
      <c r="W5732" s="33"/>
      <c r="X5732" s="33"/>
      <c r="Y5732" s="33"/>
      <c r="Z5732" s="34">
        <v>0</v>
      </c>
      <c r="AA5732" s="33"/>
      <c r="AB5732" s="33"/>
      <c r="AC5732" s="42">
        <v>48.361111111111107</v>
      </c>
    </row>
    <row r="5733" spans="1:29" x14ac:dyDescent="0.25">
      <c r="A5733" s="224">
        <v>5729</v>
      </c>
      <c r="B5733" s="113" t="s">
        <v>3268</v>
      </c>
      <c r="C5733" s="13" t="s">
        <v>2360</v>
      </c>
      <c r="D5733" s="18">
        <v>0.48333333333333334</v>
      </c>
      <c r="E5733" s="122"/>
      <c r="F5733" s="17"/>
      <c r="G5733" s="18">
        <v>48.333333333333336</v>
      </c>
      <c r="H5733" s="17"/>
      <c r="I5733" s="19"/>
      <c r="J5733" s="18">
        <v>0</v>
      </c>
      <c r="K5733" s="17"/>
      <c r="L5733" s="19"/>
      <c r="M5733" s="19"/>
      <c r="N5733" s="18">
        <v>0</v>
      </c>
      <c r="O5733" s="19"/>
      <c r="P5733" s="19"/>
      <c r="Q5733" s="19"/>
      <c r="R5733" s="19"/>
      <c r="S5733" s="18">
        <v>0</v>
      </c>
      <c r="T5733" s="20"/>
      <c r="U5733" s="17"/>
      <c r="V5733" s="17"/>
      <c r="W5733" s="17"/>
      <c r="X5733" s="17"/>
      <c r="Y5733" s="17"/>
      <c r="Z5733" s="18">
        <v>0</v>
      </c>
      <c r="AA5733" s="17"/>
      <c r="AB5733" s="17"/>
      <c r="AC5733" s="41">
        <v>48.333333333333336</v>
      </c>
    </row>
    <row r="5734" spans="1:29" x14ac:dyDescent="0.25">
      <c r="A5734" s="224">
        <v>5730</v>
      </c>
      <c r="B5734" s="113" t="s">
        <v>4773</v>
      </c>
      <c r="C5734" s="8" t="s">
        <v>4042</v>
      </c>
      <c r="D5734" s="18">
        <v>0.48333333333333334</v>
      </c>
      <c r="E5734" s="124"/>
      <c r="F5734" s="17"/>
      <c r="G5734" s="18">
        <f>SUM(D5734*100,E5734:F5734)</f>
        <v>48.333333333333336</v>
      </c>
      <c r="H5734" s="17"/>
      <c r="I5734" s="19"/>
      <c r="J5734" s="18">
        <f>SUM(H5734:I5734)</f>
        <v>0</v>
      </c>
      <c r="K5734" s="17"/>
      <c r="L5734" s="19"/>
      <c r="M5734" s="19"/>
      <c r="N5734" s="18">
        <f>SUM(K5734:M5734)</f>
        <v>0</v>
      </c>
      <c r="O5734" s="19"/>
      <c r="P5734" s="19"/>
      <c r="Q5734" s="19"/>
      <c r="R5734" s="19"/>
      <c r="S5734" s="18">
        <f>SUM(O5734:R5734)</f>
        <v>0</v>
      </c>
      <c r="T5734" s="20"/>
      <c r="U5734" s="17"/>
      <c r="V5734" s="17"/>
      <c r="W5734" s="17"/>
      <c r="X5734" s="17"/>
      <c r="Y5734" s="17"/>
      <c r="Z5734" s="18">
        <f>SUM(T5734:Y5734)</f>
        <v>0</v>
      </c>
      <c r="AA5734" s="17"/>
      <c r="AB5734" s="17"/>
      <c r="AC5734" s="41">
        <f>G5734+J5734+N5734+S5734+Z5734+AA5734-AB5734</f>
        <v>48.333333333333336</v>
      </c>
    </row>
    <row r="5735" spans="1:29" x14ac:dyDescent="0.25">
      <c r="A5735" s="225">
        <v>5731</v>
      </c>
      <c r="B5735" s="185" t="s">
        <v>2232</v>
      </c>
      <c r="C5735" s="8" t="s">
        <v>1369</v>
      </c>
      <c r="D5735" s="18">
        <v>0.48308333333333331</v>
      </c>
      <c r="E5735" s="122"/>
      <c r="F5735" s="17"/>
      <c r="G5735" s="18">
        <f>SUM(D5735*100,E5735:F5735)</f>
        <v>48.30833333333333</v>
      </c>
      <c r="H5735" s="17"/>
      <c r="I5735" s="19"/>
      <c r="J5735" s="18">
        <f>SUM(H5735:I5735)</f>
        <v>0</v>
      </c>
      <c r="K5735" s="17"/>
      <c r="L5735" s="19"/>
      <c r="M5735" s="19"/>
      <c r="N5735" s="18">
        <f>SUM(K5735:M5735)</f>
        <v>0</v>
      </c>
      <c r="O5735" s="19"/>
      <c r="P5735" s="19"/>
      <c r="Q5735" s="19"/>
      <c r="R5735" s="19"/>
      <c r="S5735" s="18">
        <f>SUM(O5735:R5735)</f>
        <v>0</v>
      </c>
      <c r="T5735" s="20"/>
      <c r="U5735" s="17"/>
      <c r="V5735" s="17"/>
      <c r="W5735" s="17"/>
      <c r="X5735" s="17"/>
      <c r="Y5735" s="17"/>
      <c r="Z5735" s="18">
        <f>SUM(T5735:Y5735)</f>
        <v>0</v>
      </c>
      <c r="AA5735" s="17"/>
      <c r="AB5735" s="17"/>
      <c r="AC5735" s="41">
        <f>G5735+J5735+N5735+S5735+Z5735+AA5735-AB5735</f>
        <v>48.30833333333333</v>
      </c>
    </row>
    <row r="5736" spans="1:29" x14ac:dyDescent="0.25">
      <c r="A5736" s="224">
        <v>5732</v>
      </c>
      <c r="B5736" s="113" t="s">
        <v>3982</v>
      </c>
      <c r="C5736" s="13" t="s">
        <v>3340</v>
      </c>
      <c r="D5736" s="18">
        <v>0.4828205128205128</v>
      </c>
      <c r="E5736" s="122"/>
      <c r="F5736" s="17"/>
      <c r="G5736" s="18">
        <v>48.282051282051277</v>
      </c>
      <c r="H5736" s="17"/>
      <c r="I5736" s="19"/>
      <c r="J5736" s="18">
        <v>0</v>
      </c>
      <c r="K5736" s="17"/>
      <c r="L5736" s="19"/>
      <c r="M5736" s="19"/>
      <c r="N5736" s="18">
        <v>0</v>
      </c>
      <c r="O5736" s="19"/>
      <c r="P5736" s="19"/>
      <c r="Q5736" s="19"/>
      <c r="R5736" s="19"/>
      <c r="S5736" s="18">
        <v>0</v>
      </c>
      <c r="T5736" s="20"/>
      <c r="U5736" s="17"/>
      <c r="V5736" s="17"/>
      <c r="W5736" s="17"/>
      <c r="X5736" s="17"/>
      <c r="Y5736" s="17"/>
      <c r="Z5736" s="18">
        <v>0</v>
      </c>
      <c r="AA5736" s="17"/>
      <c r="AB5736" s="17"/>
      <c r="AC5736" s="41">
        <v>48.282051282051277</v>
      </c>
    </row>
    <row r="5737" spans="1:29" x14ac:dyDescent="0.25">
      <c r="A5737" s="224">
        <v>5733</v>
      </c>
      <c r="B5737" s="112" t="s">
        <v>4467</v>
      </c>
      <c r="C5737" s="8" t="s">
        <v>4042</v>
      </c>
      <c r="D5737" s="18">
        <v>0.48193548387096774</v>
      </c>
      <c r="E5737" s="124"/>
      <c r="F5737" s="17"/>
      <c r="G5737" s="18">
        <f>SUM(D5737*100,E5737:F5737)</f>
        <v>48.193548387096776</v>
      </c>
      <c r="H5737" s="17"/>
      <c r="I5737" s="19"/>
      <c r="J5737" s="18">
        <f>SUM(H5737:I5737)</f>
        <v>0</v>
      </c>
      <c r="K5737" s="17"/>
      <c r="L5737" s="19"/>
      <c r="M5737" s="19"/>
      <c r="N5737" s="18">
        <f>SUM(K5737:M5737)</f>
        <v>0</v>
      </c>
      <c r="O5737" s="19"/>
      <c r="P5737" s="19"/>
      <c r="Q5737" s="19"/>
      <c r="R5737" s="19"/>
      <c r="S5737" s="18">
        <f>SUM(O5737:R5737)</f>
        <v>0</v>
      </c>
      <c r="T5737" s="20"/>
      <c r="U5737" s="17"/>
      <c r="V5737" s="17"/>
      <c r="W5737" s="17"/>
      <c r="X5737" s="17"/>
      <c r="Y5737" s="17"/>
      <c r="Z5737" s="18">
        <f>SUM(T5737:Y5737)</f>
        <v>0</v>
      </c>
      <c r="AA5737" s="17"/>
      <c r="AB5737" s="17"/>
      <c r="AC5737" s="41">
        <f>G5737+J5737+N5737+S5737+Z5737+AA5737-AB5737</f>
        <v>48.193548387096776</v>
      </c>
    </row>
    <row r="5738" spans="1:29" x14ac:dyDescent="0.25">
      <c r="A5738" s="224">
        <v>5734</v>
      </c>
      <c r="B5738" s="161" t="s">
        <v>2233</v>
      </c>
      <c r="C5738" s="8" t="s">
        <v>1369</v>
      </c>
      <c r="D5738" s="18">
        <v>0.4816949152542373</v>
      </c>
      <c r="E5738" s="122"/>
      <c r="F5738" s="17"/>
      <c r="G5738" s="18">
        <f>SUM(D5738*100,E5738:F5738)</f>
        <v>48.16949152542373</v>
      </c>
      <c r="H5738" s="17"/>
      <c r="I5738" s="19"/>
      <c r="J5738" s="18">
        <f>SUM(H5738:I5738)</f>
        <v>0</v>
      </c>
      <c r="K5738" s="17"/>
      <c r="L5738" s="19"/>
      <c r="M5738" s="19"/>
      <c r="N5738" s="18">
        <f>SUM(K5738:M5738)</f>
        <v>0</v>
      </c>
      <c r="O5738" s="19"/>
      <c r="P5738" s="19"/>
      <c r="Q5738" s="19"/>
      <c r="R5738" s="19"/>
      <c r="S5738" s="18">
        <f>SUM(O5738:R5738)</f>
        <v>0</v>
      </c>
      <c r="T5738" s="20"/>
      <c r="U5738" s="17"/>
      <c r="V5738" s="17"/>
      <c r="W5738" s="17"/>
      <c r="X5738" s="17"/>
      <c r="Y5738" s="17"/>
      <c r="Z5738" s="18">
        <f>SUM(T5738:Y5738)</f>
        <v>0</v>
      </c>
      <c r="AA5738" s="17"/>
      <c r="AB5738" s="17"/>
      <c r="AC5738" s="41">
        <f>G5738+J5738+N5738+S5738+Z5738+AA5738-AB5738</f>
        <v>48.16949152542373</v>
      </c>
    </row>
    <row r="5739" spans="1:29" x14ac:dyDescent="0.25">
      <c r="A5739" s="225">
        <v>5735</v>
      </c>
      <c r="B5739" s="156">
        <v>184176</v>
      </c>
      <c r="C5739" s="36" t="s">
        <v>5457</v>
      </c>
      <c r="D5739" s="39">
        <v>0.48166666666666669</v>
      </c>
      <c r="E5739" s="123"/>
      <c r="F5739" s="33"/>
      <c r="G5739" s="34">
        <v>48.166666666666671</v>
      </c>
      <c r="H5739" s="33"/>
      <c r="I5739" s="32"/>
      <c r="J5739" s="34">
        <v>0</v>
      </c>
      <c r="K5739" s="33"/>
      <c r="L5739" s="32"/>
      <c r="M5739" s="32"/>
      <c r="N5739" s="34">
        <v>0</v>
      </c>
      <c r="O5739" s="32"/>
      <c r="P5739" s="32"/>
      <c r="Q5739" s="32"/>
      <c r="R5739" s="32"/>
      <c r="S5739" s="34">
        <v>0</v>
      </c>
      <c r="T5739" s="35"/>
      <c r="U5739" s="33"/>
      <c r="V5739" s="33"/>
      <c r="W5739" s="33"/>
      <c r="X5739" s="33"/>
      <c r="Y5739" s="33"/>
      <c r="Z5739" s="34">
        <v>0</v>
      </c>
      <c r="AA5739" s="33"/>
      <c r="AB5739" s="33"/>
      <c r="AC5739" s="42">
        <v>48.166666666666671</v>
      </c>
    </row>
    <row r="5740" spans="1:29" x14ac:dyDescent="0.25">
      <c r="A5740" s="224">
        <v>5736</v>
      </c>
      <c r="B5740" s="113" t="s">
        <v>3269</v>
      </c>
      <c r="C5740" s="13" t="s">
        <v>2360</v>
      </c>
      <c r="D5740" s="18">
        <v>0.48166666666666663</v>
      </c>
      <c r="E5740" s="122"/>
      <c r="F5740" s="17"/>
      <c r="G5740" s="18">
        <v>48.166666666666664</v>
      </c>
      <c r="H5740" s="17"/>
      <c r="I5740" s="19"/>
      <c r="J5740" s="18">
        <v>0</v>
      </c>
      <c r="K5740" s="17"/>
      <c r="L5740" s="19"/>
      <c r="M5740" s="19"/>
      <c r="N5740" s="18">
        <v>0</v>
      </c>
      <c r="O5740" s="19"/>
      <c r="P5740" s="19"/>
      <c r="Q5740" s="19"/>
      <c r="R5740" s="19"/>
      <c r="S5740" s="18">
        <v>0</v>
      </c>
      <c r="T5740" s="20"/>
      <c r="U5740" s="17"/>
      <c r="V5740" s="17"/>
      <c r="W5740" s="17"/>
      <c r="X5740" s="17"/>
      <c r="Y5740" s="17"/>
      <c r="Z5740" s="18">
        <v>0</v>
      </c>
      <c r="AA5740" s="17"/>
      <c r="AB5740" s="17"/>
      <c r="AC5740" s="41">
        <v>48.166666666666664</v>
      </c>
    </row>
    <row r="5741" spans="1:29" x14ac:dyDescent="0.25">
      <c r="A5741" s="224">
        <v>5737</v>
      </c>
      <c r="B5741" s="171" t="s">
        <v>1775</v>
      </c>
      <c r="C5741" s="21" t="s">
        <v>1369</v>
      </c>
      <c r="D5741" s="18">
        <v>0.480611620795107</v>
      </c>
      <c r="E5741" s="122"/>
      <c r="F5741" s="17"/>
      <c r="G5741" s="18">
        <f>SUM(D5741*100,E5741:F5741)</f>
        <v>48.061162079510702</v>
      </c>
      <c r="H5741" s="17"/>
      <c r="I5741" s="19"/>
      <c r="J5741" s="18">
        <f>SUM(H5741:I5741)</f>
        <v>0</v>
      </c>
      <c r="K5741" s="17"/>
      <c r="L5741" s="19"/>
      <c r="M5741" s="19"/>
      <c r="N5741" s="18">
        <f>SUM(K5741:M5741)</f>
        <v>0</v>
      </c>
      <c r="O5741" s="19"/>
      <c r="P5741" s="19"/>
      <c r="Q5741" s="19"/>
      <c r="R5741" s="19"/>
      <c r="S5741" s="18">
        <f>SUM(O5741:R5741)</f>
        <v>0</v>
      </c>
      <c r="T5741" s="20"/>
      <c r="U5741" s="17"/>
      <c r="V5741" s="17"/>
      <c r="W5741" s="17"/>
      <c r="X5741" s="17"/>
      <c r="Y5741" s="17"/>
      <c r="Z5741" s="18">
        <f>SUM(T5741:Y5741)</f>
        <v>0</v>
      </c>
      <c r="AA5741" s="17"/>
      <c r="AB5741" s="17"/>
      <c r="AC5741" s="41">
        <f>G5741+J5741+N5741+S5741+Z5741+AA5741-AB5741</f>
        <v>48.061162079510702</v>
      </c>
    </row>
    <row r="5742" spans="1:29" x14ac:dyDescent="0.25">
      <c r="A5742" s="224">
        <v>5738</v>
      </c>
      <c r="B5742" s="205">
        <v>164428</v>
      </c>
      <c r="C5742" s="28" t="s">
        <v>1369</v>
      </c>
      <c r="D5742" s="18">
        <v>0.48</v>
      </c>
      <c r="E5742" s="122"/>
      <c r="F5742" s="17"/>
      <c r="G5742" s="18">
        <f>SUM(D5742*100,E5742:F5742)</f>
        <v>48</v>
      </c>
      <c r="H5742" s="17"/>
      <c r="I5742" s="19"/>
      <c r="J5742" s="18">
        <f>SUM(H5742:I5742)</f>
        <v>0</v>
      </c>
      <c r="K5742" s="17"/>
      <c r="L5742" s="19"/>
      <c r="M5742" s="19"/>
      <c r="N5742" s="18">
        <f>SUM(K5742:M5742)</f>
        <v>0</v>
      </c>
      <c r="O5742" s="19"/>
      <c r="P5742" s="19"/>
      <c r="Q5742" s="19"/>
      <c r="R5742" s="19"/>
      <c r="S5742" s="18">
        <f>SUM(O5742:R5742)</f>
        <v>0</v>
      </c>
      <c r="T5742" s="20"/>
      <c r="U5742" s="17"/>
      <c r="V5742" s="17"/>
      <c r="W5742" s="17"/>
      <c r="X5742" s="17"/>
      <c r="Y5742" s="17"/>
      <c r="Z5742" s="18">
        <f>SUM(T5742:Y5742)</f>
        <v>0</v>
      </c>
      <c r="AA5742" s="17"/>
      <c r="AB5742" s="17"/>
      <c r="AC5742" s="41">
        <f>G5742+J5742+N5742+S5742+Z5742+AA5742-AB5742</f>
        <v>48</v>
      </c>
    </row>
    <row r="5743" spans="1:29" x14ac:dyDescent="0.25">
      <c r="A5743" s="225">
        <v>5739</v>
      </c>
      <c r="B5743" s="156">
        <v>194204</v>
      </c>
      <c r="C5743" s="36" t="s">
        <v>5457</v>
      </c>
      <c r="D5743" s="39">
        <v>0.48</v>
      </c>
      <c r="E5743" s="123"/>
      <c r="F5743" s="33"/>
      <c r="G5743" s="34">
        <v>48</v>
      </c>
      <c r="H5743" s="33"/>
      <c r="I5743" s="32"/>
      <c r="J5743" s="34">
        <v>0</v>
      </c>
      <c r="K5743" s="33"/>
      <c r="L5743" s="32"/>
      <c r="M5743" s="32"/>
      <c r="N5743" s="34">
        <v>0</v>
      </c>
      <c r="O5743" s="32"/>
      <c r="P5743" s="32"/>
      <c r="Q5743" s="32"/>
      <c r="R5743" s="32"/>
      <c r="S5743" s="34">
        <v>0</v>
      </c>
      <c r="T5743" s="35"/>
      <c r="U5743" s="33"/>
      <c r="V5743" s="33"/>
      <c r="W5743" s="33"/>
      <c r="X5743" s="33"/>
      <c r="Y5743" s="33"/>
      <c r="Z5743" s="34">
        <v>0</v>
      </c>
      <c r="AA5743" s="33"/>
      <c r="AB5743" s="33"/>
      <c r="AC5743" s="42">
        <v>48</v>
      </c>
    </row>
    <row r="5744" spans="1:29" x14ac:dyDescent="0.25">
      <c r="A5744" s="224">
        <v>5740</v>
      </c>
      <c r="B5744" s="114" t="s">
        <v>4079</v>
      </c>
      <c r="C5744" s="8" t="s">
        <v>4042</v>
      </c>
      <c r="D5744" s="18">
        <v>0.47968749999999999</v>
      </c>
      <c r="E5744" s="124"/>
      <c r="F5744" s="17"/>
      <c r="G5744" s="18">
        <f>SUM(D5744*100,E5744:F5744)</f>
        <v>47.96875</v>
      </c>
      <c r="H5744" s="17"/>
      <c r="I5744" s="19"/>
      <c r="J5744" s="18">
        <f>SUM(H5744:I5744)</f>
        <v>0</v>
      </c>
      <c r="K5744" s="17"/>
      <c r="L5744" s="19"/>
      <c r="M5744" s="19"/>
      <c r="N5744" s="18">
        <f>SUM(K5744:M5744)</f>
        <v>0</v>
      </c>
      <c r="O5744" s="19"/>
      <c r="P5744" s="19"/>
      <c r="Q5744" s="19"/>
      <c r="R5744" s="19"/>
      <c r="S5744" s="18">
        <f>SUM(O5744:R5744)</f>
        <v>0</v>
      </c>
      <c r="T5744" s="20"/>
      <c r="U5744" s="17"/>
      <c r="V5744" s="17"/>
      <c r="W5744" s="17"/>
      <c r="X5744" s="17"/>
      <c r="Y5744" s="17"/>
      <c r="Z5744" s="18">
        <f>SUM(T5744:Y5744)</f>
        <v>0</v>
      </c>
      <c r="AA5744" s="17"/>
      <c r="AB5744" s="17"/>
      <c r="AC5744" s="41">
        <f>G5744+J5744+N5744+S5744+Z5744+AA5744-AB5744</f>
        <v>47.96875</v>
      </c>
    </row>
    <row r="5745" spans="1:29" x14ac:dyDescent="0.25">
      <c r="A5745" s="224">
        <v>5741</v>
      </c>
      <c r="B5745" s="113" t="s">
        <v>3270</v>
      </c>
      <c r="C5745" s="13" t="s">
        <v>2360</v>
      </c>
      <c r="D5745" s="18">
        <v>0.47830909090909091</v>
      </c>
      <c r="E5745" s="122"/>
      <c r="F5745" s="17"/>
      <c r="G5745" s="18">
        <v>47.830909090909088</v>
      </c>
      <c r="H5745" s="17"/>
      <c r="I5745" s="19"/>
      <c r="J5745" s="18">
        <v>0</v>
      </c>
      <c r="K5745" s="17"/>
      <c r="L5745" s="19"/>
      <c r="M5745" s="19"/>
      <c r="N5745" s="18">
        <v>0</v>
      </c>
      <c r="O5745" s="19"/>
      <c r="P5745" s="19"/>
      <c r="Q5745" s="19"/>
      <c r="R5745" s="19"/>
      <c r="S5745" s="18">
        <v>0</v>
      </c>
      <c r="T5745" s="20"/>
      <c r="U5745" s="17"/>
      <c r="V5745" s="17"/>
      <c r="W5745" s="17"/>
      <c r="X5745" s="17"/>
      <c r="Y5745" s="17"/>
      <c r="Z5745" s="18">
        <v>0</v>
      </c>
      <c r="AA5745" s="17"/>
      <c r="AB5745" s="17"/>
      <c r="AC5745" s="41">
        <v>47.830909090909088</v>
      </c>
    </row>
    <row r="5746" spans="1:29" x14ac:dyDescent="0.25">
      <c r="A5746" s="224">
        <v>5742</v>
      </c>
      <c r="B5746" s="113" t="s">
        <v>5190</v>
      </c>
      <c r="C5746" s="24" t="s">
        <v>4042</v>
      </c>
      <c r="D5746" s="18">
        <v>0.47806451612903228</v>
      </c>
      <c r="E5746" s="124"/>
      <c r="F5746" s="17"/>
      <c r="G5746" s="18">
        <f>SUM(D5746*100,E5746:F5746)</f>
        <v>47.806451612903231</v>
      </c>
      <c r="H5746" s="17"/>
      <c r="I5746" s="19"/>
      <c r="J5746" s="18">
        <f>SUM(H5746:I5746)</f>
        <v>0</v>
      </c>
      <c r="K5746" s="17"/>
      <c r="L5746" s="19"/>
      <c r="M5746" s="19"/>
      <c r="N5746" s="18">
        <f>SUM(K5746:M5746)</f>
        <v>0</v>
      </c>
      <c r="O5746" s="19"/>
      <c r="P5746" s="19"/>
      <c r="Q5746" s="19"/>
      <c r="R5746" s="19"/>
      <c r="S5746" s="18">
        <f>SUM(O5746:R5746)</f>
        <v>0</v>
      </c>
      <c r="T5746" s="20"/>
      <c r="U5746" s="17"/>
      <c r="V5746" s="17"/>
      <c r="W5746" s="17"/>
      <c r="X5746" s="17"/>
      <c r="Y5746" s="17"/>
      <c r="Z5746" s="18">
        <f>SUM(T5746:Y5746)</f>
        <v>0</v>
      </c>
      <c r="AA5746" s="17"/>
      <c r="AB5746" s="17"/>
      <c r="AC5746" s="41">
        <f>G5746+J5746+N5746+S5746+Z5746+AA5746-AB5746</f>
        <v>47.806451612903231</v>
      </c>
    </row>
    <row r="5747" spans="1:29" x14ac:dyDescent="0.25">
      <c r="A5747" s="225">
        <v>5743</v>
      </c>
      <c r="B5747" s="113" t="s">
        <v>3983</v>
      </c>
      <c r="C5747" s="13" t="s">
        <v>3340</v>
      </c>
      <c r="D5747" s="18">
        <v>0.47799999999999998</v>
      </c>
      <c r="E5747" s="122"/>
      <c r="F5747" s="17"/>
      <c r="G5747" s="18">
        <v>47.8</v>
      </c>
      <c r="H5747" s="17"/>
      <c r="I5747" s="19"/>
      <c r="J5747" s="18">
        <v>0</v>
      </c>
      <c r="K5747" s="17"/>
      <c r="L5747" s="19"/>
      <c r="M5747" s="19"/>
      <c r="N5747" s="18">
        <v>0</v>
      </c>
      <c r="O5747" s="19"/>
      <c r="P5747" s="19"/>
      <c r="Q5747" s="19"/>
      <c r="R5747" s="19"/>
      <c r="S5747" s="18">
        <v>0</v>
      </c>
      <c r="T5747" s="20"/>
      <c r="U5747" s="17"/>
      <c r="V5747" s="17"/>
      <c r="W5747" s="17"/>
      <c r="X5747" s="17"/>
      <c r="Y5747" s="17"/>
      <c r="Z5747" s="18">
        <v>0</v>
      </c>
      <c r="AA5747" s="17"/>
      <c r="AB5747" s="17"/>
      <c r="AC5747" s="41">
        <v>47.8</v>
      </c>
    </row>
    <row r="5748" spans="1:29" x14ac:dyDescent="0.25">
      <c r="A5748" s="224">
        <v>5744</v>
      </c>
      <c r="B5748" s="117" t="s">
        <v>1270</v>
      </c>
      <c r="C5748" s="8" t="s">
        <v>5456</v>
      </c>
      <c r="D5748" s="6">
        <v>0.47689655172413792</v>
      </c>
      <c r="E5748" s="121"/>
      <c r="F5748" s="5"/>
      <c r="G5748" s="6">
        <f>SUM(D5748*100,E5748:F5748)</f>
        <v>47.689655172413794</v>
      </c>
      <c r="H5748" s="5"/>
      <c r="I5748" s="4"/>
      <c r="J5748" s="6">
        <f>SUM(H5748:I5748)</f>
        <v>0</v>
      </c>
      <c r="K5748" s="5"/>
      <c r="L5748" s="4"/>
      <c r="M5748" s="4"/>
      <c r="N5748" s="6">
        <f>SUM(K5748:M5748)</f>
        <v>0</v>
      </c>
      <c r="O5748" s="4"/>
      <c r="P5748" s="4"/>
      <c r="Q5748" s="4"/>
      <c r="R5748" s="4"/>
      <c r="S5748" s="6">
        <f>SUM(O5748:R5748)</f>
        <v>0</v>
      </c>
      <c r="T5748" s="7"/>
      <c r="U5748" s="5"/>
      <c r="V5748" s="5"/>
      <c r="W5748" s="5"/>
      <c r="X5748" s="5"/>
      <c r="Y5748" s="5"/>
      <c r="Z5748" s="6">
        <f>SUM(T5748:Y5748)</f>
        <v>0</v>
      </c>
      <c r="AA5748" s="5"/>
      <c r="AB5748" s="5"/>
      <c r="AC5748" s="40">
        <f>G5748+J5748+N5748+S5748+Z5748+AA5748-AB5748</f>
        <v>47.689655172413794</v>
      </c>
    </row>
    <row r="5749" spans="1:29" x14ac:dyDescent="0.25">
      <c r="A5749" s="224">
        <v>5745</v>
      </c>
      <c r="B5749" s="113" t="s">
        <v>1271</v>
      </c>
      <c r="C5749" s="8" t="s">
        <v>5456</v>
      </c>
      <c r="D5749" s="43">
        <v>0.47677419354838707</v>
      </c>
      <c r="E5749" s="121"/>
      <c r="F5749" s="5"/>
      <c r="G5749" s="6">
        <f>SUM(D5749*100,E5749:F5749)</f>
        <v>47.677419354838705</v>
      </c>
      <c r="H5749" s="5"/>
      <c r="I5749" s="4"/>
      <c r="J5749" s="6">
        <f>SUM(H5749:I5749)</f>
        <v>0</v>
      </c>
      <c r="K5749" s="5"/>
      <c r="L5749" s="4"/>
      <c r="M5749" s="4"/>
      <c r="N5749" s="6">
        <f>SUM(K5749:M5749)</f>
        <v>0</v>
      </c>
      <c r="O5749" s="4"/>
      <c r="P5749" s="4"/>
      <c r="Q5749" s="4"/>
      <c r="R5749" s="4"/>
      <c r="S5749" s="6">
        <f>SUM(O5749:R5749)</f>
        <v>0</v>
      </c>
      <c r="T5749" s="7"/>
      <c r="U5749" s="5"/>
      <c r="V5749" s="5"/>
      <c r="W5749" s="5"/>
      <c r="X5749" s="5"/>
      <c r="Y5749" s="5"/>
      <c r="Z5749" s="6">
        <f>SUM(T5749:Y5749)</f>
        <v>0</v>
      </c>
      <c r="AA5749" s="5"/>
      <c r="AB5749" s="5"/>
      <c r="AC5749" s="40">
        <f>G5749+J5749+N5749+S5749+Z5749+AA5749-AB5749</f>
        <v>47.677419354838705</v>
      </c>
    </row>
    <row r="5750" spans="1:29" x14ac:dyDescent="0.25">
      <c r="A5750" s="224">
        <v>5746</v>
      </c>
      <c r="B5750" s="113" t="s">
        <v>3271</v>
      </c>
      <c r="C5750" s="13" t="s">
        <v>2360</v>
      </c>
      <c r="D5750" s="18">
        <v>0.47517500000000007</v>
      </c>
      <c r="E5750" s="122"/>
      <c r="F5750" s="17"/>
      <c r="G5750" s="18">
        <v>47.517500000000005</v>
      </c>
      <c r="H5750" s="17"/>
      <c r="I5750" s="19"/>
      <c r="J5750" s="18">
        <v>0</v>
      </c>
      <c r="K5750" s="17"/>
      <c r="L5750" s="19"/>
      <c r="M5750" s="19"/>
      <c r="N5750" s="18">
        <v>0</v>
      </c>
      <c r="O5750" s="19"/>
      <c r="P5750" s="19"/>
      <c r="Q5750" s="19"/>
      <c r="R5750" s="19"/>
      <c r="S5750" s="18">
        <v>0</v>
      </c>
      <c r="T5750" s="20"/>
      <c r="U5750" s="17"/>
      <c r="V5750" s="17"/>
      <c r="W5750" s="17"/>
      <c r="X5750" s="17"/>
      <c r="Y5750" s="17"/>
      <c r="Z5750" s="18">
        <v>0</v>
      </c>
      <c r="AA5750" s="17"/>
      <c r="AB5750" s="17"/>
      <c r="AC5750" s="41">
        <v>47.517500000000005</v>
      </c>
    </row>
    <row r="5751" spans="1:29" x14ac:dyDescent="0.25">
      <c r="A5751" s="225">
        <v>5747</v>
      </c>
      <c r="B5751" s="156">
        <v>184049</v>
      </c>
      <c r="C5751" s="36" t="s">
        <v>5457</v>
      </c>
      <c r="D5751" s="39">
        <v>0.47366666666666668</v>
      </c>
      <c r="E5751" s="123"/>
      <c r="F5751" s="33"/>
      <c r="G5751" s="34">
        <v>47.366666666666667</v>
      </c>
      <c r="H5751" s="33"/>
      <c r="I5751" s="32"/>
      <c r="J5751" s="34">
        <v>0</v>
      </c>
      <c r="K5751" s="33"/>
      <c r="L5751" s="32"/>
      <c r="M5751" s="32"/>
      <c r="N5751" s="34">
        <v>0</v>
      </c>
      <c r="O5751" s="32"/>
      <c r="P5751" s="32"/>
      <c r="Q5751" s="32"/>
      <c r="R5751" s="32"/>
      <c r="S5751" s="34">
        <v>0</v>
      </c>
      <c r="T5751" s="35"/>
      <c r="U5751" s="33"/>
      <c r="V5751" s="33"/>
      <c r="W5751" s="33"/>
      <c r="X5751" s="33"/>
      <c r="Y5751" s="33"/>
      <c r="Z5751" s="34">
        <v>0</v>
      </c>
      <c r="AA5751" s="33"/>
      <c r="AB5751" s="33"/>
      <c r="AC5751" s="42">
        <v>47.366666666666667</v>
      </c>
    </row>
    <row r="5752" spans="1:29" x14ac:dyDescent="0.25">
      <c r="A5752" s="224">
        <v>5748</v>
      </c>
      <c r="B5752" s="113" t="s">
        <v>3984</v>
      </c>
      <c r="C5752" s="13" t="s">
        <v>3340</v>
      </c>
      <c r="D5752" s="18">
        <v>0.47322580645161288</v>
      </c>
      <c r="E5752" s="122"/>
      <c r="F5752" s="17"/>
      <c r="G5752" s="18">
        <v>47.322580645161288</v>
      </c>
      <c r="H5752" s="17"/>
      <c r="I5752" s="19"/>
      <c r="J5752" s="18">
        <v>0</v>
      </c>
      <c r="K5752" s="17"/>
      <c r="L5752" s="19"/>
      <c r="M5752" s="19"/>
      <c r="N5752" s="18">
        <v>0</v>
      </c>
      <c r="O5752" s="19"/>
      <c r="P5752" s="19"/>
      <c r="Q5752" s="19"/>
      <c r="R5752" s="19"/>
      <c r="S5752" s="18">
        <v>0</v>
      </c>
      <c r="T5752" s="20"/>
      <c r="U5752" s="17"/>
      <c r="V5752" s="17"/>
      <c r="W5752" s="17"/>
      <c r="X5752" s="17"/>
      <c r="Y5752" s="17"/>
      <c r="Z5752" s="18">
        <v>0</v>
      </c>
      <c r="AA5752" s="17"/>
      <c r="AB5752" s="17"/>
      <c r="AC5752" s="41">
        <v>47.322580645161288</v>
      </c>
    </row>
    <row r="5753" spans="1:29" x14ac:dyDescent="0.25">
      <c r="A5753" s="224">
        <v>5749</v>
      </c>
      <c r="B5753" s="113" t="s">
        <v>3985</v>
      </c>
      <c r="C5753" s="13" t="s">
        <v>3340</v>
      </c>
      <c r="D5753" s="18">
        <v>0.47199999999999998</v>
      </c>
      <c r="E5753" s="122"/>
      <c r="F5753" s="17"/>
      <c r="G5753" s="18">
        <v>47.199999999999996</v>
      </c>
      <c r="H5753" s="17"/>
      <c r="I5753" s="19"/>
      <c r="J5753" s="18">
        <v>0</v>
      </c>
      <c r="K5753" s="17"/>
      <c r="L5753" s="19"/>
      <c r="M5753" s="19"/>
      <c r="N5753" s="18">
        <v>0</v>
      </c>
      <c r="O5753" s="19"/>
      <c r="P5753" s="19"/>
      <c r="Q5753" s="19"/>
      <c r="R5753" s="19"/>
      <c r="S5753" s="18">
        <v>0</v>
      </c>
      <c r="T5753" s="20"/>
      <c r="U5753" s="17"/>
      <c r="V5753" s="17"/>
      <c r="W5753" s="17"/>
      <c r="X5753" s="17"/>
      <c r="Y5753" s="17"/>
      <c r="Z5753" s="18">
        <v>0</v>
      </c>
      <c r="AA5753" s="17"/>
      <c r="AB5753" s="17"/>
      <c r="AC5753" s="41">
        <v>47.199999999999996</v>
      </c>
    </row>
    <row r="5754" spans="1:29" x14ac:dyDescent="0.25">
      <c r="A5754" s="224">
        <v>5750</v>
      </c>
      <c r="B5754" s="156">
        <v>214030</v>
      </c>
      <c r="C5754" s="36" t="s">
        <v>5457</v>
      </c>
      <c r="D5754" s="39">
        <v>0.47111111111111109</v>
      </c>
      <c r="E5754" s="123"/>
      <c r="F5754" s="33"/>
      <c r="G5754" s="34">
        <v>47.111111111111107</v>
      </c>
      <c r="H5754" s="33"/>
      <c r="I5754" s="32"/>
      <c r="J5754" s="34">
        <v>0</v>
      </c>
      <c r="K5754" s="33"/>
      <c r="L5754" s="32"/>
      <c r="M5754" s="32"/>
      <c r="N5754" s="34">
        <v>0</v>
      </c>
      <c r="O5754" s="32"/>
      <c r="P5754" s="32"/>
      <c r="Q5754" s="32"/>
      <c r="R5754" s="32"/>
      <c r="S5754" s="34">
        <v>0</v>
      </c>
      <c r="T5754" s="35"/>
      <c r="U5754" s="33"/>
      <c r="V5754" s="33"/>
      <c r="W5754" s="33"/>
      <c r="X5754" s="33"/>
      <c r="Y5754" s="33"/>
      <c r="Z5754" s="34">
        <v>0</v>
      </c>
      <c r="AA5754" s="33"/>
      <c r="AB5754" s="33"/>
      <c r="AC5754" s="42">
        <v>47.111111111111107</v>
      </c>
    </row>
    <row r="5755" spans="1:29" x14ac:dyDescent="0.25">
      <c r="A5755" s="225">
        <v>5751</v>
      </c>
      <c r="B5755" s="156">
        <v>184003</v>
      </c>
      <c r="C5755" s="36" t="s">
        <v>5457</v>
      </c>
      <c r="D5755" s="39">
        <v>0.47111111111111109</v>
      </c>
      <c r="E5755" s="123"/>
      <c r="F5755" s="33"/>
      <c r="G5755" s="34">
        <v>47.111111111111107</v>
      </c>
      <c r="H5755" s="33"/>
      <c r="I5755" s="32"/>
      <c r="J5755" s="34">
        <v>0</v>
      </c>
      <c r="K5755" s="33"/>
      <c r="L5755" s="32"/>
      <c r="M5755" s="32"/>
      <c r="N5755" s="34">
        <v>0</v>
      </c>
      <c r="O5755" s="32"/>
      <c r="P5755" s="32"/>
      <c r="Q5755" s="32"/>
      <c r="R5755" s="32"/>
      <c r="S5755" s="34">
        <v>0</v>
      </c>
      <c r="T5755" s="35"/>
      <c r="U5755" s="33"/>
      <c r="V5755" s="33"/>
      <c r="W5755" s="33"/>
      <c r="X5755" s="33"/>
      <c r="Y5755" s="33"/>
      <c r="Z5755" s="34">
        <v>0</v>
      </c>
      <c r="AA5755" s="33"/>
      <c r="AB5755" s="33"/>
      <c r="AC5755" s="42">
        <v>47.111111111111107</v>
      </c>
    </row>
    <row r="5756" spans="1:29" x14ac:dyDescent="0.25">
      <c r="A5756" s="224">
        <v>5752</v>
      </c>
      <c r="B5756" s="165" t="s">
        <v>2234</v>
      </c>
      <c r="C5756" s="21" t="s">
        <v>1369</v>
      </c>
      <c r="D5756" s="18">
        <v>0.37042813455657492</v>
      </c>
      <c r="E5756" s="122"/>
      <c r="F5756" s="17"/>
      <c r="G5756" s="18">
        <f>SUM(D5756*100,E5756:F5756)</f>
        <v>37.042813455657495</v>
      </c>
      <c r="H5756" s="17"/>
      <c r="I5756" s="19"/>
      <c r="J5756" s="18">
        <f>SUM(H5756:I5756)</f>
        <v>0</v>
      </c>
      <c r="K5756" s="17"/>
      <c r="L5756" s="19"/>
      <c r="M5756" s="19"/>
      <c r="N5756" s="18">
        <f>SUM(K5756:M5756)</f>
        <v>0</v>
      </c>
      <c r="O5756" s="19"/>
      <c r="P5756" s="19"/>
      <c r="Q5756" s="19"/>
      <c r="R5756" s="19"/>
      <c r="S5756" s="18">
        <f>SUM(O5756:R5756)</f>
        <v>0</v>
      </c>
      <c r="T5756" s="20">
        <v>2</v>
      </c>
      <c r="U5756" s="17"/>
      <c r="V5756" s="17"/>
      <c r="W5756" s="17">
        <v>8</v>
      </c>
      <c r="X5756" s="17"/>
      <c r="Y5756" s="17"/>
      <c r="Z5756" s="18">
        <f>SUM(T5756:Y5756)</f>
        <v>10</v>
      </c>
      <c r="AA5756" s="17"/>
      <c r="AB5756" s="17"/>
      <c r="AC5756" s="41">
        <f>G5756+J5756+N5756+S5756+Z5756+AA5756-AB5756</f>
        <v>47.042813455657495</v>
      </c>
    </row>
    <row r="5757" spans="1:29" x14ac:dyDescent="0.25">
      <c r="A5757" s="224">
        <v>5753</v>
      </c>
      <c r="B5757" s="113" t="s">
        <v>1272</v>
      </c>
      <c r="C5757" s="8" t="s">
        <v>5456</v>
      </c>
      <c r="D5757" s="6">
        <v>0.47034482758620688</v>
      </c>
      <c r="E5757" s="121"/>
      <c r="F5757" s="5"/>
      <c r="G5757" s="6">
        <f>SUM(D5757*100,E5757:F5757)</f>
        <v>47.03448275862069</v>
      </c>
      <c r="H5757" s="5"/>
      <c r="I5757" s="4"/>
      <c r="J5757" s="6">
        <f>SUM(H5757:I5757)</f>
        <v>0</v>
      </c>
      <c r="K5757" s="5"/>
      <c r="L5757" s="4"/>
      <c r="M5757" s="4"/>
      <c r="N5757" s="6">
        <f>SUM(K5757:M5757)</f>
        <v>0</v>
      </c>
      <c r="O5757" s="4"/>
      <c r="P5757" s="4"/>
      <c r="Q5757" s="4"/>
      <c r="R5757" s="4"/>
      <c r="S5757" s="6">
        <f>SUM(O5757:R5757)</f>
        <v>0</v>
      </c>
      <c r="T5757" s="7"/>
      <c r="U5757" s="5"/>
      <c r="V5757" s="5"/>
      <c r="W5757" s="5"/>
      <c r="X5757" s="5"/>
      <c r="Y5757" s="5"/>
      <c r="Z5757" s="6">
        <f>SUM(T5757:Y5757)</f>
        <v>0</v>
      </c>
      <c r="AA5757" s="5"/>
      <c r="AB5757" s="5"/>
      <c r="AC5757" s="40">
        <f>G5757+J5757+N5757+S5757+Z5757+AA5757-AB5757</f>
        <v>47.03448275862069</v>
      </c>
    </row>
    <row r="5758" spans="1:29" x14ac:dyDescent="0.25">
      <c r="A5758" s="224">
        <v>5754</v>
      </c>
      <c r="B5758" s="187" t="s">
        <v>2235</v>
      </c>
      <c r="C5758" s="8" t="s">
        <v>1369</v>
      </c>
      <c r="D5758" s="18">
        <v>0.45322000000000001</v>
      </c>
      <c r="E5758" s="122"/>
      <c r="F5758" s="17"/>
      <c r="G5758" s="18">
        <f>SUM(D5758*100,E5758:F5758)</f>
        <v>45.322000000000003</v>
      </c>
      <c r="H5758" s="17"/>
      <c r="I5758" s="19"/>
      <c r="J5758" s="18">
        <f>SUM(H5758:I5758)</f>
        <v>0</v>
      </c>
      <c r="K5758" s="17"/>
      <c r="L5758" s="19"/>
      <c r="M5758" s="19"/>
      <c r="N5758" s="18">
        <f>SUM(K5758:M5758)</f>
        <v>0</v>
      </c>
      <c r="O5758" s="19"/>
      <c r="P5758" s="19"/>
      <c r="Q5758" s="19"/>
      <c r="R5758" s="19"/>
      <c r="S5758" s="18">
        <f>SUM(O5758:R5758)</f>
        <v>0</v>
      </c>
      <c r="T5758" s="20"/>
      <c r="U5758" s="17">
        <f>1+0.5</f>
        <v>1.5</v>
      </c>
      <c r="V5758" s="17"/>
      <c r="W5758" s="17">
        <v>0.2</v>
      </c>
      <c r="X5758" s="17"/>
      <c r="Y5758" s="17"/>
      <c r="Z5758" s="18">
        <f>SUM(T5758:Y5758)</f>
        <v>1.7</v>
      </c>
      <c r="AA5758" s="17"/>
      <c r="AB5758" s="17"/>
      <c r="AC5758" s="41">
        <f>G5758+J5758+N5758+S5758+Z5758+AA5758-AB5758</f>
        <v>47.022000000000006</v>
      </c>
    </row>
    <row r="5759" spans="1:29" x14ac:dyDescent="0.25">
      <c r="A5759" s="225">
        <v>5755</v>
      </c>
      <c r="B5759" s="113" t="s">
        <v>5188</v>
      </c>
      <c r="C5759" s="24" t="s">
        <v>4042</v>
      </c>
      <c r="D5759" s="18">
        <v>0.47</v>
      </c>
      <c r="E5759" s="124"/>
      <c r="F5759" s="17"/>
      <c r="G5759" s="18">
        <f>SUM(D5759*100,E5759:F5759)</f>
        <v>47</v>
      </c>
      <c r="H5759" s="17"/>
      <c r="I5759" s="19"/>
      <c r="J5759" s="18">
        <f>SUM(H5759:I5759)</f>
        <v>0</v>
      </c>
      <c r="K5759" s="17"/>
      <c r="L5759" s="19"/>
      <c r="M5759" s="19"/>
      <c r="N5759" s="18">
        <f>SUM(K5759:M5759)</f>
        <v>0</v>
      </c>
      <c r="O5759" s="19"/>
      <c r="P5759" s="19"/>
      <c r="Q5759" s="19"/>
      <c r="R5759" s="19"/>
      <c r="S5759" s="18">
        <f>SUM(O5759:R5759)</f>
        <v>0</v>
      </c>
      <c r="T5759" s="20"/>
      <c r="U5759" s="17"/>
      <c r="V5759" s="17"/>
      <c r="W5759" s="17"/>
      <c r="X5759" s="17"/>
      <c r="Y5759" s="17"/>
      <c r="Z5759" s="18">
        <f>SUM(T5759:Y5759)</f>
        <v>0</v>
      </c>
      <c r="AA5759" s="17"/>
      <c r="AB5759" s="17"/>
      <c r="AC5759" s="41">
        <f>G5759+J5759+N5759+S5759+Z5759+AA5759-AB5759</f>
        <v>47</v>
      </c>
    </row>
    <row r="5760" spans="1:29" x14ac:dyDescent="0.25">
      <c r="A5760" s="224">
        <v>5756</v>
      </c>
      <c r="B5760" s="164" t="s">
        <v>2236</v>
      </c>
      <c r="C5760" s="8" t="s">
        <v>1369</v>
      </c>
      <c r="D5760" s="18">
        <v>0.46933333333333332</v>
      </c>
      <c r="E5760" s="122"/>
      <c r="F5760" s="17"/>
      <c r="G5760" s="18">
        <f>SUM(D5760*100,E5760:F5760)</f>
        <v>46.93333333333333</v>
      </c>
      <c r="H5760" s="17"/>
      <c r="I5760" s="19"/>
      <c r="J5760" s="18">
        <f>SUM(H5760:I5760)</f>
        <v>0</v>
      </c>
      <c r="K5760" s="17"/>
      <c r="L5760" s="19"/>
      <c r="M5760" s="19"/>
      <c r="N5760" s="18">
        <f>SUM(K5760:M5760)</f>
        <v>0</v>
      </c>
      <c r="O5760" s="19"/>
      <c r="P5760" s="19"/>
      <c r="Q5760" s="19"/>
      <c r="R5760" s="19"/>
      <c r="S5760" s="18">
        <f>SUM(O5760:R5760)</f>
        <v>0</v>
      </c>
      <c r="T5760" s="20"/>
      <c r="U5760" s="17"/>
      <c r="V5760" s="17"/>
      <c r="W5760" s="17"/>
      <c r="X5760" s="17"/>
      <c r="Y5760" s="17"/>
      <c r="Z5760" s="18">
        <f>SUM(T5760:Y5760)</f>
        <v>0</v>
      </c>
      <c r="AA5760" s="17"/>
      <c r="AB5760" s="17"/>
      <c r="AC5760" s="41">
        <f>G5760+J5760+N5760+S5760+Z5760+AA5760-AB5760</f>
        <v>46.93333333333333</v>
      </c>
    </row>
    <row r="5761" spans="1:29" x14ac:dyDescent="0.25">
      <c r="A5761" s="224">
        <v>5757</v>
      </c>
      <c r="B5761" s="113" t="s">
        <v>5106</v>
      </c>
      <c r="C5761" s="24" t="s">
        <v>4042</v>
      </c>
      <c r="D5761" s="18">
        <v>0.46903225806451615</v>
      </c>
      <c r="E5761" s="124"/>
      <c r="F5761" s="17"/>
      <c r="G5761" s="18">
        <f>SUM(D5761*100,E5761:F5761)</f>
        <v>46.903225806451616</v>
      </c>
      <c r="H5761" s="17"/>
      <c r="I5761" s="19"/>
      <c r="J5761" s="18">
        <f>SUM(H5761:I5761)</f>
        <v>0</v>
      </c>
      <c r="K5761" s="17"/>
      <c r="L5761" s="19"/>
      <c r="M5761" s="19"/>
      <c r="N5761" s="18">
        <f>SUM(K5761:M5761)</f>
        <v>0</v>
      </c>
      <c r="O5761" s="19"/>
      <c r="P5761" s="19"/>
      <c r="Q5761" s="19"/>
      <c r="R5761" s="19"/>
      <c r="S5761" s="18">
        <f>SUM(O5761:R5761)</f>
        <v>0</v>
      </c>
      <c r="T5761" s="20"/>
      <c r="U5761" s="17"/>
      <c r="V5761" s="17"/>
      <c r="W5761" s="17"/>
      <c r="X5761" s="17"/>
      <c r="Y5761" s="17"/>
      <c r="Z5761" s="18">
        <f>SUM(T5761:Y5761)</f>
        <v>0</v>
      </c>
      <c r="AA5761" s="17"/>
      <c r="AB5761" s="17"/>
      <c r="AC5761" s="41">
        <f>G5761+J5761+N5761+S5761+Z5761+AA5761-AB5761</f>
        <v>46.903225806451616</v>
      </c>
    </row>
    <row r="5762" spans="1:29" x14ac:dyDescent="0.25">
      <c r="A5762" s="224">
        <v>5758</v>
      </c>
      <c r="B5762" s="182" t="s">
        <v>2237</v>
      </c>
      <c r="C5762" s="8" t="s">
        <v>1369</v>
      </c>
      <c r="D5762" s="18">
        <v>0.45966666666666667</v>
      </c>
      <c r="E5762" s="122"/>
      <c r="F5762" s="17"/>
      <c r="G5762" s="18">
        <f>SUM(D5762*100,E5762:F5762)</f>
        <v>45.966666666666669</v>
      </c>
      <c r="H5762" s="17"/>
      <c r="I5762" s="19"/>
      <c r="J5762" s="18">
        <f>SUM(H5762:I5762)</f>
        <v>0</v>
      </c>
      <c r="K5762" s="17"/>
      <c r="L5762" s="19"/>
      <c r="M5762" s="19"/>
      <c r="N5762" s="18">
        <f>SUM(K5762:M5762)</f>
        <v>0</v>
      </c>
      <c r="O5762" s="19"/>
      <c r="P5762" s="19"/>
      <c r="Q5762" s="19"/>
      <c r="R5762" s="19"/>
      <c r="S5762" s="18">
        <f>SUM(O5762:R5762)</f>
        <v>0</v>
      </c>
      <c r="T5762" s="20"/>
      <c r="U5762" s="17">
        <v>0.5</v>
      </c>
      <c r="V5762" s="17"/>
      <c r="W5762" s="17">
        <v>0.2</v>
      </c>
      <c r="X5762" s="17"/>
      <c r="Y5762" s="17"/>
      <c r="Z5762" s="18">
        <f>SUM(T5762:Y5762)</f>
        <v>0.7</v>
      </c>
      <c r="AA5762" s="17"/>
      <c r="AB5762" s="17"/>
      <c r="AC5762" s="41">
        <f>G5762+J5762+N5762+S5762+Z5762+AA5762-AB5762</f>
        <v>46.666666666666671</v>
      </c>
    </row>
    <row r="5763" spans="1:29" x14ac:dyDescent="0.25">
      <c r="A5763" s="225">
        <v>5759</v>
      </c>
      <c r="B5763" s="113" t="s">
        <v>4734</v>
      </c>
      <c r="C5763" s="8" t="s">
        <v>4042</v>
      </c>
      <c r="D5763" s="18">
        <v>0.46600000000000003</v>
      </c>
      <c r="E5763" s="124"/>
      <c r="F5763" s="17"/>
      <c r="G5763" s="18">
        <f>SUM(D5763*100,E5763:F5763)</f>
        <v>46.6</v>
      </c>
      <c r="H5763" s="17"/>
      <c r="I5763" s="19"/>
      <c r="J5763" s="18">
        <f>SUM(H5763:I5763)</f>
        <v>0</v>
      </c>
      <c r="K5763" s="17"/>
      <c r="L5763" s="19"/>
      <c r="M5763" s="19"/>
      <c r="N5763" s="18">
        <f>SUM(K5763:M5763)</f>
        <v>0</v>
      </c>
      <c r="O5763" s="19"/>
      <c r="P5763" s="19"/>
      <c r="Q5763" s="19"/>
      <c r="R5763" s="19"/>
      <c r="S5763" s="18">
        <f>SUM(O5763:R5763)</f>
        <v>0</v>
      </c>
      <c r="T5763" s="20"/>
      <c r="U5763" s="17"/>
      <c r="V5763" s="17"/>
      <c r="W5763" s="17"/>
      <c r="X5763" s="17"/>
      <c r="Y5763" s="17"/>
      <c r="Z5763" s="18">
        <f>SUM(T5763:Y5763)</f>
        <v>0</v>
      </c>
      <c r="AA5763" s="17"/>
      <c r="AB5763" s="17"/>
      <c r="AC5763" s="41">
        <f>G5763+J5763+N5763+S5763+Z5763+AA5763-AB5763</f>
        <v>46.6</v>
      </c>
    </row>
    <row r="5764" spans="1:29" x14ac:dyDescent="0.25">
      <c r="A5764" s="224">
        <v>5760</v>
      </c>
      <c r="B5764" s="171" t="s">
        <v>2107</v>
      </c>
      <c r="C5764" s="21" t="s">
        <v>1369</v>
      </c>
      <c r="D5764" s="18">
        <v>0.40036697247706421</v>
      </c>
      <c r="E5764" s="122"/>
      <c r="F5764" s="17"/>
      <c r="G5764" s="18">
        <f>SUM(D5764*100,E5764:F5764)</f>
        <v>40.036697247706421</v>
      </c>
      <c r="H5764" s="17"/>
      <c r="I5764" s="19"/>
      <c r="J5764" s="18">
        <f>SUM(H5764:I5764)</f>
        <v>0</v>
      </c>
      <c r="K5764" s="17"/>
      <c r="L5764" s="19"/>
      <c r="M5764" s="19"/>
      <c r="N5764" s="18">
        <f>SUM(K5764:M5764)</f>
        <v>0</v>
      </c>
      <c r="O5764" s="19">
        <v>2.5</v>
      </c>
      <c r="P5764" s="19"/>
      <c r="Q5764" s="19"/>
      <c r="R5764" s="19"/>
      <c r="S5764" s="18">
        <f>SUM(O5764:R5764)</f>
        <v>2.5</v>
      </c>
      <c r="T5764" s="20">
        <v>1</v>
      </c>
      <c r="U5764" s="17"/>
      <c r="V5764" s="17"/>
      <c r="W5764" s="17">
        <v>3</v>
      </c>
      <c r="X5764" s="17"/>
      <c r="Y5764" s="17"/>
      <c r="Z5764" s="18">
        <f>SUM(T5764:Y5764)</f>
        <v>4</v>
      </c>
      <c r="AA5764" s="17"/>
      <c r="AB5764" s="17"/>
      <c r="AC5764" s="41">
        <f>G5764+J5764+N5764+S5764+Z5764+AA5764-AB5764</f>
        <v>46.536697247706421</v>
      </c>
    </row>
    <row r="5765" spans="1:29" ht="25.5" x14ac:dyDescent="0.25">
      <c r="A5765" s="224">
        <v>5761</v>
      </c>
      <c r="B5765" s="113" t="s">
        <v>1273</v>
      </c>
      <c r="C5765" s="8" t="s">
        <v>5456</v>
      </c>
      <c r="D5765" s="6">
        <v>0.46433333333333332</v>
      </c>
      <c r="E5765" s="121"/>
      <c r="F5765" s="5"/>
      <c r="G5765" s="6">
        <f>SUM(D5765*100,E5765:F5765)</f>
        <v>46.43333333333333</v>
      </c>
      <c r="H5765" s="5"/>
      <c r="I5765" s="4"/>
      <c r="J5765" s="6">
        <f>SUM(H5765:I5765)</f>
        <v>0</v>
      </c>
      <c r="K5765" s="5"/>
      <c r="L5765" s="4"/>
      <c r="M5765" s="4"/>
      <c r="N5765" s="6">
        <f>SUM(K5765:M5765)</f>
        <v>0</v>
      </c>
      <c r="O5765" s="4"/>
      <c r="P5765" s="4"/>
      <c r="Q5765" s="4"/>
      <c r="R5765" s="4"/>
      <c r="S5765" s="6">
        <f>SUM(O5765:R5765)</f>
        <v>0</v>
      </c>
      <c r="T5765" s="7"/>
      <c r="U5765" s="5"/>
      <c r="V5765" s="5"/>
      <c r="W5765" s="5"/>
      <c r="X5765" s="5"/>
      <c r="Y5765" s="5"/>
      <c r="Z5765" s="6">
        <f>SUM(T5765:Y5765)</f>
        <v>0</v>
      </c>
      <c r="AA5765" s="5"/>
      <c r="AB5765" s="5"/>
      <c r="AC5765" s="40">
        <f>G5765+J5765+N5765+S5765+Z5765+AA5765-AB5765</f>
        <v>46.43333333333333</v>
      </c>
    </row>
    <row r="5766" spans="1:29" x14ac:dyDescent="0.25">
      <c r="A5766" s="224">
        <v>5762</v>
      </c>
      <c r="B5766" s="113" t="s">
        <v>3272</v>
      </c>
      <c r="C5766" s="13" t="s">
        <v>2360</v>
      </c>
      <c r="D5766" s="18">
        <v>0.46416666666666662</v>
      </c>
      <c r="E5766" s="122"/>
      <c r="F5766" s="17"/>
      <c r="G5766" s="18">
        <v>46.416666666666664</v>
      </c>
      <c r="H5766" s="17"/>
      <c r="I5766" s="19"/>
      <c r="J5766" s="18">
        <v>0</v>
      </c>
      <c r="K5766" s="17"/>
      <c r="L5766" s="19"/>
      <c r="M5766" s="19"/>
      <c r="N5766" s="18">
        <v>0</v>
      </c>
      <c r="O5766" s="19"/>
      <c r="P5766" s="19"/>
      <c r="Q5766" s="19"/>
      <c r="R5766" s="19"/>
      <c r="S5766" s="18">
        <v>0</v>
      </c>
      <c r="T5766" s="20"/>
      <c r="U5766" s="17"/>
      <c r="V5766" s="17"/>
      <c r="W5766" s="17"/>
      <c r="X5766" s="17"/>
      <c r="Y5766" s="17"/>
      <c r="Z5766" s="18">
        <v>0</v>
      </c>
      <c r="AA5766" s="17"/>
      <c r="AB5766" s="17"/>
      <c r="AC5766" s="41">
        <v>46.416666666666664</v>
      </c>
    </row>
    <row r="5767" spans="1:29" x14ac:dyDescent="0.25">
      <c r="A5767" s="225">
        <v>5763</v>
      </c>
      <c r="B5767" s="113" t="s">
        <v>5200</v>
      </c>
      <c r="C5767" s="24" t="s">
        <v>4042</v>
      </c>
      <c r="D5767" s="18">
        <v>0.43903225806451612</v>
      </c>
      <c r="E5767" s="124"/>
      <c r="F5767" s="17"/>
      <c r="G5767" s="18">
        <f>SUM(D5767*100,E5767:F5767)</f>
        <v>43.903225806451616</v>
      </c>
      <c r="H5767" s="17"/>
      <c r="I5767" s="19"/>
      <c r="J5767" s="18">
        <f>SUM(H5767:I5767)</f>
        <v>0</v>
      </c>
      <c r="K5767" s="17"/>
      <c r="L5767" s="19"/>
      <c r="M5767" s="19"/>
      <c r="N5767" s="18">
        <f>SUM(K5767:M5767)</f>
        <v>0</v>
      </c>
      <c r="O5767" s="19">
        <v>2.5</v>
      </c>
      <c r="P5767" s="19"/>
      <c r="Q5767" s="19"/>
      <c r="R5767" s="19"/>
      <c r="S5767" s="18">
        <f>SUM(O5767:R5767)</f>
        <v>2.5</v>
      </c>
      <c r="T5767" s="20"/>
      <c r="U5767" s="17"/>
      <c r="V5767" s="17"/>
      <c r="W5767" s="17"/>
      <c r="X5767" s="17"/>
      <c r="Y5767" s="17"/>
      <c r="Z5767" s="18">
        <f>SUM(T5767:Y5767)</f>
        <v>0</v>
      </c>
      <c r="AA5767" s="17"/>
      <c r="AB5767" s="17"/>
      <c r="AC5767" s="41">
        <f>G5767+J5767+N5767+S5767+Z5767+AA5767-AB5767</f>
        <v>46.403225806451616</v>
      </c>
    </row>
    <row r="5768" spans="1:29" x14ac:dyDescent="0.25">
      <c r="A5768" s="224">
        <v>5764</v>
      </c>
      <c r="B5768" s="113" t="s">
        <v>5061</v>
      </c>
      <c r="C5768" s="24" t="s">
        <v>4042</v>
      </c>
      <c r="D5768" s="18">
        <v>0.4629032258064516</v>
      </c>
      <c r="E5768" s="124"/>
      <c r="F5768" s="17"/>
      <c r="G5768" s="18">
        <f>SUM(D5768*100,E5768:F5768)</f>
        <v>46.29032258064516</v>
      </c>
      <c r="H5768" s="17"/>
      <c r="I5768" s="19"/>
      <c r="J5768" s="18">
        <f>SUM(H5768:I5768)</f>
        <v>0</v>
      </c>
      <c r="K5768" s="17"/>
      <c r="L5768" s="19"/>
      <c r="M5768" s="19"/>
      <c r="N5768" s="18">
        <f>SUM(K5768:M5768)</f>
        <v>0</v>
      </c>
      <c r="O5768" s="19"/>
      <c r="P5768" s="19"/>
      <c r="Q5768" s="19"/>
      <c r="R5768" s="19"/>
      <c r="S5768" s="18">
        <f>SUM(O5768:R5768)</f>
        <v>0</v>
      </c>
      <c r="T5768" s="20"/>
      <c r="U5768" s="17"/>
      <c r="V5768" s="17"/>
      <c r="W5768" s="17"/>
      <c r="X5768" s="17"/>
      <c r="Y5768" s="17"/>
      <c r="Z5768" s="18">
        <f>SUM(T5768:Y5768)</f>
        <v>0</v>
      </c>
      <c r="AA5768" s="17"/>
      <c r="AB5768" s="17"/>
      <c r="AC5768" s="41">
        <f>G5768+J5768+N5768+S5768+Z5768+AA5768-AB5768</f>
        <v>46.29032258064516</v>
      </c>
    </row>
    <row r="5769" spans="1:29" x14ac:dyDescent="0.25">
      <c r="A5769" s="224">
        <v>5765</v>
      </c>
      <c r="B5769" s="112" t="s">
        <v>4437</v>
      </c>
      <c r="C5769" s="8" t="s">
        <v>4042</v>
      </c>
      <c r="D5769" s="18">
        <v>0.42032258064516131</v>
      </c>
      <c r="E5769" s="124"/>
      <c r="F5769" s="17"/>
      <c r="G5769" s="18">
        <f>SUM(D5769*100,E5769:F5769)</f>
        <v>42.032258064516128</v>
      </c>
      <c r="H5769" s="17"/>
      <c r="I5769" s="19"/>
      <c r="J5769" s="18">
        <f>SUM(H5769:I5769)</f>
        <v>0</v>
      </c>
      <c r="K5769" s="17"/>
      <c r="L5769" s="19"/>
      <c r="M5769" s="19"/>
      <c r="N5769" s="18">
        <f>SUM(K5769:M5769)</f>
        <v>0</v>
      </c>
      <c r="O5769" s="19"/>
      <c r="P5769" s="19"/>
      <c r="Q5769" s="19"/>
      <c r="R5769" s="19"/>
      <c r="S5769" s="18">
        <f>SUM(O5769:R5769)</f>
        <v>0</v>
      </c>
      <c r="T5769" s="20">
        <v>1</v>
      </c>
      <c r="U5769" s="17">
        <v>0.2</v>
      </c>
      <c r="V5769" s="17"/>
      <c r="W5769" s="17">
        <v>3</v>
      </c>
      <c r="X5769" s="17"/>
      <c r="Y5769" s="17"/>
      <c r="Z5769" s="18">
        <f>SUM(T5769:Y5769)</f>
        <v>4.2</v>
      </c>
      <c r="AA5769" s="17"/>
      <c r="AB5769" s="17"/>
      <c r="AC5769" s="41">
        <f>G5769+J5769+N5769+S5769+Z5769+AA5769-AB5769</f>
        <v>46.232258064516131</v>
      </c>
    </row>
    <row r="5770" spans="1:29" x14ac:dyDescent="0.25">
      <c r="A5770" s="224">
        <v>5766</v>
      </c>
      <c r="B5770" s="187" t="s">
        <v>2238</v>
      </c>
      <c r="C5770" s="8" t="s">
        <v>1369</v>
      </c>
      <c r="D5770" s="18">
        <v>0.45326</v>
      </c>
      <c r="E5770" s="122"/>
      <c r="F5770" s="17"/>
      <c r="G5770" s="18">
        <f>SUM(D5770*100,E5770:F5770)</f>
        <v>45.326000000000001</v>
      </c>
      <c r="H5770" s="17"/>
      <c r="I5770" s="19"/>
      <c r="J5770" s="18">
        <f>SUM(H5770:I5770)</f>
        <v>0</v>
      </c>
      <c r="K5770" s="17"/>
      <c r="L5770" s="19"/>
      <c r="M5770" s="19"/>
      <c r="N5770" s="18">
        <f>SUM(K5770:M5770)</f>
        <v>0</v>
      </c>
      <c r="O5770" s="19"/>
      <c r="P5770" s="19"/>
      <c r="Q5770" s="19"/>
      <c r="R5770" s="19"/>
      <c r="S5770" s="18">
        <f>SUM(O5770:R5770)</f>
        <v>0</v>
      </c>
      <c r="T5770" s="20"/>
      <c r="U5770" s="17">
        <v>0.5</v>
      </c>
      <c r="V5770" s="17"/>
      <c r="W5770" s="17">
        <v>0.2</v>
      </c>
      <c r="X5770" s="17"/>
      <c r="Y5770" s="17"/>
      <c r="Z5770" s="18">
        <f>SUM(T5770:Y5770)</f>
        <v>0.7</v>
      </c>
      <c r="AA5770" s="17"/>
      <c r="AB5770" s="17"/>
      <c r="AC5770" s="41">
        <f>G5770+J5770+N5770+S5770+Z5770+AA5770-AB5770</f>
        <v>46.026000000000003</v>
      </c>
    </row>
    <row r="5771" spans="1:29" x14ac:dyDescent="0.25">
      <c r="A5771" s="225">
        <v>5767</v>
      </c>
      <c r="B5771" s="117" t="s">
        <v>1274</v>
      </c>
      <c r="C5771" s="8" t="s">
        <v>5456</v>
      </c>
      <c r="D5771" s="6">
        <v>0.45833333333333331</v>
      </c>
      <c r="E5771" s="121"/>
      <c r="F5771" s="5"/>
      <c r="G5771" s="6">
        <f>SUM(D5771*100,E5771:F5771)</f>
        <v>45.833333333333329</v>
      </c>
      <c r="H5771" s="5"/>
      <c r="I5771" s="4"/>
      <c r="J5771" s="6">
        <f>SUM(H5771:I5771)</f>
        <v>0</v>
      </c>
      <c r="K5771" s="5"/>
      <c r="L5771" s="4"/>
      <c r="M5771" s="4"/>
      <c r="N5771" s="6">
        <f>SUM(K5771:M5771)</f>
        <v>0</v>
      </c>
      <c r="O5771" s="4"/>
      <c r="P5771" s="4"/>
      <c r="Q5771" s="4"/>
      <c r="R5771" s="4"/>
      <c r="S5771" s="6">
        <f>SUM(O5771:R5771)</f>
        <v>0</v>
      </c>
      <c r="T5771" s="7"/>
      <c r="U5771" s="5"/>
      <c r="V5771" s="5"/>
      <c r="W5771" s="5"/>
      <c r="X5771" s="5"/>
      <c r="Y5771" s="5"/>
      <c r="Z5771" s="6">
        <f>SUM(T5771:Y5771)</f>
        <v>0</v>
      </c>
      <c r="AA5771" s="5"/>
      <c r="AB5771" s="5"/>
      <c r="AC5771" s="40">
        <f>G5771+J5771+N5771+S5771+Z5771+AA5771-AB5771</f>
        <v>45.833333333333329</v>
      </c>
    </row>
    <row r="5772" spans="1:29" x14ac:dyDescent="0.25">
      <c r="A5772" s="224">
        <v>5768</v>
      </c>
      <c r="B5772" s="113" t="s">
        <v>3986</v>
      </c>
      <c r="C5772" s="13" t="s">
        <v>3340</v>
      </c>
      <c r="D5772" s="18">
        <v>0.45781250000000001</v>
      </c>
      <c r="E5772" s="122"/>
      <c r="F5772" s="17"/>
      <c r="G5772" s="18">
        <v>45.78125</v>
      </c>
      <c r="H5772" s="17"/>
      <c r="I5772" s="19"/>
      <c r="J5772" s="18">
        <v>0</v>
      </c>
      <c r="K5772" s="17"/>
      <c r="L5772" s="19"/>
      <c r="M5772" s="19"/>
      <c r="N5772" s="18">
        <v>0</v>
      </c>
      <c r="O5772" s="19"/>
      <c r="P5772" s="19"/>
      <c r="Q5772" s="19"/>
      <c r="R5772" s="19"/>
      <c r="S5772" s="18">
        <v>0</v>
      </c>
      <c r="T5772" s="20"/>
      <c r="U5772" s="17"/>
      <c r="V5772" s="17"/>
      <c r="W5772" s="17"/>
      <c r="X5772" s="17"/>
      <c r="Y5772" s="17"/>
      <c r="Z5772" s="18">
        <v>0</v>
      </c>
      <c r="AA5772" s="17"/>
      <c r="AB5772" s="17"/>
      <c r="AC5772" s="41">
        <v>45.78125</v>
      </c>
    </row>
    <row r="5773" spans="1:29" x14ac:dyDescent="0.25">
      <c r="A5773" s="224">
        <v>5769</v>
      </c>
      <c r="B5773" s="156">
        <v>204051</v>
      </c>
      <c r="C5773" s="36" t="s">
        <v>5457</v>
      </c>
      <c r="D5773" s="38">
        <v>0.45781250000000001</v>
      </c>
      <c r="E5773" s="123"/>
      <c r="F5773" s="33"/>
      <c r="G5773" s="34">
        <v>45.78125</v>
      </c>
      <c r="H5773" s="33"/>
      <c r="I5773" s="32"/>
      <c r="J5773" s="34">
        <v>0</v>
      </c>
      <c r="K5773" s="33"/>
      <c r="L5773" s="32"/>
      <c r="M5773" s="32"/>
      <c r="N5773" s="34">
        <v>0</v>
      </c>
      <c r="O5773" s="32"/>
      <c r="P5773" s="32"/>
      <c r="Q5773" s="32"/>
      <c r="R5773" s="32"/>
      <c r="S5773" s="34">
        <v>0</v>
      </c>
      <c r="T5773" s="35"/>
      <c r="U5773" s="33"/>
      <c r="V5773" s="33"/>
      <c r="W5773" s="33"/>
      <c r="X5773" s="33"/>
      <c r="Y5773" s="33"/>
      <c r="Z5773" s="34">
        <v>0</v>
      </c>
      <c r="AA5773" s="33"/>
      <c r="AB5773" s="33"/>
      <c r="AC5773" s="42">
        <v>45.78125</v>
      </c>
    </row>
    <row r="5774" spans="1:29" x14ac:dyDescent="0.25">
      <c r="A5774" s="224">
        <v>5770</v>
      </c>
      <c r="B5774" s="113" t="s">
        <v>5311</v>
      </c>
      <c r="C5774" s="9" t="s">
        <v>4042</v>
      </c>
      <c r="D5774" s="18">
        <v>0.45767878787878791</v>
      </c>
      <c r="E5774" s="124"/>
      <c r="F5774" s="17"/>
      <c r="G5774" s="18">
        <f>SUM(D5774*100,E5774:F5774)</f>
        <v>45.767878787878793</v>
      </c>
      <c r="H5774" s="17"/>
      <c r="I5774" s="19"/>
      <c r="J5774" s="18">
        <f>SUM(H5774:I5774)</f>
        <v>0</v>
      </c>
      <c r="K5774" s="17"/>
      <c r="L5774" s="19"/>
      <c r="M5774" s="19"/>
      <c r="N5774" s="18">
        <f>SUM(K5774:M5774)</f>
        <v>0</v>
      </c>
      <c r="O5774" s="19"/>
      <c r="P5774" s="19"/>
      <c r="Q5774" s="19"/>
      <c r="R5774" s="19"/>
      <c r="S5774" s="18">
        <f>SUM(O5774:R5774)</f>
        <v>0</v>
      </c>
      <c r="T5774" s="20"/>
      <c r="U5774" s="17"/>
      <c r="V5774" s="17"/>
      <c r="W5774" s="17"/>
      <c r="X5774" s="17"/>
      <c r="Y5774" s="17"/>
      <c r="Z5774" s="18">
        <f>SUM(T5774:Y5774)</f>
        <v>0</v>
      </c>
      <c r="AA5774" s="17"/>
      <c r="AB5774" s="17"/>
      <c r="AC5774" s="41">
        <f>G5774+J5774+N5774+S5774+Z5774+AA5774-AB5774</f>
        <v>45.767878787878793</v>
      </c>
    </row>
    <row r="5775" spans="1:29" x14ac:dyDescent="0.25">
      <c r="A5775" s="225">
        <v>5771</v>
      </c>
      <c r="B5775" s="159" t="s">
        <v>2239</v>
      </c>
      <c r="C5775" s="8" t="s">
        <v>1369</v>
      </c>
      <c r="D5775" s="18">
        <v>0.45716666666666667</v>
      </c>
      <c r="E5775" s="122"/>
      <c r="F5775" s="17"/>
      <c r="G5775" s="18">
        <f>SUM(D5775*100,E5775:F5775)</f>
        <v>45.716666666666669</v>
      </c>
      <c r="H5775" s="17"/>
      <c r="I5775" s="19"/>
      <c r="J5775" s="18">
        <f>SUM(H5775:I5775)</f>
        <v>0</v>
      </c>
      <c r="K5775" s="17"/>
      <c r="L5775" s="19"/>
      <c r="M5775" s="19"/>
      <c r="N5775" s="18">
        <f>SUM(K5775:M5775)</f>
        <v>0</v>
      </c>
      <c r="O5775" s="19"/>
      <c r="P5775" s="19"/>
      <c r="Q5775" s="19"/>
      <c r="R5775" s="19"/>
      <c r="S5775" s="18">
        <f>SUM(O5775:R5775)</f>
        <v>0</v>
      </c>
      <c r="T5775" s="20"/>
      <c r="U5775" s="17"/>
      <c r="V5775" s="17"/>
      <c r="W5775" s="17"/>
      <c r="X5775" s="17"/>
      <c r="Y5775" s="17"/>
      <c r="Z5775" s="18">
        <f>SUM(T5775:Y5775)</f>
        <v>0</v>
      </c>
      <c r="AA5775" s="17"/>
      <c r="AB5775" s="17"/>
      <c r="AC5775" s="41">
        <f>G5775+J5775+N5775+S5775+Z5775+AA5775-AB5775</f>
        <v>45.716666666666669</v>
      </c>
    </row>
    <row r="5776" spans="1:29" x14ac:dyDescent="0.25">
      <c r="A5776" s="224">
        <v>5772</v>
      </c>
      <c r="B5776" s="160" t="s">
        <v>2240</v>
      </c>
      <c r="C5776" s="8" t="s">
        <v>1369</v>
      </c>
      <c r="D5776" s="18">
        <v>0.45656565656565656</v>
      </c>
      <c r="E5776" s="122"/>
      <c r="F5776" s="17"/>
      <c r="G5776" s="18">
        <f>SUM(D5776*100,E5776:F5776)</f>
        <v>45.656565656565654</v>
      </c>
      <c r="H5776" s="17"/>
      <c r="I5776" s="19"/>
      <c r="J5776" s="18">
        <f>SUM(H5776:I5776)</f>
        <v>0</v>
      </c>
      <c r="K5776" s="17"/>
      <c r="L5776" s="19"/>
      <c r="M5776" s="19"/>
      <c r="N5776" s="18">
        <f>SUM(K5776:M5776)</f>
        <v>0</v>
      </c>
      <c r="O5776" s="19"/>
      <c r="P5776" s="19"/>
      <c r="Q5776" s="19"/>
      <c r="R5776" s="19"/>
      <c r="S5776" s="18">
        <f>SUM(O5776:R5776)</f>
        <v>0</v>
      </c>
      <c r="T5776" s="20"/>
      <c r="U5776" s="17"/>
      <c r="V5776" s="17"/>
      <c r="W5776" s="17"/>
      <c r="X5776" s="17"/>
      <c r="Y5776" s="17"/>
      <c r="Z5776" s="18">
        <f>SUM(T5776:Y5776)</f>
        <v>0</v>
      </c>
      <c r="AA5776" s="17"/>
      <c r="AB5776" s="17"/>
      <c r="AC5776" s="41">
        <f>G5776+J5776+N5776+S5776+Z5776+AA5776-AB5776</f>
        <v>45.656565656565654</v>
      </c>
    </row>
    <row r="5777" spans="1:29" x14ac:dyDescent="0.25">
      <c r="A5777" s="224">
        <v>5773</v>
      </c>
      <c r="B5777" s="117" t="s">
        <v>1275</v>
      </c>
      <c r="C5777" s="8" t="s">
        <v>5456</v>
      </c>
      <c r="D5777" s="6">
        <v>0.45551724137931032</v>
      </c>
      <c r="E5777" s="121"/>
      <c r="F5777" s="5"/>
      <c r="G5777" s="6">
        <f>SUM(D5777*100,E5777:F5777)</f>
        <v>45.551724137931032</v>
      </c>
      <c r="H5777" s="5"/>
      <c r="I5777" s="4"/>
      <c r="J5777" s="6">
        <f>SUM(H5777:I5777)</f>
        <v>0</v>
      </c>
      <c r="K5777" s="5"/>
      <c r="L5777" s="4"/>
      <c r="M5777" s="4"/>
      <c r="N5777" s="6">
        <f>SUM(K5777:M5777)</f>
        <v>0</v>
      </c>
      <c r="O5777" s="4"/>
      <c r="P5777" s="4"/>
      <c r="Q5777" s="4"/>
      <c r="R5777" s="4"/>
      <c r="S5777" s="6">
        <f>SUM(O5777:R5777)</f>
        <v>0</v>
      </c>
      <c r="T5777" s="7"/>
      <c r="U5777" s="5"/>
      <c r="V5777" s="5"/>
      <c r="W5777" s="5"/>
      <c r="X5777" s="5"/>
      <c r="Y5777" s="5"/>
      <c r="Z5777" s="6">
        <f>SUM(T5777:Y5777)</f>
        <v>0</v>
      </c>
      <c r="AA5777" s="5"/>
      <c r="AB5777" s="5"/>
      <c r="AC5777" s="40">
        <f>G5777+J5777+N5777+S5777+Z5777+AA5777-AB5777</f>
        <v>45.551724137931032</v>
      </c>
    </row>
    <row r="5778" spans="1:29" x14ac:dyDescent="0.25">
      <c r="A5778" s="224">
        <v>5774</v>
      </c>
      <c r="B5778" s="163" t="s">
        <v>2241</v>
      </c>
      <c r="C5778" s="8" t="s">
        <v>1369</v>
      </c>
      <c r="D5778" s="18">
        <v>0.45292666666666664</v>
      </c>
      <c r="E5778" s="122"/>
      <c r="F5778" s="17"/>
      <c r="G5778" s="18">
        <f>SUM(D5778*100,E5778:F5778)</f>
        <v>45.292666666666662</v>
      </c>
      <c r="H5778" s="17"/>
      <c r="I5778" s="19"/>
      <c r="J5778" s="18">
        <f>SUM(H5778:I5778)</f>
        <v>0</v>
      </c>
      <c r="K5778" s="17"/>
      <c r="L5778" s="19"/>
      <c r="M5778" s="19"/>
      <c r="N5778" s="18">
        <f>SUM(K5778:M5778)</f>
        <v>0</v>
      </c>
      <c r="O5778" s="19"/>
      <c r="P5778" s="19"/>
      <c r="Q5778" s="19"/>
      <c r="R5778" s="19"/>
      <c r="S5778" s="18">
        <f>SUM(O5778:R5778)</f>
        <v>0</v>
      </c>
      <c r="T5778" s="20"/>
      <c r="U5778" s="17">
        <v>0.2</v>
      </c>
      <c r="V5778" s="17"/>
      <c r="W5778" s="17"/>
      <c r="X5778" s="17"/>
      <c r="Y5778" s="17"/>
      <c r="Z5778" s="18">
        <f>SUM(T5778:Y5778)</f>
        <v>0.2</v>
      </c>
      <c r="AA5778" s="17"/>
      <c r="AB5778" s="17"/>
      <c r="AC5778" s="41">
        <f>G5778+J5778+N5778+S5778+Z5778+AA5778-AB5778</f>
        <v>45.492666666666665</v>
      </c>
    </row>
    <row r="5779" spans="1:29" x14ac:dyDescent="0.25">
      <c r="A5779" s="225">
        <v>5775</v>
      </c>
      <c r="B5779" s="113" t="s">
        <v>3987</v>
      </c>
      <c r="C5779" s="13" t="s">
        <v>3340</v>
      </c>
      <c r="D5779" s="18">
        <v>0.45466666666666666</v>
      </c>
      <c r="E5779" s="122"/>
      <c r="F5779" s="17"/>
      <c r="G5779" s="18">
        <v>45.466666666666669</v>
      </c>
      <c r="H5779" s="17"/>
      <c r="I5779" s="19"/>
      <c r="J5779" s="18">
        <v>0</v>
      </c>
      <c r="K5779" s="17"/>
      <c r="L5779" s="19"/>
      <c r="M5779" s="19"/>
      <c r="N5779" s="18">
        <v>0</v>
      </c>
      <c r="O5779" s="19"/>
      <c r="P5779" s="19"/>
      <c r="Q5779" s="19"/>
      <c r="R5779" s="19"/>
      <c r="S5779" s="18">
        <v>0</v>
      </c>
      <c r="T5779" s="20"/>
      <c r="U5779" s="17"/>
      <c r="V5779" s="17"/>
      <c r="W5779" s="17"/>
      <c r="X5779" s="17"/>
      <c r="Y5779" s="17"/>
      <c r="Z5779" s="18">
        <v>0</v>
      </c>
      <c r="AA5779" s="17"/>
      <c r="AB5779" s="17"/>
      <c r="AC5779" s="41">
        <v>45.466666666666669</v>
      </c>
    </row>
    <row r="5780" spans="1:29" x14ac:dyDescent="0.25">
      <c r="A5780" s="224">
        <v>5776</v>
      </c>
      <c r="B5780" s="113" t="s">
        <v>1276</v>
      </c>
      <c r="C5780" s="8" t="s">
        <v>5456</v>
      </c>
      <c r="D5780" s="43">
        <v>0.4541935483870968</v>
      </c>
      <c r="E5780" s="121"/>
      <c r="F5780" s="5"/>
      <c r="G5780" s="6">
        <f>SUM(D5780*100,E5780:F5780)</f>
        <v>45.41935483870968</v>
      </c>
      <c r="H5780" s="5"/>
      <c r="I5780" s="4"/>
      <c r="J5780" s="6">
        <f>SUM(H5780:I5780)</f>
        <v>0</v>
      </c>
      <c r="K5780" s="5"/>
      <c r="L5780" s="4"/>
      <c r="M5780" s="4"/>
      <c r="N5780" s="6">
        <f>SUM(K5780:M5780)</f>
        <v>0</v>
      </c>
      <c r="O5780" s="4"/>
      <c r="P5780" s="4"/>
      <c r="Q5780" s="4"/>
      <c r="R5780" s="4"/>
      <c r="S5780" s="6">
        <f>SUM(O5780:R5780)</f>
        <v>0</v>
      </c>
      <c r="T5780" s="7"/>
      <c r="U5780" s="5"/>
      <c r="V5780" s="5"/>
      <c r="W5780" s="5"/>
      <c r="X5780" s="5"/>
      <c r="Y5780" s="5"/>
      <c r="Z5780" s="6">
        <f>SUM(T5780:Y5780)</f>
        <v>0</v>
      </c>
      <c r="AA5780" s="5"/>
      <c r="AB5780" s="5"/>
      <c r="AC5780" s="40">
        <f>G5780+J5780+N5780+S5780+Z5780+AA5780-AB5780</f>
        <v>45.41935483870968</v>
      </c>
    </row>
    <row r="5781" spans="1:29" x14ac:dyDescent="0.25">
      <c r="A5781" s="224">
        <v>5777</v>
      </c>
      <c r="B5781" s="113" t="s">
        <v>4741</v>
      </c>
      <c r="C5781" s="8" t="s">
        <v>4042</v>
      </c>
      <c r="D5781" s="18">
        <v>0.42399999999999999</v>
      </c>
      <c r="E5781" s="124"/>
      <c r="F5781" s="17"/>
      <c r="G5781" s="18">
        <f>SUM(D5781*100,E5781:F5781)</f>
        <v>42.4</v>
      </c>
      <c r="H5781" s="17"/>
      <c r="I5781" s="19"/>
      <c r="J5781" s="18">
        <f>SUM(H5781:I5781)</f>
        <v>0</v>
      </c>
      <c r="K5781" s="17"/>
      <c r="L5781" s="19"/>
      <c r="M5781" s="19"/>
      <c r="N5781" s="18">
        <f>SUM(K5781:M5781)</f>
        <v>0</v>
      </c>
      <c r="O5781" s="19"/>
      <c r="P5781" s="19"/>
      <c r="Q5781" s="19"/>
      <c r="R5781" s="19"/>
      <c r="S5781" s="18">
        <f>SUM(O5781:R5781)</f>
        <v>0</v>
      </c>
      <c r="T5781" s="20">
        <v>3</v>
      </c>
      <c r="U5781" s="17"/>
      <c r="V5781" s="17"/>
      <c r="W5781" s="17"/>
      <c r="X5781" s="17"/>
      <c r="Y5781" s="17"/>
      <c r="Z5781" s="18">
        <f>SUM(T5781:Y5781)</f>
        <v>3</v>
      </c>
      <c r="AA5781" s="17"/>
      <c r="AB5781" s="17"/>
      <c r="AC5781" s="41">
        <f>G5781+J5781+N5781+S5781+Z5781+AA5781-AB5781</f>
        <v>45.4</v>
      </c>
    </row>
    <row r="5782" spans="1:29" x14ac:dyDescent="0.25">
      <c r="A5782" s="224">
        <v>5778</v>
      </c>
      <c r="B5782" s="112" t="s">
        <v>2242</v>
      </c>
      <c r="C5782" s="8" t="s">
        <v>1369</v>
      </c>
      <c r="D5782" s="18">
        <v>0.45352059925093635</v>
      </c>
      <c r="E5782" s="122"/>
      <c r="F5782" s="17"/>
      <c r="G5782" s="18">
        <f>SUM(D5782*100,E5782:F5782)</f>
        <v>45.352059925093634</v>
      </c>
      <c r="H5782" s="17"/>
      <c r="I5782" s="19"/>
      <c r="J5782" s="18">
        <f>SUM(H5782:I5782)</f>
        <v>0</v>
      </c>
      <c r="K5782" s="17"/>
      <c r="L5782" s="19"/>
      <c r="M5782" s="19"/>
      <c r="N5782" s="18">
        <f>SUM(K5782:M5782)</f>
        <v>0</v>
      </c>
      <c r="O5782" s="19"/>
      <c r="P5782" s="19"/>
      <c r="Q5782" s="19"/>
      <c r="R5782" s="19"/>
      <c r="S5782" s="18">
        <f>SUM(O5782:R5782)</f>
        <v>0</v>
      </c>
      <c r="T5782" s="20"/>
      <c r="U5782" s="17"/>
      <c r="V5782" s="17"/>
      <c r="W5782" s="17"/>
      <c r="X5782" s="17"/>
      <c r="Y5782" s="17"/>
      <c r="Z5782" s="18">
        <f>SUM(T5782:Y5782)</f>
        <v>0</v>
      </c>
      <c r="AA5782" s="17"/>
      <c r="AB5782" s="17"/>
      <c r="AC5782" s="41">
        <f>G5782+J5782+N5782+S5782+Z5782+AA5782-AB5782</f>
        <v>45.352059925093634</v>
      </c>
    </row>
    <row r="5783" spans="1:29" x14ac:dyDescent="0.25">
      <c r="A5783" s="225">
        <v>5779</v>
      </c>
      <c r="B5783" s="112" t="s">
        <v>4403</v>
      </c>
      <c r="C5783" s="8" t="s">
        <v>4042</v>
      </c>
      <c r="D5783" s="18">
        <v>0.45241379310344826</v>
      </c>
      <c r="E5783" s="124"/>
      <c r="F5783" s="17"/>
      <c r="G5783" s="18">
        <f>SUM(D5783*100,E5783:F5783)</f>
        <v>45.241379310344826</v>
      </c>
      <c r="H5783" s="17"/>
      <c r="I5783" s="19"/>
      <c r="J5783" s="18">
        <f>SUM(H5783:I5783)</f>
        <v>0</v>
      </c>
      <c r="K5783" s="17"/>
      <c r="L5783" s="19"/>
      <c r="M5783" s="19"/>
      <c r="N5783" s="18">
        <f>SUM(K5783:M5783)</f>
        <v>0</v>
      </c>
      <c r="O5783" s="19"/>
      <c r="P5783" s="19"/>
      <c r="Q5783" s="19"/>
      <c r="R5783" s="19"/>
      <c r="S5783" s="18">
        <f>SUM(O5783:R5783)</f>
        <v>0</v>
      </c>
      <c r="T5783" s="20"/>
      <c r="U5783" s="17"/>
      <c r="V5783" s="17"/>
      <c r="W5783" s="17"/>
      <c r="X5783" s="17"/>
      <c r="Y5783" s="17"/>
      <c r="Z5783" s="18">
        <f>SUM(T5783:Y5783)</f>
        <v>0</v>
      </c>
      <c r="AA5783" s="17"/>
      <c r="AB5783" s="17"/>
      <c r="AC5783" s="41">
        <f>G5783+J5783+N5783+S5783+Z5783+AA5783-AB5783</f>
        <v>45.241379310344826</v>
      </c>
    </row>
    <row r="5784" spans="1:29" x14ac:dyDescent="0.25">
      <c r="A5784" s="224">
        <v>5780</v>
      </c>
      <c r="B5784" s="113" t="s">
        <v>4932</v>
      </c>
      <c r="C5784" s="8" t="s">
        <v>4042</v>
      </c>
      <c r="D5784" s="18">
        <v>0.45210526315789473</v>
      </c>
      <c r="E5784" s="124"/>
      <c r="F5784" s="17"/>
      <c r="G5784" s="18">
        <f>SUM(D5784*100,E5784:F5784)</f>
        <v>45.210526315789473</v>
      </c>
      <c r="H5784" s="17"/>
      <c r="I5784" s="19"/>
      <c r="J5784" s="18">
        <f>SUM(H5784:I5784)</f>
        <v>0</v>
      </c>
      <c r="K5784" s="17"/>
      <c r="L5784" s="19"/>
      <c r="M5784" s="19"/>
      <c r="N5784" s="18">
        <f>SUM(K5784:M5784)</f>
        <v>0</v>
      </c>
      <c r="O5784" s="19"/>
      <c r="P5784" s="19"/>
      <c r="Q5784" s="19"/>
      <c r="R5784" s="19"/>
      <c r="S5784" s="18">
        <f>SUM(O5784:R5784)</f>
        <v>0</v>
      </c>
      <c r="T5784" s="20"/>
      <c r="U5784" s="17"/>
      <c r="V5784" s="17"/>
      <c r="W5784" s="17"/>
      <c r="X5784" s="17"/>
      <c r="Y5784" s="17"/>
      <c r="Z5784" s="18">
        <f>SUM(T5784:Y5784)</f>
        <v>0</v>
      </c>
      <c r="AA5784" s="17"/>
      <c r="AB5784" s="17"/>
      <c r="AC5784" s="41">
        <f>G5784+J5784+N5784+S5784+Z5784+AA5784-AB5784</f>
        <v>45.210526315789473</v>
      </c>
    </row>
    <row r="5785" spans="1:29" x14ac:dyDescent="0.25">
      <c r="A5785" s="224">
        <v>5781</v>
      </c>
      <c r="B5785" s="157" t="s">
        <v>2243</v>
      </c>
      <c r="C5785" s="8" t="s">
        <v>1369</v>
      </c>
      <c r="D5785" s="18">
        <v>0.45166666666666666</v>
      </c>
      <c r="E5785" s="122"/>
      <c r="F5785" s="17"/>
      <c r="G5785" s="18">
        <f>SUM(D5785*100,E5785:F5785)</f>
        <v>45.166666666666664</v>
      </c>
      <c r="H5785" s="17"/>
      <c r="I5785" s="19"/>
      <c r="J5785" s="18">
        <f>SUM(H5785:I5785)</f>
        <v>0</v>
      </c>
      <c r="K5785" s="17"/>
      <c r="L5785" s="19"/>
      <c r="M5785" s="19"/>
      <c r="N5785" s="18">
        <f>SUM(K5785:M5785)</f>
        <v>0</v>
      </c>
      <c r="O5785" s="19"/>
      <c r="P5785" s="19"/>
      <c r="Q5785" s="19"/>
      <c r="R5785" s="19"/>
      <c r="S5785" s="18">
        <f>SUM(O5785:R5785)</f>
        <v>0</v>
      </c>
      <c r="T5785" s="20"/>
      <c r="U5785" s="17"/>
      <c r="V5785" s="17"/>
      <c r="W5785" s="17"/>
      <c r="X5785" s="17"/>
      <c r="Y5785" s="17"/>
      <c r="Z5785" s="18">
        <f>SUM(T5785:Y5785)</f>
        <v>0</v>
      </c>
      <c r="AA5785" s="17"/>
      <c r="AB5785" s="17"/>
      <c r="AC5785" s="41">
        <f>G5785+J5785+N5785+S5785+Z5785+AA5785-AB5785</f>
        <v>45.166666666666664</v>
      </c>
    </row>
    <row r="5786" spans="1:29" x14ac:dyDescent="0.25">
      <c r="A5786" s="224">
        <v>5782</v>
      </c>
      <c r="B5786" s="113" t="s">
        <v>5055</v>
      </c>
      <c r="C5786" s="24" t="s">
        <v>4042</v>
      </c>
      <c r="D5786" s="18">
        <v>0.45161290322580644</v>
      </c>
      <c r="E5786" s="124"/>
      <c r="F5786" s="17"/>
      <c r="G5786" s="18">
        <f>SUM(D5786*100,E5786:F5786)</f>
        <v>45.161290322580641</v>
      </c>
      <c r="H5786" s="17"/>
      <c r="I5786" s="19"/>
      <c r="J5786" s="18">
        <f>SUM(H5786:I5786)</f>
        <v>0</v>
      </c>
      <c r="K5786" s="17"/>
      <c r="L5786" s="19"/>
      <c r="M5786" s="19"/>
      <c r="N5786" s="18">
        <f>SUM(K5786:M5786)</f>
        <v>0</v>
      </c>
      <c r="O5786" s="19"/>
      <c r="P5786" s="19"/>
      <c r="Q5786" s="19"/>
      <c r="R5786" s="19"/>
      <c r="S5786" s="18">
        <f>SUM(O5786:R5786)</f>
        <v>0</v>
      </c>
      <c r="T5786" s="20"/>
      <c r="U5786" s="17"/>
      <c r="V5786" s="17"/>
      <c r="W5786" s="17"/>
      <c r="X5786" s="17"/>
      <c r="Y5786" s="17"/>
      <c r="Z5786" s="18">
        <f>SUM(T5786:Y5786)</f>
        <v>0</v>
      </c>
      <c r="AA5786" s="17"/>
      <c r="AB5786" s="17"/>
      <c r="AC5786" s="41">
        <f>G5786+J5786+N5786+S5786+Z5786+AA5786-AB5786</f>
        <v>45.161290322580641</v>
      </c>
    </row>
    <row r="5787" spans="1:29" x14ac:dyDescent="0.25">
      <c r="A5787" s="225">
        <v>5783</v>
      </c>
      <c r="B5787" s="114" t="s">
        <v>4146</v>
      </c>
      <c r="C5787" s="8" t="s">
        <v>4042</v>
      </c>
      <c r="D5787" s="18">
        <v>0.45124999999999998</v>
      </c>
      <c r="E5787" s="124"/>
      <c r="F5787" s="17"/>
      <c r="G5787" s="18">
        <f>SUM(D5787*100,E5787:F5787)</f>
        <v>45.125</v>
      </c>
      <c r="H5787" s="17"/>
      <c r="I5787" s="19"/>
      <c r="J5787" s="18">
        <f>SUM(H5787:I5787)</f>
        <v>0</v>
      </c>
      <c r="K5787" s="17"/>
      <c r="L5787" s="19"/>
      <c r="M5787" s="19"/>
      <c r="N5787" s="18">
        <f>SUM(K5787:M5787)</f>
        <v>0</v>
      </c>
      <c r="O5787" s="19"/>
      <c r="P5787" s="19"/>
      <c r="Q5787" s="19"/>
      <c r="R5787" s="19"/>
      <c r="S5787" s="18">
        <f>SUM(O5787:R5787)</f>
        <v>0</v>
      </c>
      <c r="T5787" s="20"/>
      <c r="U5787" s="17"/>
      <c r="V5787" s="17"/>
      <c r="W5787" s="17"/>
      <c r="X5787" s="17"/>
      <c r="Y5787" s="17"/>
      <c r="Z5787" s="18">
        <f>SUM(T5787:Y5787)</f>
        <v>0</v>
      </c>
      <c r="AA5787" s="17"/>
      <c r="AB5787" s="17"/>
      <c r="AC5787" s="41">
        <f>G5787+J5787+N5787+S5787+Z5787+AA5787-AB5787</f>
        <v>45.125</v>
      </c>
    </row>
    <row r="5788" spans="1:29" x14ac:dyDescent="0.25">
      <c r="A5788" s="224">
        <v>5784</v>
      </c>
      <c r="B5788" s="156">
        <v>194192</v>
      </c>
      <c r="C5788" s="36" t="s">
        <v>5457</v>
      </c>
      <c r="D5788" s="39">
        <v>0.45100000000000001</v>
      </c>
      <c r="E5788" s="123"/>
      <c r="F5788" s="33"/>
      <c r="G5788" s="34">
        <v>45.1</v>
      </c>
      <c r="H5788" s="33"/>
      <c r="I5788" s="32"/>
      <c r="J5788" s="34">
        <v>0</v>
      </c>
      <c r="K5788" s="33"/>
      <c r="L5788" s="32"/>
      <c r="M5788" s="32"/>
      <c r="N5788" s="34">
        <v>0</v>
      </c>
      <c r="O5788" s="32"/>
      <c r="P5788" s="32"/>
      <c r="Q5788" s="32"/>
      <c r="R5788" s="32"/>
      <c r="S5788" s="34">
        <v>0</v>
      </c>
      <c r="T5788" s="35"/>
      <c r="U5788" s="33"/>
      <c r="V5788" s="33"/>
      <c r="W5788" s="33"/>
      <c r="X5788" s="33"/>
      <c r="Y5788" s="33"/>
      <c r="Z5788" s="34">
        <v>0</v>
      </c>
      <c r="AA5788" s="33"/>
      <c r="AB5788" s="33"/>
      <c r="AC5788" s="42">
        <v>45.1</v>
      </c>
    </row>
    <row r="5789" spans="1:29" x14ac:dyDescent="0.25">
      <c r="A5789" s="224">
        <v>5785</v>
      </c>
      <c r="B5789" s="113" t="s">
        <v>3273</v>
      </c>
      <c r="C5789" s="13" t="s">
        <v>2360</v>
      </c>
      <c r="D5789" s="18">
        <v>0.45090909090909093</v>
      </c>
      <c r="E5789" s="122"/>
      <c r="F5789" s="17"/>
      <c r="G5789" s="18">
        <v>45.090909090909093</v>
      </c>
      <c r="H5789" s="17"/>
      <c r="I5789" s="19"/>
      <c r="J5789" s="18">
        <v>0</v>
      </c>
      <c r="K5789" s="17"/>
      <c r="L5789" s="19"/>
      <c r="M5789" s="19"/>
      <c r="N5789" s="18">
        <v>0</v>
      </c>
      <c r="O5789" s="19"/>
      <c r="P5789" s="19"/>
      <c r="Q5789" s="19"/>
      <c r="R5789" s="19"/>
      <c r="S5789" s="18">
        <v>0</v>
      </c>
      <c r="T5789" s="20"/>
      <c r="U5789" s="17"/>
      <c r="V5789" s="17"/>
      <c r="W5789" s="17"/>
      <c r="X5789" s="17"/>
      <c r="Y5789" s="17"/>
      <c r="Z5789" s="18">
        <v>0</v>
      </c>
      <c r="AA5789" s="17"/>
      <c r="AB5789" s="17"/>
      <c r="AC5789" s="41">
        <v>45.090909090909093</v>
      </c>
    </row>
    <row r="5790" spans="1:29" x14ac:dyDescent="0.25">
      <c r="A5790" s="224">
        <v>5786</v>
      </c>
      <c r="B5790" s="172" t="s">
        <v>1277</v>
      </c>
      <c r="C5790" s="8" t="s">
        <v>5456</v>
      </c>
      <c r="D5790" s="6">
        <v>0.45074047866805411</v>
      </c>
      <c r="E5790" s="121"/>
      <c r="F5790" s="5"/>
      <c r="G5790" s="6">
        <f>SUM(D5790*100,E5790:F5790)</f>
        <v>45.074047866805408</v>
      </c>
      <c r="H5790" s="5"/>
      <c r="I5790" s="4"/>
      <c r="J5790" s="6">
        <f>SUM(H5790:I5790)</f>
        <v>0</v>
      </c>
      <c r="K5790" s="5"/>
      <c r="L5790" s="4"/>
      <c r="M5790" s="4"/>
      <c r="N5790" s="6">
        <f>SUM(K5790:M5790)</f>
        <v>0</v>
      </c>
      <c r="O5790" s="4"/>
      <c r="P5790" s="4"/>
      <c r="Q5790" s="4"/>
      <c r="R5790" s="4"/>
      <c r="S5790" s="6">
        <f>SUM(O5790:R5790)</f>
        <v>0</v>
      </c>
      <c r="T5790" s="7"/>
      <c r="U5790" s="5"/>
      <c r="V5790" s="5"/>
      <c r="W5790" s="5"/>
      <c r="X5790" s="5"/>
      <c r="Y5790" s="5"/>
      <c r="Z5790" s="6">
        <f>SUM(T5790:Y5790)</f>
        <v>0</v>
      </c>
      <c r="AA5790" s="5"/>
      <c r="AB5790" s="5"/>
      <c r="AC5790" s="40">
        <f>G5790+J5790+N5790+S5790+Z5790+AA5790-AB5790</f>
        <v>45.074047866805408</v>
      </c>
    </row>
    <row r="5791" spans="1:29" x14ac:dyDescent="0.25">
      <c r="A5791" s="225">
        <v>5787</v>
      </c>
      <c r="B5791" s="189" t="s">
        <v>1278</v>
      </c>
      <c r="C5791" s="8" t="s">
        <v>5456</v>
      </c>
      <c r="D5791" s="6">
        <v>0.45</v>
      </c>
      <c r="E5791" s="121"/>
      <c r="F5791" s="5"/>
      <c r="G5791" s="6">
        <f>SUM(D5791*100,E5791:F5791)</f>
        <v>45</v>
      </c>
      <c r="H5791" s="5"/>
      <c r="I5791" s="4"/>
      <c r="J5791" s="6">
        <f>SUM(H5791:I5791)</f>
        <v>0</v>
      </c>
      <c r="K5791" s="5"/>
      <c r="L5791" s="4"/>
      <c r="M5791" s="4"/>
      <c r="N5791" s="6">
        <f>SUM(K5791:M5791)</f>
        <v>0</v>
      </c>
      <c r="O5791" s="4"/>
      <c r="P5791" s="4"/>
      <c r="Q5791" s="4"/>
      <c r="R5791" s="4"/>
      <c r="S5791" s="6">
        <f>SUM(O5791:R5791)</f>
        <v>0</v>
      </c>
      <c r="T5791" s="7"/>
      <c r="U5791" s="5"/>
      <c r="V5791" s="5"/>
      <c r="W5791" s="5"/>
      <c r="X5791" s="5"/>
      <c r="Y5791" s="5"/>
      <c r="Z5791" s="6">
        <f>SUM(T5791:Y5791)</f>
        <v>0</v>
      </c>
      <c r="AA5791" s="5"/>
      <c r="AB5791" s="5"/>
      <c r="AC5791" s="40">
        <f>G5791+J5791+N5791+S5791+Z5791+AA5791-AB5791</f>
        <v>45</v>
      </c>
    </row>
    <row r="5792" spans="1:29" x14ac:dyDescent="0.25">
      <c r="A5792" s="224">
        <v>5788</v>
      </c>
      <c r="B5792" s="195" t="s">
        <v>2244</v>
      </c>
      <c r="C5792" s="8" t="s">
        <v>1369</v>
      </c>
      <c r="D5792" s="18">
        <v>0.44991666666666669</v>
      </c>
      <c r="E5792" s="122"/>
      <c r="F5792" s="17"/>
      <c r="G5792" s="18">
        <f>SUM(D5792*100,E5792:F5792)</f>
        <v>44.991666666666667</v>
      </c>
      <c r="H5792" s="17"/>
      <c r="I5792" s="19"/>
      <c r="J5792" s="18">
        <f>SUM(H5792:I5792)</f>
        <v>0</v>
      </c>
      <c r="K5792" s="17"/>
      <c r="L5792" s="19"/>
      <c r="M5792" s="19"/>
      <c r="N5792" s="18">
        <f>SUM(K5792:M5792)</f>
        <v>0</v>
      </c>
      <c r="O5792" s="19"/>
      <c r="P5792" s="19"/>
      <c r="Q5792" s="19"/>
      <c r="R5792" s="19"/>
      <c r="S5792" s="18">
        <f>SUM(O5792:R5792)</f>
        <v>0</v>
      </c>
      <c r="T5792" s="20"/>
      <c r="U5792" s="17"/>
      <c r="V5792" s="17"/>
      <c r="W5792" s="17"/>
      <c r="X5792" s="17"/>
      <c r="Y5792" s="17"/>
      <c r="Z5792" s="18">
        <f>SUM(T5792:Y5792)</f>
        <v>0</v>
      </c>
      <c r="AA5792" s="17"/>
      <c r="AB5792" s="17"/>
      <c r="AC5792" s="41">
        <f>G5792+J5792+N5792+S5792+Z5792+AA5792-AB5792</f>
        <v>44.991666666666667</v>
      </c>
    </row>
    <row r="5793" spans="1:29" x14ac:dyDescent="0.25">
      <c r="A5793" s="224">
        <v>5789</v>
      </c>
      <c r="B5793" s="117" t="s">
        <v>1279</v>
      </c>
      <c r="C5793" s="8" t="s">
        <v>5456</v>
      </c>
      <c r="D5793" s="43">
        <v>0.44894666666666672</v>
      </c>
      <c r="E5793" s="121"/>
      <c r="F5793" s="5"/>
      <c r="G5793" s="6">
        <f>SUM(D5793*100,E5793:F5793)</f>
        <v>44.894666666666673</v>
      </c>
      <c r="H5793" s="5"/>
      <c r="I5793" s="4"/>
      <c r="J5793" s="6">
        <f>SUM(H5793:I5793)</f>
        <v>0</v>
      </c>
      <c r="K5793" s="5"/>
      <c r="L5793" s="4"/>
      <c r="M5793" s="4"/>
      <c r="N5793" s="6">
        <f>SUM(K5793:M5793)</f>
        <v>0</v>
      </c>
      <c r="O5793" s="4"/>
      <c r="P5793" s="4"/>
      <c r="Q5793" s="4"/>
      <c r="R5793" s="4"/>
      <c r="S5793" s="6">
        <f>SUM(O5793:R5793)</f>
        <v>0</v>
      </c>
      <c r="T5793" s="7"/>
      <c r="U5793" s="5"/>
      <c r="V5793" s="5"/>
      <c r="W5793" s="5"/>
      <c r="X5793" s="5"/>
      <c r="Y5793" s="5"/>
      <c r="Z5793" s="6">
        <f>SUM(T5793:Y5793)</f>
        <v>0</v>
      </c>
      <c r="AA5793" s="5"/>
      <c r="AB5793" s="5"/>
      <c r="AC5793" s="40">
        <f>G5793+J5793+N5793+S5793+Z5793+AA5793-AB5793</f>
        <v>44.894666666666673</v>
      </c>
    </row>
    <row r="5794" spans="1:29" x14ac:dyDescent="0.25">
      <c r="A5794" s="224">
        <v>5790</v>
      </c>
      <c r="B5794" s="113" t="s">
        <v>3988</v>
      </c>
      <c r="C5794" s="13" t="s">
        <v>3340</v>
      </c>
      <c r="D5794" s="18">
        <v>0.44846153846153847</v>
      </c>
      <c r="E5794" s="122"/>
      <c r="F5794" s="17"/>
      <c r="G5794" s="18">
        <v>44.846153846153847</v>
      </c>
      <c r="H5794" s="17"/>
      <c r="I5794" s="19"/>
      <c r="J5794" s="18">
        <v>0</v>
      </c>
      <c r="K5794" s="17"/>
      <c r="L5794" s="19"/>
      <c r="M5794" s="19"/>
      <c r="N5794" s="18">
        <v>0</v>
      </c>
      <c r="O5794" s="19"/>
      <c r="P5794" s="19"/>
      <c r="Q5794" s="19"/>
      <c r="R5794" s="19"/>
      <c r="S5794" s="18">
        <v>0</v>
      </c>
      <c r="T5794" s="20"/>
      <c r="U5794" s="17"/>
      <c r="V5794" s="17"/>
      <c r="W5794" s="17"/>
      <c r="X5794" s="17"/>
      <c r="Y5794" s="17"/>
      <c r="Z5794" s="18">
        <v>0</v>
      </c>
      <c r="AA5794" s="17"/>
      <c r="AB5794" s="17"/>
      <c r="AC5794" s="41">
        <v>44.846153846153847</v>
      </c>
    </row>
    <row r="5795" spans="1:29" x14ac:dyDescent="0.25">
      <c r="A5795" s="225">
        <v>5791</v>
      </c>
      <c r="B5795" s="156">
        <v>204676</v>
      </c>
      <c r="C5795" s="36" t="s">
        <v>5457</v>
      </c>
      <c r="D5795" s="39">
        <v>0.44700000000000001</v>
      </c>
      <c r="E5795" s="123"/>
      <c r="F5795" s="33"/>
      <c r="G5795" s="34">
        <v>44.7</v>
      </c>
      <c r="H5795" s="33"/>
      <c r="I5795" s="32"/>
      <c r="J5795" s="34">
        <v>0</v>
      </c>
      <c r="K5795" s="33"/>
      <c r="L5795" s="32"/>
      <c r="M5795" s="32"/>
      <c r="N5795" s="34">
        <v>0</v>
      </c>
      <c r="O5795" s="32"/>
      <c r="P5795" s="32"/>
      <c r="Q5795" s="32"/>
      <c r="R5795" s="32"/>
      <c r="S5795" s="34">
        <v>0</v>
      </c>
      <c r="T5795" s="35"/>
      <c r="U5795" s="33"/>
      <c r="V5795" s="33"/>
      <c r="W5795" s="33"/>
      <c r="X5795" s="33"/>
      <c r="Y5795" s="33"/>
      <c r="Z5795" s="34">
        <v>0</v>
      </c>
      <c r="AA5795" s="33"/>
      <c r="AB5795" s="33"/>
      <c r="AC5795" s="42">
        <v>44.7</v>
      </c>
    </row>
    <row r="5796" spans="1:29" x14ac:dyDescent="0.25">
      <c r="A5796" s="224">
        <v>5792</v>
      </c>
      <c r="B5796" s="117" t="s">
        <v>1280</v>
      </c>
      <c r="C5796" s="8" t="s">
        <v>5456</v>
      </c>
      <c r="D5796" s="6">
        <v>0.44645161290322583</v>
      </c>
      <c r="E5796" s="121"/>
      <c r="F5796" s="5"/>
      <c r="G5796" s="6">
        <f>SUM(D5796*100,E5796:F5796)</f>
        <v>44.645161290322584</v>
      </c>
      <c r="H5796" s="5"/>
      <c r="I5796" s="4"/>
      <c r="J5796" s="6">
        <f>SUM(H5796:I5796)</f>
        <v>0</v>
      </c>
      <c r="K5796" s="5"/>
      <c r="L5796" s="4"/>
      <c r="M5796" s="4"/>
      <c r="N5796" s="6">
        <f>SUM(K5796:M5796)</f>
        <v>0</v>
      </c>
      <c r="O5796" s="4"/>
      <c r="P5796" s="4"/>
      <c r="Q5796" s="4"/>
      <c r="R5796" s="4"/>
      <c r="S5796" s="6">
        <f>SUM(O5796:R5796)</f>
        <v>0</v>
      </c>
      <c r="T5796" s="7"/>
      <c r="U5796" s="5"/>
      <c r="V5796" s="5"/>
      <c r="W5796" s="5"/>
      <c r="X5796" s="5"/>
      <c r="Y5796" s="5"/>
      <c r="Z5796" s="6">
        <f>SUM(T5796:Y5796)</f>
        <v>0</v>
      </c>
      <c r="AA5796" s="5"/>
      <c r="AB5796" s="5"/>
      <c r="AC5796" s="40">
        <f>G5796+J5796+N5796+S5796+Z5796+AA5796-AB5796</f>
        <v>44.645161290322584</v>
      </c>
    </row>
    <row r="5797" spans="1:29" x14ac:dyDescent="0.25">
      <c r="A5797" s="224">
        <v>5793</v>
      </c>
      <c r="B5797" s="112" t="s">
        <v>2245</v>
      </c>
      <c r="C5797" s="8" t="s">
        <v>1369</v>
      </c>
      <c r="D5797" s="18">
        <v>0.44531835205992509</v>
      </c>
      <c r="E5797" s="122"/>
      <c r="F5797" s="17"/>
      <c r="G5797" s="18">
        <f>SUM(D5797*100,E5797:F5797)</f>
        <v>44.531835205992508</v>
      </c>
      <c r="H5797" s="17"/>
      <c r="I5797" s="19"/>
      <c r="J5797" s="18">
        <f>SUM(H5797:I5797)</f>
        <v>0</v>
      </c>
      <c r="K5797" s="17"/>
      <c r="L5797" s="19"/>
      <c r="M5797" s="19"/>
      <c r="N5797" s="18">
        <f>SUM(K5797:M5797)</f>
        <v>0</v>
      </c>
      <c r="O5797" s="19"/>
      <c r="P5797" s="19"/>
      <c r="Q5797" s="19"/>
      <c r="R5797" s="19"/>
      <c r="S5797" s="18">
        <f>SUM(O5797:R5797)</f>
        <v>0</v>
      </c>
      <c r="T5797" s="20"/>
      <c r="U5797" s="17"/>
      <c r="V5797" s="17"/>
      <c r="W5797" s="17"/>
      <c r="X5797" s="17"/>
      <c r="Y5797" s="17"/>
      <c r="Z5797" s="18">
        <f>SUM(T5797:Y5797)</f>
        <v>0</v>
      </c>
      <c r="AA5797" s="17"/>
      <c r="AB5797" s="17"/>
      <c r="AC5797" s="41">
        <f>G5797+J5797+N5797+S5797+Z5797+AA5797-AB5797</f>
        <v>44.531835205992508</v>
      </c>
    </row>
    <row r="5798" spans="1:29" x14ac:dyDescent="0.25">
      <c r="A5798" s="224">
        <v>5794</v>
      </c>
      <c r="B5798" s="117" t="s">
        <v>1281</v>
      </c>
      <c r="C5798" s="8" t="s">
        <v>5456</v>
      </c>
      <c r="D5798" s="6">
        <v>0.42466666666666669</v>
      </c>
      <c r="E5798" s="121"/>
      <c r="F5798" s="5"/>
      <c r="G5798" s="6">
        <f>SUM(D5798*100,E5798:F5798)</f>
        <v>42.466666666666669</v>
      </c>
      <c r="H5798" s="5"/>
      <c r="I5798" s="4"/>
      <c r="J5798" s="6">
        <f>SUM(H5798:I5798)</f>
        <v>0</v>
      </c>
      <c r="K5798" s="5"/>
      <c r="L5798" s="4"/>
      <c r="M5798" s="4"/>
      <c r="N5798" s="6">
        <f>SUM(K5798:M5798)</f>
        <v>0</v>
      </c>
      <c r="O5798" s="4"/>
      <c r="P5798" s="4"/>
      <c r="Q5798" s="4"/>
      <c r="R5798" s="4"/>
      <c r="S5798" s="6">
        <f>SUM(O5798:R5798)</f>
        <v>0</v>
      </c>
      <c r="T5798" s="7">
        <v>2</v>
      </c>
      <c r="U5798" s="5"/>
      <c r="V5798" s="5"/>
      <c r="W5798" s="5"/>
      <c r="X5798" s="5"/>
      <c r="Y5798" s="5"/>
      <c r="Z5798" s="6">
        <f>SUM(T5798:Y5798)</f>
        <v>2</v>
      </c>
      <c r="AA5798" s="5"/>
      <c r="AB5798" s="5"/>
      <c r="AC5798" s="40">
        <f>G5798+J5798+N5798+S5798+Z5798+AA5798-AB5798</f>
        <v>44.466666666666669</v>
      </c>
    </row>
    <row r="5799" spans="1:29" x14ac:dyDescent="0.25">
      <c r="A5799" s="225">
        <v>5795</v>
      </c>
      <c r="B5799" s="117" t="s">
        <v>1282</v>
      </c>
      <c r="C5799" s="8" t="s">
        <v>5456</v>
      </c>
      <c r="D5799" s="6">
        <v>0.44466666666666665</v>
      </c>
      <c r="E5799" s="121"/>
      <c r="F5799" s="5"/>
      <c r="G5799" s="6">
        <f>SUM(D5799*100,E5799:F5799)</f>
        <v>44.466666666666669</v>
      </c>
      <c r="H5799" s="5"/>
      <c r="I5799" s="4"/>
      <c r="J5799" s="6">
        <f>SUM(H5799:I5799)</f>
        <v>0</v>
      </c>
      <c r="K5799" s="5"/>
      <c r="L5799" s="4"/>
      <c r="M5799" s="4"/>
      <c r="N5799" s="6">
        <f>SUM(K5799:M5799)</f>
        <v>0</v>
      </c>
      <c r="O5799" s="4"/>
      <c r="P5799" s="4"/>
      <c r="Q5799" s="4"/>
      <c r="R5799" s="4"/>
      <c r="S5799" s="6">
        <f>SUM(O5799:R5799)</f>
        <v>0</v>
      </c>
      <c r="T5799" s="7"/>
      <c r="U5799" s="5"/>
      <c r="V5799" s="5"/>
      <c r="W5799" s="5"/>
      <c r="X5799" s="5"/>
      <c r="Y5799" s="5"/>
      <c r="Z5799" s="6">
        <f>SUM(T5799:Y5799)</f>
        <v>0</v>
      </c>
      <c r="AA5799" s="5"/>
      <c r="AB5799" s="5"/>
      <c r="AC5799" s="40">
        <f>G5799+J5799+N5799+S5799+Z5799+AA5799-AB5799</f>
        <v>44.466666666666669</v>
      </c>
    </row>
    <row r="5800" spans="1:29" x14ac:dyDescent="0.25">
      <c r="A5800" s="224">
        <v>5796</v>
      </c>
      <c r="B5800" s="112" t="s">
        <v>2246</v>
      </c>
      <c r="C5800" s="8" t="s">
        <v>1369</v>
      </c>
      <c r="D5800" s="18">
        <v>0.44434456928838956</v>
      </c>
      <c r="E5800" s="122"/>
      <c r="F5800" s="17"/>
      <c r="G5800" s="18">
        <f>SUM(D5800*100,E5800:F5800)</f>
        <v>44.434456928838955</v>
      </c>
      <c r="H5800" s="17"/>
      <c r="I5800" s="19"/>
      <c r="J5800" s="18">
        <f>SUM(H5800:I5800)</f>
        <v>0</v>
      </c>
      <c r="K5800" s="17"/>
      <c r="L5800" s="19"/>
      <c r="M5800" s="19"/>
      <c r="N5800" s="18">
        <f>SUM(K5800:M5800)</f>
        <v>0</v>
      </c>
      <c r="O5800" s="19"/>
      <c r="P5800" s="19"/>
      <c r="Q5800" s="19"/>
      <c r="R5800" s="19"/>
      <c r="S5800" s="18">
        <f>SUM(O5800:R5800)</f>
        <v>0</v>
      </c>
      <c r="T5800" s="20"/>
      <c r="U5800" s="17"/>
      <c r="V5800" s="17"/>
      <c r="W5800" s="17"/>
      <c r="X5800" s="17"/>
      <c r="Y5800" s="17"/>
      <c r="Z5800" s="18">
        <f>SUM(T5800:Y5800)</f>
        <v>0</v>
      </c>
      <c r="AA5800" s="17"/>
      <c r="AB5800" s="17"/>
      <c r="AC5800" s="41">
        <f>G5800+J5800+N5800+S5800+Z5800+AA5800-AB5800</f>
        <v>44.434456928838955</v>
      </c>
    </row>
    <row r="5801" spans="1:29" x14ac:dyDescent="0.25">
      <c r="A5801" s="224">
        <v>5797</v>
      </c>
      <c r="B5801" s="156">
        <v>194048</v>
      </c>
      <c r="C5801" s="36" t="s">
        <v>5457</v>
      </c>
      <c r="D5801" s="39">
        <v>0.44433333333333336</v>
      </c>
      <c r="E5801" s="123"/>
      <c r="F5801" s="33"/>
      <c r="G5801" s="34">
        <v>44.433333333333337</v>
      </c>
      <c r="H5801" s="33"/>
      <c r="I5801" s="32"/>
      <c r="J5801" s="34">
        <v>0</v>
      </c>
      <c r="K5801" s="33"/>
      <c r="L5801" s="32"/>
      <c r="M5801" s="32"/>
      <c r="N5801" s="34">
        <v>0</v>
      </c>
      <c r="O5801" s="32"/>
      <c r="P5801" s="32"/>
      <c r="Q5801" s="32"/>
      <c r="R5801" s="32"/>
      <c r="S5801" s="34">
        <v>0</v>
      </c>
      <c r="T5801" s="35"/>
      <c r="U5801" s="33"/>
      <c r="V5801" s="33"/>
      <c r="W5801" s="33"/>
      <c r="X5801" s="33"/>
      <c r="Y5801" s="33"/>
      <c r="Z5801" s="34">
        <v>0</v>
      </c>
      <c r="AA5801" s="33"/>
      <c r="AB5801" s="33"/>
      <c r="AC5801" s="42">
        <v>44.433333333333337</v>
      </c>
    </row>
    <row r="5802" spans="1:29" x14ac:dyDescent="0.25">
      <c r="A5802" s="224">
        <v>5798</v>
      </c>
      <c r="B5802" s="112" t="s">
        <v>4504</v>
      </c>
      <c r="C5802" s="8" t="s">
        <v>4042</v>
      </c>
      <c r="D5802" s="18">
        <v>0.44354838709677419</v>
      </c>
      <c r="E5802" s="124"/>
      <c r="F5802" s="17"/>
      <c r="G5802" s="18">
        <f>SUM(D5802*100,E5802:F5802)</f>
        <v>44.354838709677416</v>
      </c>
      <c r="H5802" s="17"/>
      <c r="I5802" s="19"/>
      <c r="J5802" s="18">
        <f>SUM(H5802:I5802)</f>
        <v>0</v>
      </c>
      <c r="K5802" s="17"/>
      <c r="L5802" s="19"/>
      <c r="M5802" s="19"/>
      <c r="N5802" s="18">
        <f>SUM(K5802:M5802)</f>
        <v>0</v>
      </c>
      <c r="O5802" s="19"/>
      <c r="P5802" s="19"/>
      <c r="Q5802" s="19"/>
      <c r="R5802" s="19"/>
      <c r="S5802" s="18">
        <f>SUM(O5802:R5802)</f>
        <v>0</v>
      </c>
      <c r="T5802" s="20"/>
      <c r="U5802" s="17"/>
      <c r="V5802" s="17"/>
      <c r="W5802" s="17"/>
      <c r="X5802" s="17"/>
      <c r="Y5802" s="17"/>
      <c r="Z5802" s="18">
        <f>SUM(T5802:Y5802)</f>
        <v>0</v>
      </c>
      <c r="AA5802" s="17"/>
      <c r="AB5802" s="17"/>
      <c r="AC5802" s="41">
        <f>G5802+J5802+N5802+S5802+Z5802+AA5802-AB5802</f>
        <v>44.354838709677416</v>
      </c>
    </row>
    <row r="5803" spans="1:29" x14ac:dyDescent="0.25">
      <c r="A5803" s="225">
        <v>5799</v>
      </c>
      <c r="B5803" s="113" t="s">
        <v>3989</v>
      </c>
      <c r="C5803" s="13" t="s">
        <v>3340</v>
      </c>
      <c r="D5803" s="18">
        <v>0.44263157894736843</v>
      </c>
      <c r="E5803" s="122"/>
      <c r="F5803" s="17"/>
      <c r="G5803" s="18">
        <v>44.263157894736842</v>
      </c>
      <c r="H5803" s="17"/>
      <c r="I5803" s="19"/>
      <c r="J5803" s="18">
        <v>0</v>
      </c>
      <c r="K5803" s="17"/>
      <c r="L5803" s="19"/>
      <c r="M5803" s="19"/>
      <c r="N5803" s="18">
        <v>0</v>
      </c>
      <c r="O5803" s="19"/>
      <c r="P5803" s="19"/>
      <c r="Q5803" s="19"/>
      <c r="R5803" s="19"/>
      <c r="S5803" s="18">
        <v>0</v>
      </c>
      <c r="T5803" s="20"/>
      <c r="U5803" s="17"/>
      <c r="V5803" s="17"/>
      <c r="W5803" s="17"/>
      <c r="X5803" s="17"/>
      <c r="Y5803" s="17"/>
      <c r="Z5803" s="18">
        <v>0</v>
      </c>
      <c r="AA5803" s="17"/>
      <c r="AB5803" s="17"/>
      <c r="AC5803" s="41">
        <v>44.263157894736842</v>
      </c>
    </row>
    <row r="5804" spans="1:29" x14ac:dyDescent="0.25">
      <c r="A5804" s="224">
        <v>5800</v>
      </c>
      <c r="B5804" s="170" t="s">
        <v>2247</v>
      </c>
      <c r="C5804" s="21" t="s">
        <v>1369</v>
      </c>
      <c r="D5804" s="18">
        <v>0.44220183486238535</v>
      </c>
      <c r="E5804" s="122"/>
      <c r="F5804" s="17"/>
      <c r="G5804" s="18">
        <f>SUM(D5804*100,E5804:F5804)</f>
        <v>44.220183486238533</v>
      </c>
      <c r="H5804" s="17"/>
      <c r="I5804" s="19"/>
      <c r="J5804" s="18">
        <f>SUM(H5804:I5804)</f>
        <v>0</v>
      </c>
      <c r="K5804" s="17"/>
      <c r="L5804" s="19"/>
      <c r="M5804" s="19"/>
      <c r="N5804" s="18">
        <f>SUM(K5804:M5804)</f>
        <v>0</v>
      </c>
      <c r="O5804" s="19"/>
      <c r="P5804" s="19"/>
      <c r="Q5804" s="19"/>
      <c r="R5804" s="19"/>
      <c r="S5804" s="18">
        <f>SUM(O5804:R5804)</f>
        <v>0</v>
      </c>
      <c r="T5804" s="20"/>
      <c r="U5804" s="17"/>
      <c r="V5804" s="17"/>
      <c r="W5804" s="17"/>
      <c r="X5804" s="17"/>
      <c r="Y5804" s="17"/>
      <c r="Z5804" s="18">
        <f>SUM(T5804:Y5804)</f>
        <v>0</v>
      </c>
      <c r="AA5804" s="17"/>
      <c r="AB5804" s="17"/>
      <c r="AC5804" s="41">
        <f>G5804+J5804+N5804+S5804+Z5804+AA5804-AB5804</f>
        <v>44.220183486238533</v>
      </c>
    </row>
    <row r="5805" spans="1:29" x14ac:dyDescent="0.25">
      <c r="A5805" s="224">
        <v>5801</v>
      </c>
      <c r="B5805" s="113" t="s">
        <v>1283</v>
      </c>
      <c r="C5805" s="8" t="s">
        <v>5456</v>
      </c>
      <c r="D5805" s="6">
        <v>0.44103448275862067</v>
      </c>
      <c r="E5805" s="121"/>
      <c r="F5805" s="5"/>
      <c r="G5805" s="6">
        <f>SUM(D5805*100,E5805:F5805)</f>
        <v>44.103448275862064</v>
      </c>
      <c r="H5805" s="5"/>
      <c r="I5805" s="4"/>
      <c r="J5805" s="6">
        <f>SUM(H5805:I5805)</f>
        <v>0</v>
      </c>
      <c r="K5805" s="5"/>
      <c r="L5805" s="4"/>
      <c r="M5805" s="4"/>
      <c r="N5805" s="6">
        <f>SUM(K5805:M5805)</f>
        <v>0</v>
      </c>
      <c r="O5805" s="4"/>
      <c r="P5805" s="4"/>
      <c r="Q5805" s="4"/>
      <c r="R5805" s="4"/>
      <c r="S5805" s="6">
        <f>SUM(O5805:R5805)</f>
        <v>0</v>
      </c>
      <c r="T5805" s="7"/>
      <c r="U5805" s="5"/>
      <c r="V5805" s="5"/>
      <c r="W5805" s="5"/>
      <c r="X5805" s="5"/>
      <c r="Y5805" s="5"/>
      <c r="Z5805" s="6">
        <f>SUM(T5805:Y5805)</f>
        <v>0</v>
      </c>
      <c r="AA5805" s="5"/>
      <c r="AB5805" s="5"/>
      <c r="AC5805" s="40">
        <f>G5805+J5805+N5805+S5805+Z5805+AA5805-AB5805</f>
        <v>44.103448275862064</v>
      </c>
    </row>
    <row r="5806" spans="1:29" x14ac:dyDescent="0.25">
      <c r="A5806" s="224">
        <v>5802</v>
      </c>
      <c r="B5806" s="113" t="s">
        <v>3274</v>
      </c>
      <c r="C5806" s="13" t="s">
        <v>2360</v>
      </c>
      <c r="D5806" s="18">
        <v>0.44083333333333335</v>
      </c>
      <c r="E5806" s="122"/>
      <c r="F5806" s="17"/>
      <c r="G5806" s="18">
        <v>44.083333333333336</v>
      </c>
      <c r="H5806" s="17"/>
      <c r="I5806" s="19"/>
      <c r="J5806" s="18">
        <v>0</v>
      </c>
      <c r="K5806" s="17"/>
      <c r="L5806" s="19"/>
      <c r="M5806" s="19"/>
      <c r="N5806" s="18">
        <v>0</v>
      </c>
      <c r="O5806" s="19"/>
      <c r="P5806" s="19"/>
      <c r="Q5806" s="19"/>
      <c r="R5806" s="19"/>
      <c r="S5806" s="18">
        <v>0</v>
      </c>
      <c r="T5806" s="20"/>
      <c r="U5806" s="17"/>
      <c r="V5806" s="17"/>
      <c r="W5806" s="17"/>
      <c r="X5806" s="17"/>
      <c r="Y5806" s="17"/>
      <c r="Z5806" s="18">
        <v>0</v>
      </c>
      <c r="AA5806" s="17"/>
      <c r="AB5806" s="17"/>
      <c r="AC5806" s="41">
        <v>44.083333333333336</v>
      </c>
    </row>
    <row r="5807" spans="1:29" x14ac:dyDescent="0.25">
      <c r="A5807" s="225">
        <v>5803</v>
      </c>
      <c r="B5807" s="181" t="s">
        <v>2248</v>
      </c>
      <c r="C5807" s="22" t="s">
        <v>1369</v>
      </c>
      <c r="D5807" s="18">
        <v>0.44066666666666665</v>
      </c>
      <c r="E5807" s="122"/>
      <c r="F5807" s="17"/>
      <c r="G5807" s="18">
        <f>SUM(D5807*100,E5807:F5807)</f>
        <v>44.066666666666663</v>
      </c>
      <c r="H5807" s="17"/>
      <c r="I5807" s="19"/>
      <c r="J5807" s="18">
        <f>SUM(H5807:I5807)</f>
        <v>0</v>
      </c>
      <c r="K5807" s="17"/>
      <c r="L5807" s="19"/>
      <c r="M5807" s="19"/>
      <c r="N5807" s="18">
        <f>SUM(K5807:M5807)</f>
        <v>0</v>
      </c>
      <c r="O5807" s="19"/>
      <c r="P5807" s="19"/>
      <c r="Q5807" s="19"/>
      <c r="R5807" s="19"/>
      <c r="S5807" s="18">
        <f>SUM(O5807:R5807)</f>
        <v>0</v>
      </c>
      <c r="T5807" s="20"/>
      <c r="U5807" s="17"/>
      <c r="V5807" s="17"/>
      <c r="W5807" s="17"/>
      <c r="X5807" s="17"/>
      <c r="Y5807" s="17"/>
      <c r="Z5807" s="18">
        <f>SUM(T5807:Y5807)</f>
        <v>0</v>
      </c>
      <c r="AA5807" s="17"/>
      <c r="AB5807" s="17"/>
      <c r="AC5807" s="41">
        <f>G5807+J5807+N5807+S5807+Z5807+AA5807-AB5807</f>
        <v>44.066666666666663</v>
      </c>
    </row>
    <row r="5808" spans="1:29" x14ac:dyDescent="0.25">
      <c r="A5808" s="224">
        <v>5804</v>
      </c>
      <c r="B5808" s="113" t="s">
        <v>3275</v>
      </c>
      <c r="C5808" s="13" t="s">
        <v>2360</v>
      </c>
      <c r="D5808" s="18">
        <v>0.43833333333333335</v>
      </c>
      <c r="E5808" s="122"/>
      <c r="F5808" s="17"/>
      <c r="G5808" s="18">
        <v>43.833333333333336</v>
      </c>
      <c r="H5808" s="17"/>
      <c r="I5808" s="19"/>
      <c r="J5808" s="18">
        <v>0</v>
      </c>
      <c r="K5808" s="17"/>
      <c r="L5808" s="19"/>
      <c r="M5808" s="19"/>
      <c r="N5808" s="18">
        <v>0</v>
      </c>
      <c r="O5808" s="19"/>
      <c r="P5808" s="19"/>
      <c r="Q5808" s="19"/>
      <c r="R5808" s="19"/>
      <c r="S5808" s="18">
        <v>0</v>
      </c>
      <c r="T5808" s="20"/>
      <c r="U5808" s="17"/>
      <c r="V5808" s="17"/>
      <c r="W5808" s="17"/>
      <c r="X5808" s="17"/>
      <c r="Y5808" s="17"/>
      <c r="Z5808" s="18">
        <v>0</v>
      </c>
      <c r="AA5808" s="17"/>
      <c r="AB5808" s="17"/>
      <c r="AC5808" s="41">
        <v>43.833333333333336</v>
      </c>
    </row>
    <row r="5809" spans="1:29" x14ac:dyDescent="0.25">
      <c r="A5809" s="224">
        <v>5805</v>
      </c>
      <c r="B5809" s="113" t="s">
        <v>4938</v>
      </c>
      <c r="C5809" s="8" t="s">
        <v>4042</v>
      </c>
      <c r="D5809" s="18">
        <v>0.4380592105263158</v>
      </c>
      <c r="E5809" s="124"/>
      <c r="F5809" s="17"/>
      <c r="G5809" s="18">
        <f>SUM(D5809*100,E5809:F5809)</f>
        <v>43.805921052631582</v>
      </c>
      <c r="H5809" s="17"/>
      <c r="I5809" s="19"/>
      <c r="J5809" s="18">
        <f>SUM(H5809:I5809)</f>
        <v>0</v>
      </c>
      <c r="K5809" s="17"/>
      <c r="L5809" s="19"/>
      <c r="M5809" s="19"/>
      <c r="N5809" s="18">
        <f>SUM(K5809:M5809)</f>
        <v>0</v>
      </c>
      <c r="O5809" s="19"/>
      <c r="P5809" s="19"/>
      <c r="Q5809" s="19"/>
      <c r="R5809" s="19"/>
      <c r="S5809" s="18">
        <f>SUM(O5809:R5809)</f>
        <v>0</v>
      </c>
      <c r="T5809" s="20"/>
      <c r="U5809" s="17"/>
      <c r="V5809" s="17"/>
      <c r="W5809" s="17"/>
      <c r="X5809" s="17"/>
      <c r="Y5809" s="17"/>
      <c r="Z5809" s="18">
        <f>SUM(T5809:Y5809)</f>
        <v>0</v>
      </c>
      <c r="AA5809" s="17"/>
      <c r="AB5809" s="17"/>
      <c r="AC5809" s="41">
        <f>G5809+J5809+N5809+S5809+Z5809+AA5809-AB5809</f>
        <v>43.805921052631582</v>
      </c>
    </row>
    <row r="5810" spans="1:29" x14ac:dyDescent="0.25">
      <c r="A5810" s="224">
        <v>5806</v>
      </c>
      <c r="B5810" s="170" t="s">
        <v>2249</v>
      </c>
      <c r="C5810" s="21" t="s">
        <v>1369</v>
      </c>
      <c r="D5810" s="18">
        <v>0.43730886850152906</v>
      </c>
      <c r="E5810" s="122"/>
      <c r="F5810" s="17"/>
      <c r="G5810" s="18">
        <f>SUM(D5810*100,E5810:F5810)</f>
        <v>43.730886850152906</v>
      </c>
      <c r="H5810" s="17"/>
      <c r="I5810" s="19"/>
      <c r="J5810" s="18">
        <f>SUM(H5810:I5810)</f>
        <v>0</v>
      </c>
      <c r="K5810" s="17"/>
      <c r="L5810" s="19"/>
      <c r="M5810" s="19"/>
      <c r="N5810" s="18">
        <f>SUM(K5810:M5810)</f>
        <v>0</v>
      </c>
      <c r="O5810" s="19"/>
      <c r="P5810" s="19"/>
      <c r="Q5810" s="19"/>
      <c r="R5810" s="19"/>
      <c r="S5810" s="18">
        <f>SUM(O5810:R5810)</f>
        <v>0</v>
      </c>
      <c r="T5810" s="20"/>
      <c r="U5810" s="17"/>
      <c r="V5810" s="17"/>
      <c r="W5810" s="17"/>
      <c r="X5810" s="17"/>
      <c r="Y5810" s="17"/>
      <c r="Z5810" s="18">
        <f>SUM(T5810:Y5810)</f>
        <v>0</v>
      </c>
      <c r="AA5810" s="17"/>
      <c r="AB5810" s="17"/>
      <c r="AC5810" s="41">
        <f>G5810+J5810+N5810+S5810+Z5810+AA5810-AB5810</f>
        <v>43.730886850152906</v>
      </c>
    </row>
    <row r="5811" spans="1:29" x14ac:dyDescent="0.25">
      <c r="A5811" s="225">
        <v>5807</v>
      </c>
      <c r="B5811" s="170" t="s">
        <v>2250</v>
      </c>
      <c r="C5811" s="21" t="s">
        <v>1369</v>
      </c>
      <c r="D5811" s="18">
        <v>0.43700305810397555</v>
      </c>
      <c r="E5811" s="122"/>
      <c r="F5811" s="17"/>
      <c r="G5811" s="18">
        <f>SUM(D5811*100,E5811:F5811)</f>
        <v>43.700305810397552</v>
      </c>
      <c r="H5811" s="17"/>
      <c r="I5811" s="19"/>
      <c r="J5811" s="18">
        <f>SUM(H5811:I5811)</f>
        <v>0</v>
      </c>
      <c r="K5811" s="17"/>
      <c r="L5811" s="19"/>
      <c r="M5811" s="19"/>
      <c r="N5811" s="18">
        <f>SUM(K5811:M5811)</f>
        <v>0</v>
      </c>
      <c r="O5811" s="19"/>
      <c r="P5811" s="19"/>
      <c r="Q5811" s="19"/>
      <c r="R5811" s="19"/>
      <c r="S5811" s="18">
        <f>SUM(O5811:R5811)</f>
        <v>0</v>
      </c>
      <c r="T5811" s="20"/>
      <c r="U5811" s="17"/>
      <c r="V5811" s="17"/>
      <c r="W5811" s="17"/>
      <c r="X5811" s="17"/>
      <c r="Y5811" s="17"/>
      <c r="Z5811" s="18">
        <f>SUM(T5811:Y5811)</f>
        <v>0</v>
      </c>
      <c r="AA5811" s="17"/>
      <c r="AB5811" s="17"/>
      <c r="AC5811" s="41">
        <f>G5811+J5811+N5811+S5811+Z5811+AA5811-AB5811</f>
        <v>43.700305810397552</v>
      </c>
    </row>
    <row r="5812" spans="1:29" x14ac:dyDescent="0.25">
      <c r="A5812" s="224">
        <v>5808</v>
      </c>
      <c r="B5812" s="112" t="s">
        <v>4391</v>
      </c>
      <c r="C5812" s="8" t="s">
        <v>4042</v>
      </c>
      <c r="D5812" s="18">
        <v>0.41172413793103446</v>
      </c>
      <c r="E5812" s="124"/>
      <c r="F5812" s="17"/>
      <c r="G5812" s="18">
        <f>SUM(D5812*100,E5812:F5812)</f>
        <v>41.172413793103445</v>
      </c>
      <c r="H5812" s="17"/>
      <c r="I5812" s="19"/>
      <c r="J5812" s="18">
        <f>SUM(H5812:I5812)</f>
        <v>0</v>
      </c>
      <c r="K5812" s="17"/>
      <c r="L5812" s="19"/>
      <c r="M5812" s="19"/>
      <c r="N5812" s="18">
        <f>SUM(K5812:M5812)</f>
        <v>0</v>
      </c>
      <c r="O5812" s="19">
        <v>2.5</v>
      </c>
      <c r="P5812" s="19"/>
      <c r="Q5812" s="19"/>
      <c r="R5812" s="19"/>
      <c r="S5812" s="18">
        <f>SUM(O5812:R5812)</f>
        <v>2.5</v>
      </c>
      <c r="T5812" s="20"/>
      <c r="U5812" s="17"/>
      <c r="V5812" s="17"/>
      <c r="W5812" s="17"/>
      <c r="X5812" s="17"/>
      <c r="Y5812" s="17"/>
      <c r="Z5812" s="18">
        <f>SUM(T5812:Y5812)</f>
        <v>0</v>
      </c>
      <c r="AA5812" s="17"/>
      <c r="AB5812" s="17"/>
      <c r="AC5812" s="41">
        <f>G5812+J5812+N5812+S5812+Z5812+AA5812-AB5812</f>
        <v>43.672413793103445</v>
      </c>
    </row>
    <row r="5813" spans="1:29" x14ac:dyDescent="0.25">
      <c r="A5813" s="224">
        <v>5809</v>
      </c>
      <c r="B5813" s="156">
        <v>214146</v>
      </c>
      <c r="C5813" s="36" t="s">
        <v>5457</v>
      </c>
      <c r="D5813" s="39">
        <v>0.43612592592592592</v>
      </c>
      <c r="E5813" s="123"/>
      <c r="F5813" s="33"/>
      <c r="G5813" s="34">
        <v>43.612592592592591</v>
      </c>
      <c r="H5813" s="33"/>
      <c r="I5813" s="32"/>
      <c r="J5813" s="34">
        <v>0</v>
      </c>
      <c r="K5813" s="33"/>
      <c r="L5813" s="32"/>
      <c r="M5813" s="32"/>
      <c r="N5813" s="34">
        <v>0</v>
      </c>
      <c r="O5813" s="32"/>
      <c r="P5813" s="32"/>
      <c r="Q5813" s="32"/>
      <c r="R5813" s="32"/>
      <c r="S5813" s="34">
        <v>0</v>
      </c>
      <c r="T5813" s="35"/>
      <c r="U5813" s="33"/>
      <c r="V5813" s="33"/>
      <c r="W5813" s="33"/>
      <c r="X5813" s="33"/>
      <c r="Y5813" s="33"/>
      <c r="Z5813" s="34">
        <v>0</v>
      </c>
      <c r="AA5813" s="33"/>
      <c r="AB5813" s="33"/>
      <c r="AC5813" s="42">
        <v>43.612592592592591</v>
      </c>
    </row>
    <row r="5814" spans="1:29" x14ac:dyDescent="0.25">
      <c r="A5814" s="224">
        <v>5810</v>
      </c>
      <c r="B5814" s="112" t="s">
        <v>4571</v>
      </c>
      <c r="C5814" s="8" t="s">
        <v>4042</v>
      </c>
      <c r="D5814" s="18">
        <v>0.43606060606060604</v>
      </c>
      <c r="E5814" s="124"/>
      <c r="F5814" s="17"/>
      <c r="G5814" s="18">
        <f>SUM(D5814*100,E5814:F5814)</f>
        <v>43.606060606060602</v>
      </c>
      <c r="H5814" s="17"/>
      <c r="I5814" s="19"/>
      <c r="J5814" s="18">
        <f>SUM(H5814:I5814)</f>
        <v>0</v>
      </c>
      <c r="K5814" s="17"/>
      <c r="L5814" s="19"/>
      <c r="M5814" s="19"/>
      <c r="N5814" s="18">
        <f>SUM(K5814:M5814)</f>
        <v>0</v>
      </c>
      <c r="O5814" s="19"/>
      <c r="P5814" s="19"/>
      <c r="Q5814" s="19"/>
      <c r="R5814" s="19"/>
      <c r="S5814" s="18">
        <f>SUM(O5814:R5814)</f>
        <v>0</v>
      </c>
      <c r="T5814" s="20"/>
      <c r="U5814" s="17"/>
      <c r="V5814" s="17"/>
      <c r="W5814" s="17"/>
      <c r="X5814" s="17"/>
      <c r="Y5814" s="17"/>
      <c r="Z5814" s="18">
        <f>SUM(T5814:Y5814)</f>
        <v>0</v>
      </c>
      <c r="AA5814" s="17"/>
      <c r="AB5814" s="17"/>
      <c r="AC5814" s="41">
        <f>G5814+J5814+N5814+S5814+Z5814+AA5814-AB5814</f>
        <v>43.606060606060602</v>
      </c>
    </row>
    <row r="5815" spans="1:29" x14ac:dyDescent="0.25">
      <c r="A5815" s="225">
        <v>5811</v>
      </c>
      <c r="B5815" s="113" t="s">
        <v>3276</v>
      </c>
      <c r="C5815" s="13" t="s">
        <v>2360</v>
      </c>
      <c r="D5815" s="18">
        <v>0.43583333333333335</v>
      </c>
      <c r="E5815" s="122"/>
      <c r="F5815" s="17"/>
      <c r="G5815" s="18">
        <v>43.583333333333336</v>
      </c>
      <c r="H5815" s="17"/>
      <c r="I5815" s="19"/>
      <c r="J5815" s="18">
        <v>0</v>
      </c>
      <c r="K5815" s="17"/>
      <c r="L5815" s="19"/>
      <c r="M5815" s="19"/>
      <c r="N5815" s="18">
        <v>0</v>
      </c>
      <c r="O5815" s="19"/>
      <c r="P5815" s="19"/>
      <c r="Q5815" s="19"/>
      <c r="R5815" s="19"/>
      <c r="S5815" s="18">
        <v>0</v>
      </c>
      <c r="T5815" s="20"/>
      <c r="U5815" s="17"/>
      <c r="V5815" s="17"/>
      <c r="W5815" s="17"/>
      <c r="X5815" s="17"/>
      <c r="Y5815" s="17"/>
      <c r="Z5815" s="18">
        <v>0</v>
      </c>
      <c r="AA5815" s="17"/>
      <c r="AB5815" s="17"/>
      <c r="AC5815" s="41">
        <v>43.583333333333336</v>
      </c>
    </row>
    <row r="5816" spans="1:29" x14ac:dyDescent="0.25">
      <c r="A5816" s="224">
        <v>5812</v>
      </c>
      <c r="B5816" s="156">
        <v>204672</v>
      </c>
      <c r="C5816" s="36" t="s">
        <v>5457</v>
      </c>
      <c r="D5816" s="38">
        <v>0.43531249999999999</v>
      </c>
      <c r="E5816" s="123"/>
      <c r="F5816" s="33"/>
      <c r="G5816" s="34">
        <v>43.53125</v>
      </c>
      <c r="H5816" s="33"/>
      <c r="I5816" s="32"/>
      <c r="J5816" s="34">
        <v>0</v>
      </c>
      <c r="K5816" s="33"/>
      <c r="L5816" s="32"/>
      <c r="M5816" s="32"/>
      <c r="N5816" s="34">
        <v>0</v>
      </c>
      <c r="O5816" s="32"/>
      <c r="P5816" s="32"/>
      <c r="Q5816" s="32"/>
      <c r="R5816" s="32"/>
      <c r="S5816" s="34">
        <v>0</v>
      </c>
      <c r="T5816" s="35"/>
      <c r="U5816" s="33"/>
      <c r="V5816" s="33"/>
      <c r="W5816" s="33"/>
      <c r="X5816" s="33"/>
      <c r="Y5816" s="33"/>
      <c r="Z5816" s="34">
        <v>0</v>
      </c>
      <c r="AA5816" s="33"/>
      <c r="AB5816" s="33"/>
      <c r="AC5816" s="42">
        <v>43.53125</v>
      </c>
    </row>
    <row r="5817" spans="1:29" x14ac:dyDescent="0.25">
      <c r="A5817" s="224">
        <v>5813</v>
      </c>
      <c r="B5817" s="113" t="s">
        <v>5029</v>
      </c>
      <c r="C5817" s="8" t="s">
        <v>4042</v>
      </c>
      <c r="D5817" s="18">
        <v>0.43489510489510491</v>
      </c>
      <c r="E5817" s="124"/>
      <c r="F5817" s="17"/>
      <c r="G5817" s="18">
        <f>SUM(D5817*100,E5817:F5817)</f>
        <v>43.489510489510494</v>
      </c>
      <c r="H5817" s="17"/>
      <c r="I5817" s="19"/>
      <c r="J5817" s="18">
        <f>SUM(H5817:I5817)</f>
        <v>0</v>
      </c>
      <c r="K5817" s="17"/>
      <c r="L5817" s="19"/>
      <c r="M5817" s="19"/>
      <c r="N5817" s="18">
        <f>SUM(K5817:M5817)</f>
        <v>0</v>
      </c>
      <c r="O5817" s="19"/>
      <c r="P5817" s="19"/>
      <c r="Q5817" s="19"/>
      <c r="R5817" s="19"/>
      <c r="S5817" s="18">
        <f>SUM(O5817:R5817)</f>
        <v>0</v>
      </c>
      <c r="T5817" s="20"/>
      <c r="U5817" s="17"/>
      <c r="V5817" s="17"/>
      <c r="W5817" s="17"/>
      <c r="X5817" s="17"/>
      <c r="Y5817" s="17"/>
      <c r="Z5817" s="18">
        <f>SUM(T5817:Y5817)</f>
        <v>0</v>
      </c>
      <c r="AA5817" s="17"/>
      <c r="AB5817" s="17"/>
      <c r="AC5817" s="41">
        <f>G5817+J5817+N5817+S5817+Z5817+AA5817-AB5817</f>
        <v>43.489510489510494</v>
      </c>
    </row>
    <row r="5818" spans="1:29" x14ac:dyDescent="0.25">
      <c r="A5818" s="224">
        <v>5814</v>
      </c>
      <c r="B5818" s="113" t="s">
        <v>5279</v>
      </c>
      <c r="C5818" s="9" t="s">
        <v>4042</v>
      </c>
      <c r="D5818" s="18">
        <v>0.4317939393939394</v>
      </c>
      <c r="E5818" s="124"/>
      <c r="F5818" s="17"/>
      <c r="G5818" s="18">
        <f>SUM(D5818*100,E5818:F5818)</f>
        <v>43.17939393939394</v>
      </c>
      <c r="H5818" s="17"/>
      <c r="I5818" s="19"/>
      <c r="J5818" s="18">
        <f>SUM(H5818:I5818)</f>
        <v>0</v>
      </c>
      <c r="K5818" s="17"/>
      <c r="L5818" s="19"/>
      <c r="M5818" s="19"/>
      <c r="N5818" s="18">
        <f>SUM(K5818:M5818)</f>
        <v>0</v>
      </c>
      <c r="O5818" s="19"/>
      <c r="P5818" s="19"/>
      <c r="Q5818" s="19"/>
      <c r="R5818" s="19"/>
      <c r="S5818" s="18">
        <f>SUM(O5818:R5818)</f>
        <v>0</v>
      </c>
      <c r="T5818" s="20"/>
      <c r="U5818" s="17">
        <v>0.2</v>
      </c>
      <c r="V5818" s="17"/>
      <c r="W5818" s="17"/>
      <c r="X5818" s="17"/>
      <c r="Y5818" s="17"/>
      <c r="Z5818" s="18">
        <f>SUM(T5818:Y5818)</f>
        <v>0.2</v>
      </c>
      <c r="AA5818" s="17"/>
      <c r="AB5818" s="17"/>
      <c r="AC5818" s="41">
        <f>G5818+J5818+N5818+S5818+Z5818+AA5818-AB5818</f>
        <v>43.379393939393943</v>
      </c>
    </row>
    <row r="5819" spans="1:29" x14ac:dyDescent="0.25">
      <c r="A5819" s="225">
        <v>5815</v>
      </c>
      <c r="B5819" s="113" t="s">
        <v>3277</v>
      </c>
      <c r="C5819" s="13" t="s">
        <v>2360</v>
      </c>
      <c r="D5819" s="18">
        <v>0.43375000000000002</v>
      </c>
      <c r="E5819" s="122"/>
      <c r="F5819" s="17"/>
      <c r="G5819" s="18">
        <v>43.375</v>
      </c>
      <c r="H5819" s="17"/>
      <c r="I5819" s="19"/>
      <c r="J5819" s="18">
        <v>0</v>
      </c>
      <c r="K5819" s="17"/>
      <c r="L5819" s="19"/>
      <c r="M5819" s="19"/>
      <c r="N5819" s="18">
        <v>0</v>
      </c>
      <c r="O5819" s="19"/>
      <c r="P5819" s="19"/>
      <c r="Q5819" s="19"/>
      <c r="R5819" s="19"/>
      <c r="S5819" s="18">
        <v>0</v>
      </c>
      <c r="T5819" s="20"/>
      <c r="U5819" s="17"/>
      <c r="V5819" s="17"/>
      <c r="W5819" s="17"/>
      <c r="X5819" s="17"/>
      <c r="Y5819" s="17"/>
      <c r="Z5819" s="18">
        <v>0</v>
      </c>
      <c r="AA5819" s="17"/>
      <c r="AB5819" s="17"/>
      <c r="AC5819" s="41">
        <v>43.375</v>
      </c>
    </row>
    <row r="5820" spans="1:29" x14ac:dyDescent="0.25">
      <c r="A5820" s="224">
        <v>5816</v>
      </c>
      <c r="B5820" s="156">
        <v>204073</v>
      </c>
      <c r="C5820" s="36" t="s">
        <v>5457</v>
      </c>
      <c r="D5820" s="38">
        <v>0.43312499999999998</v>
      </c>
      <c r="E5820" s="123"/>
      <c r="F5820" s="33"/>
      <c r="G5820" s="34">
        <v>43.3125</v>
      </c>
      <c r="H5820" s="33"/>
      <c r="I5820" s="32"/>
      <c r="J5820" s="34">
        <v>0</v>
      </c>
      <c r="K5820" s="33"/>
      <c r="L5820" s="32"/>
      <c r="M5820" s="32"/>
      <c r="N5820" s="34">
        <v>0</v>
      </c>
      <c r="O5820" s="32"/>
      <c r="P5820" s="32"/>
      <c r="Q5820" s="32"/>
      <c r="R5820" s="32"/>
      <c r="S5820" s="34">
        <v>0</v>
      </c>
      <c r="T5820" s="35"/>
      <c r="U5820" s="33"/>
      <c r="V5820" s="33"/>
      <c r="W5820" s="33"/>
      <c r="X5820" s="33"/>
      <c r="Y5820" s="33"/>
      <c r="Z5820" s="34">
        <v>0</v>
      </c>
      <c r="AA5820" s="33"/>
      <c r="AB5820" s="33"/>
      <c r="AC5820" s="42">
        <v>43.3125</v>
      </c>
    </row>
    <row r="5821" spans="1:29" x14ac:dyDescent="0.25">
      <c r="A5821" s="224">
        <v>5817</v>
      </c>
      <c r="B5821" s="182" t="s">
        <v>2251</v>
      </c>
      <c r="C5821" s="8" t="s">
        <v>1369</v>
      </c>
      <c r="D5821" s="18">
        <v>0.42566666666666669</v>
      </c>
      <c r="E5821" s="122"/>
      <c r="F5821" s="17"/>
      <c r="G5821" s="18">
        <f>SUM(D5821*100,E5821:F5821)</f>
        <v>42.56666666666667</v>
      </c>
      <c r="H5821" s="17"/>
      <c r="I5821" s="19"/>
      <c r="J5821" s="18">
        <f>SUM(H5821:I5821)</f>
        <v>0</v>
      </c>
      <c r="K5821" s="17"/>
      <c r="L5821" s="19"/>
      <c r="M5821" s="19"/>
      <c r="N5821" s="18">
        <f>SUM(K5821:M5821)</f>
        <v>0</v>
      </c>
      <c r="O5821" s="19"/>
      <c r="P5821" s="19"/>
      <c r="Q5821" s="19"/>
      <c r="R5821" s="19"/>
      <c r="S5821" s="18">
        <f>SUM(O5821:R5821)</f>
        <v>0</v>
      </c>
      <c r="T5821" s="20"/>
      <c r="U5821" s="17">
        <v>0.5</v>
      </c>
      <c r="V5821" s="17"/>
      <c r="W5821" s="17">
        <v>0.2</v>
      </c>
      <c r="X5821" s="17"/>
      <c r="Y5821" s="17"/>
      <c r="Z5821" s="18">
        <f>SUM(T5821:Y5821)</f>
        <v>0.7</v>
      </c>
      <c r="AA5821" s="17"/>
      <c r="AB5821" s="17"/>
      <c r="AC5821" s="41">
        <f>G5821+J5821+N5821+S5821+Z5821+AA5821-AB5821</f>
        <v>43.266666666666673</v>
      </c>
    </row>
    <row r="5822" spans="1:29" x14ac:dyDescent="0.25">
      <c r="A5822" s="224">
        <v>5818</v>
      </c>
      <c r="B5822" s="112" t="s">
        <v>4323</v>
      </c>
      <c r="C5822" s="8" t="s">
        <v>4042</v>
      </c>
      <c r="D5822" s="18">
        <v>0.43266666666666664</v>
      </c>
      <c r="E5822" s="124"/>
      <c r="F5822" s="17"/>
      <c r="G5822" s="18">
        <f>SUM(D5822*100,E5822:F5822)</f>
        <v>43.266666666666666</v>
      </c>
      <c r="H5822" s="17"/>
      <c r="I5822" s="19"/>
      <c r="J5822" s="18">
        <f>SUM(H5822:I5822)</f>
        <v>0</v>
      </c>
      <c r="K5822" s="17"/>
      <c r="L5822" s="19"/>
      <c r="M5822" s="19"/>
      <c r="N5822" s="18">
        <f>SUM(K5822:M5822)</f>
        <v>0</v>
      </c>
      <c r="O5822" s="19"/>
      <c r="P5822" s="19"/>
      <c r="Q5822" s="19"/>
      <c r="R5822" s="19"/>
      <c r="S5822" s="18">
        <f>SUM(O5822:R5822)</f>
        <v>0</v>
      </c>
      <c r="T5822" s="20"/>
      <c r="U5822" s="17"/>
      <c r="V5822" s="17"/>
      <c r="W5822" s="17"/>
      <c r="X5822" s="17"/>
      <c r="Y5822" s="17"/>
      <c r="Z5822" s="18">
        <f>SUM(T5822:Y5822)</f>
        <v>0</v>
      </c>
      <c r="AA5822" s="17"/>
      <c r="AB5822" s="17"/>
      <c r="AC5822" s="41">
        <f>G5822+J5822+N5822+S5822+Z5822+AA5822-AB5822</f>
        <v>43.266666666666666</v>
      </c>
    </row>
    <row r="5823" spans="1:29" x14ac:dyDescent="0.25">
      <c r="A5823" s="225">
        <v>5819</v>
      </c>
      <c r="B5823" s="113" t="s">
        <v>5413</v>
      </c>
      <c r="C5823" s="9" t="s">
        <v>4042</v>
      </c>
      <c r="D5823" s="18">
        <v>0.42752121212121208</v>
      </c>
      <c r="E5823" s="124"/>
      <c r="F5823" s="17"/>
      <c r="G5823" s="18">
        <f>SUM(D5823*100,E5823:F5823)</f>
        <v>42.75212121212121</v>
      </c>
      <c r="H5823" s="17"/>
      <c r="I5823" s="19"/>
      <c r="J5823" s="18">
        <f>SUM(H5823:I5823)</f>
        <v>0</v>
      </c>
      <c r="K5823" s="17"/>
      <c r="L5823" s="19"/>
      <c r="M5823" s="19"/>
      <c r="N5823" s="18">
        <f>SUM(K5823:M5823)</f>
        <v>0</v>
      </c>
      <c r="O5823" s="19"/>
      <c r="P5823" s="19"/>
      <c r="Q5823" s="19"/>
      <c r="R5823" s="19"/>
      <c r="S5823" s="18">
        <f>SUM(O5823:R5823)</f>
        <v>0</v>
      </c>
      <c r="T5823" s="20"/>
      <c r="U5823" s="17">
        <v>0.5</v>
      </c>
      <c r="V5823" s="17"/>
      <c r="W5823" s="17"/>
      <c r="X5823" s="17"/>
      <c r="Y5823" s="17"/>
      <c r="Z5823" s="18">
        <f>SUM(T5823:Y5823)</f>
        <v>0.5</v>
      </c>
      <c r="AA5823" s="17"/>
      <c r="AB5823" s="17"/>
      <c r="AC5823" s="41">
        <f>G5823+J5823+N5823+S5823+Z5823+AA5823-AB5823</f>
        <v>43.25212121212121</v>
      </c>
    </row>
    <row r="5824" spans="1:29" x14ac:dyDescent="0.25">
      <c r="A5824" s="224">
        <v>5820</v>
      </c>
      <c r="B5824" s="113" t="s">
        <v>3990</v>
      </c>
      <c r="C5824" s="13" t="s">
        <v>3340</v>
      </c>
      <c r="D5824" s="18">
        <v>0.43240000000000001</v>
      </c>
      <c r="E5824" s="122"/>
      <c r="F5824" s="17"/>
      <c r="G5824" s="18">
        <v>43.24</v>
      </c>
      <c r="H5824" s="17"/>
      <c r="I5824" s="19"/>
      <c r="J5824" s="18">
        <v>0</v>
      </c>
      <c r="K5824" s="17"/>
      <c r="L5824" s="19"/>
      <c r="M5824" s="19"/>
      <c r="N5824" s="18">
        <v>0</v>
      </c>
      <c r="O5824" s="19"/>
      <c r="P5824" s="19"/>
      <c r="Q5824" s="19"/>
      <c r="R5824" s="19"/>
      <c r="S5824" s="18">
        <v>0</v>
      </c>
      <c r="T5824" s="20"/>
      <c r="U5824" s="17"/>
      <c r="V5824" s="17"/>
      <c r="W5824" s="17"/>
      <c r="X5824" s="17"/>
      <c r="Y5824" s="17"/>
      <c r="Z5824" s="18">
        <v>0</v>
      </c>
      <c r="AA5824" s="17"/>
      <c r="AB5824" s="17"/>
      <c r="AC5824" s="41">
        <v>43.24</v>
      </c>
    </row>
    <row r="5825" spans="1:29" x14ac:dyDescent="0.25">
      <c r="A5825" s="224">
        <v>5821</v>
      </c>
      <c r="B5825" s="113" t="s">
        <v>3991</v>
      </c>
      <c r="C5825" s="13" t="s">
        <v>3340</v>
      </c>
      <c r="D5825" s="18">
        <v>0.43153846153846154</v>
      </c>
      <c r="E5825" s="122"/>
      <c r="F5825" s="17"/>
      <c r="G5825" s="18">
        <v>43.153846153846153</v>
      </c>
      <c r="H5825" s="17"/>
      <c r="I5825" s="19"/>
      <c r="J5825" s="18">
        <v>0</v>
      </c>
      <c r="K5825" s="17"/>
      <c r="L5825" s="19"/>
      <c r="M5825" s="19"/>
      <c r="N5825" s="18">
        <v>0</v>
      </c>
      <c r="O5825" s="19"/>
      <c r="P5825" s="19"/>
      <c r="Q5825" s="19"/>
      <c r="R5825" s="19"/>
      <c r="S5825" s="18">
        <v>0</v>
      </c>
      <c r="T5825" s="20"/>
      <c r="U5825" s="17"/>
      <c r="V5825" s="17"/>
      <c r="W5825" s="17"/>
      <c r="X5825" s="17"/>
      <c r="Y5825" s="17"/>
      <c r="Z5825" s="18">
        <v>0</v>
      </c>
      <c r="AA5825" s="17"/>
      <c r="AB5825" s="17"/>
      <c r="AC5825" s="41">
        <v>43.153846153846153</v>
      </c>
    </row>
    <row r="5826" spans="1:29" x14ac:dyDescent="0.25">
      <c r="A5826" s="224">
        <v>5822</v>
      </c>
      <c r="B5826" s="116" t="s">
        <v>4574</v>
      </c>
      <c r="C5826" s="50" t="s">
        <v>4042</v>
      </c>
      <c r="D5826" s="18">
        <v>0.4306451612903226</v>
      </c>
      <c r="E5826" s="124"/>
      <c r="F5826" s="17"/>
      <c r="G5826" s="18">
        <f>SUM(D5826*100,E5826:F5826)</f>
        <v>43.064516129032256</v>
      </c>
      <c r="H5826" s="17"/>
      <c r="I5826" s="19"/>
      <c r="J5826" s="18">
        <f>SUM(H5826:I5826)</f>
        <v>0</v>
      </c>
      <c r="K5826" s="17"/>
      <c r="L5826" s="19"/>
      <c r="M5826" s="19"/>
      <c r="N5826" s="18">
        <f>SUM(K5826:M5826)</f>
        <v>0</v>
      </c>
      <c r="O5826" s="19"/>
      <c r="P5826" s="19"/>
      <c r="Q5826" s="19"/>
      <c r="R5826" s="19"/>
      <c r="S5826" s="18">
        <f>SUM(O5826:R5826)</f>
        <v>0</v>
      </c>
      <c r="T5826" s="20"/>
      <c r="U5826" s="17"/>
      <c r="V5826" s="17"/>
      <c r="W5826" s="17"/>
      <c r="X5826" s="17"/>
      <c r="Y5826" s="17"/>
      <c r="Z5826" s="18">
        <f>SUM(T5826:Y5826)</f>
        <v>0</v>
      </c>
      <c r="AA5826" s="17"/>
      <c r="AB5826" s="17"/>
      <c r="AC5826" s="41">
        <f>G5826+J5826+N5826+S5826+Z5826+AA5826-AB5826</f>
        <v>43.064516129032256</v>
      </c>
    </row>
    <row r="5827" spans="1:29" x14ac:dyDescent="0.25">
      <c r="A5827" s="225">
        <v>5823</v>
      </c>
      <c r="B5827" s="170" t="s">
        <v>2252</v>
      </c>
      <c r="C5827" s="21" t="s">
        <v>1369</v>
      </c>
      <c r="D5827" s="18">
        <v>0.43027522935779816</v>
      </c>
      <c r="E5827" s="122"/>
      <c r="F5827" s="17"/>
      <c r="G5827" s="18">
        <f>SUM(D5827*100,E5827:F5827)</f>
        <v>43.027522935779814</v>
      </c>
      <c r="H5827" s="17"/>
      <c r="I5827" s="19"/>
      <c r="J5827" s="18">
        <f>SUM(H5827:I5827)</f>
        <v>0</v>
      </c>
      <c r="K5827" s="17"/>
      <c r="L5827" s="19"/>
      <c r="M5827" s="19"/>
      <c r="N5827" s="18">
        <f>SUM(K5827:M5827)</f>
        <v>0</v>
      </c>
      <c r="O5827" s="19"/>
      <c r="P5827" s="19"/>
      <c r="Q5827" s="19"/>
      <c r="R5827" s="19"/>
      <c r="S5827" s="18">
        <f>SUM(O5827:R5827)</f>
        <v>0</v>
      </c>
      <c r="T5827" s="20"/>
      <c r="U5827" s="17"/>
      <c r="V5827" s="17"/>
      <c r="W5827" s="17"/>
      <c r="X5827" s="17"/>
      <c r="Y5827" s="17"/>
      <c r="Z5827" s="18">
        <f>SUM(T5827:Y5827)</f>
        <v>0</v>
      </c>
      <c r="AA5827" s="17"/>
      <c r="AB5827" s="17"/>
      <c r="AC5827" s="41">
        <f>G5827+J5827+N5827+S5827+Z5827+AA5827-AB5827</f>
        <v>43.027522935779814</v>
      </c>
    </row>
    <row r="5828" spans="1:29" x14ac:dyDescent="0.25">
      <c r="A5828" s="224">
        <v>5824</v>
      </c>
      <c r="B5828" s="157" t="s">
        <v>2253</v>
      </c>
      <c r="C5828" s="8" t="s">
        <v>1369</v>
      </c>
      <c r="D5828" s="18">
        <v>0.42922000000000005</v>
      </c>
      <c r="E5828" s="122"/>
      <c r="F5828" s="17"/>
      <c r="G5828" s="18">
        <f>SUM(D5828*100,E5828:F5828)</f>
        <v>42.922000000000004</v>
      </c>
      <c r="H5828" s="17"/>
      <c r="I5828" s="19"/>
      <c r="J5828" s="18">
        <f>SUM(H5828:I5828)</f>
        <v>0</v>
      </c>
      <c r="K5828" s="17"/>
      <c r="L5828" s="19"/>
      <c r="M5828" s="19"/>
      <c r="N5828" s="18">
        <f>SUM(K5828:M5828)</f>
        <v>0</v>
      </c>
      <c r="O5828" s="19"/>
      <c r="P5828" s="19"/>
      <c r="Q5828" s="19"/>
      <c r="R5828" s="19"/>
      <c r="S5828" s="18">
        <f>SUM(O5828:R5828)</f>
        <v>0</v>
      </c>
      <c r="T5828" s="20"/>
      <c r="U5828" s="17"/>
      <c r="V5828" s="17"/>
      <c r="W5828" s="17"/>
      <c r="X5828" s="17"/>
      <c r="Y5828" s="17"/>
      <c r="Z5828" s="18">
        <f>SUM(T5828:Y5828)</f>
        <v>0</v>
      </c>
      <c r="AA5828" s="17"/>
      <c r="AB5828" s="17"/>
      <c r="AC5828" s="41">
        <f>G5828+J5828+N5828+S5828+Z5828+AA5828-AB5828</f>
        <v>42.922000000000004</v>
      </c>
    </row>
    <row r="5829" spans="1:29" x14ac:dyDescent="0.25">
      <c r="A5829" s="224">
        <v>5825</v>
      </c>
      <c r="B5829" s="195" t="s">
        <v>2254</v>
      </c>
      <c r="C5829" s="8" t="s">
        <v>1369</v>
      </c>
      <c r="D5829" s="18">
        <v>0.42771666666666669</v>
      </c>
      <c r="E5829" s="122"/>
      <c r="F5829" s="17"/>
      <c r="G5829" s="18">
        <f>SUM(D5829*100,E5829:F5829)</f>
        <v>42.771666666666668</v>
      </c>
      <c r="H5829" s="17"/>
      <c r="I5829" s="19"/>
      <c r="J5829" s="18">
        <f>SUM(H5829:I5829)</f>
        <v>0</v>
      </c>
      <c r="K5829" s="17"/>
      <c r="L5829" s="19"/>
      <c r="M5829" s="19"/>
      <c r="N5829" s="18">
        <f>SUM(K5829:M5829)</f>
        <v>0</v>
      </c>
      <c r="O5829" s="19"/>
      <c r="P5829" s="19"/>
      <c r="Q5829" s="19"/>
      <c r="R5829" s="19"/>
      <c r="S5829" s="18">
        <f>SUM(O5829:R5829)</f>
        <v>0</v>
      </c>
      <c r="T5829" s="20"/>
      <c r="U5829" s="17"/>
      <c r="V5829" s="17"/>
      <c r="W5829" s="17"/>
      <c r="X5829" s="17"/>
      <c r="Y5829" s="17"/>
      <c r="Z5829" s="18">
        <f>SUM(T5829:Y5829)</f>
        <v>0</v>
      </c>
      <c r="AA5829" s="17"/>
      <c r="AB5829" s="17"/>
      <c r="AC5829" s="41">
        <f>G5829+J5829+N5829+S5829+Z5829+AA5829-AB5829</f>
        <v>42.771666666666668</v>
      </c>
    </row>
    <row r="5830" spans="1:29" x14ac:dyDescent="0.25">
      <c r="A5830" s="224">
        <v>5826</v>
      </c>
      <c r="B5830" s="156">
        <v>204447</v>
      </c>
      <c r="C5830" s="36" t="s">
        <v>5457</v>
      </c>
      <c r="D5830" s="39">
        <v>0.42766666666666664</v>
      </c>
      <c r="E5830" s="123"/>
      <c r="F5830" s="33"/>
      <c r="G5830" s="34">
        <v>42.766666666666666</v>
      </c>
      <c r="H5830" s="33"/>
      <c r="I5830" s="32"/>
      <c r="J5830" s="34">
        <v>0</v>
      </c>
      <c r="K5830" s="33"/>
      <c r="L5830" s="32"/>
      <c r="M5830" s="32"/>
      <c r="N5830" s="34">
        <v>0</v>
      </c>
      <c r="O5830" s="32"/>
      <c r="P5830" s="32"/>
      <c r="Q5830" s="32"/>
      <c r="R5830" s="32"/>
      <c r="S5830" s="34">
        <v>0</v>
      </c>
      <c r="T5830" s="35"/>
      <c r="U5830" s="33"/>
      <c r="V5830" s="33"/>
      <c r="W5830" s="33"/>
      <c r="X5830" s="33"/>
      <c r="Y5830" s="33"/>
      <c r="Z5830" s="34">
        <v>0</v>
      </c>
      <c r="AA5830" s="33"/>
      <c r="AB5830" s="33"/>
      <c r="AC5830" s="42">
        <v>42.766666666666666</v>
      </c>
    </row>
    <row r="5831" spans="1:29" x14ac:dyDescent="0.25">
      <c r="A5831" s="225">
        <v>5827</v>
      </c>
      <c r="B5831" s="156">
        <v>214051</v>
      </c>
      <c r="C5831" s="36" t="s">
        <v>5457</v>
      </c>
      <c r="D5831" s="39">
        <v>0.40723703703703701</v>
      </c>
      <c r="E5831" s="123"/>
      <c r="F5831" s="33"/>
      <c r="G5831" s="34">
        <v>40.723703703703698</v>
      </c>
      <c r="H5831" s="33">
        <v>2</v>
      </c>
      <c r="I5831" s="32"/>
      <c r="J5831" s="34">
        <v>2</v>
      </c>
      <c r="K5831" s="33"/>
      <c r="L5831" s="32"/>
      <c r="M5831" s="32"/>
      <c r="N5831" s="34">
        <v>0</v>
      </c>
      <c r="O5831" s="32"/>
      <c r="P5831" s="32"/>
      <c r="Q5831" s="32"/>
      <c r="R5831" s="32"/>
      <c r="S5831" s="34">
        <v>0</v>
      </c>
      <c r="T5831" s="35"/>
      <c r="U5831" s="33"/>
      <c r="V5831" s="33"/>
      <c r="W5831" s="33"/>
      <c r="X5831" s="33"/>
      <c r="Y5831" s="33"/>
      <c r="Z5831" s="34">
        <v>0</v>
      </c>
      <c r="AA5831" s="33"/>
      <c r="AB5831" s="33"/>
      <c r="AC5831" s="42">
        <v>42.723703703703698</v>
      </c>
    </row>
    <row r="5832" spans="1:29" x14ac:dyDescent="0.25">
      <c r="A5832" s="224">
        <v>5828</v>
      </c>
      <c r="B5832" s="113" t="s">
        <v>3278</v>
      </c>
      <c r="C5832" s="13" t="s">
        <v>2360</v>
      </c>
      <c r="D5832" s="18">
        <v>0.42700000000000005</v>
      </c>
      <c r="E5832" s="122"/>
      <c r="F5832" s="17"/>
      <c r="G5832" s="18">
        <v>42.7</v>
      </c>
      <c r="H5832" s="17"/>
      <c r="I5832" s="19"/>
      <c r="J5832" s="18">
        <v>0</v>
      </c>
      <c r="K5832" s="17"/>
      <c r="L5832" s="19"/>
      <c r="M5832" s="19"/>
      <c r="N5832" s="18">
        <v>0</v>
      </c>
      <c r="O5832" s="19"/>
      <c r="P5832" s="19"/>
      <c r="Q5832" s="19"/>
      <c r="R5832" s="19"/>
      <c r="S5832" s="18">
        <v>0</v>
      </c>
      <c r="T5832" s="20"/>
      <c r="U5832" s="17"/>
      <c r="V5832" s="17"/>
      <c r="W5832" s="17"/>
      <c r="X5832" s="17"/>
      <c r="Y5832" s="17"/>
      <c r="Z5832" s="18">
        <v>0</v>
      </c>
      <c r="AA5832" s="17"/>
      <c r="AB5832" s="17"/>
      <c r="AC5832" s="41">
        <v>42.7</v>
      </c>
    </row>
    <row r="5833" spans="1:29" x14ac:dyDescent="0.25">
      <c r="A5833" s="224">
        <v>5829</v>
      </c>
      <c r="B5833" s="113" t="s">
        <v>3992</v>
      </c>
      <c r="C5833" s="13" t="s">
        <v>3340</v>
      </c>
      <c r="D5833" s="18">
        <v>0.41696969696969699</v>
      </c>
      <c r="E5833" s="122">
        <v>1</v>
      </c>
      <c r="F5833" s="17"/>
      <c r="G5833" s="18">
        <v>42.696969696969703</v>
      </c>
      <c r="H5833" s="17"/>
      <c r="I5833" s="19"/>
      <c r="J5833" s="18">
        <v>0</v>
      </c>
      <c r="K5833" s="17"/>
      <c r="L5833" s="19"/>
      <c r="M5833" s="19"/>
      <c r="N5833" s="18">
        <v>0</v>
      </c>
      <c r="O5833" s="19"/>
      <c r="P5833" s="19"/>
      <c r="Q5833" s="19"/>
      <c r="R5833" s="19"/>
      <c r="S5833" s="18">
        <v>0</v>
      </c>
      <c r="T5833" s="20"/>
      <c r="U5833" s="17"/>
      <c r="V5833" s="17"/>
      <c r="W5833" s="17"/>
      <c r="X5833" s="17"/>
      <c r="Y5833" s="17"/>
      <c r="Z5833" s="18">
        <v>0</v>
      </c>
      <c r="AA5833" s="17"/>
      <c r="AB5833" s="17"/>
      <c r="AC5833" s="41">
        <v>42.696969696969703</v>
      </c>
    </row>
    <row r="5834" spans="1:29" x14ac:dyDescent="0.25">
      <c r="A5834" s="224">
        <v>5830</v>
      </c>
      <c r="B5834" s="185" t="s">
        <v>2255</v>
      </c>
      <c r="C5834" s="8" t="s">
        <v>1369</v>
      </c>
      <c r="D5834" s="18">
        <v>0.42666666666666669</v>
      </c>
      <c r="E5834" s="122"/>
      <c r="F5834" s="17"/>
      <c r="G5834" s="18">
        <f>SUM(D5834*100,E5834:F5834)</f>
        <v>42.666666666666671</v>
      </c>
      <c r="H5834" s="17"/>
      <c r="I5834" s="19"/>
      <c r="J5834" s="18">
        <f>SUM(H5834:I5834)</f>
        <v>0</v>
      </c>
      <c r="K5834" s="17"/>
      <c r="L5834" s="19"/>
      <c r="M5834" s="19"/>
      <c r="N5834" s="18">
        <f>SUM(K5834:M5834)</f>
        <v>0</v>
      </c>
      <c r="O5834" s="19"/>
      <c r="P5834" s="19"/>
      <c r="Q5834" s="19"/>
      <c r="R5834" s="19"/>
      <c r="S5834" s="18">
        <f>SUM(O5834:R5834)</f>
        <v>0</v>
      </c>
      <c r="T5834" s="20"/>
      <c r="U5834" s="17"/>
      <c r="V5834" s="17"/>
      <c r="W5834" s="17"/>
      <c r="X5834" s="17"/>
      <c r="Y5834" s="17"/>
      <c r="Z5834" s="18">
        <f>SUM(T5834:Y5834)</f>
        <v>0</v>
      </c>
      <c r="AA5834" s="17"/>
      <c r="AB5834" s="17"/>
      <c r="AC5834" s="41">
        <f>G5834+J5834+N5834+S5834+Z5834+AA5834-AB5834</f>
        <v>42.666666666666671</v>
      </c>
    </row>
    <row r="5835" spans="1:29" x14ac:dyDescent="0.25">
      <c r="A5835" s="225">
        <v>5831</v>
      </c>
      <c r="B5835" s="112" t="s">
        <v>4167</v>
      </c>
      <c r="C5835" s="8" t="s">
        <v>4042</v>
      </c>
      <c r="D5835" s="18">
        <v>0.42625000000000002</v>
      </c>
      <c r="E5835" s="124"/>
      <c r="F5835" s="17"/>
      <c r="G5835" s="18">
        <f>SUM(D5835*100,E5835:F5835)</f>
        <v>42.625</v>
      </c>
      <c r="H5835" s="17"/>
      <c r="I5835" s="19"/>
      <c r="J5835" s="18">
        <f>SUM(H5835:I5835)</f>
        <v>0</v>
      </c>
      <c r="K5835" s="17"/>
      <c r="L5835" s="19"/>
      <c r="M5835" s="19"/>
      <c r="N5835" s="18">
        <f>SUM(K5835:M5835)</f>
        <v>0</v>
      </c>
      <c r="O5835" s="19"/>
      <c r="P5835" s="19"/>
      <c r="Q5835" s="19"/>
      <c r="R5835" s="19"/>
      <c r="S5835" s="18">
        <f>SUM(O5835:R5835)</f>
        <v>0</v>
      </c>
      <c r="T5835" s="20"/>
      <c r="U5835" s="17"/>
      <c r="V5835" s="17"/>
      <c r="W5835" s="17"/>
      <c r="X5835" s="17"/>
      <c r="Y5835" s="17"/>
      <c r="Z5835" s="18">
        <f>SUM(T5835:Y5835)</f>
        <v>0</v>
      </c>
      <c r="AA5835" s="17"/>
      <c r="AB5835" s="17"/>
      <c r="AC5835" s="41">
        <f>G5835+J5835+N5835+S5835+Z5835+AA5835-AB5835</f>
        <v>42.625</v>
      </c>
    </row>
    <row r="5836" spans="1:29" x14ac:dyDescent="0.25">
      <c r="A5836" s="224">
        <v>5832</v>
      </c>
      <c r="B5836" s="156">
        <v>204121</v>
      </c>
      <c r="C5836" s="36" t="s">
        <v>5457</v>
      </c>
      <c r="D5836" s="38">
        <v>0.42531249999999998</v>
      </c>
      <c r="E5836" s="123"/>
      <c r="F5836" s="33"/>
      <c r="G5836" s="34">
        <v>42.53125</v>
      </c>
      <c r="H5836" s="33"/>
      <c r="I5836" s="32"/>
      <c r="J5836" s="34">
        <v>0</v>
      </c>
      <c r="K5836" s="33"/>
      <c r="L5836" s="32"/>
      <c r="M5836" s="32"/>
      <c r="N5836" s="34">
        <v>0</v>
      </c>
      <c r="O5836" s="32"/>
      <c r="P5836" s="32"/>
      <c r="Q5836" s="32"/>
      <c r="R5836" s="32"/>
      <c r="S5836" s="34">
        <v>0</v>
      </c>
      <c r="T5836" s="35"/>
      <c r="U5836" s="33"/>
      <c r="V5836" s="33"/>
      <c r="W5836" s="33"/>
      <c r="X5836" s="33"/>
      <c r="Y5836" s="33"/>
      <c r="Z5836" s="34">
        <v>0</v>
      </c>
      <c r="AA5836" s="33"/>
      <c r="AB5836" s="33"/>
      <c r="AC5836" s="42">
        <v>42.53125</v>
      </c>
    </row>
    <row r="5837" spans="1:29" x14ac:dyDescent="0.25">
      <c r="A5837" s="224">
        <v>5833</v>
      </c>
      <c r="B5837" s="112" t="s">
        <v>2256</v>
      </c>
      <c r="C5837" s="8" t="s">
        <v>1369</v>
      </c>
      <c r="D5837" s="18">
        <v>0.42501872659176027</v>
      </c>
      <c r="E5837" s="122"/>
      <c r="F5837" s="17"/>
      <c r="G5837" s="18">
        <f>SUM(D5837*100,E5837:F5837)</f>
        <v>42.50187265917603</v>
      </c>
      <c r="H5837" s="17"/>
      <c r="I5837" s="19"/>
      <c r="J5837" s="18">
        <f>SUM(H5837:I5837)</f>
        <v>0</v>
      </c>
      <c r="K5837" s="17"/>
      <c r="L5837" s="19"/>
      <c r="M5837" s="19"/>
      <c r="N5837" s="18">
        <f>SUM(K5837:M5837)</f>
        <v>0</v>
      </c>
      <c r="O5837" s="19"/>
      <c r="P5837" s="19"/>
      <c r="Q5837" s="19"/>
      <c r="R5837" s="19"/>
      <c r="S5837" s="18">
        <f>SUM(O5837:R5837)</f>
        <v>0</v>
      </c>
      <c r="T5837" s="20"/>
      <c r="U5837" s="17"/>
      <c r="V5837" s="17"/>
      <c r="W5837" s="17"/>
      <c r="X5837" s="17"/>
      <c r="Y5837" s="17"/>
      <c r="Z5837" s="18">
        <f>SUM(T5837:Y5837)</f>
        <v>0</v>
      </c>
      <c r="AA5837" s="17"/>
      <c r="AB5837" s="17"/>
      <c r="AC5837" s="41">
        <f>G5837+J5837+N5837+S5837+Z5837+AA5837-AB5837</f>
        <v>42.50187265917603</v>
      </c>
    </row>
    <row r="5838" spans="1:29" x14ac:dyDescent="0.25">
      <c r="A5838" s="224">
        <v>5834</v>
      </c>
      <c r="B5838" s="156">
        <v>204259</v>
      </c>
      <c r="C5838" s="36" t="s">
        <v>5457</v>
      </c>
      <c r="D5838" s="38">
        <v>0.42499999999999999</v>
      </c>
      <c r="E5838" s="123"/>
      <c r="F5838" s="33"/>
      <c r="G5838" s="34">
        <v>42.5</v>
      </c>
      <c r="H5838" s="33"/>
      <c r="I5838" s="32"/>
      <c r="J5838" s="34">
        <v>0</v>
      </c>
      <c r="K5838" s="33"/>
      <c r="L5838" s="32"/>
      <c r="M5838" s="32"/>
      <c r="N5838" s="34">
        <v>0</v>
      </c>
      <c r="O5838" s="32"/>
      <c r="P5838" s="32"/>
      <c r="Q5838" s="32"/>
      <c r="R5838" s="32"/>
      <c r="S5838" s="34">
        <v>0</v>
      </c>
      <c r="T5838" s="35"/>
      <c r="U5838" s="33"/>
      <c r="V5838" s="33"/>
      <c r="W5838" s="33"/>
      <c r="X5838" s="33"/>
      <c r="Y5838" s="33"/>
      <c r="Z5838" s="34">
        <v>0</v>
      </c>
      <c r="AA5838" s="33"/>
      <c r="AB5838" s="33"/>
      <c r="AC5838" s="42">
        <v>42.5</v>
      </c>
    </row>
    <row r="5839" spans="1:29" x14ac:dyDescent="0.25">
      <c r="A5839" s="225">
        <v>5835</v>
      </c>
      <c r="B5839" s="113" t="s">
        <v>3279</v>
      </c>
      <c r="C5839" s="13" t="s">
        <v>2360</v>
      </c>
      <c r="D5839" s="18">
        <v>0.42454545454545456</v>
      </c>
      <c r="E5839" s="122"/>
      <c r="F5839" s="17"/>
      <c r="G5839" s="18">
        <v>42.454545454545453</v>
      </c>
      <c r="H5839" s="17"/>
      <c r="I5839" s="19"/>
      <c r="J5839" s="18">
        <v>0</v>
      </c>
      <c r="K5839" s="17"/>
      <c r="L5839" s="19"/>
      <c r="M5839" s="19"/>
      <c r="N5839" s="18">
        <v>0</v>
      </c>
      <c r="O5839" s="19"/>
      <c r="P5839" s="19"/>
      <c r="Q5839" s="19"/>
      <c r="R5839" s="19"/>
      <c r="S5839" s="18">
        <v>0</v>
      </c>
      <c r="T5839" s="20"/>
      <c r="U5839" s="17"/>
      <c r="V5839" s="17"/>
      <c r="W5839" s="17"/>
      <c r="X5839" s="17"/>
      <c r="Y5839" s="17"/>
      <c r="Z5839" s="18">
        <v>0</v>
      </c>
      <c r="AA5839" s="17"/>
      <c r="AB5839" s="17"/>
      <c r="AC5839" s="41">
        <v>42.454545454545453</v>
      </c>
    </row>
    <row r="5840" spans="1:29" x14ac:dyDescent="0.25">
      <c r="A5840" s="224">
        <v>5836</v>
      </c>
      <c r="B5840" s="113" t="s">
        <v>4608</v>
      </c>
      <c r="C5840" s="50" t="s">
        <v>4042</v>
      </c>
      <c r="D5840" s="18">
        <v>0.42419354838709677</v>
      </c>
      <c r="E5840" s="124"/>
      <c r="F5840" s="17"/>
      <c r="G5840" s="18">
        <f>SUM(D5840*100,E5840:F5840)</f>
        <v>42.41935483870968</v>
      </c>
      <c r="H5840" s="17"/>
      <c r="I5840" s="19"/>
      <c r="J5840" s="18">
        <f>SUM(H5840:I5840)</f>
        <v>0</v>
      </c>
      <c r="K5840" s="17"/>
      <c r="L5840" s="19"/>
      <c r="M5840" s="19"/>
      <c r="N5840" s="18">
        <f>SUM(K5840:M5840)</f>
        <v>0</v>
      </c>
      <c r="O5840" s="19"/>
      <c r="P5840" s="19"/>
      <c r="Q5840" s="19"/>
      <c r="R5840" s="19"/>
      <c r="S5840" s="18">
        <f>SUM(O5840:R5840)</f>
        <v>0</v>
      </c>
      <c r="T5840" s="20"/>
      <c r="U5840" s="17"/>
      <c r="V5840" s="17"/>
      <c r="W5840" s="17"/>
      <c r="X5840" s="17"/>
      <c r="Y5840" s="17"/>
      <c r="Z5840" s="18">
        <f>SUM(T5840:Y5840)</f>
        <v>0</v>
      </c>
      <c r="AA5840" s="17"/>
      <c r="AB5840" s="17"/>
      <c r="AC5840" s="41">
        <f>G5840+J5840+N5840+S5840+Z5840+AA5840-AB5840</f>
        <v>42.41935483870968</v>
      </c>
    </row>
    <row r="5841" spans="1:29" x14ac:dyDescent="0.25">
      <c r="A5841" s="224">
        <v>5837</v>
      </c>
      <c r="B5841" s="113" t="s">
        <v>4729</v>
      </c>
      <c r="C5841" s="8" t="s">
        <v>4042</v>
      </c>
      <c r="D5841" s="18">
        <v>0.42399999999999999</v>
      </c>
      <c r="E5841" s="124"/>
      <c r="F5841" s="17"/>
      <c r="G5841" s="18">
        <f>SUM(D5841*100,E5841:F5841)</f>
        <v>42.4</v>
      </c>
      <c r="H5841" s="17"/>
      <c r="I5841" s="19"/>
      <c r="J5841" s="18">
        <f>SUM(H5841:I5841)</f>
        <v>0</v>
      </c>
      <c r="K5841" s="17"/>
      <c r="L5841" s="19"/>
      <c r="M5841" s="19"/>
      <c r="N5841" s="18">
        <f>SUM(K5841:M5841)</f>
        <v>0</v>
      </c>
      <c r="O5841" s="19"/>
      <c r="P5841" s="19"/>
      <c r="Q5841" s="19"/>
      <c r="R5841" s="19"/>
      <c r="S5841" s="18">
        <f>SUM(O5841:R5841)</f>
        <v>0</v>
      </c>
      <c r="T5841" s="20"/>
      <c r="U5841" s="17"/>
      <c r="V5841" s="17"/>
      <c r="W5841" s="17"/>
      <c r="X5841" s="17"/>
      <c r="Y5841" s="17"/>
      <c r="Z5841" s="18">
        <f>SUM(T5841:Y5841)</f>
        <v>0</v>
      </c>
      <c r="AA5841" s="17"/>
      <c r="AB5841" s="17"/>
      <c r="AC5841" s="41">
        <f>G5841+J5841+N5841+S5841+Z5841+AA5841-AB5841</f>
        <v>42.4</v>
      </c>
    </row>
    <row r="5842" spans="1:29" x14ac:dyDescent="0.25">
      <c r="A5842" s="224">
        <v>5838</v>
      </c>
      <c r="B5842" s="161" t="s">
        <v>2257</v>
      </c>
      <c r="C5842" s="8" t="s">
        <v>1369</v>
      </c>
      <c r="D5842" s="18">
        <v>0.42372881355932202</v>
      </c>
      <c r="E5842" s="122"/>
      <c r="F5842" s="17"/>
      <c r="G5842" s="18">
        <f>SUM(D5842*100,E5842:F5842)</f>
        <v>42.372881355932201</v>
      </c>
      <c r="H5842" s="17"/>
      <c r="I5842" s="19"/>
      <c r="J5842" s="18">
        <f>SUM(H5842:I5842)</f>
        <v>0</v>
      </c>
      <c r="K5842" s="17"/>
      <c r="L5842" s="19"/>
      <c r="M5842" s="19"/>
      <c r="N5842" s="18">
        <f>SUM(K5842:M5842)</f>
        <v>0</v>
      </c>
      <c r="O5842" s="19"/>
      <c r="P5842" s="19"/>
      <c r="Q5842" s="19"/>
      <c r="R5842" s="19"/>
      <c r="S5842" s="18">
        <f>SUM(O5842:R5842)</f>
        <v>0</v>
      </c>
      <c r="T5842" s="20"/>
      <c r="U5842" s="17"/>
      <c r="V5842" s="17"/>
      <c r="W5842" s="17"/>
      <c r="X5842" s="17"/>
      <c r="Y5842" s="17"/>
      <c r="Z5842" s="18">
        <f>SUM(T5842:Y5842)</f>
        <v>0</v>
      </c>
      <c r="AA5842" s="17"/>
      <c r="AB5842" s="17"/>
      <c r="AC5842" s="41">
        <f>G5842+J5842+N5842+S5842+Z5842+AA5842-AB5842</f>
        <v>42.372881355932201</v>
      </c>
    </row>
    <row r="5843" spans="1:29" x14ac:dyDescent="0.25">
      <c r="A5843" s="225">
        <v>5839</v>
      </c>
      <c r="B5843" s="113" t="s">
        <v>3993</v>
      </c>
      <c r="C5843" s="13" t="s">
        <v>3340</v>
      </c>
      <c r="D5843" s="18">
        <v>0.41333333333333333</v>
      </c>
      <c r="E5843" s="122">
        <v>1</v>
      </c>
      <c r="F5843" s="17"/>
      <c r="G5843" s="18">
        <v>42.333333333333336</v>
      </c>
      <c r="H5843" s="17"/>
      <c r="I5843" s="19"/>
      <c r="J5843" s="18">
        <v>0</v>
      </c>
      <c r="K5843" s="17"/>
      <c r="L5843" s="19"/>
      <c r="M5843" s="19"/>
      <c r="N5843" s="18">
        <v>0</v>
      </c>
      <c r="O5843" s="19"/>
      <c r="P5843" s="19"/>
      <c r="Q5843" s="19"/>
      <c r="R5843" s="19"/>
      <c r="S5843" s="18">
        <v>0</v>
      </c>
      <c r="T5843" s="20"/>
      <c r="U5843" s="17"/>
      <c r="V5843" s="17"/>
      <c r="W5843" s="17"/>
      <c r="X5843" s="17"/>
      <c r="Y5843" s="17"/>
      <c r="Z5843" s="18">
        <v>0</v>
      </c>
      <c r="AA5843" s="17"/>
      <c r="AB5843" s="17"/>
      <c r="AC5843" s="41">
        <v>42.333333333333336</v>
      </c>
    </row>
    <row r="5844" spans="1:29" x14ac:dyDescent="0.25">
      <c r="A5844" s="224">
        <v>5840</v>
      </c>
      <c r="B5844" s="113" t="s">
        <v>5176</v>
      </c>
      <c r="C5844" s="24" t="s">
        <v>4042</v>
      </c>
      <c r="D5844" s="18">
        <v>0.42290322580645162</v>
      </c>
      <c r="E5844" s="124"/>
      <c r="F5844" s="17"/>
      <c r="G5844" s="18">
        <f>SUM(D5844*100,E5844:F5844)</f>
        <v>42.29032258064516</v>
      </c>
      <c r="H5844" s="17"/>
      <c r="I5844" s="19"/>
      <c r="J5844" s="18">
        <f>SUM(H5844:I5844)</f>
        <v>0</v>
      </c>
      <c r="K5844" s="17"/>
      <c r="L5844" s="19"/>
      <c r="M5844" s="19"/>
      <c r="N5844" s="18">
        <f>SUM(K5844:M5844)</f>
        <v>0</v>
      </c>
      <c r="O5844" s="19"/>
      <c r="P5844" s="19"/>
      <c r="Q5844" s="19"/>
      <c r="R5844" s="19"/>
      <c r="S5844" s="18">
        <f>SUM(O5844:R5844)</f>
        <v>0</v>
      </c>
      <c r="T5844" s="20"/>
      <c r="U5844" s="17"/>
      <c r="V5844" s="17"/>
      <c r="W5844" s="17"/>
      <c r="X5844" s="17"/>
      <c r="Y5844" s="17"/>
      <c r="Z5844" s="18">
        <f>SUM(T5844:Y5844)</f>
        <v>0</v>
      </c>
      <c r="AA5844" s="17"/>
      <c r="AB5844" s="17"/>
      <c r="AC5844" s="41">
        <f>G5844+J5844+N5844+S5844+Z5844+AA5844-AB5844</f>
        <v>42.29032258064516</v>
      </c>
    </row>
    <row r="5845" spans="1:29" x14ac:dyDescent="0.25">
      <c r="A5845" s="224">
        <v>5841</v>
      </c>
      <c r="B5845" s="174" t="s">
        <v>1471</v>
      </c>
      <c r="C5845" s="8" t="s">
        <v>1369</v>
      </c>
      <c r="D5845" s="18">
        <v>0.42269999999999996</v>
      </c>
      <c r="E5845" s="122"/>
      <c r="F5845" s="17"/>
      <c r="G5845" s="18">
        <f>SUM(D5845*100,E5845:F5845)</f>
        <v>42.269999999999996</v>
      </c>
      <c r="H5845" s="17"/>
      <c r="I5845" s="19"/>
      <c r="J5845" s="18">
        <f>SUM(H5845:I5845)</f>
        <v>0</v>
      </c>
      <c r="K5845" s="17"/>
      <c r="L5845" s="19"/>
      <c r="M5845" s="19"/>
      <c r="N5845" s="18">
        <f>SUM(K5845:M5845)</f>
        <v>0</v>
      </c>
      <c r="O5845" s="19"/>
      <c r="P5845" s="19"/>
      <c r="Q5845" s="19"/>
      <c r="R5845" s="19"/>
      <c r="S5845" s="18">
        <f>SUM(O5845:R5845)</f>
        <v>0</v>
      </c>
      <c r="T5845" s="20"/>
      <c r="U5845" s="17"/>
      <c r="V5845" s="17"/>
      <c r="W5845" s="17"/>
      <c r="X5845" s="17"/>
      <c r="Y5845" s="17"/>
      <c r="Z5845" s="18">
        <f>SUM(T5845:Y5845)</f>
        <v>0</v>
      </c>
      <c r="AA5845" s="17"/>
      <c r="AB5845" s="17"/>
      <c r="AC5845" s="41">
        <f>G5845+J5845+N5845+S5845+Z5845+AA5845-AB5845</f>
        <v>42.269999999999996</v>
      </c>
    </row>
    <row r="5846" spans="1:29" x14ac:dyDescent="0.25">
      <c r="A5846" s="224">
        <v>5842</v>
      </c>
      <c r="B5846" s="168" t="s">
        <v>2258</v>
      </c>
      <c r="C5846" s="21" t="s">
        <v>1369</v>
      </c>
      <c r="D5846" s="18">
        <v>0.42262996941896025</v>
      </c>
      <c r="E5846" s="122"/>
      <c r="F5846" s="17"/>
      <c r="G5846" s="18">
        <f>SUM(D5846*100,E5846:F5846)</f>
        <v>42.262996941896027</v>
      </c>
      <c r="H5846" s="17"/>
      <c r="I5846" s="19"/>
      <c r="J5846" s="18">
        <f>SUM(H5846:I5846)</f>
        <v>0</v>
      </c>
      <c r="K5846" s="17"/>
      <c r="L5846" s="19"/>
      <c r="M5846" s="19"/>
      <c r="N5846" s="18">
        <f>SUM(K5846:M5846)</f>
        <v>0</v>
      </c>
      <c r="O5846" s="19"/>
      <c r="P5846" s="19"/>
      <c r="Q5846" s="19"/>
      <c r="R5846" s="19"/>
      <c r="S5846" s="18">
        <f>SUM(O5846:R5846)</f>
        <v>0</v>
      </c>
      <c r="T5846" s="20"/>
      <c r="U5846" s="17"/>
      <c r="V5846" s="17"/>
      <c r="W5846" s="17"/>
      <c r="X5846" s="17"/>
      <c r="Y5846" s="17"/>
      <c r="Z5846" s="18">
        <f>SUM(T5846:Y5846)</f>
        <v>0</v>
      </c>
      <c r="AA5846" s="17"/>
      <c r="AB5846" s="17"/>
      <c r="AC5846" s="41">
        <f>G5846+J5846+N5846+S5846+Z5846+AA5846-AB5846</f>
        <v>42.262996941896027</v>
      </c>
    </row>
    <row r="5847" spans="1:29" x14ac:dyDescent="0.25">
      <c r="A5847" s="225">
        <v>5843</v>
      </c>
      <c r="B5847" s="112" t="s">
        <v>4460</v>
      </c>
      <c r="C5847" s="8" t="s">
        <v>4042</v>
      </c>
      <c r="D5847" s="18">
        <v>0.41903225806451611</v>
      </c>
      <c r="E5847" s="124"/>
      <c r="F5847" s="17"/>
      <c r="G5847" s="18">
        <f>SUM(D5847*100,E5847:F5847)</f>
        <v>41.903225806451609</v>
      </c>
      <c r="H5847" s="17"/>
      <c r="I5847" s="19"/>
      <c r="J5847" s="18">
        <f>SUM(H5847:I5847)</f>
        <v>0</v>
      </c>
      <c r="K5847" s="17"/>
      <c r="L5847" s="19"/>
      <c r="M5847" s="19"/>
      <c r="N5847" s="18">
        <f>SUM(K5847:M5847)</f>
        <v>0</v>
      </c>
      <c r="O5847" s="19"/>
      <c r="P5847" s="19"/>
      <c r="Q5847" s="19"/>
      <c r="R5847" s="19"/>
      <c r="S5847" s="18">
        <f>SUM(O5847:R5847)</f>
        <v>0</v>
      </c>
      <c r="T5847" s="20"/>
      <c r="U5847" s="17"/>
      <c r="V5847" s="17"/>
      <c r="W5847" s="17"/>
      <c r="X5847" s="17"/>
      <c r="Y5847" s="17"/>
      <c r="Z5847" s="18">
        <f>SUM(T5847:Y5847)</f>
        <v>0</v>
      </c>
      <c r="AA5847" s="17"/>
      <c r="AB5847" s="17"/>
      <c r="AC5847" s="41">
        <f>G5847+J5847+N5847+S5847+Z5847+AA5847-AB5847</f>
        <v>41.903225806451609</v>
      </c>
    </row>
    <row r="5848" spans="1:29" x14ac:dyDescent="0.25">
      <c r="A5848" s="224">
        <v>5844</v>
      </c>
      <c r="B5848" s="113" t="s">
        <v>3994</v>
      </c>
      <c r="C5848" s="13" t="s">
        <v>3340</v>
      </c>
      <c r="D5848" s="18">
        <v>0.41717948717948716</v>
      </c>
      <c r="E5848" s="122"/>
      <c r="F5848" s="17"/>
      <c r="G5848" s="18">
        <v>41.717948717948715</v>
      </c>
      <c r="H5848" s="17"/>
      <c r="I5848" s="19"/>
      <c r="J5848" s="18">
        <v>0</v>
      </c>
      <c r="K5848" s="17"/>
      <c r="L5848" s="19"/>
      <c r="M5848" s="19"/>
      <c r="N5848" s="18">
        <v>0</v>
      </c>
      <c r="O5848" s="19"/>
      <c r="P5848" s="19"/>
      <c r="Q5848" s="19"/>
      <c r="R5848" s="19"/>
      <c r="S5848" s="18">
        <v>0</v>
      </c>
      <c r="T5848" s="20"/>
      <c r="U5848" s="17"/>
      <c r="V5848" s="17"/>
      <c r="W5848" s="17"/>
      <c r="X5848" s="17"/>
      <c r="Y5848" s="17"/>
      <c r="Z5848" s="18">
        <v>0</v>
      </c>
      <c r="AA5848" s="17"/>
      <c r="AB5848" s="17"/>
      <c r="AC5848" s="41">
        <v>41.717948717948715</v>
      </c>
    </row>
    <row r="5849" spans="1:29" x14ac:dyDescent="0.25">
      <c r="A5849" s="224">
        <v>5845</v>
      </c>
      <c r="B5849" s="112" t="s">
        <v>2259</v>
      </c>
      <c r="C5849" s="8" t="s">
        <v>1369</v>
      </c>
      <c r="D5849" s="18">
        <v>0.41610486891385767</v>
      </c>
      <c r="E5849" s="122"/>
      <c r="F5849" s="17"/>
      <c r="G5849" s="18">
        <f>SUM(D5849*100,E5849:F5849)</f>
        <v>41.610486891385769</v>
      </c>
      <c r="H5849" s="17"/>
      <c r="I5849" s="19"/>
      <c r="J5849" s="18">
        <f>SUM(H5849:I5849)</f>
        <v>0</v>
      </c>
      <c r="K5849" s="17"/>
      <c r="L5849" s="19"/>
      <c r="M5849" s="19"/>
      <c r="N5849" s="18">
        <f>SUM(K5849:M5849)</f>
        <v>0</v>
      </c>
      <c r="O5849" s="19"/>
      <c r="P5849" s="19"/>
      <c r="Q5849" s="19"/>
      <c r="R5849" s="19"/>
      <c r="S5849" s="18">
        <f>SUM(O5849:R5849)</f>
        <v>0</v>
      </c>
      <c r="T5849" s="20"/>
      <c r="U5849" s="17"/>
      <c r="V5849" s="17"/>
      <c r="W5849" s="17"/>
      <c r="X5849" s="17"/>
      <c r="Y5849" s="17"/>
      <c r="Z5849" s="18">
        <f>SUM(T5849:Y5849)</f>
        <v>0</v>
      </c>
      <c r="AA5849" s="17"/>
      <c r="AB5849" s="17"/>
      <c r="AC5849" s="41">
        <f>G5849+J5849+N5849+S5849+Z5849+AA5849-AB5849</f>
        <v>41.610486891385769</v>
      </c>
    </row>
    <row r="5850" spans="1:29" x14ac:dyDescent="0.25">
      <c r="A5850" s="224">
        <v>5846</v>
      </c>
      <c r="B5850" s="114" t="s">
        <v>4061</v>
      </c>
      <c r="C5850" s="8" t="s">
        <v>4042</v>
      </c>
      <c r="D5850" s="18">
        <v>0.40718749999999998</v>
      </c>
      <c r="E5850" s="124"/>
      <c r="F5850" s="17"/>
      <c r="G5850" s="18">
        <f>SUM(D5850*100,E5850:F5850)</f>
        <v>40.71875</v>
      </c>
      <c r="H5850" s="17"/>
      <c r="I5850" s="19"/>
      <c r="J5850" s="18">
        <f>SUM(H5850:I5850)</f>
        <v>0</v>
      </c>
      <c r="K5850" s="17"/>
      <c r="L5850" s="19"/>
      <c r="M5850" s="19"/>
      <c r="N5850" s="18">
        <f>SUM(K5850:M5850)</f>
        <v>0</v>
      </c>
      <c r="O5850" s="19"/>
      <c r="P5850" s="19"/>
      <c r="Q5850" s="19"/>
      <c r="R5850" s="19"/>
      <c r="S5850" s="18">
        <f>SUM(O5850:R5850)</f>
        <v>0</v>
      </c>
      <c r="T5850" s="20"/>
      <c r="U5850" s="17">
        <v>0.8</v>
      </c>
      <c r="V5850" s="17"/>
      <c r="W5850" s="17"/>
      <c r="X5850" s="17"/>
      <c r="Y5850" s="17"/>
      <c r="Z5850" s="18">
        <f>SUM(T5850:Y5850)</f>
        <v>0.8</v>
      </c>
      <c r="AA5850" s="17"/>
      <c r="AB5850" s="17"/>
      <c r="AC5850" s="41">
        <f>G5850+J5850+N5850+S5850+Z5850+AA5850-AB5850</f>
        <v>41.518749999999997</v>
      </c>
    </row>
    <row r="5851" spans="1:29" x14ac:dyDescent="0.25">
      <c r="A5851" s="225">
        <v>5847</v>
      </c>
      <c r="B5851" s="156">
        <v>214032</v>
      </c>
      <c r="C5851" s="36" t="s">
        <v>5457</v>
      </c>
      <c r="D5851" s="39">
        <v>0.4150740740740741</v>
      </c>
      <c r="E5851" s="123"/>
      <c r="F5851" s="33"/>
      <c r="G5851" s="34">
        <v>41.507407407407406</v>
      </c>
      <c r="H5851" s="33"/>
      <c r="I5851" s="32"/>
      <c r="J5851" s="34">
        <v>0</v>
      </c>
      <c r="K5851" s="33"/>
      <c r="L5851" s="32"/>
      <c r="M5851" s="32"/>
      <c r="N5851" s="34">
        <v>0</v>
      </c>
      <c r="O5851" s="32"/>
      <c r="P5851" s="32"/>
      <c r="Q5851" s="32"/>
      <c r="R5851" s="32"/>
      <c r="S5851" s="34">
        <v>0</v>
      </c>
      <c r="T5851" s="35"/>
      <c r="U5851" s="33"/>
      <c r="V5851" s="33"/>
      <c r="W5851" s="33"/>
      <c r="X5851" s="33"/>
      <c r="Y5851" s="33"/>
      <c r="Z5851" s="34">
        <v>0</v>
      </c>
      <c r="AA5851" s="33"/>
      <c r="AB5851" s="33"/>
      <c r="AC5851" s="42">
        <v>41.507407407407406</v>
      </c>
    </row>
    <row r="5852" spans="1:29" x14ac:dyDescent="0.25">
      <c r="A5852" s="224">
        <v>5848</v>
      </c>
      <c r="B5852" s="112" t="s">
        <v>4378</v>
      </c>
      <c r="C5852" s="8" t="s">
        <v>4356</v>
      </c>
      <c r="D5852" s="18">
        <v>0.41387096774193549</v>
      </c>
      <c r="E5852" s="124"/>
      <c r="F5852" s="17"/>
      <c r="G5852" s="18">
        <f>SUM(D5852*100,E5852:F5852)</f>
        <v>41.387096774193552</v>
      </c>
      <c r="H5852" s="17"/>
      <c r="I5852" s="19"/>
      <c r="J5852" s="18">
        <f>SUM(H5852:I5852)</f>
        <v>0</v>
      </c>
      <c r="K5852" s="17"/>
      <c r="L5852" s="19"/>
      <c r="M5852" s="19"/>
      <c r="N5852" s="18">
        <f>SUM(K5852:M5852)</f>
        <v>0</v>
      </c>
      <c r="O5852" s="19"/>
      <c r="P5852" s="19"/>
      <c r="Q5852" s="19"/>
      <c r="R5852" s="19"/>
      <c r="S5852" s="18">
        <f>SUM(O5852:R5852)</f>
        <v>0</v>
      </c>
      <c r="T5852" s="20"/>
      <c r="U5852" s="17"/>
      <c r="V5852" s="17"/>
      <c r="W5852" s="17"/>
      <c r="X5852" s="17"/>
      <c r="Y5852" s="17"/>
      <c r="Z5852" s="18">
        <f>SUM(T5852:Y5852)</f>
        <v>0</v>
      </c>
      <c r="AA5852" s="17"/>
      <c r="AB5852" s="17"/>
      <c r="AC5852" s="41">
        <f>G5852+J5852+N5852+S5852+Z5852+AA5852-AB5852</f>
        <v>41.387096774193552</v>
      </c>
    </row>
    <row r="5853" spans="1:29" x14ac:dyDescent="0.25">
      <c r="A5853" s="224">
        <v>5849</v>
      </c>
      <c r="B5853" s="168" t="s">
        <v>2260</v>
      </c>
      <c r="C5853" s="21" t="s">
        <v>1369</v>
      </c>
      <c r="D5853" s="18">
        <v>0.41345565749235474</v>
      </c>
      <c r="E5853" s="122"/>
      <c r="F5853" s="17"/>
      <c r="G5853" s="18">
        <f>SUM(D5853*100,E5853:F5853)</f>
        <v>41.345565749235476</v>
      </c>
      <c r="H5853" s="17"/>
      <c r="I5853" s="19"/>
      <c r="J5853" s="18">
        <f>SUM(H5853:I5853)</f>
        <v>0</v>
      </c>
      <c r="K5853" s="17"/>
      <c r="L5853" s="19"/>
      <c r="M5853" s="19"/>
      <c r="N5853" s="18">
        <f>SUM(K5853:M5853)</f>
        <v>0</v>
      </c>
      <c r="O5853" s="19"/>
      <c r="P5853" s="19"/>
      <c r="Q5853" s="19"/>
      <c r="R5853" s="19"/>
      <c r="S5853" s="18">
        <f>SUM(O5853:R5853)</f>
        <v>0</v>
      </c>
      <c r="T5853" s="20"/>
      <c r="U5853" s="17"/>
      <c r="V5853" s="17"/>
      <c r="W5853" s="17"/>
      <c r="X5853" s="17"/>
      <c r="Y5853" s="17"/>
      <c r="Z5853" s="18">
        <f>SUM(T5853:Y5853)</f>
        <v>0</v>
      </c>
      <c r="AA5853" s="17"/>
      <c r="AB5853" s="17"/>
      <c r="AC5853" s="41">
        <f>G5853+J5853+N5853+S5853+Z5853+AA5853-AB5853</f>
        <v>41.345565749235476</v>
      </c>
    </row>
    <row r="5854" spans="1:29" x14ac:dyDescent="0.25">
      <c r="A5854" s="224">
        <v>5850</v>
      </c>
      <c r="B5854" s="113" t="s">
        <v>5368</v>
      </c>
      <c r="C5854" s="9" t="s">
        <v>4042</v>
      </c>
      <c r="D5854" s="18">
        <v>0.40622424242424243</v>
      </c>
      <c r="E5854" s="124"/>
      <c r="F5854" s="17"/>
      <c r="G5854" s="18">
        <f>SUM(D5854*100,E5854:F5854)</f>
        <v>40.622424242424245</v>
      </c>
      <c r="H5854" s="17"/>
      <c r="I5854" s="19"/>
      <c r="J5854" s="18">
        <f>SUM(H5854:I5854)</f>
        <v>0</v>
      </c>
      <c r="K5854" s="17"/>
      <c r="L5854" s="19"/>
      <c r="M5854" s="19"/>
      <c r="N5854" s="18">
        <f>SUM(K5854:M5854)</f>
        <v>0</v>
      </c>
      <c r="O5854" s="19"/>
      <c r="P5854" s="19"/>
      <c r="Q5854" s="19"/>
      <c r="R5854" s="19"/>
      <c r="S5854" s="18">
        <f>SUM(O5854:R5854)</f>
        <v>0</v>
      </c>
      <c r="T5854" s="20"/>
      <c r="U5854" s="17">
        <v>0.7</v>
      </c>
      <c r="V5854" s="17"/>
      <c r="W5854" s="17"/>
      <c r="X5854" s="17"/>
      <c r="Y5854" s="17"/>
      <c r="Z5854" s="18">
        <f>SUM(T5854:Y5854)</f>
        <v>0.7</v>
      </c>
      <c r="AA5854" s="17"/>
      <c r="AB5854" s="17"/>
      <c r="AC5854" s="41">
        <f>G5854+J5854+N5854+S5854+Z5854+AA5854-AB5854</f>
        <v>41.322424242424248</v>
      </c>
    </row>
    <row r="5855" spans="1:29" x14ac:dyDescent="0.25">
      <c r="A5855" s="225">
        <v>5851</v>
      </c>
      <c r="B5855" s="117" t="s">
        <v>1284</v>
      </c>
      <c r="C5855" s="8" t="s">
        <v>5456</v>
      </c>
      <c r="D5855" s="6">
        <v>0.41233333333333333</v>
      </c>
      <c r="E5855" s="121"/>
      <c r="F5855" s="5"/>
      <c r="G5855" s="6">
        <f>SUM(D5855*100,E5855:F5855)</f>
        <v>41.233333333333334</v>
      </c>
      <c r="H5855" s="5"/>
      <c r="I5855" s="4"/>
      <c r="J5855" s="6">
        <f>SUM(H5855:I5855)</f>
        <v>0</v>
      </c>
      <c r="K5855" s="5"/>
      <c r="L5855" s="4"/>
      <c r="M5855" s="4"/>
      <c r="N5855" s="6">
        <f>SUM(K5855:M5855)</f>
        <v>0</v>
      </c>
      <c r="O5855" s="4"/>
      <c r="P5855" s="4"/>
      <c r="Q5855" s="4"/>
      <c r="R5855" s="4"/>
      <c r="S5855" s="6">
        <f>SUM(O5855:R5855)</f>
        <v>0</v>
      </c>
      <c r="T5855" s="7"/>
      <c r="U5855" s="5"/>
      <c r="V5855" s="5"/>
      <c r="W5855" s="5"/>
      <c r="X5855" s="5"/>
      <c r="Y5855" s="5"/>
      <c r="Z5855" s="6">
        <f>SUM(T5855:Y5855)</f>
        <v>0</v>
      </c>
      <c r="AA5855" s="5"/>
      <c r="AB5855" s="5"/>
      <c r="AC5855" s="40">
        <f>G5855+J5855+N5855+S5855+Z5855+AA5855-AB5855</f>
        <v>41.233333333333334</v>
      </c>
    </row>
    <row r="5856" spans="1:29" x14ac:dyDescent="0.25">
      <c r="A5856" s="224">
        <v>5852</v>
      </c>
      <c r="B5856" s="168" t="s">
        <v>2261</v>
      </c>
      <c r="C5856" s="21" t="s">
        <v>1369</v>
      </c>
      <c r="D5856" s="18">
        <v>0.41223241590214066</v>
      </c>
      <c r="E5856" s="122"/>
      <c r="F5856" s="17"/>
      <c r="G5856" s="18">
        <f>SUM(D5856*100,E5856:F5856)</f>
        <v>41.223241590214066</v>
      </c>
      <c r="H5856" s="17"/>
      <c r="I5856" s="19"/>
      <c r="J5856" s="18">
        <f>SUM(H5856:I5856)</f>
        <v>0</v>
      </c>
      <c r="K5856" s="17"/>
      <c r="L5856" s="19"/>
      <c r="M5856" s="19"/>
      <c r="N5856" s="18">
        <f>SUM(K5856:M5856)</f>
        <v>0</v>
      </c>
      <c r="O5856" s="19"/>
      <c r="P5856" s="19"/>
      <c r="Q5856" s="19"/>
      <c r="R5856" s="19"/>
      <c r="S5856" s="18">
        <f>SUM(O5856:R5856)</f>
        <v>0</v>
      </c>
      <c r="T5856" s="20"/>
      <c r="U5856" s="17"/>
      <c r="V5856" s="17"/>
      <c r="W5856" s="17"/>
      <c r="X5856" s="17"/>
      <c r="Y5856" s="17"/>
      <c r="Z5856" s="18">
        <f>SUM(T5856:Y5856)</f>
        <v>0</v>
      </c>
      <c r="AA5856" s="17"/>
      <c r="AB5856" s="17"/>
      <c r="AC5856" s="41">
        <f>G5856+J5856+N5856+S5856+Z5856+AA5856-AB5856</f>
        <v>41.223241590214066</v>
      </c>
    </row>
    <row r="5857" spans="1:29" x14ac:dyDescent="0.25">
      <c r="A5857" s="224">
        <v>5853</v>
      </c>
      <c r="B5857" s="156">
        <v>214393</v>
      </c>
      <c r="C5857" s="36" t="s">
        <v>5457</v>
      </c>
      <c r="D5857" s="39">
        <v>0.41133333333333333</v>
      </c>
      <c r="E5857" s="123"/>
      <c r="F5857" s="33"/>
      <c r="G5857" s="34">
        <v>41.133333333333333</v>
      </c>
      <c r="H5857" s="33"/>
      <c r="I5857" s="32"/>
      <c r="J5857" s="34">
        <v>0</v>
      </c>
      <c r="K5857" s="33"/>
      <c r="L5857" s="32"/>
      <c r="M5857" s="32"/>
      <c r="N5857" s="34">
        <v>0</v>
      </c>
      <c r="O5857" s="32"/>
      <c r="P5857" s="32"/>
      <c r="Q5857" s="32"/>
      <c r="R5857" s="32"/>
      <c r="S5857" s="34">
        <v>0</v>
      </c>
      <c r="T5857" s="35"/>
      <c r="U5857" s="33"/>
      <c r="V5857" s="33"/>
      <c r="W5857" s="33"/>
      <c r="X5857" s="33"/>
      <c r="Y5857" s="33"/>
      <c r="Z5857" s="34">
        <v>0</v>
      </c>
      <c r="AA5857" s="33"/>
      <c r="AB5857" s="33"/>
      <c r="AC5857" s="42">
        <v>41.133333333333333</v>
      </c>
    </row>
    <row r="5858" spans="1:29" x14ac:dyDescent="0.25">
      <c r="A5858" s="224">
        <v>5854</v>
      </c>
      <c r="B5858" s="113" t="s">
        <v>5094</v>
      </c>
      <c r="C5858" s="24" t="s">
        <v>4042</v>
      </c>
      <c r="D5858" s="18">
        <v>0.39887096774193548</v>
      </c>
      <c r="E5858" s="124"/>
      <c r="F5858" s="17"/>
      <c r="G5858" s="18">
        <f>SUM(D5858*100,E5858:F5858)</f>
        <v>39.887096774193544</v>
      </c>
      <c r="H5858" s="17"/>
      <c r="I5858" s="19"/>
      <c r="J5858" s="18">
        <f>SUM(H5858:I5858)</f>
        <v>0</v>
      </c>
      <c r="K5858" s="17"/>
      <c r="L5858" s="19"/>
      <c r="M5858" s="19"/>
      <c r="N5858" s="18">
        <f>SUM(K5858:M5858)</f>
        <v>0</v>
      </c>
      <c r="O5858" s="19"/>
      <c r="P5858" s="19"/>
      <c r="Q5858" s="19"/>
      <c r="R5858" s="19"/>
      <c r="S5858" s="18">
        <f>SUM(O5858:R5858)</f>
        <v>0</v>
      </c>
      <c r="T5858" s="20"/>
      <c r="U5858" s="17"/>
      <c r="V5858" s="17"/>
      <c r="W5858" s="17"/>
      <c r="X5858" s="17">
        <v>1.2</v>
      </c>
      <c r="Y5858" s="17"/>
      <c r="Z5858" s="18">
        <f>SUM(T5858:Y5858)</f>
        <v>1.2</v>
      </c>
      <c r="AA5858" s="17"/>
      <c r="AB5858" s="17"/>
      <c r="AC5858" s="41">
        <f>G5858+J5858+N5858+S5858+Z5858+AA5858-AB5858</f>
        <v>41.087096774193547</v>
      </c>
    </row>
    <row r="5859" spans="1:29" x14ac:dyDescent="0.25">
      <c r="A5859" s="225">
        <v>5855</v>
      </c>
      <c r="B5859" s="113" t="s">
        <v>3995</v>
      </c>
      <c r="C5859" s="13" t="s">
        <v>3340</v>
      </c>
      <c r="D5859" s="18">
        <v>0.4005128205128205</v>
      </c>
      <c r="E5859" s="122"/>
      <c r="F5859" s="17"/>
      <c r="G5859" s="18">
        <v>40.051282051282051</v>
      </c>
      <c r="H5859" s="17"/>
      <c r="I5859" s="19"/>
      <c r="J5859" s="18">
        <v>0</v>
      </c>
      <c r="K5859" s="17"/>
      <c r="L5859" s="19"/>
      <c r="M5859" s="19"/>
      <c r="N5859" s="18">
        <v>0</v>
      </c>
      <c r="O5859" s="19"/>
      <c r="P5859" s="19"/>
      <c r="Q5859" s="19"/>
      <c r="R5859" s="19"/>
      <c r="S5859" s="18">
        <v>0</v>
      </c>
      <c r="T5859" s="20"/>
      <c r="U5859" s="17">
        <v>1</v>
      </c>
      <c r="V5859" s="17"/>
      <c r="W5859" s="17"/>
      <c r="X5859" s="17"/>
      <c r="Y5859" s="17"/>
      <c r="Z5859" s="18">
        <v>1</v>
      </c>
      <c r="AA5859" s="17"/>
      <c r="AB5859" s="17"/>
      <c r="AC5859" s="41">
        <v>41.051282051282051</v>
      </c>
    </row>
    <row r="5860" spans="1:29" x14ac:dyDescent="0.25">
      <c r="A5860" s="224">
        <v>5856</v>
      </c>
      <c r="B5860" s="156">
        <v>214170</v>
      </c>
      <c r="C5860" s="36" t="s">
        <v>5457</v>
      </c>
      <c r="D5860" s="39">
        <v>0.40962962962962962</v>
      </c>
      <c r="E5860" s="123"/>
      <c r="F5860" s="33"/>
      <c r="G5860" s="34">
        <v>40.962962962962962</v>
      </c>
      <c r="H5860" s="33"/>
      <c r="I5860" s="32"/>
      <c r="J5860" s="34">
        <v>0</v>
      </c>
      <c r="K5860" s="33"/>
      <c r="L5860" s="32"/>
      <c r="M5860" s="32"/>
      <c r="N5860" s="34">
        <v>0</v>
      </c>
      <c r="O5860" s="32"/>
      <c r="P5860" s="32"/>
      <c r="Q5860" s="32"/>
      <c r="R5860" s="32"/>
      <c r="S5860" s="34">
        <v>0</v>
      </c>
      <c r="T5860" s="35"/>
      <c r="U5860" s="33"/>
      <c r="V5860" s="33"/>
      <c r="W5860" s="33"/>
      <c r="X5860" s="33"/>
      <c r="Y5860" s="33"/>
      <c r="Z5860" s="34">
        <v>0</v>
      </c>
      <c r="AA5860" s="33"/>
      <c r="AB5860" s="33"/>
      <c r="AC5860" s="42">
        <v>40.962962962962962</v>
      </c>
    </row>
    <row r="5861" spans="1:29" x14ac:dyDescent="0.25">
      <c r="A5861" s="224">
        <v>5857</v>
      </c>
      <c r="B5861" s="117" t="s">
        <v>1285</v>
      </c>
      <c r="C5861" s="8" t="s">
        <v>5456</v>
      </c>
      <c r="D5861" s="6">
        <v>0.38451612903225807</v>
      </c>
      <c r="E5861" s="121"/>
      <c r="F5861" s="5"/>
      <c r="G5861" s="6">
        <f>SUM(D5861*100,E5861:F5861)</f>
        <v>38.451612903225808</v>
      </c>
      <c r="H5861" s="5"/>
      <c r="I5861" s="4"/>
      <c r="J5861" s="6">
        <f>SUM(H5861:I5861)</f>
        <v>0</v>
      </c>
      <c r="K5861" s="5"/>
      <c r="L5861" s="4"/>
      <c r="M5861" s="4"/>
      <c r="N5861" s="6">
        <f>SUM(K5861:M5861)</f>
        <v>0</v>
      </c>
      <c r="O5861" s="4">
        <v>2.5</v>
      </c>
      <c r="P5861" s="4"/>
      <c r="Q5861" s="4"/>
      <c r="R5861" s="4"/>
      <c r="S5861" s="6">
        <f>SUM(O5861:R5861)</f>
        <v>2.5</v>
      </c>
      <c r="T5861" s="7"/>
      <c r="U5861" s="5"/>
      <c r="V5861" s="5"/>
      <c r="W5861" s="5"/>
      <c r="X5861" s="5"/>
      <c r="Y5861" s="5"/>
      <c r="Z5861" s="6">
        <f>SUM(T5861:Y5861)</f>
        <v>0</v>
      </c>
      <c r="AA5861" s="5"/>
      <c r="AB5861" s="5"/>
      <c r="AC5861" s="40">
        <f>G5861+J5861+N5861+S5861+Z5861+AA5861-AB5861</f>
        <v>40.951612903225808</v>
      </c>
    </row>
    <row r="5862" spans="1:29" x14ac:dyDescent="0.25">
      <c r="A5862" s="224">
        <v>5858</v>
      </c>
      <c r="B5862" s="171" t="s">
        <v>2121</v>
      </c>
      <c r="C5862" s="21" t="s">
        <v>1369</v>
      </c>
      <c r="D5862" s="18">
        <v>0.40819571865443421</v>
      </c>
      <c r="E5862" s="122"/>
      <c r="F5862" s="17"/>
      <c r="G5862" s="18">
        <f>SUM(D5862*100,E5862:F5862)</f>
        <v>40.819571865443422</v>
      </c>
      <c r="H5862" s="17"/>
      <c r="I5862" s="19"/>
      <c r="J5862" s="18">
        <f>SUM(H5862:I5862)</f>
        <v>0</v>
      </c>
      <c r="K5862" s="17"/>
      <c r="L5862" s="19"/>
      <c r="M5862" s="19"/>
      <c r="N5862" s="18">
        <f>SUM(K5862:M5862)</f>
        <v>0</v>
      </c>
      <c r="O5862" s="19"/>
      <c r="P5862" s="19"/>
      <c r="Q5862" s="19"/>
      <c r="R5862" s="19"/>
      <c r="S5862" s="18">
        <f>SUM(O5862:R5862)</f>
        <v>0</v>
      </c>
      <c r="T5862" s="20"/>
      <c r="U5862" s="17"/>
      <c r="V5862" s="17"/>
      <c r="W5862" s="17"/>
      <c r="X5862" s="17"/>
      <c r="Y5862" s="17"/>
      <c r="Z5862" s="18">
        <f>SUM(T5862:Y5862)</f>
        <v>0</v>
      </c>
      <c r="AA5862" s="17"/>
      <c r="AB5862" s="17"/>
      <c r="AC5862" s="41">
        <f>G5862+J5862+N5862+S5862+Z5862+AA5862-AB5862</f>
        <v>40.819571865443422</v>
      </c>
    </row>
    <row r="5863" spans="1:29" x14ac:dyDescent="0.25">
      <c r="A5863" s="225">
        <v>5859</v>
      </c>
      <c r="B5863" s="117" t="s">
        <v>1286</v>
      </c>
      <c r="C5863" s="8" t="s">
        <v>5456</v>
      </c>
      <c r="D5863" s="6">
        <v>0.40806451612903227</v>
      </c>
      <c r="E5863" s="121"/>
      <c r="F5863" s="5"/>
      <c r="G5863" s="6">
        <f>SUM(D5863*100,E5863:F5863)</f>
        <v>40.806451612903224</v>
      </c>
      <c r="H5863" s="5"/>
      <c r="I5863" s="4"/>
      <c r="J5863" s="6">
        <f>SUM(H5863:I5863)</f>
        <v>0</v>
      </c>
      <c r="K5863" s="5"/>
      <c r="L5863" s="4"/>
      <c r="M5863" s="4"/>
      <c r="N5863" s="6">
        <f>SUM(K5863:M5863)</f>
        <v>0</v>
      </c>
      <c r="O5863" s="4"/>
      <c r="P5863" s="4"/>
      <c r="Q5863" s="4"/>
      <c r="R5863" s="4"/>
      <c r="S5863" s="6">
        <f>SUM(O5863:R5863)</f>
        <v>0</v>
      </c>
      <c r="T5863" s="7"/>
      <c r="U5863" s="5"/>
      <c r="V5863" s="5"/>
      <c r="W5863" s="5"/>
      <c r="X5863" s="5"/>
      <c r="Y5863" s="5"/>
      <c r="Z5863" s="6">
        <f>SUM(T5863:Y5863)</f>
        <v>0</v>
      </c>
      <c r="AA5863" s="5"/>
      <c r="AB5863" s="5"/>
      <c r="AC5863" s="40">
        <f>G5863+J5863+N5863+S5863+Z5863+AA5863-AB5863</f>
        <v>40.806451612903224</v>
      </c>
    </row>
    <row r="5864" spans="1:29" x14ac:dyDescent="0.25">
      <c r="A5864" s="224">
        <v>5860</v>
      </c>
      <c r="B5864" s="157" t="s">
        <v>2262</v>
      </c>
      <c r="C5864" s="8" t="s">
        <v>1369</v>
      </c>
      <c r="D5864" s="18">
        <v>0.40644666666666662</v>
      </c>
      <c r="E5864" s="122"/>
      <c r="F5864" s="17"/>
      <c r="G5864" s="18">
        <f>SUM(D5864*100,E5864:F5864)</f>
        <v>40.644666666666666</v>
      </c>
      <c r="H5864" s="17"/>
      <c r="I5864" s="19"/>
      <c r="J5864" s="18">
        <f>SUM(H5864:I5864)</f>
        <v>0</v>
      </c>
      <c r="K5864" s="17"/>
      <c r="L5864" s="19"/>
      <c r="M5864" s="19"/>
      <c r="N5864" s="18">
        <f>SUM(K5864:M5864)</f>
        <v>0</v>
      </c>
      <c r="O5864" s="19"/>
      <c r="P5864" s="19"/>
      <c r="Q5864" s="19"/>
      <c r="R5864" s="19"/>
      <c r="S5864" s="18">
        <f>SUM(O5864:R5864)</f>
        <v>0</v>
      </c>
      <c r="T5864" s="20"/>
      <c r="U5864" s="17"/>
      <c r="V5864" s="17"/>
      <c r="W5864" s="17"/>
      <c r="X5864" s="17"/>
      <c r="Y5864" s="17"/>
      <c r="Z5864" s="18">
        <f>SUM(T5864:Y5864)</f>
        <v>0</v>
      </c>
      <c r="AA5864" s="17"/>
      <c r="AB5864" s="17"/>
      <c r="AC5864" s="41">
        <f>G5864+J5864+N5864+S5864+Z5864+AA5864-AB5864</f>
        <v>40.644666666666666</v>
      </c>
    </row>
    <row r="5865" spans="1:29" x14ac:dyDescent="0.25">
      <c r="A5865" s="224">
        <v>5861</v>
      </c>
      <c r="B5865" s="113" t="s">
        <v>3996</v>
      </c>
      <c r="C5865" s="13" t="s">
        <v>3340</v>
      </c>
      <c r="D5865" s="18">
        <v>0.40633333333333332</v>
      </c>
      <c r="E5865" s="122"/>
      <c r="F5865" s="17"/>
      <c r="G5865" s="18">
        <v>40.633333333333333</v>
      </c>
      <c r="H5865" s="17"/>
      <c r="I5865" s="19"/>
      <c r="J5865" s="18">
        <v>0</v>
      </c>
      <c r="K5865" s="17"/>
      <c r="L5865" s="19"/>
      <c r="M5865" s="19"/>
      <c r="N5865" s="18">
        <v>0</v>
      </c>
      <c r="O5865" s="19"/>
      <c r="P5865" s="19"/>
      <c r="Q5865" s="19"/>
      <c r="R5865" s="19"/>
      <c r="S5865" s="18">
        <v>0</v>
      </c>
      <c r="T5865" s="20"/>
      <c r="U5865" s="17"/>
      <c r="V5865" s="17"/>
      <c r="W5865" s="17"/>
      <c r="X5865" s="17"/>
      <c r="Y5865" s="17"/>
      <c r="Z5865" s="18">
        <v>0</v>
      </c>
      <c r="AA5865" s="17"/>
      <c r="AB5865" s="17"/>
      <c r="AC5865" s="41">
        <v>40.633333333333333</v>
      </c>
    </row>
    <row r="5866" spans="1:29" x14ac:dyDescent="0.25">
      <c r="A5866" s="224">
        <v>5862</v>
      </c>
      <c r="B5866" s="197" t="s">
        <v>2263</v>
      </c>
      <c r="C5866" s="8" t="s">
        <v>1369</v>
      </c>
      <c r="D5866" s="18">
        <v>0.40622000000000003</v>
      </c>
      <c r="E5866" s="122"/>
      <c r="F5866" s="17"/>
      <c r="G5866" s="18">
        <f>SUM(D5866*100,E5866:F5866)</f>
        <v>40.622</v>
      </c>
      <c r="H5866" s="17"/>
      <c r="I5866" s="19"/>
      <c r="J5866" s="18">
        <f>SUM(H5866:I5866)</f>
        <v>0</v>
      </c>
      <c r="K5866" s="17"/>
      <c r="L5866" s="19"/>
      <c r="M5866" s="19"/>
      <c r="N5866" s="18">
        <f>SUM(K5866:M5866)</f>
        <v>0</v>
      </c>
      <c r="O5866" s="19"/>
      <c r="P5866" s="19"/>
      <c r="Q5866" s="19"/>
      <c r="R5866" s="19"/>
      <c r="S5866" s="18">
        <f>SUM(O5866:R5866)</f>
        <v>0</v>
      </c>
      <c r="T5866" s="20"/>
      <c r="U5866" s="17"/>
      <c r="V5866" s="17"/>
      <c r="W5866" s="17"/>
      <c r="X5866" s="17"/>
      <c r="Y5866" s="17"/>
      <c r="Z5866" s="18">
        <f>SUM(T5866:Y5866)</f>
        <v>0</v>
      </c>
      <c r="AA5866" s="17"/>
      <c r="AB5866" s="17"/>
      <c r="AC5866" s="41">
        <f>G5866+J5866+N5866+S5866+Z5866+AA5866-AB5866</f>
        <v>40.622</v>
      </c>
    </row>
    <row r="5867" spans="1:29" x14ac:dyDescent="0.25">
      <c r="A5867" s="225">
        <v>5863</v>
      </c>
      <c r="B5867" s="156">
        <v>184052</v>
      </c>
      <c r="C5867" s="36" t="s">
        <v>5457</v>
      </c>
      <c r="D5867" s="39">
        <v>0.40583333333333332</v>
      </c>
      <c r="E5867" s="123"/>
      <c r="F5867" s="33"/>
      <c r="G5867" s="34">
        <v>40.583333333333336</v>
      </c>
      <c r="H5867" s="33"/>
      <c r="I5867" s="32"/>
      <c r="J5867" s="34">
        <v>0</v>
      </c>
      <c r="K5867" s="33"/>
      <c r="L5867" s="32"/>
      <c r="M5867" s="32"/>
      <c r="N5867" s="34">
        <v>0</v>
      </c>
      <c r="O5867" s="32"/>
      <c r="P5867" s="32"/>
      <c r="Q5867" s="32"/>
      <c r="R5867" s="32"/>
      <c r="S5867" s="34">
        <v>0</v>
      </c>
      <c r="T5867" s="35"/>
      <c r="U5867" s="33"/>
      <c r="V5867" s="33"/>
      <c r="W5867" s="33"/>
      <c r="X5867" s="33"/>
      <c r="Y5867" s="33"/>
      <c r="Z5867" s="34">
        <v>0</v>
      </c>
      <c r="AA5867" s="33"/>
      <c r="AB5867" s="33"/>
      <c r="AC5867" s="42">
        <v>40.583333333333336</v>
      </c>
    </row>
    <row r="5868" spans="1:29" x14ac:dyDescent="0.25">
      <c r="A5868" s="224">
        <v>5864</v>
      </c>
      <c r="B5868" s="165" t="s">
        <v>1986</v>
      </c>
      <c r="C5868" s="21" t="s">
        <v>1369</v>
      </c>
      <c r="D5868" s="18">
        <v>0.40568807339449536</v>
      </c>
      <c r="E5868" s="122"/>
      <c r="F5868" s="17"/>
      <c r="G5868" s="18">
        <f>SUM(D5868*100,E5868:F5868)</f>
        <v>40.568807339449535</v>
      </c>
      <c r="H5868" s="17"/>
      <c r="I5868" s="19"/>
      <c r="J5868" s="18">
        <f>SUM(H5868:I5868)</f>
        <v>0</v>
      </c>
      <c r="K5868" s="17"/>
      <c r="L5868" s="19"/>
      <c r="M5868" s="19"/>
      <c r="N5868" s="18">
        <f>SUM(K5868:M5868)</f>
        <v>0</v>
      </c>
      <c r="O5868" s="19"/>
      <c r="P5868" s="19"/>
      <c r="Q5868" s="19"/>
      <c r="R5868" s="19"/>
      <c r="S5868" s="18">
        <f>SUM(O5868:R5868)</f>
        <v>0</v>
      </c>
      <c r="T5868" s="20"/>
      <c r="U5868" s="17"/>
      <c r="V5868" s="17"/>
      <c r="W5868" s="17"/>
      <c r="X5868" s="17"/>
      <c r="Y5868" s="17"/>
      <c r="Z5868" s="18">
        <f>SUM(T5868:Y5868)</f>
        <v>0</v>
      </c>
      <c r="AA5868" s="17"/>
      <c r="AB5868" s="17"/>
      <c r="AC5868" s="41">
        <f>G5868+J5868+N5868+S5868+Z5868+AA5868-AB5868</f>
        <v>40.568807339449535</v>
      </c>
    </row>
    <row r="5869" spans="1:29" x14ac:dyDescent="0.25">
      <c r="A5869" s="224">
        <v>5865</v>
      </c>
      <c r="B5869" s="113" t="s">
        <v>3280</v>
      </c>
      <c r="C5869" s="13" t="s">
        <v>2360</v>
      </c>
      <c r="D5869" s="18">
        <v>0.25555555555555559</v>
      </c>
      <c r="E5869" s="122"/>
      <c r="F5869" s="17"/>
      <c r="G5869" s="18">
        <v>25.555555555555561</v>
      </c>
      <c r="H5869" s="17"/>
      <c r="I5869" s="19"/>
      <c r="J5869" s="18">
        <v>0</v>
      </c>
      <c r="K5869" s="17"/>
      <c r="L5869" s="19"/>
      <c r="M5869" s="19"/>
      <c r="N5869" s="18">
        <v>0</v>
      </c>
      <c r="O5869" s="19"/>
      <c r="P5869" s="19"/>
      <c r="Q5869" s="19"/>
      <c r="R5869" s="19"/>
      <c r="S5869" s="18">
        <v>0</v>
      </c>
      <c r="T5869" s="20">
        <v>15</v>
      </c>
      <c r="U5869" s="17"/>
      <c r="V5869" s="17"/>
      <c r="W5869" s="17"/>
      <c r="X5869" s="17"/>
      <c r="Y5869" s="17"/>
      <c r="Z5869" s="18">
        <v>15</v>
      </c>
      <c r="AA5869" s="17"/>
      <c r="AB5869" s="17"/>
      <c r="AC5869" s="41">
        <v>40.555555555555557</v>
      </c>
    </row>
    <row r="5870" spans="1:29" x14ac:dyDescent="0.25">
      <c r="A5870" s="224">
        <v>5866</v>
      </c>
      <c r="B5870" s="113" t="s">
        <v>1287</v>
      </c>
      <c r="C5870" s="8" t="s">
        <v>5456</v>
      </c>
      <c r="D5870" s="6">
        <v>0.40482758620689657</v>
      </c>
      <c r="E5870" s="121"/>
      <c r="F5870" s="5"/>
      <c r="G5870" s="6">
        <f>SUM(D5870*100,E5870:F5870)</f>
        <v>40.482758620689658</v>
      </c>
      <c r="H5870" s="5"/>
      <c r="I5870" s="4"/>
      <c r="J5870" s="6">
        <f>SUM(H5870:I5870)</f>
        <v>0</v>
      </c>
      <c r="K5870" s="5"/>
      <c r="L5870" s="4"/>
      <c r="M5870" s="4"/>
      <c r="N5870" s="6">
        <f>SUM(K5870:M5870)</f>
        <v>0</v>
      </c>
      <c r="O5870" s="4"/>
      <c r="P5870" s="4"/>
      <c r="Q5870" s="4"/>
      <c r="R5870" s="4"/>
      <c r="S5870" s="6">
        <f>SUM(O5870:R5870)</f>
        <v>0</v>
      </c>
      <c r="T5870" s="7"/>
      <c r="U5870" s="5"/>
      <c r="V5870" s="5"/>
      <c r="W5870" s="5"/>
      <c r="X5870" s="5"/>
      <c r="Y5870" s="5"/>
      <c r="Z5870" s="6">
        <f>SUM(T5870:Y5870)</f>
        <v>0</v>
      </c>
      <c r="AA5870" s="5"/>
      <c r="AB5870" s="5"/>
      <c r="AC5870" s="40">
        <f>G5870+J5870+N5870+S5870+Z5870+AA5870-AB5870</f>
        <v>40.482758620689658</v>
      </c>
    </row>
    <row r="5871" spans="1:29" x14ac:dyDescent="0.25">
      <c r="A5871" s="225">
        <v>5867</v>
      </c>
      <c r="B5871" s="156">
        <v>214101</v>
      </c>
      <c r="C5871" s="36" t="s">
        <v>5457</v>
      </c>
      <c r="D5871" s="39">
        <v>0.4035629629629629</v>
      </c>
      <c r="E5871" s="123"/>
      <c r="F5871" s="33"/>
      <c r="G5871" s="34">
        <v>40.356296296296293</v>
      </c>
      <c r="H5871" s="33"/>
      <c r="I5871" s="32"/>
      <c r="J5871" s="34">
        <v>0</v>
      </c>
      <c r="K5871" s="33"/>
      <c r="L5871" s="32"/>
      <c r="M5871" s="32"/>
      <c r="N5871" s="34">
        <v>0</v>
      </c>
      <c r="O5871" s="32"/>
      <c r="P5871" s="32"/>
      <c r="Q5871" s="32"/>
      <c r="R5871" s="32"/>
      <c r="S5871" s="34">
        <v>0</v>
      </c>
      <c r="T5871" s="35"/>
      <c r="U5871" s="33"/>
      <c r="V5871" s="33"/>
      <c r="W5871" s="33"/>
      <c r="X5871" s="33"/>
      <c r="Y5871" s="33"/>
      <c r="Z5871" s="34">
        <v>0</v>
      </c>
      <c r="AA5871" s="33"/>
      <c r="AB5871" s="33"/>
      <c r="AC5871" s="42">
        <v>40.356296296296293</v>
      </c>
    </row>
    <row r="5872" spans="1:29" x14ac:dyDescent="0.25">
      <c r="A5872" s="224">
        <v>5868</v>
      </c>
      <c r="B5872" s="113" t="s">
        <v>3281</v>
      </c>
      <c r="C5872" s="13" t="s">
        <v>2360</v>
      </c>
      <c r="D5872" s="18">
        <v>0.40333333333333338</v>
      </c>
      <c r="E5872" s="122"/>
      <c r="F5872" s="17"/>
      <c r="G5872" s="18">
        <v>40.333333333333336</v>
      </c>
      <c r="H5872" s="17"/>
      <c r="I5872" s="19"/>
      <c r="J5872" s="18">
        <v>0</v>
      </c>
      <c r="K5872" s="17"/>
      <c r="L5872" s="19"/>
      <c r="M5872" s="19"/>
      <c r="N5872" s="18">
        <v>0</v>
      </c>
      <c r="O5872" s="19"/>
      <c r="P5872" s="19"/>
      <c r="Q5872" s="19"/>
      <c r="R5872" s="19"/>
      <c r="S5872" s="18">
        <v>0</v>
      </c>
      <c r="T5872" s="20"/>
      <c r="U5872" s="17"/>
      <c r="V5872" s="17"/>
      <c r="W5872" s="17"/>
      <c r="X5872" s="17"/>
      <c r="Y5872" s="17"/>
      <c r="Z5872" s="18">
        <v>0</v>
      </c>
      <c r="AA5872" s="17"/>
      <c r="AB5872" s="17"/>
      <c r="AC5872" s="41">
        <v>40.333333333333336</v>
      </c>
    </row>
    <row r="5873" spans="1:29" x14ac:dyDescent="0.25">
      <c r="A5873" s="224">
        <v>5869</v>
      </c>
      <c r="B5873" s="113" t="s">
        <v>1288</v>
      </c>
      <c r="C5873" s="8" t="s">
        <v>5456</v>
      </c>
      <c r="D5873" s="6">
        <v>0.38655172413793104</v>
      </c>
      <c r="E5873" s="121"/>
      <c r="F5873" s="5"/>
      <c r="G5873" s="6">
        <f>SUM(D5873*100,E5873:F5873)</f>
        <v>38.655172413793103</v>
      </c>
      <c r="H5873" s="5"/>
      <c r="I5873" s="4"/>
      <c r="J5873" s="6">
        <f>SUM(H5873:I5873)</f>
        <v>0</v>
      </c>
      <c r="K5873" s="5"/>
      <c r="L5873" s="4"/>
      <c r="M5873" s="4"/>
      <c r="N5873" s="6">
        <f>SUM(K5873:M5873)</f>
        <v>0</v>
      </c>
      <c r="O5873" s="4"/>
      <c r="P5873" s="4"/>
      <c r="Q5873" s="4"/>
      <c r="R5873" s="4"/>
      <c r="S5873" s="6">
        <f>SUM(O5873:R5873)</f>
        <v>0</v>
      </c>
      <c r="T5873" s="7"/>
      <c r="U5873" s="5"/>
      <c r="V5873" s="5">
        <v>1.6</v>
      </c>
      <c r="W5873" s="5"/>
      <c r="X5873" s="5"/>
      <c r="Y5873" s="5"/>
      <c r="Z5873" s="6">
        <f>SUM(T5873:Y5873)</f>
        <v>1.6</v>
      </c>
      <c r="AA5873" s="5"/>
      <c r="AB5873" s="5"/>
      <c r="AC5873" s="40">
        <f>G5873+J5873+N5873+S5873+Z5873+AA5873-AB5873</f>
        <v>40.255172413793105</v>
      </c>
    </row>
    <row r="5874" spans="1:29" x14ac:dyDescent="0.25">
      <c r="A5874" s="224">
        <v>5870</v>
      </c>
      <c r="B5874" s="113" t="s">
        <v>3282</v>
      </c>
      <c r="C5874" s="13" t="s">
        <v>2360</v>
      </c>
      <c r="D5874" s="18">
        <v>0.40200000000000002</v>
      </c>
      <c r="E5874" s="122"/>
      <c r="F5874" s="17"/>
      <c r="G5874" s="18">
        <v>40.200000000000003</v>
      </c>
      <c r="H5874" s="17"/>
      <c r="I5874" s="19"/>
      <c r="J5874" s="18">
        <v>0</v>
      </c>
      <c r="K5874" s="17"/>
      <c r="L5874" s="19"/>
      <c r="M5874" s="19"/>
      <c r="N5874" s="18">
        <v>0</v>
      </c>
      <c r="O5874" s="19"/>
      <c r="P5874" s="19"/>
      <c r="Q5874" s="19"/>
      <c r="R5874" s="19"/>
      <c r="S5874" s="18">
        <v>0</v>
      </c>
      <c r="T5874" s="20"/>
      <c r="U5874" s="17"/>
      <c r="V5874" s="17"/>
      <c r="W5874" s="17"/>
      <c r="X5874" s="17"/>
      <c r="Y5874" s="17"/>
      <c r="Z5874" s="18">
        <v>0</v>
      </c>
      <c r="AA5874" s="17"/>
      <c r="AB5874" s="17"/>
      <c r="AC5874" s="41">
        <v>40.200000000000003</v>
      </c>
    </row>
    <row r="5875" spans="1:29" x14ac:dyDescent="0.25">
      <c r="A5875" s="225">
        <v>5871</v>
      </c>
      <c r="B5875" s="113" t="s">
        <v>3283</v>
      </c>
      <c r="C5875" s="13" t="s">
        <v>2360</v>
      </c>
      <c r="D5875" s="18">
        <v>0.39333333333333337</v>
      </c>
      <c r="E5875" s="122"/>
      <c r="F5875" s="17"/>
      <c r="G5875" s="18">
        <v>39.333333333333336</v>
      </c>
      <c r="H5875" s="17"/>
      <c r="I5875" s="19"/>
      <c r="J5875" s="18">
        <v>0</v>
      </c>
      <c r="K5875" s="17"/>
      <c r="L5875" s="19"/>
      <c r="M5875" s="19"/>
      <c r="N5875" s="18">
        <v>0</v>
      </c>
      <c r="O5875" s="19"/>
      <c r="P5875" s="19"/>
      <c r="Q5875" s="19"/>
      <c r="R5875" s="19"/>
      <c r="S5875" s="18">
        <v>0</v>
      </c>
      <c r="T5875" s="20"/>
      <c r="U5875" s="17">
        <v>0.8</v>
      </c>
      <c r="V5875" s="17"/>
      <c r="W5875" s="17"/>
      <c r="X5875" s="17"/>
      <c r="Y5875" s="17"/>
      <c r="Z5875" s="18">
        <v>0.8</v>
      </c>
      <c r="AA5875" s="17"/>
      <c r="AB5875" s="17"/>
      <c r="AC5875" s="41">
        <v>40.133333333333333</v>
      </c>
    </row>
    <row r="5876" spans="1:29" x14ac:dyDescent="0.25">
      <c r="A5876" s="224">
        <v>5872</v>
      </c>
      <c r="B5876" s="156">
        <v>194059</v>
      </c>
      <c r="C5876" s="36" t="s">
        <v>5457</v>
      </c>
      <c r="D5876" s="39">
        <v>0.40100000000000002</v>
      </c>
      <c r="E5876" s="123"/>
      <c r="F5876" s="33"/>
      <c r="G5876" s="34">
        <v>40.1</v>
      </c>
      <c r="H5876" s="33"/>
      <c r="I5876" s="32"/>
      <c r="J5876" s="34">
        <v>0</v>
      </c>
      <c r="K5876" s="33"/>
      <c r="L5876" s="32"/>
      <c r="M5876" s="32"/>
      <c r="N5876" s="34">
        <v>0</v>
      </c>
      <c r="O5876" s="32"/>
      <c r="P5876" s="32"/>
      <c r="Q5876" s="32"/>
      <c r="R5876" s="32"/>
      <c r="S5876" s="34">
        <v>0</v>
      </c>
      <c r="T5876" s="35"/>
      <c r="U5876" s="33"/>
      <c r="V5876" s="33"/>
      <c r="W5876" s="33"/>
      <c r="X5876" s="33"/>
      <c r="Y5876" s="33"/>
      <c r="Z5876" s="34">
        <v>0</v>
      </c>
      <c r="AA5876" s="33"/>
      <c r="AB5876" s="33"/>
      <c r="AC5876" s="42">
        <v>40.1</v>
      </c>
    </row>
    <row r="5877" spans="1:29" x14ac:dyDescent="0.25">
      <c r="A5877" s="224">
        <v>5873</v>
      </c>
      <c r="B5877" s="156">
        <v>184048</v>
      </c>
      <c r="C5877" s="36" t="s">
        <v>5457</v>
      </c>
      <c r="D5877" s="39">
        <v>0.3997222222222222</v>
      </c>
      <c r="E5877" s="123"/>
      <c r="F5877" s="33"/>
      <c r="G5877" s="34">
        <v>39.972222222222221</v>
      </c>
      <c r="H5877" s="33"/>
      <c r="I5877" s="32"/>
      <c r="J5877" s="34">
        <v>0</v>
      </c>
      <c r="K5877" s="33"/>
      <c r="L5877" s="32"/>
      <c r="M5877" s="32"/>
      <c r="N5877" s="34">
        <v>0</v>
      </c>
      <c r="O5877" s="32"/>
      <c r="P5877" s="32"/>
      <c r="Q5877" s="32"/>
      <c r="R5877" s="32"/>
      <c r="S5877" s="34">
        <v>0</v>
      </c>
      <c r="T5877" s="35"/>
      <c r="U5877" s="33"/>
      <c r="V5877" s="33"/>
      <c r="W5877" s="33"/>
      <c r="X5877" s="33"/>
      <c r="Y5877" s="33"/>
      <c r="Z5877" s="34">
        <v>0</v>
      </c>
      <c r="AA5877" s="33"/>
      <c r="AB5877" s="33"/>
      <c r="AC5877" s="42">
        <v>39.972222222222221</v>
      </c>
    </row>
    <row r="5878" spans="1:29" x14ac:dyDescent="0.25">
      <c r="A5878" s="224">
        <v>5874</v>
      </c>
      <c r="B5878" s="156">
        <v>184071</v>
      </c>
      <c r="C5878" s="36" t="s">
        <v>5457</v>
      </c>
      <c r="D5878" s="39">
        <v>0.39805555555555555</v>
      </c>
      <c r="E5878" s="123"/>
      <c r="F5878" s="33"/>
      <c r="G5878" s="34">
        <v>39.805555555555557</v>
      </c>
      <c r="H5878" s="33"/>
      <c r="I5878" s="32"/>
      <c r="J5878" s="34">
        <v>0</v>
      </c>
      <c r="K5878" s="33"/>
      <c r="L5878" s="32"/>
      <c r="M5878" s="32"/>
      <c r="N5878" s="34">
        <v>0</v>
      </c>
      <c r="O5878" s="32"/>
      <c r="P5878" s="32"/>
      <c r="Q5878" s="32"/>
      <c r="R5878" s="32"/>
      <c r="S5878" s="34">
        <v>0</v>
      </c>
      <c r="T5878" s="35"/>
      <c r="U5878" s="33"/>
      <c r="V5878" s="33"/>
      <c r="W5878" s="33"/>
      <c r="X5878" s="33"/>
      <c r="Y5878" s="33"/>
      <c r="Z5878" s="34">
        <v>0</v>
      </c>
      <c r="AA5878" s="33"/>
      <c r="AB5878" s="33"/>
      <c r="AC5878" s="42">
        <v>39.805555555555557</v>
      </c>
    </row>
    <row r="5879" spans="1:29" x14ac:dyDescent="0.25">
      <c r="A5879" s="225">
        <v>5875</v>
      </c>
      <c r="B5879" s="156">
        <v>194257</v>
      </c>
      <c r="C5879" s="36" t="s">
        <v>5457</v>
      </c>
      <c r="D5879" s="39">
        <v>0.39733333333333332</v>
      </c>
      <c r="E5879" s="123"/>
      <c r="F5879" s="33"/>
      <c r="G5879" s="34">
        <v>39.733333333333334</v>
      </c>
      <c r="H5879" s="33"/>
      <c r="I5879" s="32"/>
      <c r="J5879" s="34">
        <v>0</v>
      </c>
      <c r="K5879" s="33"/>
      <c r="L5879" s="32"/>
      <c r="M5879" s="32"/>
      <c r="N5879" s="34">
        <v>0</v>
      </c>
      <c r="O5879" s="32"/>
      <c r="P5879" s="32"/>
      <c r="Q5879" s="32"/>
      <c r="R5879" s="32"/>
      <c r="S5879" s="34">
        <v>0</v>
      </c>
      <c r="T5879" s="35"/>
      <c r="U5879" s="33"/>
      <c r="V5879" s="33"/>
      <c r="W5879" s="33"/>
      <c r="X5879" s="33"/>
      <c r="Y5879" s="33"/>
      <c r="Z5879" s="34">
        <v>0</v>
      </c>
      <c r="AA5879" s="33"/>
      <c r="AB5879" s="33"/>
      <c r="AC5879" s="42">
        <v>39.733333333333334</v>
      </c>
    </row>
    <row r="5880" spans="1:29" x14ac:dyDescent="0.25">
      <c r="A5880" s="224">
        <v>5876</v>
      </c>
      <c r="B5880" s="113" t="s">
        <v>3997</v>
      </c>
      <c r="C5880" s="13" t="s">
        <v>3340</v>
      </c>
      <c r="D5880" s="18">
        <v>0.39700000000000002</v>
      </c>
      <c r="E5880" s="122"/>
      <c r="F5880" s="17"/>
      <c r="G5880" s="18">
        <v>39.700000000000003</v>
      </c>
      <c r="H5880" s="17"/>
      <c r="I5880" s="19"/>
      <c r="J5880" s="18">
        <v>0</v>
      </c>
      <c r="K5880" s="17"/>
      <c r="L5880" s="19"/>
      <c r="M5880" s="19"/>
      <c r="N5880" s="18">
        <v>0</v>
      </c>
      <c r="O5880" s="19"/>
      <c r="P5880" s="19"/>
      <c r="Q5880" s="19"/>
      <c r="R5880" s="19"/>
      <c r="S5880" s="18">
        <v>0</v>
      </c>
      <c r="T5880" s="20"/>
      <c r="U5880" s="17"/>
      <c r="V5880" s="17"/>
      <c r="W5880" s="17"/>
      <c r="X5880" s="17"/>
      <c r="Y5880" s="17"/>
      <c r="Z5880" s="18">
        <v>0</v>
      </c>
      <c r="AA5880" s="17"/>
      <c r="AB5880" s="17"/>
      <c r="AC5880" s="41">
        <v>39.700000000000003</v>
      </c>
    </row>
    <row r="5881" spans="1:29" x14ac:dyDescent="0.25">
      <c r="A5881" s="224">
        <v>5877</v>
      </c>
      <c r="B5881" s="113" t="s">
        <v>3284</v>
      </c>
      <c r="C5881" s="13" t="s">
        <v>2360</v>
      </c>
      <c r="D5881" s="18">
        <v>0.39666666666666667</v>
      </c>
      <c r="E5881" s="122"/>
      <c r="F5881" s="17"/>
      <c r="G5881" s="18">
        <v>39.666666666666664</v>
      </c>
      <c r="H5881" s="17"/>
      <c r="I5881" s="19"/>
      <c r="J5881" s="18">
        <v>0</v>
      </c>
      <c r="K5881" s="17"/>
      <c r="L5881" s="19"/>
      <c r="M5881" s="19"/>
      <c r="N5881" s="18">
        <v>0</v>
      </c>
      <c r="O5881" s="19"/>
      <c r="P5881" s="19"/>
      <c r="Q5881" s="19"/>
      <c r="R5881" s="19"/>
      <c r="S5881" s="18">
        <v>0</v>
      </c>
      <c r="T5881" s="20"/>
      <c r="U5881" s="17"/>
      <c r="V5881" s="17"/>
      <c r="W5881" s="17"/>
      <c r="X5881" s="17"/>
      <c r="Y5881" s="17"/>
      <c r="Z5881" s="18">
        <v>0</v>
      </c>
      <c r="AA5881" s="17"/>
      <c r="AB5881" s="17"/>
      <c r="AC5881" s="41">
        <v>39.666666666666664</v>
      </c>
    </row>
    <row r="5882" spans="1:29" x14ac:dyDescent="0.25">
      <c r="A5882" s="224">
        <v>5878</v>
      </c>
      <c r="B5882" s="113" t="s">
        <v>5210</v>
      </c>
      <c r="C5882" s="9" t="s">
        <v>4042</v>
      </c>
      <c r="D5882" s="18">
        <v>0.38666666666666666</v>
      </c>
      <c r="E5882" s="124"/>
      <c r="F5882" s="17"/>
      <c r="G5882" s="18">
        <f>SUM(D5882*100,E5882:F5882)</f>
        <v>38.666666666666664</v>
      </c>
      <c r="H5882" s="17"/>
      <c r="I5882" s="19"/>
      <c r="J5882" s="18">
        <f>SUM(H5882:I5882)</f>
        <v>0</v>
      </c>
      <c r="K5882" s="17"/>
      <c r="L5882" s="19"/>
      <c r="M5882" s="19"/>
      <c r="N5882" s="18">
        <f>SUM(K5882:M5882)</f>
        <v>0</v>
      </c>
      <c r="O5882" s="19"/>
      <c r="P5882" s="19"/>
      <c r="Q5882" s="19"/>
      <c r="R5882" s="19"/>
      <c r="S5882" s="18">
        <f>SUM(O5882:R5882)</f>
        <v>0</v>
      </c>
      <c r="T5882" s="20"/>
      <c r="U5882" s="17">
        <v>1</v>
      </c>
      <c r="V5882" s="17"/>
      <c r="W5882" s="17"/>
      <c r="X5882" s="17"/>
      <c r="Y5882" s="17"/>
      <c r="Z5882" s="18">
        <f>SUM(T5882:Y5882)</f>
        <v>1</v>
      </c>
      <c r="AA5882" s="17"/>
      <c r="AB5882" s="17"/>
      <c r="AC5882" s="41">
        <f>G5882+J5882+N5882+S5882+Z5882+AA5882-AB5882</f>
        <v>39.666666666666664</v>
      </c>
    </row>
    <row r="5883" spans="1:29" x14ac:dyDescent="0.25">
      <c r="A5883" s="225">
        <v>5879</v>
      </c>
      <c r="B5883" s="117" t="s">
        <v>1289</v>
      </c>
      <c r="C5883" s="8" t="s">
        <v>5456</v>
      </c>
      <c r="D5883" s="6">
        <v>0.39645161290322578</v>
      </c>
      <c r="E5883" s="121"/>
      <c r="F5883" s="5"/>
      <c r="G5883" s="6">
        <f>SUM(D5883*100,E5883:F5883)</f>
        <v>39.645161290322577</v>
      </c>
      <c r="H5883" s="5"/>
      <c r="I5883" s="4"/>
      <c r="J5883" s="6">
        <f>SUM(H5883:I5883)</f>
        <v>0</v>
      </c>
      <c r="K5883" s="5"/>
      <c r="L5883" s="4"/>
      <c r="M5883" s="4"/>
      <c r="N5883" s="6">
        <f>SUM(K5883:M5883)</f>
        <v>0</v>
      </c>
      <c r="O5883" s="4"/>
      <c r="P5883" s="4"/>
      <c r="Q5883" s="4"/>
      <c r="R5883" s="4"/>
      <c r="S5883" s="6">
        <f>SUM(O5883:R5883)</f>
        <v>0</v>
      </c>
      <c r="T5883" s="7"/>
      <c r="U5883" s="5"/>
      <c r="V5883" s="5"/>
      <c r="W5883" s="5"/>
      <c r="X5883" s="5"/>
      <c r="Y5883" s="5"/>
      <c r="Z5883" s="6">
        <f>SUM(T5883:Y5883)</f>
        <v>0</v>
      </c>
      <c r="AA5883" s="5"/>
      <c r="AB5883" s="5"/>
      <c r="AC5883" s="40">
        <f>G5883+J5883+N5883+S5883+Z5883+AA5883-AB5883</f>
        <v>39.645161290322577</v>
      </c>
    </row>
    <row r="5884" spans="1:29" x14ac:dyDescent="0.25">
      <c r="A5884" s="224">
        <v>5880</v>
      </c>
      <c r="B5884" s="113" t="s">
        <v>1290</v>
      </c>
      <c r="C5884" s="8" t="s">
        <v>5456</v>
      </c>
      <c r="D5884" s="6">
        <v>0.39620689655172414</v>
      </c>
      <c r="E5884" s="121"/>
      <c r="F5884" s="5"/>
      <c r="G5884" s="6">
        <f>SUM(D5884*100,E5884:F5884)</f>
        <v>39.620689655172413</v>
      </c>
      <c r="H5884" s="5"/>
      <c r="I5884" s="4"/>
      <c r="J5884" s="6">
        <f>SUM(H5884:I5884)</f>
        <v>0</v>
      </c>
      <c r="K5884" s="5"/>
      <c r="L5884" s="4"/>
      <c r="M5884" s="4"/>
      <c r="N5884" s="6">
        <f>SUM(K5884:M5884)</f>
        <v>0</v>
      </c>
      <c r="O5884" s="4"/>
      <c r="P5884" s="4"/>
      <c r="Q5884" s="4"/>
      <c r="R5884" s="4"/>
      <c r="S5884" s="6">
        <f>SUM(O5884:R5884)</f>
        <v>0</v>
      </c>
      <c r="T5884" s="7"/>
      <c r="U5884" s="5"/>
      <c r="V5884" s="5"/>
      <c r="W5884" s="5"/>
      <c r="X5884" s="5"/>
      <c r="Y5884" s="5"/>
      <c r="Z5884" s="6">
        <f>SUM(T5884:Y5884)</f>
        <v>0</v>
      </c>
      <c r="AA5884" s="5"/>
      <c r="AB5884" s="5"/>
      <c r="AC5884" s="40">
        <f>G5884+J5884+N5884+S5884+Z5884+AA5884-AB5884</f>
        <v>39.620689655172413</v>
      </c>
    </row>
    <row r="5885" spans="1:29" x14ac:dyDescent="0.25">
      <c r="A5885" s="224">
        <v>5881</v>
      </c>
      <c r="B5885" s="156">
        <v>204260</v>
      </c>
      <c r="C5885" s="36" t="s">
        <v>5457</v>
      </c>
      <c r="D5885" s="38">
        <v>0.3959375</v>
      </c>
      <c r="E5885" s="123"/>
      <c r="F5885" s="33"/>
      <c r="G5885" s="34">
        <v>39.59375</v>
      </c>
      <c r="H5885" s="33"/>
      <c r="I5885" s="32"/>
      <c r="J5885" s="34">
        <v>0</v>
      </c>
      <c r="K5885" s="33"/>
      <c r="L5885" s="32"/>
      <c r="M5885" s="32"/>
      <c r="N5885" s="34">
        <v>0</v>
      </c>
      <c r="O5885" s="32"/>
      <c r="P5885" s="32"/>
      <c r="Q5885" s="32"/>
      <c r="R5885" s="32"/>
      <c r="S5885" s="34">
        <v>0</v>
      </c>
      <c r="T5885" s="35"/>
      <c r="U5885" s="33"/>
      <c r="V5885" s="33"/>
      <c r="W5885" s="33"/>
      <c r="X5885" s="33"/>
      <c r="Y5885" s="33"/>
      <c r="Z5885" s="34">
        <v>0</v>
      </c>
      <c r="AA5885" s="33"/>
      <c r="AB5885" s="33"/>
      <c r="AC5885" s="42">
        <v>39.59375</v>
      </c>
    </row>
    <row r="5886" spans="1:29" x14ac:dyDescent="0.25">
      <c r="A5886" s="224">
        <v>5882</v>
      </c>
      <c r="B5886" s="113" t="s">
        <v>1291</v>
      </c>
      <c r="C5886" s="8" t="s">
        <v>5456</v>
      </c>
      <c r="D5886" s="6">
        <v>0.39586206896551723</v>
      </c>
      <c r="E5886" s="121"/>
      <c r="F5886" s="5"/>
      <c r="G5886" s="6">
        <f>SUM(D5886*100,E5886:F5886)</f>
        <v>39.586206896551722</v>
      </c>
      <c r="H5886" s="5"/>
      <c r="I5886" s="4"/>
      <c r="J5886" s="6">
        <f>SUM(H5886:I5886)</f>
        <v>0</v>
      </c>
      <c r="K5886" s="5"/>
      <c r="L5886" s="4"/>
      <c r="M5886" s="4"/>
      <c r="N5886" s="6">
        <f>SUM(K5886:M5886)</f>
        <v>0</v>
      </c>
      <c r="O5886" s="4"/>
      <c r="P5886" s="4"/>
      <c r="Q5886" s="4"/>
      <c r="R5886" s="4"/>
      <c r="S5886" s="6">
        <f>SUM(O5886:R5886)</f>
        <v>0</v>
      </c>
      <c r="T5886" s="7"/>
      <c r="U5886" s="5"/>
      <c r="V5886" s="5"/>
      <c r="W5886" s="5"/>
      <c r="X5886" s="5"/>
      <c r="Y5886" s="5"/>
      <c r="Z5886" s="6">
        <f>SUM(T5886:Y5886)</f>
        <v>0</v>
      </c>
      <c r="AA5886" s="5"/>
      <c r="AB5886" s="5"/>
      <c r="AC5886" s="40">
        <f>G5886+J5886+N5886+S5886+Z5886+AA5886-AB5886</f>
        <v>39.586206896551722</v>
      </c>
    </row>
    <row r="5887" spans="1:29" x14ac:dyDescent="0.25">
      <c r="A5887" s="225">
        <v>5883</v>
      </c>
      <c r="B5887" s="115" t="s">
        <v>4794</v>
      </c>
      <c r="C5887" s="8" t="s">
        <v>4042</v>
      </c>
      <c r="D5887" s="18">
        <v>0.38733333333333331</v>
      </c>
      <c r="E5887" s="124"/>
      <c r="F5887" s="17"/>
      <c r="G5887" s="18">
        <f>SUM(D5887*100,E5887:F5887)</f>
        <v>38.733333333333334</v>
      </c>
      <c r="H5887" s="17"/>
      <c r="I5887" s="19"/>
      <c r="J5887" s="18">
        <f>SUM(H5887:I5887)</f>
        <v>0</v>
      </c>
      <c r="K5887" s="17"/>
      <c r="L5887" s="19"/>
      <c r="M5887" s="19"/>
      <c r="N5887" s="18">
        <f>SUM(K5887:M5887)</f>
        <v>0</v>
      </c>
      <c r="O5887" s="19"/>
      <c r="P5887" s="19"/>
      <c r="Q5887" s="19"/>
      <c r="R5887" s="19"/>
      <c r="S5887" s="18">
        <f>SUM(O5887:R5887)</f>
        <v>0</v>
      </c>
      <c r="T5887" s="20"/>
      <c r="U5887" s="17">
        <v>0.8</v>
      </c>
      <c r="V5887" s="17"/>
      <c r="W5887" s="17"/>
      <c r="X5887" s="17"/>
      <c r="Y5887" s="17"/>
      <c r="Z5887" s="18">
        <f>SUM(T5887:Y5887)</f>
        <v>0.8</v>
      </c>
      <c r="AA5887" s="17"/>
      <c r="AB5887" s="17"/>
      <c r="AC5887" s="41">
        <f>G5887+J5887+N5887+S5887+Z5887+AA5887-AB5887</f>
        <v>39.533333333333331</v>
      </c>
    </row>
    <row r="5888" spans="1:29" x14ac:dyDescent="0.25">
      <c r="A5888" s="224">
        <v>5884</v>
      </c>
      <c r="B5888" s="112" t="s">
        <v>4371</v>
      </c>
      <c r="C5888" s="8" t="s">
        <v>4356</v>
      </c>
      <c r="D5888" s="18">
        <v>0.39483870967741935</v>
      </c>
      <c r="E5888" s="124"/>
      <c r="F5888" s="17"/>
      <c r="G5888" s="18">
        <f>SUM(D5888*100,E5888:F5888)</f>
        <v>39.483870967741936</v>
      </c>
      <c r="H5888" s="17"/>
      <c r="I5888" s="19"/>
      <c r="J5888" s="18">
        <f>SUM(H5888:I5888)</f>
        <v>0</v>
      </c>
      <c r="K5888" s="17"/>
      <c r="L5888" s="19"/>
      <c r="M5888" s="19"/>
      <c r="N5888" s="18">
        <f>SUM(K5888:M5888)</f>
        <v>0</v>
      </c>
      <c r="O5888" s="19"/>
      <c r="P5888" s="19"/>
      <c r="Q5888" s="19"/>
      <c r="R5888" s="19"/>
      <c r="S5888" s="18">
        <f>SUM(O5888:R5888)</f>
        <v>0</v>
      </c>
      <c r="T5888" s="20"/>
      <c r="U5888" s="17"/>
      <c r="V5888" s="17"/>
      <c r="W5888" s="17"/>
      <c r="X5888" s="17"/>
      <c r="Y5888" s="17"/>
      <c r="Z5888" s="18">
        <f>SUM(T5888:Y5888)</f>
        <v>0</v>
      </c>
      <c r="AA5888" s="17"/>
      <c r="AB5888" s="17"/>
      <c r="AC5888" s="41">
        <f>G5888+J5888+N5888+S5888+Z5888+AA5888-AB5888</f>
        <v>39.483870967741936</v>
      </c>
    </row>
    <row r="5889" spans="1:29" x14ac:dyDescent="0.25">
      <c r="A5889" s="224">
        <v>5885</v>
      </c>
      <c r="B5889" s="199" t="s">
        <v>1292</v>
      </c>
      <c r="C5889" s="8" t="s">
        <v>5456</v>
      </c>
      <c r="D5889" s="6">
        <v>0.36967741935483872</v>
      </c>
      <c r="E5889" s="121"/>
      <c r="F5889" s="5"/>
      <c r="G5889" s="6">
        <f>SUM(D5889*100,E5889:F5889)</f>
        <v>36.967741935483872</v>
      </c>
      <c r="H5889" s="5"/>
      <c r="I5889" s="4"/>
      <c r="J5889" s="6">
        <f>SUM(H5889:I5889)</f>
        <v>0</v>
      </c>
      <c r="K5889" s="5"/>
      <c r="L5889" s="4"/>
      <c r="M5889" s="4"/>
      <c r="N5889" s="6">
        <f>SUM(K5889:M5889)</f>
        <v>0</v>
      </c>
      <c r="O5889" s="4">
        <v>2.5</v>
      </c>
      <c r="P5889" s="4"/>
      <c r="Q5889" s="4"/>
      <c r="R5889" s="4"/>
      <c r="S5889" s="6">
        <f>SUM(O5889:R5889)</f>
        <v>2.5</v>
      </c>
      <c r="T5889" s="7"/>
      <c r="U5889" s="5"/>
      <c r="V5889" s="5"/>
      <c r="W5889" s="5"/>
      <c r="X5889" s="5"/>
      <c r="Y5889" s="5"/>
      <c r="Z5889" s="6">
        <f>SUM(T5889:Y5889)</f>
        <v>0</v>
      </c>
      <c r="AA5889" s="5"/>
      <c r="AB5889" s="5"/>
      <c r="AC5889" s="40">
        <f>G5889+J5889+N5889+S5889+Z5889+AA5889-AB5889</f>
        <v>39.467741935483872</v>
      </c>
    </row>
    <row r="5890" spans="1:29" x14ac:dyDescent="0.25">
      <c r="A5890" s="224">
        <v>5886</v>
      </c>
      <c r="B5890" s="112" t="s">
        <v>4310</v>
      </c>
      <c r="C5890" s="8" t="s">
        <v>4042</v>
      </c>
      <c r="D5890" s="18">
        <v>0.36966666666666664</v>
      </c>
      <c r="E5890" s="124"/>
      <c r="F5890" s="17"/>
      <c r="G5890" s="18">
        <f>SUM(D5890*100,E5890:F5890)</f>
        <v>36.966666666666661</v>
      </c>
      <c r="H5890" s="17"/>
      <c r="I5890" s="19"/>
      <c r="J5890" s="18">
        <f>SUM(H5890:I5890)</f>
        <v>0</v>
      </c>
      <c r="K5890" s="17"/>
      <c r="L5890" s="19"/>
      <c r="M5890" s="19"/>
      <c r="N5890" s="18">
        <f>SUM(K5890:M5890)</f>
        <v>0</v>
      </c>
      <c r="O5890" s="19">
        <v>2.5</v>
      </c>
      <c r="P5890" s="19"/>
      <c r="Q5890" s="19"/>
      <c r="R5890" s="19"/>
      <c r="S5890" s="18">
        <f>SUM(O5890:R5890)</f>
        <v>2.5</v>
      </c>
      <c r="T5890" s="20"/>
      <c r="U5890" s="17"/>
      <c r="V5890" s="17"/>
      <c r="W5890" s="17"/>
      <c r="X5890" s="17"/>
      <c r="Y5890" s="17"/>
      <c r="Z5890" s="18">
        <f>SUM(T5890:Y5890)</f>
        <v>0</v>
      </c>
      <c r="AA5890" s="17"/>
      <c r="AB5890" s="17"/>
      <c r="AC5890" s="41">
        <f>G5890+J5890+N5890+S5890+Z5890+AA5890-AB5890</f>
        <v>39.466666666666661</v>
      </c>
    </row>
    <row r="5891" spans="1:29" x14ac:dyDescent="0.25">
      <c r="A5891" s="225">
        <v>5887</v>
      </c>
      <c r="B5891" s="171" t="s">
        <v>1772</v>
      </c>
      <c r="C5891" s="21" t="s">
        <v>1369</v>
      </c>
      <c r="D5891" s="18">
        <v>0.39409785932721714</v>
      </c>
      <c r="E5891" s="122"/>
      <c r="F5891" s="17"/>
      <c r="G5891" s="18">
        <f>SUM(D5891*100,E5891:F5891)</f>
        <v>39.409785932721711</v>
      </c>
      <c r="H5891" s="17"/>
      <c r="I5891" s="19"/>
      <c r="J5891" s="18">
        <f>SUM(H5891:I5891)</f>
        <v>0</v>
      </c>
      <c r="K5891" s="17"/>
      <c r="L5891" s="19"/>
      <c r="M5891" s="19"/>
      <c r="N5891" s="18">
        <f>SUM(K5891:M5891)</f>
        <v>0</v>
      </c>
      <c r="O5891" s="19"/>
      <c r="P5891" s="19"/>
      <c r="Q5891" s="19"/>
      <c r="R5891" s="19"/>
      <c r="S5891" s="18">
        <f>SUM(O5891:R5891)</f>
        <v>0</v>
      </c>
      <c r="T5891" s="20"/>
      <c r="U5891" s="17"/>
      <c r="V5891" s="17"/>
      <c r="W5891" s="17"/>
      <c r="X5891" s="17"/>
      <c r="Y5891" s="17"/>
      <c r="Z5891" s="18">
        <f>SUM(T5891:Y5891)</f>
        <v>0</v>
      </c>
      <c r="AA5891" s="17"/>
      <c r="AB5891" s="17"/>
      <c r="AC5891" s="41">
        <f>G5891+J5891+N5891+S5891+Z5891+AA5891-AB5891</f>
        <v>39.409785932721711</v>
      </c>
    </row>
    <row r="5892" spans="1:29" x14ac:dyDescent="0.25">
      <c r="A5892" s="224">
        <v>5888</v>
      </c>
      <c r="B5892" s="62" t="s">
        <v>1293</v>
      </c>
      <c r="C5892" s="8" t="s">
        <v>5456</v>
      </c>
      <c r="D5892" s="6">
        <v>0.39344827586206899</v>
      </c>
      <c r="E5892" s="121"/>
      <c r="F5892" s="5"/>
      <c r="G5892" s="6">
        <f>SUM(D5892*100,E5892:F5892)</f>
        <v>39.344827586206897</v>
      </c>
      <c r="H5892" s="5"/>
      <c r="I5892" s="4"/>
      <c r="J5892" s="6">
        <f>SUM(H5892:I5892)</f>
        <v>0</v>
      </c>
      <c r="K5892" s="5"/>
      <c r="L5892" s="4"/>
      <c r="M5892" s="4"/>
      <c r="N5892" s="6">
        <f>SUM(K5892:M5892)</f>
        <v>0</v>
      </c>
      <c r="O5892" s="4"/>
      <c r="P5892" s="4"/>
      <c r="Q5892" s="4"/>
      <c r="R5892" s="4"/>
      <c r="S5892" s="6">
        <f>SUM(O5892:R5892)</f>
        <v>0</v>
      </c>
      <c r="T5892" s="7"/>
      <c r="U5892" s="5"/>
      <c r="V5892" s="5"/>
      <c r="W5892" s="5"/>
      <c r="X5892" s="5"/>
      <c r="Y5892" s="5"/>
      <c r="Z5892" s="6">
        <f>SUM(T5892:Y5892)</f>
        <v>0</v>
      </c>
      <c r="AA5892" s="5"/>
      <c r="AB5892" s="5"/>
      <c r="AC5892" s="40">
        <f>G5892+J5892+N5892+S5892+Z5892+AA5892-AB5892</f>
        <v>39.344827586206897</v>
      </c>
    </row>
    <row r="5893" spans="1:29" x14ac:dyDescent="0.25">
      <c r="A5893" s="224">
        <v>5889</v>
      </c>
      <c r="B5893" s="113" t="s">
        <v>1294</v>
      </c>
      <c r="C5893" s="8" t="s">
        <v>5456</v>
      </c>
      <c r="D5893" s="6">
        <v>0.36</v>
      </c>
      <c r="E5893" s="121"/>
      <c r="F5893" s="5"/>
      <c r="G5893" s="6">
        <f>SUM(D5893*100,E5893:F5893)</f>
        <v>36</v>
      </c>
      <c r="H5893" s="5"/>
      <c r="I5893" s="4"/>
      <c r="J5893" s="6">
        <f>SUM(H5893:I5893)</f>
        <v>0</v>
      </c>
      <c r="K5893" s="5"/>
      <c r="L5893" s="4"/>
      <c r="M5893" s="4"/>
      <c r="N5893" s="6">
        <f>SUM(K5893:M5893)</f>
        <v>0</v>
      </c>
      <c r="O5893" s="4">
        <v>2.5</v>
      </c>
      <c r="P5893" s="4"/>
      <c r="Q5893" s="4"/>
      <c r="R5893" s="4"/>
      <c r="S5893" s="6">
        <f>SUM(O5893:R5893)</f>
        <v>2.5</v>
      </c>
      <c r="T5893" s="7">
        <v>0.8</v>
      </c>
      <c r="U5893" s="5"/>
      <c r="V5893" s="5"/>
      <c r="W5893" s="5"/>
      <c r="X5893" s="5"/>
      <c r="Y5893" s="5"/>
      <c r="Z5893" s="6">
        <f>SUM(T5893:Y5893)</f>
        <v>0.8</v>
      </c>
      <c r="AA5893" s="5"/>
      <c r="AB5893" s="5"/>
      <c r="AC5893" s="40">
        <f>G5893+J5893+N5893+S5893+Z5893+AA5893-AB5893</f>
        <v>39.299999999999997</v>
      </c>
    </row>
    <row r="5894" spans="1:29" x14ac:dyDescent="0.25">
      <c r="A5894" s="224">
        <v>5890</v>
      </c>
      <c r="B5894" s="113" t="s">
        <v>3998</v>
      </c>
      <c r="C5894" s="13" t="s">
        <v>3340</v>
      </c>
      <c r="D5894" s="18">
        <v>0.39128205128205129</v>
      </c>
      <c r="E5894" s="122"/>
      <c r="F5894" s="17"/>
      <c r="G5894" s="18">
        <v>39.128205128205131</v>
      </c>
      <c r="H5894" s="17"/>
      <c r="I5894" s="19"/>
      <c r="J5894" s="18">
        <v>0</v>
      </c>
      <c r="K5894" s="17"/>
      <c r="L5894" s="19"/>
      <c r="M5894" s="19"/>
      <c r="N5894" s="18">
        <v>0</v>
      </c>
      <c r="O5894" s="19"/>
      <c r="P5894" s="19"/>
      <c r="Q5894" s="19"/>
      <c r="R5894" s="19"/>
      <c r="S5894" s="18">
        <v>0</v>
      </c>
      <c r="T5894" s="20"/>
      <c r="U5894" s="17"/>
      <c r="V5894" s="17"/>
      <c r="W5894" s="17"/>
      <c r="X5894" s="17"/>
      <c r="Y5894" s="17"/>
      <c r="Z5894" s="18">
        <v>0</v>
      </c>
      <c r="AA5894" s="17"/>
      <c r="AB5894" s="17"/>
      <c r="AC5894" s="41">
        <v>39.128205128205131</v>
      </c>
    </row>
    <row r="5895" spans="1:29" x14ac:dyDescent="0.25">
      <c r="A5895" s="225">
        <v>5891</v>
      </c>
      <c r="B5895" s="112" t="s">
        <v>4429</v>
      </c>
      <c r="C5895" s="8" t="s">
        <v>4042</v>
      </c>
      <c r="D5895" s="18">
        <v>0.34483870967741936</v>
      </c>
      <c r="E5895" s="124"/>
      <c r="F5895" s="17"/>
      <c r="G5895" s="18">
        <f>SUM(D5895*100,E5895:F5895)</f>
        <v>34.483870967741936</v>
      </c>
      <c r="H5895" s="17"/>
      <c r="I5895" s="19"/>
      <c r="J5895" s="18">
        <f>SUM(H5895:I5895)</f>
        <v>0</v>
      </c>
      <c r="K5895" s="17">
        <v>2</v>
      </c>
      <c r="L5895" s="19">
        <v>1.6</v>
      </c>
      <c r="M5895" s="19"/>
      <c r="N5895" s="18">
        <f>SUM(K5895:M5895)</f>
        <v>3.6</v>
      </c>
      <c r="O5895" s="19"/>
      <c r="P5895" s="19"/>
      <c r="Q5895" s="19"/>
      <c r="R5895" s="19"/>
      <c r="S5895" s="18">
        <f>SUM(O5895:R5895)</f>
        <v>0</v>
      </c>
      <c r="T5895" s="20"/>
      <c r="U5895" s="17">
        <v>1</v>
      </c>
      <c r="V5895" s="17"/>
      <c r="W5895" s="17"/>
      <c r="X5895" s="17"/>
      <c r="Y5895" s="17"/>
      <c r="Z5895" s="18">
        <f>SUM(T5895:Y5895)</f>
        <v>1</v>
      </c>
      <c r="AA5895" s="17"/>
      <c r="AB5895" s="17"/>
      <c r="AC5895" s="41">
        <f>G5895+J5895+N5895+S5895+Z5895+AA5895-AB5895</f>
        <v>39.083870967741937</v>
      </c>
    </row>
    <row r="5896" spans="1:29" x14ac:dyDescent="0.25">
      <c r="A5896" s="224">
        <v>5892</v>
      </c>
      <c r="B5896" s="113" t="s">
        <v>3999</v>
      </c>
      <c r="C5896" s="13" t="s">
        <v>3340</v>
      </c>
      <c r="D5896" s="18">
        <v>0.39031250000000001</v>
      </c>
      <c r="E5896" s="122"/>
      <c r="F5896" s="17"/>
      <c r="G5896" s="18">
        <v>39.03125</v>
      </c>
      <c r="H5896" s="17"/>
      <c r="I5896" s="19"/>
      <c r="J5896" s="18">
        <v>0</v>
      </c>
      <c r="K5896" s="17"/>
      <c r="L5896" s="19"/>
      <c r="M5896" s="19"/>
      <c r="N5896" s="18">
        <v>0</v>
      </c>
      <c r="O5896" s="19"/>
      <c r="P5896" s="19"/>
      <c r="Q5896" s="19"/>
      <c r="R5896" s="19"/>
      <c r="S5896" s="18">
        <v>0</v>
      </c>
      <c r="T5896" s="20"/>
      <c r="U5896" s="17"/>
      <c r="V5896" s="17"/>
      <c r="W5896" s="17"/>
      <c r="X5896" s="17"/>
      <c r="Y5896" s="17"/>
      <c r="Z5896" s="18">
        <v>0</v>
      </c>
      <c r="AA5896" s="17"/>
      <c r="AB5896" s="17"/>
      <c r="AC5896" s="41">
        <v>39.03125</v>
      </c>
    </row>
    <row r="5897" spans="1:29" x14ac:dyDescent="0.25">
      <c r="A5897" s="224">
        <v>5893</v>
      </c>
      <c r="B5897" s="114" t="s">
        <v>4099</v>
      </c>
      <c r="C5897" s="8" t="s">
        <v>4042</v>
      </c>
      <c r="D5897" s="18">
        <v>0.38968750000000002</v>
      </c>
      <c r="E5897" s="124"/>
      <c r="F5897" s="17"/>
      <c r="G5897" s="18">
        <f>SUM(D5897*100,E5897:F5897)</f>
        <v>38.96875</v>
      </c>
      <c r="H5897" s="17"/>
      <c r="I5897" s="19"/>
      <c r="J5897" s="18">
        <f>SUM(H5897:I5897)</f>
        <v>0</v>
      </c>
      <c r="K5897" s="17"/>
      <c r="L5897" s="19"/>
      <c r="M5897" s="19"/>
      <c r="N5897" s="18">
        <f>SUM(K5897:M5897)</f>
        <v>0</v>
      </c>
      <c r="O5897" s="19"/>
      <c r="P5897" s="19"/>
      <c r="Q5897" s="19"/>
      <c r="R5897" s="19"/>
      <c r="S5897" s="18">
        <f>SUM(O5897:R5897)</f>
        <v>0</v>
      </c>
      <c r="T5897" s="20"/>
      <c r="U5897" s="17"/>
      <c r="V5897" s="17"/>
      <c r="W5897" s="17"/>
      <c r="X5897" s="17"/>
      <c r="Y5897" s="17"/>
      <c r="Z5897" s="18">
        <f>SUM(T5897:Y5897)</f>
        <v>0</v>
      </c>
      <c r="AA5897" s="17"/>
      <c r="AB5897" s="17"/>
      <c r="AC5897" s="41">
        <f>G5897+J5897+N5897+S5897+Z5897+AA5897-AB5897</f>
        <v>38.96875</v>
      </c>
    </row>
    <row r="5898" spans="1:29" x14ac:dyDescent="0.25">
      <c r="A5898" s="224">
        <v>5894</v>
      </c>
      <c r="B5898" s="112" t="s">
        <v>4258</v>
      </c>
      <c r="C5898" s="8" t="s">
        <v>4042</v>
      </c>
      <c r="D5898" s="18">
        <v>0.38933333333333331</v>
      </c>
      <c r="E5898" s="124"/>
      <c r="F5898" s="17"/>
      <c r="G5898" s="18">
        <f>SUM(D5898*100,E5898:F5898)</f>
        <v>38.93333333333333</v>
      </c>
      <c r="H5898" s="17"/>
      <c r="I5898" s="19"/>
      <c r="J5898" s="18">
        <f>SUM(H5898:I5898)</f>
        <v>0</v>
      </c>
      <c r="K5898" s="17"/>
      <c r="L5898" s="19"/>
      <c r="M5898" s="19"/>
      <c r="N5898" s="18">
        <f>SUM(K5898:M5898)</f>
        <v>0</v>
      </c>
      <c r="O5898" s="19"/>
      <c r="P5898" s="19"/>
      <c r="Q5898" s="19"/>
      <c r="R5898" s="19"/>
      <c r="S5898" s="18">
        <f>SUM(O5898:R5898)</f>
        <v>0</v>
      </c>
      <c r="T5898" s="20"/>
      <c r="U5898" s="17"/>
      <c r="V5898" s="17"/>
      <c r="W5898" s="17"/>
      <c r="X5898" s="17"/>
      <c r="Y5898" s="17"/>
      <c r="Z5898" s="18">
        <f>SUM(T5898:Y5898)</f>
        <v>0</v>
      </c>
      <c r="AA5898" s="17"/>
      <c r="AB5898" s="17"/>
      <c r="AC5898" s="41">
        <f>G5898+J5898+N5898+S5898+Z5898+AA5898-AB5898</f>
        <v>38.93333333333333</v>
      </c>
    </row>
    <row r="5899" spans="1:29" x14ac:dyDescent="0.25">
      <c r="A5899" s="225">
        <v>5895</v>
      </c>
      <c r="B5899" s="113" t="s">
        <v>4000</v>
      </c>
      <c r="C5899" s="13" t="s">
        <v>3340</v>
      </c>
      <c r="D5899" s="18">
        <v>0.37818181818181817</v>
      </c>
      <c r="E5899" s="122">
        <v>1</v>
      </c>
      <c r="F5899" s="17"/>
      <c r="G5899" s="18">
        <v>38.81818181818182</v>
      </c>
      <c r="H5899" s="17"/>
      <c r="I5899" s="19"/>
      <c r="J5899" s="18">
        <v>0</v>
      </c>
      <c r="K5899" s="17"/>
      <c r="L5899" s="19"/>
      <c r="M5899" s="19"/>
      <c r="N5899" s="18">
        <v>0</v>
      </c>
      <c r="O5899" s="19"/>
      <c r="P5899" s="19"/>
      <c r="Q5899" s="19"/>
      <c r="R5899" s="19"/>
      <c r="S5899" s="18">
        <v>0</v>
      </c>
      <c r="T5899" s="20"/>
      <c r="U5899" s="17"/>
      <c r="V5899" s="17"/>
      <c r="W5899" s="17"/>
      <c r="X5899" s="17"/>
      <c r="Y5899" s="17"/>
      <c r="Z5899" s="18">
        <v>0</v>
      </c>
      <c r="AA5899" s="17"/>
      <c r="AB5899" s="17"/>
      <c r="AC5899" s="41">
        <v>38.81818181818182</v>
      </c>
    </row>
    <row r="5900" spans="1:29" x14ac:dyDescent="0.25">
      <c r="A5900" s="224">
        <v>5896</v>
      </c>
      <c r="B5900" s="171" t="s">
        <v>1819</v>
      </c>
      <c r="C5900" s="21" t="s">
        <v>1369</v>
      </c>
      <c r="D5900" s="18">
        <v>0.3877064220183486</v>
      </c>
      <c r="E5900" s="122"/>
      <c r="F5900" s="17"/>
      <c r="G5900" s="18">
        <f>SUM(D5900*100,E5900:F5900)</f>
        <v>38.77064220183486</v>
      </c>
      <c r="H5900" s="17"/>
      <c r="I5900" s="19"/>
      <c r="J5900" s="18">
        <f>SUM(H5900:I5900)</f>
        <v>0</v>
      </c>
      <c r="K5900" s="17"/>
      <c r="L5900" s="19"/>
      <c r="M5900" s="19"/>
      <c r="N5900" s="18">
        <f>SUM(K5900:M5900)</f>
        <v>0</v>
      </c>
      <c r="O5900" s="19"/>
      <c r="P5900" s="19"/>
      <c r="Q5900" s="19"/>
      <c r="R5900" s="19"/>
      <c r="S5900" s="18">
        <f>SUM(O5900:R5900)</f>
        <v>0</v>
      </c>
      <c r="T5900" s="20"/>
      <c r="U5900" s="17"/>
      <c r="V5900" s="17"/>
      <c r="W5900" s="17"/>
      <c r="X5900" s="17"/>
      <c r="Y5900" s="17"/>
      <c r="Z5900" s="18">
        <f>SUM(T5900:Y5900)</f>
        <v>0</v>
      </c>
      <c r="AA5900" s="17"/>
      <c r="AB5900" s="17"/>
      <c r="AC5900" s="41">
        <f>G5900+J5900+N5900+S5900+Z5900+AA5900-AB5900</f>
        <v>38.77064220183486</v>
      </c>
    </row>
    <row r="5901" spans="1:29" x14ac:dyDescent="0.25">
      <c r="A5901" s="224">
        <v>5897</v>
      </c>
      <c r="B5901" s="164" t="s">
        <v>2264</v>
      </c>
      <c r="C5901" s="8" t="s">
        <v>1369</v>
      </c>
      <c r="D5901" s="18">
        <v>0.38700000000000001</v>
      </c>
      <c r="E5901" s="122"/>
      <c r="F5901" s="17"/>
      <c r="G5901" s="18">
        <f>SUM(D5901*100,E5901:F5901)</f>
        <v>38.700000000000003</v>
      </c>
      <c r="H5901" s="17"/>
      <c r="I5901" s="19"/>
      <c r="J5901" s="18">
        <f>SUM(H5901:I5901)</f>
        <v>0</v>
      </c>
      <c r="K5901" s="17"/>
      <c r="L5901" s="19"/>
      <c r="M5901" s="19"/>
      <c r="N5901" s="18">
        <f>SUM(K5901:M5901)</f>
        <v>0</v>
      </c>
      <c r="O5901" s="19"/>
      <c r="P5901" s="19"/>
      <c r="Q5901" s="19"/>
      <c r="R5901" s="19"/>
      <c r="S5901" s="18">
        <f>SUM(O5901:R5901)</f>
        <v>0</v>
      </c>
      <c r="T5901" s="20"/>
      <c r="U5901" s="17"/>
      <c r="V5901" s="17"/>
      <c r="W5901" s="17"/>
      <c r="X5901" s="17"/>
      <c r="Y5901" s="17"/>
      <c r="Z5901" s="18">
        <f>SUM(T5901:Y5901)</f>
        <v>0</v>
      </c>
      <c r="AA5901" s="17"/>
      <c r="AB5901" s="17"/>
      <c r="AC5901" s="41">
        <f>G5901+J5901+N5901+S5901+Z5901+AA5901-AB5901</f>
        <v>38.700000000000003</v>
      </c>
    </row>
    <row r="5902" spans="1:29" x14ac:dyDescent="0.25">
      <c r="A5902" s="224">
        <v>5898</v>
      </c>
      <c r="B5902" s="113" t="s">
        <v>5315</v>
      </c>
      <c r="C5902" s="9" t="s">
        <v>4042</v>
      </c>
      <c r="D5902" s="18">
        <v>0.38666666666666666</v>
      </c>
      <c r="E5902" s="124"/>
      <c r="F5902" s="17"/>
      <c r="G5902" s="18">
        <f>SUM(D5902*100,E5902:F5902)</f>
        <v>38.666666666666664</v>
      </c>
      <c r="H5902" s="17"/>
      <c r="I5902" s="19"/>
      <c r="J5902" s="18">
        <f>SUM(H5902:I5902)</f>
        <v>0</v>
      </c>
      <c r="K5902" s="17"/>
      <c r="L5902" s="19"/>
      <c r="M5902" s="19"/>
      <c r="N5902" s="18">
        <f>SUM(K5902:M5902)</f>
        <v>0</v>
      </c>
      <c r="O5902" s="19"/>
      <c r="P5902" s="19"/>
      <c r="Q5902" s="19"/>
      <c r="R5902" s="19"/>
      <c r="S5902" s="18">
        <f>SUM(O5902:R5902)</f>
        <v>0</v>
      </c>
      <c r="T5902" s="20"/>
      <c r="U5902" s="17"/>
      <c r="V5902" s="17"/>
      <c r="W5902" s="17"/>
      <c r="X5902" s="17"/>
      <c r="Y5902" s="17"/>
      <c r="Z5902" s="18">
        <f>SUM(T5902:Y5902)</f>
        <v>0</v>
      </c>
      <c r="AA5902" s="17"/>
      <c r="AB5902" s="17"/>
      <c r="AC5902" s="41">
        <f>G5902+J5902+N5902+S5902+Z5902+AA5902-AB5902</f>
        <v>38.666666666666664</v>
      </c>
    </row>
    <row r="5903" spans="1:29" x14ac:dyDescent="0.25">
      <c r="A5903" s="225">
        <v>5899</v>
      </c>
      <c r="B5903" s="168" t="s">
        <v>2265</v>
      </c>
      <c r="C5903" s="21" t="s">
        <v>1369</v>
      </c>
      <c r="D5903" s="18">
        <v>0.38452599388379205</v>
      </c>
      <c r="E5903" s="122"/>
      <c r="F5903" s="17"/>
      <c r="G5903" s="18">
        <f>SUM(D5903*100,E5903:F5903)</f>
        <v>38.452599388379205</v>
      </c>
      <c r="H5903" s="17"/>
      <c r="I5903" s="19"/>
      <c r="J5903" s="18">
        <f>SUM(H5903:I5903)</f>
        <v>0</v>
      </c>
      <c r="K5903" s="17"/>
      <c r="L5903" s="19"/>
      <c r="M5903" s="19"/>
      <c r="N5903" s="18">
        <f>SUM(K5903:M5903)</f>
        <v>0</v>
      </c>
      <c r="O5903" s="19"/>
      <c r="P5903" s="19"/>
      <c r="Q5903" s="19"/>
      <c r="R5903" s="19"/>
      <c r="S5903" s="18">
        <f>SUM(O5903:R5903)</f>
        <v>0</v>
      </c>
      <c r="T5903" s="20"/>
      <c r="U5903" s="17"/>
      <c r="V5903" s="17"/>
      <c r="W5903" s="17"/>
      <c r="X5903" s="17"/>
      <c r="Y5903" s="17"/>
      <c r="Z5903" s="18">
        <f>SUM(T5903:Y5903)</f>
        <v>0</v>
      </c>
      <c r="AA5903" s="17"/>
      <c r="AB5903" s="17"/>
      <c r="AC5903" s="41">
        <f>G5903+J5903+N5903+S5903+Z5903+AA5903-AB5903</f>
        <v>38.452599388379205</v>
      </c>
    </row>
    <row r="5904" spans="1:29" x14ac:dyDescent="0.25">
      <c r="A5904" s="224">
        <v>5900</v>
      </c>
      <c r="B5904" s="113" t="s">
        <v>3285</v>
      </c>
      <c r="C5904" s="13" t="s">
        <v>2360</v>
      </c>
      <c r="D5904" s="18">
        <v>0.38166666666666665</v>
      </c>
      <c r="E5904" s="122"/>
      <c r="F5904" s="17"/>
      <c r="G5904" s="18">
        <v>38.166666666666664</v>
      </c>
      <c r="H5904" s="17"/>
      <c r="I5904" s="19"/>
      <c r="J5904" s="18">
        <v>0</v>
      </c>
      <c r="K5904" s="17"/>
      <c r="L5904" s="19"/>
      <c r="M5904" s="19"/>
      <c r="N5904" s="18">
        <v>0</v>
      </c>
      <c r="O5904" s="19"/>
      <c r="P5904" s="19"/>
      <c r="Q5904" s="19"/>
      <c r="R5904" s="19"/>
      <c r="S5904" s="18">
        <v>0</v>
      </c>
      <c r="T5904" s="20"/>
      <c r="U5904" s="17"/>
      <c r="V5904" s="17"/>
      <c r="W5904" s="17"/>
      <c r="X5904" s="17"/>
      <c r="Y5904" s="17"/>
      <c r="Z5904" s="18">
        <v>0</v>
      </c>
      <c r="AA5904" s="17"/>
      <c r="AB5904" s="17"/>
      <c r="AC5904" s="41">
        <v>38.166666666666664</v>
      </c>
    </row>
    <row r="5905" spans="1:29" x14ac:dyDescent="0.25">
      <c r="A5905" s="224">
        <v>5901</v>
      </c>
      <c r="B5905" s="113" t="s">
        <v>4756</v>
      </c>
      <c r="C5905" s="8" t="s">
        <v>4042</v>
      </c>
      <c r="D5905" s="18">
        <v>0.37933333333333336</v>
      </c>
      <c r="E5905" s="124"/>
      <c r="F5905" s="17"/>
      <c r="G5905" s="18">
        <f>SUM(D5905*100,E5905:F5905)</f>
        <v>37.933333333333337</v>
      </c>
      <c r="H5905" s="17"/>
      <c r="I5905" s="19"/>
      <c r="J5905" s="18">
        <f>SUM(H5905:I5905)</f>
        <v>0</v>
      </c>
      <c r="K5905" s="17"/>
      <c r="L5905" s="19"/>
      <c r="M5905" s="19"/>
      <c r="N5905" s="18">
        <f>SUM(K5905:M5905)</f>
        <v>0</v>
      </c>
      <c r="O5905" s="19"/>
      <c r="P5905" s="19"/>
      <c r="Q5905" s="19"/>
      <c r="R5905" s="19"/>
      <c r="S5905" s="18">
        <f>SUM(O5905:R5905)</f>
        <v>0</v>
      </c>
      <c r="T5905" s="20"/>
      <c r="U5905" s="17"/>
      <c r="V5905" s="17"/>
      <c r="W5905" s="17">
        <v>0.2</v>
      </c>
      <c r="X5905" s="17"/>
      <c r="Y5905" s="17"/>
      <c r="Z5905" s="18">
        <f>SUM(T5905:Y5905)</f>
        <v>0.2</v>
      </c>
      <c r="AA5905" s="17"/>
      <c r="AB5905" s="17"/>
      <c r="AC5905" s="41">
        <f>G5905+J5905+N5905+S5905+Z5905+AA5905-AB5905</f>
        <v>38.13333333333334</v>
      </c>
    </row>
    <row r="5906" spans="1:29" x14ac:dyDescent="0.25">
      <c r="A5906" s="224">
        <v>5902</v>
      </c>
      <c r="B5906" s="113" t="s">
        <v>4001</v>
      </c>
      <c r="C5906" s="13" t="s">
        <v>3340</v>
      </c>
      <c r="D5906" s="18">
        <v>0.38133333333333336</v>
      </c>
      <c r="E5906" s="122"/>
      <c r="F5906" s="17"/>
      <c r="G5906" s="18">
        <v>38.133333333333333</v>
      </c>
      <c r="H5906" s="17"/>
      <c r="I5906" s="19"/>
      <c r="J5906" s="18">
        <v>0</v>
      </c>
      <c r="K5906" s="17"/>
      <c r="L5906" s="19"/>
      <c r="M5906" s="19"/>
      <c r="N5906" s="18">
        <v>0</v>
      </c>
      <c r="O5906" s="19"/>
      <c r="P5906" s="19"/>
      <c r="Q5906" s="19"/>
      <c r="R5906" s="19"/>
      <c r="S5906" s="18">
        <v>0</v>
      </c>
      <c r="T5906" s="20"/>
      <c r="U5906" s="17"/>
      <c r="V5906" s="17"/>
      <c r="W5906" s="17"/>
      <c r="X5906" s="17"/>
      <c r="Y5906" s="17"/>
      <c r="Z5906" s="18">
        <v>0</v>
      </c>
      <c r="AA5906" s="17"/>
      <c r="AB5906" s="17"/>
      <c r="AC5906" s="41">
        <v>38.133333333333333</v>
      </c>
    </row>
    <row r="5907" spans="1:29" x14ac:dyDescent="0.25">
      <c r="A5907" s="225">
        <v>5903</v>
      </c>
      <c r="B5907" s="112" t="s">
        <v>4390</v>
      </c>
      <c r="C5907" s="8" t="s">
        <v>4042</v>
      </c>
      <c r="D5907" s="18">
        <v>0.38068965517241377</v>
      </c>
      <c r="E5907" s="124"/>
      <c r="F5907" s="17"/>
      <c r="G5907" s="18">
        <f>SUM(D5907*100,E5907:F5907)</f>
        <v>38.068965517241374</v>
      </c>
      <c r="H5907" s="17"/>
      <c r="I5907" s="19"/>
      <c r="J5907" s="18">
        <f>SUM(H5907:I5907)</f>
        <v>0</v>
      </c>
      <c r="K5907" s="17"/>
      <c r="L5907" s="19"/>
      <c r="M5907" s="19"/>
      <c r="N5907" s="18">
        <f>SUM(K5907:M5907)</f>
        <v>0</v>
      </c>
      <c r="O5907" s="19"/>
      <c r="P5907" s="19"/>
      <c r="Q5907" s="19"/>
      <c r="R5907" s="19"/>
      <c r="S5907" s="18">
        <f>SUM(O5907:R5907)</f>
        <v>0</v>
      </c>
      <c r="T5907" s="20"/>
      <c r="U5907" s="17"/>
      <c r="V5907" s="17"/>
      <c r="W5907" s="17"/>
      <c r="X5907" s="17"/>
      <c r="Y5907" s="17"/>
      <c r="Z5907" s="18">
        <f>SUM(T5907:Y5907)</f>
        <v>0</v>
      </c>
      <c r="AA5907" s="17"/>
      <c r="AB5907" s="17"/>
      <c r="AC5907" s="41">
        <f>G5907+J5907+N5907+S5907+Z5907+AA5907-AB5907</f>
        <v>38.068965517241374</v>
      </c>
    </row>
    <row r="5908" spans="1:29" x14ac:dyDescent="0.25">
      <c r="A5908" s="224">
        <v>5904</v>
      </c>
      <c r="B5908" s="163" t="s">
        <v>2266</v>
      </c>
      <c r="C5908" s="8" t="s">
        <v>1369</v>
      </c>
      <c r="D5908" s="18">
        <v>0.38029333333333337</v>
      </c>
      <c r="E5908" s="122"/>
      <c r="F5908" s="17"/>
      <c r="G5908" s="18">
        <f>SUM(D5908*100,E5908:F5908)</f>
        <v>38.029333333333341</v>
      </c>
      <c r="H5908" s="17"/>
      <c r="I5908" s="19"/>
      <c r="J5908" s="18">
        <f>SUM(H5908:I5908)</f>
        <v>0</v>
      </c>
      <c r="K5908" s="17"/>
      <c r="L5908" s="19"/>
      <c r="M5908" s="19"/>
      <c r="N5908" s="18">
        <f>SUM(K5908:M5908)</f>
        <v>0</v>
      </c>
      <c r="O5908" s="19"/>
      <c r="P5908" s="19"/>
      <c r="Q5908" s="19"/>
      <c r="R5908" s="19"/>
      <c r="S5908" s="18">
        <f>SUM(O5908:R5908)</f>
        <v>0</v>
      </c>
      <c r="T5908" s="20"/>
      <c r="U5908" s="17"/>
      <c r="V5908" s="17"/>
      <c r="W5908" s="17"/>
      <c r="X5908" s="17"/>
      <c r="Y5908" s="17"/>
      <c r="Z5908" s="18">
        <f>SUM(T5908:Y5908)</f>
        <v>0</v>
      </c>
      <c r="AA5908" s="17"/>
      <c r="AB5908" s="17"/>
      <c r="AC5908" s="41">
        <f>G5908+J5908+N5908+S5908+Z5908+AA5908-AB5908</f>
        <v>38.029333333333341</v>
      </c>
    </row>
    <row r="5909" spans="1:29" x14ac:dyDescent="0.25">
      <c r="A5909" s="224">
        <v>5905</v>
      </c>
      <c r="B5909" s="113" t="s">
        <v>4002</v>
      </c>
      <c r="C5909" s="13" t="s">
        <v>3340</v>
      </c>
      <c r="D5909" s="18">
        <v>0.37933333333333336</v>
      </c>
      <c r="E5909" s="122"/>
      <c r="F5909" s="17"/>
      <c r="G5909" s="18">
        <v>37.933333333333337</v>
      </c>
      <c r="H5909" s="17"/>
      <c r="I5909" s="19"/>
      <c r="J5909" s="18">
        <v>0</v>
      </c>
      <c r="K5909" s="17"/>
      <c r="L5909" s="19"/>
      <c r="M5909" s="19"/>
      <c r="N5909" s="18">
        <v>0</v>
      </c>
      <c r="O5909" s="19"/>
      <c r="P5909" s="19"/>
      <c r="Q5909" s="19"/>
      <c r="R5909" s="19"/>
      <c r="S5909" s="18">
        <v>0</v>
      </c>
      <c r="T5909" s="20"/>
      <c r="U5909" s="17"/>
      <c r="V5909" s="17"/>
      <c r="W5909" s="17"/>
      <c r="X5909" s="17"/>
      <c r="Y5909" s="17"/>
      <c r="Z5909" s="18">
        <v>0</v>
      </c>
      <c r="AA5909" s="17"/>
      <c r="AB5909" s="17"/>
      <c r="AC5909" s="41">
        <v>37.933333333333337</v>
      </c>
    </row>
    <row r="5910" spans="1:29" x14ac:dyDescent="0.25">
      <c r="A5910" s="224">
        <v>5906</v>
      </c>
      <c r="B5910" s="172" t="s">
        <v>1295</v>
      </c>
      <c r="C5910" s="8" t="s">
        <v>5456</v>
      </c>
      <c r="D5910" s="6">
        <v>0.37866666666666665</v>
      </c>
      <c r="E5910" s="121"/>
      <c r="F5910" s="5"/>
      <c r="G5910" s="6">
        <f>SUM(D5910*100,E5910:F5910)</f>
        <v>37.866666666666667</v>
      </c>
      <c r="H5910" s="5"/>
      <c r="I5910" s="4"/>
      <c r="J5910" s="6">
        <f>SUM(H5910:I5910)</f>
        <v>0</v>
      </c>
      <c r="K5910" s="5"/>
      <c r="L5910" s="4"/>
      <c r="M5910" s="4"/>
      <c r="N5910" s="6">
        <f>SUM(K5910:M5910)</f>
        <v>0</v>
      </c>
      <c r="O5910" s="4"/>
      <c r="P5910" s="4"/>
      <c r="Q5910" s="4"/>
      <c r="R5910" s="4"/>
      <c r="S5910" s="6">
        <f>SUM(O5910:R5910)</f>
        <v>0</v>
      </c>
      <c r="T5910" s="7"/>
      <c r="U5910" s="5"/>
      <c r="V5910" s="5"/>
      <c r="W5910" s="5"/>
      <c r="X5910" s="5"/>
      <c r="Y5910" s="5"/>
      <c r="Z5910" s="6">
        <f>SUM(T5910:Y5910)</f>
        <v>0</v>
      </c>
      <c r="AA5910" s="5"/>
      <c r="AB5910" s="5"/>
      <c r="AC5910" s="40">
        <f>G5910+J5910+N5910+S5910+Z5910+AA5910-AB5910</f>
        <v>37.866666666666667</v>
      </c>
    </row>
    <row r="5911" spans="1:29" x14ac:dyDescent="0.25">
      <c r="A5911" s="225">
        <v>5907</v>
      </c>
      <c r="B5911" s="156">
        <v>214678</v>
      </c>
      <c r="C5911" s="36" t="s">
        <v>5457</v>
      </c>
      <c r="D5911" s="38">
        <v>0.33750000000000002</v>
      </c>
      <c r="E5911" s="123"/>
      <c r="F5911" s="33"/>
      <c r="G5911" s="34">
        <v>33.75</v>
      </c>
      <c r="H5911" s="33"/>
      <c r="I5911" s="32"/>
      <c r="J5911" s="34">
        <v>0</v>
      </c>
      <c r="K5911" s="33"/>
      <c r="L5911" s="32"/>
      <c r="M5911" s="32"/>
      <c r="N5911" s="34">
        <v>0</v>
      </c>
      <c r="O5911" s="32"/>
      <c r="P5911" s="32"/>
      <c r="Q5911" s="32"/>
      <c r="R5911" s="32"/>
      <c r="S5911" s="34">
        <v>0</v>
      </c>
      <c r="T5911" s="35">
        <v>2</v>
      </c>
      <c r="U5911" s="33"/>
      <c r="V5911" s="33"/>
      <c r="W5911" s="33">
        <v>1</v>
      </c>
      <c r="X5911" s="33"/>
      <c r="Y5911" s="33">
        <v>1</v>
      </c>
      <c r="Z5911" s="34">
        <v>4</v>
      </c>
      <c r="AA5911" s="33"/>
      <c r="AB5911" s="33"/>
      <c r="AC5911" s="42">
        <v>37.75</v>
      </c>
    </row>
    <row r="5912" spans="1:29" x14ac:dyDescent="0.25">
      <c r="A5912" s="224">
        <v>5908</v>
      </c>
      <c r="B5912" s="113" t="s">
        <v>1296</v>
      </c>
      <c r="C5912" s="8" t="s">
        <v>5456</v>
      </c>
      <c r="D5912" s="6">
        <v>0.377</v>
      </c>
      <c r="E5912" s="121"/>
      <c r="F5912" s="5"/>
      <c r="G5912" s="6">
        <f>SUM(D5912*100,E5912:F5912)</f>
        <v>37.700000000000003</v>
      </c>
      <c r="H5912" s="5"/>
      <c r="I5912" s="4"/>
      <c r="J5912" s="6">
        <f>SUM(H5912:I5912)</f>
        <v>0</v>
      </c>
      <c r="K5912" s="5"/>
      <c r="L5912" s="4"/>
      <c r="M5912" s="4"/>
      <c r="N5912" s="6">
        <f>SUM(K5912:M5912)</f>
        <v>0</v>
      </c>
      <c r="O5912" s="4"/>
      <c r="P5912" s="4"/>
      <c r="Q5912" s="4"/>
      <c r="R5912" s="4"/>
      <c r="S5912" s="6">
        <f>SUM(O5912:R5912)</f>
        <v>0</v>
      </c>
      <c r="T5912" s="7"/>
      <c r="U5912" s="5"/>
      <c r="V5912" s="5"/>
      <c r="W5912" s="5"/>
      <c r="X5912" s="5"/>
      <c r="Y5912" s="5"/>
      <c r="Z5912" s="6">
        <f>SUM(T5912:Y5912)</f>
        <v>0</v>
      </c>
      <c r="AA5912" s="5"/>
      <c r="AB5912" s="5"/>
      <c r="AC5912" s="40">
        <f>G5912+J5912+N5912+S5912+Z5912+AA5912-AB5912</f>
        <v>37.700000000000003</v>
      </c>
    </row>
    <row r="5913" spans="1:29" x14ac:dyDescent="0.25">
      <c r="A5913" s="224">
        <v>5909</v>
      </c>
      <c r="B5913" s="113" t="s">
        <v>4768</v>
      </c>
      <c r="C5913" s="8" t="s">
        <v>4042</v>
      </c>
      <c r="D5913" s="18">
        <v>0.377</v>
      </c>
      <c r="E5913" s="124"/>
      <c r="F5913" s="17"/>
      <c r="G5913" s="18">
        <f>SUM(D5913*100,E5913:F5913)</f>
        <v>37.700000000000003</v>
      </c>
      <c r="H5913" s="17"/>
      <c r="I5913" s="19"/>
      <c r="J5913" s="18">
        <f>SUM(H5913:I5913)</f>
        <v>0</v>
      </c>
      <c r="K5913" s="17"/>
      <c r="L5913" s="19"/>
      <c r="M5913" s="19"/>
      <c r="N5913" s="18">
        <f>SUM(K5913:M5913)</f>
        <v>0</v>
      </c>
      <c r="O5913" s="19"/>
      <c r="P5913" s="19"/>
      <c r="Q5913" s="19"/>
      <c r="R5913" s="19"/>
      <c r="S5913" s="18">
        <f>SUM(O5913:R5913)</f>
        <v>0</v>
      </c>
      <c r="T5913" s="20"/>
      <c r="U5913" s="17"/>
      <c r="V5913" s="17"/>
      <c r="W5913" s="17"/>
      <c r="X5913" s="17"/>
      <c r="Y5913" s="17"/>
      <c r="Z5913" s="18">
        <f>SUM(T5913:Y5913)</f>
        <v>0</v>
      </c>
      <c r="AA5913" s="17"/>
      <c r="AB5913" s="17"/>
      <c r="AC5913" s="41">
        <f>G5913+J5913+N5913+S5913+Z5913+AA5913-AB5913</f>
        <v>37.700000000000003</v>
      </c>
    </row>
    <row r="5914" spans="1:29" x14ac:dyDescent="0.25">
      <c r="A5914" s="224">
        <v>5910</v>
      </c>
      <c r="B5914" s="168" t="s">
        <v>2267</v>
      </c>
      <c r="C5914" s="21" t="s">
        <v>1369</v>
      </c>
      <c r="D5914" s="18">
        <v>0.37639143730886848</v>
      </c>
      <c r="E5914" s="122"/>
      <c r="F5914" s="17"/>
      <c r="G5914" s="18">
        <f>SUM(D5914*100,E5914:F5914)</f>
        <v>37.63914373088685</v>
      </c>
      <c r="H5914" s="17"/>
      <c r="I5914" s="19"/>
      <c r="J5914" s="18">
        <f>SUM(H5914:I5914)</f>
        <v>0</v>
      </c>
      <c r="K5914" s="17"/>
      <c r="L5914" s="19"/>
      <c r="M5914" s="19"/>
      <c r="N5914" s="18">
        <f>SUM(K5914:M5914)</f>
        <v>0</v>
      </c>
      <c r="O5914" s="19"/>
      <c r="P5914" s="19"/>
      <c r="Q5914" s="19"/>
      <c r="R5914" s="19"/>
      <c r="S5914" s="18">
        <f>SUM(O5914:R5914)</f>
        <v>0</v>
      </c>
      <c r="T5914" s="20"/>
      <c r="U5914" s="17"/>
      <c r="V5914" s="17"/>
      <c r="W5914" s="17"/>
      <c r="X5914" s="17"/>
      <c r="Y5914" s="17"/>
      <c r="Z5914" s="18">
        <f>SUM(T5914:Y5914)</f>
        <v>0</v>
      </c>
      <c r="AA5914" s="17"/>
      <c r="AB5914" s="17"/>
      <c r="AC5914" s="41">
        <f>G5914+J5914+N5914+S5914+Z5914+AA5914-AB5914</f>
        <v>37.63914373088685</v>
      </c>
    </row>
    <row r="5915" spans="1:29" x14ac:dyDescent="0.25">
      <c r="A5915" s="225">
        <v>5911</v>
      </c>
      <c r="B5915" s="112" t="s">
        <v>4499</v>
      </c>
      <c r="C5915" s="8" t="s">
        <v>4042</v>
      </c>
      <c r="D5915" s="18">
        <v>0.37548387096774194</v>
      </c>
      <c r="E5915" s="124"/>
      <c r="F5915" s="17"/>
      <c r="G5915" s="18">
        <f>SUM(D5915*100,E5915:F5915)</f>
        <v>37.548387096774192</v>
      </c>
      <c r="H5915" s="17"/>
      <c r="I5915" s="19"/>
      <c r="J5915" s="18">
        <f>SUM(H5915:I5915)</f>
        <v>0</v>
      </c>
      <c r="K5915" s="17"/>
      <c r="L5915" s="19"/>
      <c r="M5915" s="19"/>
      <c r="N5915" s="18">
        <f>SUM(K5915:M5915)</f>
        <v>0</v>
      </c>
      <c r="O5915" s="19"/>
      <c r="P5915" s="19"/>
      <c r="Q5915" s="19"/>
      <c r="R5915" s="19"/>
      <c r="S5915" s="18">
        <f>SUM(O5915:R5915)</f>
        <v>0</v>
      </c>
      <c r="T5915" s="20"/>
      <c r="U5915" s="17"/>
      <c r="V5915" s="17"/>
      <c r="W5915" s="17"/>
      <c r="X5915" s="17"/>
      <c r="Y5915" s="17"/>
      <c r="Z5915" s="18">
        <f>SUM(T5915:Y5915)</f>
        <v>0</v>
      </c>
      <c r="AA5915" s="17"/>
      <c r="AB5915" s="17"/>
      <c r="AC5915" s="41">
        <f>G5915+J5915+N5915+S5915+Z5915+AA5915-AB5915</f>
        <v>37.548387096774192</v>
      </c>
    </row>
    <row r="5916" spans="1:29" x14ac:dyDescent="0.25">
      <c r="A5916" s="224">
        <v>5912</v>
      </c>
      <c r="B5916" s="113" t="s">
        <v>5194</v>
      </c>
      <c r="C5916" s="24" t="s">
        <v>4042</v>
      </c>
      <c r="D5916" s="18">
        <v>0.37516129032258067</v>
      </c>
      <c r="E5916" s="124"/>
      <c r="F5916" s="17"/>
      <c r="G5916" s="18">
        <f>SUM(D5916*100,E5916:F5916)</f>
        <v>37.516129032258064</v>
      </c>
      <c r="H5916" s="17"/>
      <c r="I5916" s="19"/>
      <c r="J5916" s="18">
        <f>SUM(H5916:I5916)</f>
        <v>0</v>
      </c>
      <c r="K5916" s="17"/>
      <c r="L5916" s="19"/>
      <c r="M5916" s="19"/>
      <c r="N5916" s="18">
        <f>SUM(K5916:M5916)</f>
        <v>0</v>
      </c>
      <c r="O5916" s="19"/>
      <c r="P5916" s="19"/>
      <c r="Q5916" s="19"/>
      <c r="R5916" s="19"/>
      <c r="S5916" s="18">
        <f>SUM(O5916:R5916)</f>
        <v>0</v>
      </c>
      <c r="T5916" s="20"/>
      <c r="U5916" s="17"/>
      <c r="V5916" s="17"/>
      <c r="W5916" s="17"/>
      <c r="X5916" s="17"/>
      <c r="Y5916" s="17"/>
      <c r="Z5916" s="18">
        <f>SUM(T5916:Y5916)</f>
        <v>0</v>
      </c>
      <c r="AA5916" s="17"/>
      <c r="AB5916" s="17"/>
      <c r="AC5916" s="41">
        <f>G5916+J5916+N5916+S5916+Z5916+AA5916-AB5916</f>
        <v>37.516129032258064</v>
      </c>
    </row>
    <row r="5917" spans="1:29" x14ac:dyDescent="0.25">
      <c r="A5917" s="224">
        <v>5913</v>
      </c>
      <c r="B5917" s="170" t="s">
        <v>2268</v>
      </c>
      <c r="C5917" s="21" t="s">
        <v>1369</v>
      </c>
      <c r="D5917" s="18">
        <v>0.37464831804281346</v>
      </c>
      <c r="E5917" s="122"/>
      <c r="F5917" s="17"/>
      <c r="G5917" s="18">
        <f>SUM(D5917*100,E5917:F5917)</f>
        <v>37.464831804281346</v>
      </c>
      <c r="H5917" s="17"/>
      <c r="I5917" s="19"/>
      <c r="J5917" s="18">
        <f>SUM(H5917:I5917)</f>
        <v>0</v>
      </c>
      <c r="K5917" s="17"/>
      <c r="L5917" s="19"/>
      <c r="M5917" s="19"/>
      <c r="N5917" s="18">
        <f>SUM(K5917:M5917)</f>
        <v>0</v>
      </c>
      <c r="O5917" s="19"/>
      <c r="P5917" s="19"/>
      <c r="Q5917" s="19"/>
      <c r="R5917" s="19"/>
      <c r="S5917" s="18">
        <f>SUM(O5917:R5917)</f>
        <v>0</v>
      </c>
      <c r="T5917" s="20"/>
      <c r="U5917" s="17"/>
      <c r="V5917" s="17"/>
      <c r="W5917" s="17"/>
      <c r="X5917" s="17"/>
      <c r="Y5917" s="17"/>
      <c r="Z5917" s="18">
        <f>SUM(T5917:Y5917)</f>
        <v>0</v>
      </c>
      <c r="AA5917" s="17"/>
      <c r="AB5917" s="17"/>
      <c r="AC5917" s="41">
        <f>G5917+J5917+N5917+S5917+Z5917+AA5917-AB5917</f>
        <v>37.464831804281346</v>
      </c>
    </row>
    <row r="5918" spans="1:29" x14ac:dyDescent="0.25">
      <c r="A5918" s="224">
        <v>5914</v>
      </c>
      <c r="B5918" s="113" t="s">
        <v>4680</v>
      </c>
      <c r="C5918" s="8" t="s">
        <v>4042</v>
      </c>
      <c r="D5918" s="18">
        <v>0.37366666666666665</v>
      </c>
      <c r="E5918" s="124"/>
      <c r="F5918" s="17"/>
      <c r="G5918" s="18">
        <f>SUM(D5918*100,E5918:F5918)</f>
        <v>37.366666666666667</v>
      </c>
      <c r="H5918" s="17"/>
      <c r="I5918" s="19"/>
      <c r="J5918" s="18">
        <f>SUM(H5918:I5918)</f>
        <v>0</v>
      </c>
      <c r="K5918" s="17"/>
      <c r="L5918" s="19"/>
      <c r="M5918" s="19"/>
      <c r="N5918" s="18">
        <f>SUM(K5918:M5918)</f>
        <v>0</v>
      </c>
      <c r="O5918" s="19"/>
      <c r="P5918" s="19"/>
      <c r="Q5918" s="19"/>
      <c r="R5918" s="19"/>
      <c r="S5918" s="18">
        <f>SUM(O5918:R5918)</f>
        <v>0</v>
      </c>
      <c r="T5918" s="20"/>
      <c r="U5918" s="17"/>
      <c r="V5918" s="17"/>
      <c r="W5918" s="17"/>
      <c r="X5918" s="17"/>
      <c r="Y5918" s="17"/>
      <c r="Z5918" s="18">
        <f>SUM(T5918:Y5918)</f>
        <v>0</v>
      </c>
      <c r="AA5918" s="17"/>
      <c r="AB5918" s="17"/>
      <c r="AC5918" s="41">
        <f>G5918+J5918+N5918+S5918+Z5918+AA5918-AB5918</f>
        <v>37.366666666666667</v>
      </c>
    </row>
    <row r="5919" spans="1:29" x14ac:dyDescent="0.25">
      <c r="A5919" s="225">
        <v>5915</v>
      </c>
      <c r="B5919" s="156">
        <v>214517</v>
      </c>
      <c r="C5919" s="36" t="s">
        <v>5457</v>
      </c>
      <c r="D5919" s="38">
        <v>0.37343749999999998</v>
      </c>
      <c r="E5919" s="123"/>
      <c r="F5919" s="33"/>
      <c r="G5919" s="34">
        <v>37.34375</v>
      </c>
      <c r="H5919" s="33"/>
      <c r="I5919" s="32"/>
      <c r="J5919" s="34">
        <v>0</v>
      </c>
      <c r="K5919" s="33"/>
      <c r="L5919" s="32"/>
      <c r="M5919" s="32"/>
      <c r="N5919" s="34">
        <v>0</v>
      </c>
      <c r="O5919" s="32"/>
      <c r="P5919" s="32"/>
      <c r="Q5919" s="32"/>
      <c r="R5919" s="32"/>
      <c r="S5919" s="34">
        <v>0</v>
      </c>
      <c r="T5919" s="35"/>
      <c r="U5919" s="33"/>
      <c r="V5919" s="33"/>
      <c r="W5919" s="33"/>
      <c r="X5919" s="33"/>
      <c r="Y5919" s="33"/>
      <c r="Z5919" s="34">
        <v>0</v>
      </c>
      <c r="AA5919" s="33"/>
      <c r="AB5919" s="33"/>
      <c r="AC5919" s="42">
        <v>37.34375</v>
      </c>
    </row>
    <row r="5920" spans="1:29" x14ac:dyDescent="0.25">
      <c r="A5920" s="224">
        <v>5916</v>
      </c>
      <c r="B5920" s="182" t="s">
        <v>2269</v>
      </c>
      <c r="C5920" s="8" t="s">
        <v>1369</v>
      </c>
      <c r="D5920" s="18">
        <v>0.36566666666666664</v>
      </c>
      <c r="E5920" s="122"/>
      <c r="F5920" s="17"/>
      <c r="G5920" s="18">
        <f>SUM(D5920*100,E5920:F5920)</f>
        <v>36.566666666666663</v>
      </c>
      <c r="H5920" s="17"/>
      <c r="I5920" s="19"/>
      <c r="J5920" s="18">
        <f>SUM(H5920:I5920)</f>
        <v>0</v>
      </c>
      <c r="K5920" s="17"/>
      <c r="L5920" s="19"/>
      <c r="M5920" s="19"/>
      <c r="N5920" s="18">
        <f>SUM(K5920:M5920)</f>
        <v>0</v>
      </c>
      <c r="O5920" s="19"/>
      <c r="P5920" s="19"/>
      <c r="Q5920" s="19"/>
      <c r="R5920" s="19"/>
      <c r="S5920" s="18">
        <f>SUM(O5920:R5920)</f>
        <v>0</v>
      </c>
      <c r="T5920" s="20"/>
      <c r="U5920" s="17">
        <v>0.5</v>
      </c>
      <c r="V5920" s="17"/>
      <c r="W5920" s="17">
        <v>0.2</v>
      </c>
      <c r="X5920" s="17"/>
      <c r="Y5920" s="17"/>
      <c r="Z5920" s="18">
        <f>SUM(T5920:Y5920)</f>
        <v>0.7</v>
      </c>
      <c r="AA5920" s="17"/>
      <c r="AB5920" s="17"/>
      <c r="AC5920" s="41">
        <f>G5920+J5920+N5920+S5920+Z5920+AA5920-AB5920</f>
        <v>37.266666666666666</v>
      </c>
    </row>
    <row r="5921" spans="1:29" x14ac:dyDescent="0.25">
      <c r="A5921" s="224">
        <v>5917</v>
      </c>
      <c r="B5921" s="113" t="s">
        <v>3286</v>
      </c>
      <c r="C5921" s="13" t="s">
        <v>2360</v>
      </c>
      <c r="D5921" s="18">
        <v>0.19583333333333333</v>
      </c>
      <c r="E5921" s="122"/>
      <c r="F5921" s="17"/>
      <c r="G5921" s="18">
        <v>19.583333333333332</v>
      </c>
      <c r="H5921" s="17"/>
      <c r="I5921" s="19"/>
      <c r="J5921" s="18">
        <v>0</v>
      </c>
      <c r="K5921" s="17"/>
      <c r="L5921" s="19"/>
      <c r="M5921" s="19"/>
      <c r="N5921" s="18">
        <v>0</v>
      </c>
      <c r="O5921" s="19">
        <v>2.5</v>
      </c>
      <c r="P5921" s="19"/>
      <c r="Q5921" s="19"/>
      <c r="R5921" s="19"/>
      <c r="S5921" s="18">
        <v>2.5</v>
      </c>
      <c r="T5921" s="20">
        <v>15</v>
      </c>
      <c r="U5921" s="17"/>
      <c r="V5921" s="17"/>
      <c r="W5921" s="17"/>
      <c r="X5921" s="17"/>
      <c r="Y5921" s="17"/>
      <c r="Z5921" s="18">
        <v>15</v>
      </c>
      <c r="AA5921" s="17"/>
      <c r="AB5921" s="17"/>
      <c r="AC5921" s="41">
        <v>37.083333333333329</v>
      </c>
    </row>
    <row r="5922" spans="1:29" x14ac:dyDescent="0.25">
      <c r="A5922" s="224">
        <v>5918</v>
      </c>
      <c r="B5922" s="62" t="s">
        <v>4641</v>
      </c>
      <c r="C5922" s="50" t="s">
        <v>4042</v>
      </c>
      <c r="D5922" s="18">
        <v>0.3706451612903226</v>
      </c>
      <c r="E5922" s="124"/>
      <c r="F5922" s="17"/>
      <c r="G5922" s="18">
        <f>SUM(D5922*100,E5922:F5922)</f>
        <v>37.064516129032263</v>
      </c>
      <c r="H5922" s="17"/>
      <c r="I5922" s="19"/>
      <c r="J5922" s="18">
        <f>SUM(H5922:I5922)</f>
        <v>0</v>
      </c>
      <c r="K5922" s="17"/>
      <c r="L5922" s="19"/>
      <c r="M5922" s="19"/>
      <c r="N5922" s="18">
        <f>SUM(K5922:M5922)</f>
        <v>0</v>
      </c>
      <c r="O5922" s="19"/>
      <c r="P5922" s="19"/>
      <c r="Q5922" s="19"/>
      <c r="R5922" s="19"/>
      <c r="S5922" s="18">
        <f>SUM(O5922:R5922)</f>
        <v>0</v>
      </c>
      <c r="T5922" s="20"/>
      <c r="U5922" s="17"/>
      <c r="V5922" s="17"/>
      <c r="W5922" s="17"/>
      <c r="X5922" s="17"/>
      <c r="Y5922" s="17"/>
      <c r="Z5922" s="18">
        <f>SUM(T5922:Y5922)</f>
        <v>0</v>
      </c>
      <c r="AA5922" s="17"/>
      <c r="AB5922" s="17"/>
      <c r="AC5922" s="41">
        <f>G5922+J5922+N5922+S5922+Z5922+AA5922-AB5922</f>
        <v>37.064516129032263</v>
      </c>
    </row>
    <row r="5923" spans="1:29" x14ac:dyDescent="0.25">
      <c r="A5923" s="225">
        <v>5919</v>
      </c>
      <c r="B5923" s="62" t="s">
        <v>4833</v>
      </c>
      <c r="C5923" s="8" t="s">
        <v>4042</v>
      </c>
      <c r="D5923" s="18">
        <v>0.37</v>
      </c>
      <c r="E5923" s="124"/>
      <c r="F5923" s="17"/>
      <c r="G5923" s="18">
        <f>SUM(D5923*100,E5923:F5923)</f>
        <v>37</v>
      </c>
      <c r="H5923" s="17"/>
      <c r="I5923" s="19"/>
      <c r="J5923" s="18">
        <f>SUM(H5923:I5923)</f>
        <v>0</v>
      </c>
      <c r="K5923" s="17"/>
      <c r="L5923" s="19"/>
      <c r="M5923" s="19"/>
      <c r="N5923" s="18">
        <f>SUM(K5923:M5923)</f>
        <v>0</v>
      </c>
      <c r="O5923" s="19"/>
      <c r="P5923" s="19"/>
      <c r="Q5923" s="19"/>
      <c r="R5923" s="19"/>
      <c r="S5923" s="18">
        <f>SUM(O5923:R5923)</f>
        <v>0</v>
      </c>
      <c r="T5923" s="20"/>
      <c r="U5923" s="17"/>
      <c r="V5923" s="17"/>
      <c r="W5923" s="17"/>
      <c r="X5923" s="17"/>
      <c r="Y5923" s="17"/>
      <c r="Z5923" s="18">
        <f>SUM(T5923:Y5923)</f>
        <v>0</v>
      </c>
      <c r="AA5923" s="17"/>
      <c r="AB5923" s="17"/>
      <c r="AC5923" s="41">
        <f>G5923+J5923+N5923+S5923+Z5923+AA5923-AB5923</f>
        <v>37</v>
      </c>
    </row>
    <row r="5924" spans="1:29" x14ac:dyDescent="0.25">
      <c r="A5924" s="224">
        <v>5920</v>
      </c>
      <c r="B5924" s="81" t="s">
        <v>4503</v>
      </c>
      <c r="C5924" s="8" t="s">
        <v>4042</v>
      </c>
      <c r="D5924" s="18">
        <v>0.36483870967741938</v>
      </c>
      <c r="E5924" s="124"/>
      <c r="F5924" s="17"/>
      <c r="G5924" s="18">
        <f>SUM(D5924*100,E5924:F5924)</f>
        <v>36.483870967741936</v>
      </c>
      <c r="H5924" s="17"/>
      <c r="I5924" s="19"/>
      <c r="J5924" s="18">
        <f>SUM(H5924:I5924)</f>
        <v>0</v>
      </c>
      <c r="K5924" s="17"/>
      <c r="L5924" s="19"/>
      <c r="M5924" s="19"/>
      <c r="N5924" s="18">
        <f>SUM(K5924:M5924)</f>
        <v>0</v>
      </c>
      <c r="O5924" s="19"/>
      <c r="P5924" s="19"/>
      <c r="Q5924" s="19"/>
      <c r="R5924" s="19"/>
      <c r="S5924" s="18">
        <f>SUM(O5924:R5924)</f>
        <v>0</v>
      </c>
      <c r="T5924" s="20"/>
      <c r="U5924" s="17">
        <v>0.5</v>
      </c>
      <c r="V5924" s="17"/>
      <c r="W5924" s="17"/>
      <c r="X5924" s="17"/>
      <c r="Y5924" s="17"/>
      <c r="Z5924" s="18">
        <f>SUM(T5924:Y5924)</f>
        <v>0.5</v>
      </c>
      <c r="AA5924" s="17"/>
      <c r="AB5924" s="17"/>
      <c r="AC5924" s="41">
        <f>G5924+J5924+N5924+S5924+Z5924+AA5924-AB5924</f>
        <v>36.983870967741936</v>
      </c>
    </row>
    <row r="5925" spans="1:29" x14ac:dyDescent="0.25">
      <c r="A5925" s="224">
        <v>5921</v>
      </c>
      <c r="B5925" s="62" t="s">
        <v>3287</v>
      </c>
      <c r="C5925" s="13" t="s">
        <v>2360</v>
      </c>
      <c r="D5925" s="18">
        <v>0.36777777777777776</v>
      </c>
      <c r="E5925" s="122"/>
      <c r="F5925" s="17"/>
      <c r="G5925" s="18">
        <v>36.777777777777779</v>
      </c>
      <c r="H5925" s="17"/>
      <c r="I5925" s="19"/>
      <c r="J5925" s="18">
        <v>0</v>
      </c>
      <c r="K5925" s="17"/>
      <c r="L5925" s="19"/>
      <c r="M5925" s="19"/>
      <c r="N5925" s="18">
        <v>0</v>
      </c>
      <c r="O5925" s="19"/>
      <c r="P5925" s="19"/>
      <c r="Q5925" s="19"/>
      <c r="R5925" s="19"/>
      <c r="S5925" s="18">
        <v>0</v>
      </c>
      <c r="T5925" s="20"/>
      <c r="U5925" s="17"/>
      <c r="V5925" s="17"/>
      <c r="W5925" s="17"/>
      <c r="X5925" s="17"/>
      <c r="Y5925" s="17"/>
      <c r="Z5925" s="18">
        <v>0</v>
      </c>
      <c r="AA5925" s="17"/>
      <c r="AB5925" s="17"/>
      <c r="AC5925" s="41">
        <v>36.777777777777779</v>
      </c>
    </row>
    <row r="5926" spans="1:29" x14ac:dyDescent="0.25">
      <c r="A5926" s="224">
        <v>5922</v>
      </c>
      <c r="B5926" s="62" t="s">
        <v>5039</v>
      </c>
      <c r="C5926" s="24" t="s">
        <v>4042</v>
      </c>
      <c r="D5926" s="18">
        <v>0.36612903225806454</v>
      </c>
      <c r="E5926" s="124"/>
      <c r="F5926" s="17"/>
      <c r="G5926" s="18">
        <f>SUM(D5926*100,E5926:F5926)</f>
        <v>36.612903225806456</v>
      </c>
      <c r="H5926" s="17"/>
      <c r="I5926" s="19"/>
      <c r="J5926" s="18">
        <f>SUM(H5926:I5926)</f>
        <v>0</v>
      </c>
      <c r="K5926" s="17"/>
      <c r="L5926" s="19"/>
      <c r="M5926" s="19"/>
      <c r="N5926" s="18">
        <f>SUM(K5926:M5926)</f>
        <v>0</v>
      </c>
      <c r="O5926" s="19"/>
      <c r="P5926" s="19"/>
      <c r="Q5926" s="19"/>
      <c r="R5926" s="19"/>
      <c r="S5926" s="18">
        <f>SUM(O5926:R5926)</f>
        <v>0</v>
      </c>
      <c r="T5926" s="20"/>
      <c r="U5926" s="17"/>
      <c r="V5926" s="17"/>
      <c r="W5926" s="17"/>
      <c r="X5926" s="17"/>
      <c r="Y5926" s="17"/>
      <c r="Z5926" s="18">
        <f>SUM(T5926:Y5926)</f>
        <v>0</v>
      </c>
      <c r="AA5926" s="17"/>
      <c r="AB5926" s="17"/>
      <c r="AC5926" s="41">
        <f>G5926+J5926+N5926+S5926+Z5926+AA5926-AB5926</f>
        <v>36.612903225806456</v>
      </c>
    </row>
    <row r="5927" spans="1:29" x14ac:dyDescent="0.25">
      <c r="A5927" s="225">
        <v>5923</v>
      </c>
      <c r="B5927" s="74" t="s">
        <v>1497</v>
      </c>
      <c r="C5927" s="21" t="s">
        <v>1369</v>
      </c>
      <c r="D5927" s="18">
        <v>0.36458715596330277</v>
      </c>
      <c r="E5927" s="122"/>
      <c r="F5927" s="17"/>
      <c r="G5927" s="18">
        <f>SUM(D5927*100,E5927:F5927)</f>
        <v>36.458715596330279</v>
      </c>
      <c r="H5927" s="17"/>
      <c r="I5927" s="19"/>
      <c r="J5927" s="18">
        <f>SUM(H5927:I5927)</f>
        <v>0</v>
      </c>
      <c r="K5927" s="17"/>
      <c r="L5927" s="19"/>
      <c r="M5927" s="19"/>
      <c r="N5927" s="18">
        <f>SUM(K5927:M5927)</f>
        <v>0</v>
      </c>
      <c r="O5927" s="19"/>
      <c r="P5927" s="19"/>
      <c r="Q5927" s="19"/>
      <c r="R5927" s="19"/>
      <c r="S5927" s="18">
        <f>SUM(O5927:R5927)</f>
        <v>0</v>
      </c>
      <c r="T5927" s="20"/>
      <c r="U5927" s="17"/>
      <c r="V5927" s="17"/>
      <c r="W5927" s="17"/>
      <c r="X5927" s="17"/>
      <c r="Y5927" s="17"/>
      <c r="Z5927" s="18">
        <f>SUM(T5927:Y5927)</f>
        <v>0</v>
      </c>
      <c r="AA5927" s="17"/>
      <c r="AB5927" s="17"/>
      <c r="AC5927" s="41">
        <f>G5927+J5927+N5927+S5927+Z5927+AA5927-AB5927</f>
        <v>36.458715596330279</v>
      </c>
    </row>
    <row r="5928" spans="1:29" x14ac:dyDescent="0.25">
      <c r="A5928" s="224">
        <v>5924</v>
      </c>
      <c r="B5928" s="58" t="s">
        <v>1297</v>
      </c>
      <c r="C5928" s="8" t="s">
        <v>5456</v>
      </c>
      <c r="D5928" s="6">
        <v>0.3632258064516129</v>
      </c>
      <c r="E5928" s="121"/>
      <c r="F5928" s="5"/>
      <c r="G5928" s="6">
        <f>SUM(D5928*100,E5928:F5928)</f>
        <v>36.322580645161288</v>
      </c>
      <c r="H5928" s="5"/>
      <c r="I5928" s="4"/>
      <c r="J5928" s="6">
        <f>SUM(H5928:I5928)</f>
        <v>0</v>
      </c>
      <c r="K5928" s="5"/>
      <c r="L5928" s="4"/>
      <c r="M5928" s="4"/>
      <c r="N5928" s="6">
        <f>SUM(K5928:M5928)</f>
        <v>0</v>
      </c>
      <c r="O5928" s="4"/>
      <c r="P5928" s="4"/>
      <c r="Q5928" s="4"/>
      <c r="R5928" s="4"/>
      <c r="S5928" s="6">
        <f>SUM(O5928:R5928)</f>
        <v>0</v>
      </c>
      <c r="T5928" s="7"/>
      <c r="U5928" s="5"/>
      <c r="V5928" s="5"/>
      <c r="W5928" s="5"/>
      <c r="X5928" s="5"/>
      <c r="Y5928" s="5"/>
      <c r="Z5928" s="6">
        <f>SUM(T5928:Y5928)</f>
        <v>0</v>
      </c>
      <c r="AA5928" s="5"/>
      <c r="AB5928" s="5"/>
      <c r="AC5928" s="40">
        <f>G5928+J5928+N5928+S5928+Z5928+AA5928-AB5928</f>
        <v>36.322580645161288</v>
      </c>
    </row>
    <row r="5929" spans="1:29" x14ac:dyDescent="0.25">
      <c r="A5929" s="224">
        <v>5925</v>
      </c>
      <c r="B5929" s="81" t="s">
        <v>4335</v>
      </c>
      <c r="C5929" s="8" t="s">
        <v>4042</v>
      </c>
      <c r="D5929" s="18">
        <v>0.36225806451612902</v>
      </c>
      <c r="E5929" s="124"/>
      <c r="F5929" s="17"/>
      <c r="G5929" s="18">
        <f>SUM(D5929*100,E5929:F5929)</f>
        <v>36.225806451612904</v>
      </c>
      <c r="H5929" s="17"/>
      <c r="I5929" s="19"/>
      <c r="J5929" s="18">
        <f>SUM(H5929:I5929)</f>
        <v>0</v>
      </c>
      <c r="K5929" s="17"/>
      <c r="L5929" s="19"/>
      <c r="M5929" s="19"/>
      <c r="N5929" s="18">
        <f>SUM(K5929:M5929)</f>
        <v>0</v>
      </c>
      <c r="O5929" s="19"/>
      <c r="P5929" s="19"/>
      <c r="Q5929" s="19"/>
      <c r="R5929" s="19"/>
      <c r="S5929" s="18">
        <f>SUM(O5929:R5929)</f>
        <v>0</v>
      </c>
      <c r="T5929" s="20"/>
      <c r="U5929" s="17"/>
      <c r="V5929" s="17"/>
      <c r="W5929" s="17"/>
      <c r="X5929" s="17"/>
      <c r="Y5929" s="17"/>
      <c r="Z5929" s="18">
        <f>SUM(T5929:Y5929)</f>
        <v>0</v>
      </c>
      <c r="AA5929" s="17"/>
      <c r="AB5929" s="17"/>
      <c r="AC5929" s="41">
        <f>G5929+J5929+N5929+S5929+Z5929+AA5929-AB5929</f>
        <v>36.225806451612904</v>
      </c>
    </row>
    <row r="5930" spans="1:29" x14ac:dyDescent="0.25">
      <c r="A5930" s="224">
        <v>5926</v>
      </c>
      <c r="B5930" s="59" t="s">
        <v>1298</v>
      </c>
      <c r="C5930" s="8" t="s">
        <v>5456</v>
      </c>
      <c r="D5930" s="6">
        <v>0.36206896551724138</v>
      </c>
      <c r="E5930" s="121"/>
      <c r="F5930" s="5"/>
      <c r="G5930" s="6">
        <f>SUM(D5930*100,E5930:F5930)</f>
        <v>36.206896551724135</v>
      </c>
      <c r="H5930" s="5"/>
      <c r="I5930" s="4"/>
      <c r="J5930" s="6">
        <f>SUM(H5930:I5930)</f>
        <v>0</v>
      </c>
      <c r="K5930" s="5"/>
      <c r="L5930" s="4"/>
      <c r="M5930" s="4"/>
      <c r="N5930" s="6">
        <f>SUM(K5930:M5930)</f>
        <v>0</v>
      </c>
      <c r="O5930" s="4"/>
      <c r="P5930" s="4"/>
      <c r="Q5930" s="4"/>
      <c r="R5930" s="4"/>
      <c r="S5930" s="6">
        <f>SUM(O5930:R5930)</f>
        <v>0</v>
      </c>
      <c r="T5930" s="7"/>
      <c r="U5930" s="5"/>
      <c r="V5930" s="5"/>
      <c r="W5930" s="5"/>
      <c r="X5930" s="5"/>
      <c r="Y5930" s="5"/>
      <c r="Z5930" s="6">
        <f>SUM(T5930:Y5930)</f>
        <v>0</v>
      </c>
      <c r="AA5930" s="5"/>
      <c r="AB5930" s="5"/>
      <c r="AC5930" s="40">
        <f>G5930+J5930+N5930+S5930+Z5930+AA5930-AB5930</f>
        <v>36.206896551724135</v>
      </c>
    </row>
    <row r="5931" spans="1:29" x14ac:dyDescent="0.25">
      <c r="A5931" s="225">
        <v>5927</v>
      </c>
      <c r="B5931" s="62" t="s">
        <v>4742</v>
      </c>
      <c r="C5931" s="8" t="s">
        <v>4042</v>
      </c>
      <c r="D5931" s="18">
        <v>0.35966666666666669</v>
      </c>
      <c r="E5931" s="124"/>
      <c r="F5931" s="17"/>
      <c r="G5931" s="18">
        <f>SUM(D5931*100,E5931:F5931)</f>
        <v>35.966666666666669</v>
      </c>
      <c r="H5931" s="17"/>
      <c r="I5931" s="19"/>
      <c r="J5931" s="18">
        <f>SUM(H5931:I5931)</f>
        <v>0</v>
      </c>
      <c r="K5931" s="17"/>
      <c r="L5931" s="19"/>
      <c r="M5931" s="19"/>
      <c r="N5931" s="18">
        <f>SUM(K5931:M5931)</f>
        <v>0</v>
      </c>
      <c r="O5931" s="19"/>
      <c r="P5931" s="19"/>
      <c r="Q5931" s="19"/>
      <c r="R5931" s="19"/>
      <c r="S5931" s="18">
        <f>SUM(O5931:R5931)</f>
        <v>0</v>
      </c>
      <c r="T5931" s="20"/>
      <c r="U5931" s="17"/>
      <c r="V5931" s="17"/>
      <c r="W5931" s="17"/>
      <c r="X5931" s="17"/>
      <c r="Y5931" s="17"/>
      <c r="Z5931" s="18">
        <f>SUM(T5931:Y5931)</f>
        <v>0</v>
      </c>
      <c r="AA5931" s="17"/>
      <c r="AB5931" s="17"/>
      <c r="AC5931" s="41">
        <f>G5931+J5931+N5931+S5931+Z5931+AA5931-AB5931</f>
        <v>35.966666666666669</v>
      </c>
    </row>
    <row r="5932" spans="1:29" x14ac:dyDescent="0.25">
      <c r="A5932" s="224">
        <v>5928</v>
      </c>
      <c r="B5932" s="90" t="s">
        <v>2149</v>
      </c>
      <c r="C5932" s="21" t="s">
        <v>1369</v>
      </c>
      <c r="D5932" s="18">
        <v>0.35957186544342506</v>
      </c>
      <c r="E5932" s="122"/>
      <c r="F5932" s="17"/>
      <c r="G5932" s="18">
        <f>SUM(D5932*100,E5932:F5932)</f>
        <v>35.957186544342505</v>
      </c>
      <c r="H5932" s="17"/>
      <c r="I5932" s="19"/>
      <c r="J5932" s="18">
        <f>SUM(H5932:I5932)</f>
        <v>0</v>
      </c>
      <c r="K5932" s="17"/>
      <c r="L5932" s="19"/>
      <c r="M5932" s="19"/>
      <c r="N5932" s="18">
        <f>SUM(K5932:M5932)</f>
        <v>0</v>
      </c>
      <c r="O5932" s="19"/>
      <c r="P5932" s="19"/>
      <c r="Q5932" s="19"/>
      <c r="R5932" s="19"/>
      <c r="S5932" s="18">
        <f>SUM(O5932:R5932)</f>
        <v>0</v>
      </c>
      <c r="T5932" s="20"/>
      <c r="U5932" s="17"/>
      <c r="V5932" s="17"/>
      <c r="W5932" s="17"/>
      <c r="X5932" s="17"/>
      <c r="Y5932" s="17"/>
      <c r="Z5932" s="18">
        <f>SUM(T5932:Y5932)</f>
        <v>0</v>
      </c>
      <c r="AA5932" s="17"/>
      <c r="AB5932" s="17"/>
      <c r="AC5932" s="41">
        <f>G5932+J5932+N5932+S5932+Z5932+AA5932-AB5932</f>
        <v>35.957186544342505</v>
      </c>
    </row>
    <row r="5933" spans="1:29" x14ac:dyDescent="0.25">
      <c r="A5933" s="224">
        <v>5929</v>
      </c>
      <c r="B5933" s="74" t="s">
        <v>2104</v>
      </c>
      <c r="C5933" s="8" t="s">
        <v>1369</v>
      </c>
      <c r="D5933" s="18">
        <v>0.35387205387205389</v>
      </c>
      <c r="E5933" s="122"/>
      <c r="F5933" s="17"/>
      <c r="G5933" s="18">
        <f>SUM(D5933*100,E5933:F5933)</f>
        <v>35.387205387205391</v>
      </c>
      <c r="H5933" s="17"/>
      <c r="I5933" s="19"/>
      <c r="J5933" s="18">
        <f>SUM(H5933:I5933)</f>
        <v>0</v>
      </c>
      <c r="K5933" s="17"/>
      <c r="L5933" s="19"/>
      <c r="M5933" s="19"/>
      <c r="N5933" s="18">
        <f>SUM(K5933:M5933)</f>
        <v>0</v>
      </c>
      <c r="O5933" s="19"/>
      <c r="P5933" s="19"/>
      <c r="Q5933" s="19"/>
      <c r="R5933" s="19"/>
      <c r="S5933" s="18">
        <f>SUM(O5933:R5933)</f>
        <v>0</v>
      </c>
      <c r="T5933" s="20"/>
      <c r="U5933" s="17">
        <v>0.5</v>
      </c>
      <c r="V5933" s="17"/>
      <c r="W5933" s="17"/>
      <c r="X5933" s="17"/>
      <c r="Y5933" s="17"/>
      <c r="Z5933" s="18">
        <f>SUM(T5933:Y5933)</f>
        <v>0.5</v>
      </c>
      <c r="AA5933" s="17"/>
      <c r="AB5933" s="17"/>
      <c r="AC5933" s="41">
        <f>G5933+J5933+N5933+S5933+Z5933+AA5933-AB5933</f>
        <v>35.887205387205391</v>
      </c>
    </row>
    <row r="5934" spans="1:29" x14ac:dyDescent="0.25">
      <c r="A5934" s="224">
        <v>5930</v>
      </c>
      <c r="B5934" s="111" t="s">
        <v>4084</v>
      </c>
      <c r="C5934" s="8" t="s">
        <v>4042</v>
      </c>
      <c r="D5934" s="18">
        <v>0.35812500000000003</v>
      </c>
      <c r="E5934" s="124"/>
      <c r="F5934" s="17"/>
      <c r="G5934" s="18">
        <f>SUM(D5934*100,E5934:F5934)</f>
        <v>35.8125</v>
      </c>
      <c r="H5934" s="17"/>
      <c r="I5934" s="19"/>
      <c r="J5934" s="18">
        <f>SUM(H5934:I5934)</f>
        <v>0</v>
      </c>
      <c r="K5934" s="17"/>
      <c r="L5934" s="19"/>
      <c r="M5934" s="19"/>
      <c r="N5934" s="18">
        <f>SUM(K5934:M5934)</f>
        <v>0</v>
      </c>
      <c r="O5934" s="19"/>
      <c r="P5934" s="19"/>
      <c r="Q5934" s="19"/>
      <c r="R5934" s="19"/>
      <c r="S5934" s="18">
        <f>SUM(O5934:R5934)</f>
        <v>0</v>
      </c>
      <c r="T5934" s="20"/>
      <c r="U5934" s="17"/>
      <c r="V5934" s="17"/>
      <c r="W5934" s="17"/>
      <c r="X5934" s="17"/>
      <c r="Y5934" s="17"/>
      <c r="Z5934" s="18">
        <f>SUM(T5934:Y5934)</f>
        <v>0</v>
      </c>
      <c r="AA5934" s="17"/>
      <c r="AB5934" s="17"/>
      <c r="AC5934" s="41">
        <f>G5934+J5934+N5934+S5934+Z5934+AA5934-AB5934</f>
        <v>35.8125</v>
      </c>
    </row>
    <row r="5935" spans="1:29" x14ac:dyDescent="0.25">
      <c r="A5935" s="225">
        <v>5931</v>
      </c>
      <c r="B5935" s="78" t="s">
        <v>2270</v>
      </c>
      <c r="C5935" s="8" t="s">
        <v>1369</v>
      </c>
      <c r="D5935" s="18">
        <v>0.35799663299663298</v>
      </c>
      <c r="E5935" s="122"/>
      <c r="F5935" s="17"/>
      <c r="G5935" s="18">
        <f>SUM(D5935*100,E5935:F5935)</f>
        <v>35.799663299663301</v>
      </c>
      <c r="H5935" s="17"/>
      <c r="I5935" s="19"/>
      <c r="J5935" s="18">
        <f>SUM(H5935:I5935)</f>
        <v>0</v>
      </c>
      <c r="K5935" s="17"/>
      <c r="L5935" s="19"/>
      <c r="M5935" s="19"/>
      <c r="N5935" s="18">
        <f>SUM(K5935:M5935)</f>
        <v>0</v>
      </c>
      <c r="O5935" s="19"/>
      <c r="P5935" s="19"/>
      <c r="Q5935" s="19"/>
      <c r="R5935" s="19"/>
      <c r="S5935" s="18">
        <f>SUM(O5935:R5935)</f>
        <v>0</v>
      </c>
      <c r="T5935" s="20"/>
      <c r="U5935" s="17"/>
      <c r="V5935" s="17"/>
      <c r="W5935" s="17"/>
      <c r="X5935" s="17"/>
      <c r="Y5935" s="17"/>
      <c r="Z5935" s="18">
        <f>SUM(T5935:Y5935)</f>
        <v>0</v>
      </c>
      <c r="AA5935" s="17"/>
      <c r="AB5935" s="17"/>
      <c r="AC5935" s="41">
        <f>G5935+J5935+N5935+S5935+Z5935+AA5935-AB5935</f>
        <v>35.799663299663301</v>
      </c>
    </row>
    <row r="5936" spans="1:29" x14ac:dyDescent="0.25">
      <c r="A5936" s="224">
        <v>5932</v>
      </c>
      <c r="B5936" s="81" t="s">
        <v>4288</v>
      </c>
      <c r="C5936" s="8" t="s">
        <v>4042</v>
      </c>
      <c r="D5936" s="18">
        <v>0.35633333333333334</v>
      </c>
      <c r="E5936" s="124"/>
      <c r="F5936" s="17"/>
      <c r="G5936" s="18">
        <f>SUM(D5936*100,E5936:F5936)</f>
        <v>35.633333333333333</v>
      </c>
      <c r="H5936" s="17"/>
      <c r="I5936" s="19"/>
      <c r="J5936" s="18">
        <f>SUM(H5936:I5936)</f>
        <v>0</v>
      </c>
      <c r="K5936" s="17"/>
      <c r="L5936" s="19"/>
      <c r="M5936" s="19"/>
      <c r="N5936" s="18">
        <f>SUM(K5936:M5936)</f>
        <v>0</v>
      </c>
      <c r="O5936" s="19"/>
      <c r="P5936" s="19"/>
      <c r="Q5936" s="19"/>
      <c r="R5936" s="19"/>
      <c r="S5936" s="18">
        <f>SUM(O5936:R5936)</f>
        <v>0</v>
      </c>
      <c r="T5936" s="20"/>
      <c r="U5936" s="17"/>
      <c r="V5936" s="17"/>
      <c r="W5936" s="17"/>
      <c r="X5936" s="17"/>
      <c r="Y5936" s="17"/>
      <c r="Z5936" s="18">
        <f>SUM(T5936:Y5936)</f>
        <v>0</v>
      </c>
      <c r="AA5936" s="17"/>
      <c r="AB5936" s="17"/>
      <c r="AC5936" s="41">
        <f>G5936+J5936+N5936+S5936+Z5936+AA5936-AB5936</f>
        <v>35.633333333333333</v>
      </c>
    </row>
    <row r="5937" spans="1:29" x14ac:dyDescent="0.25">
      <c r="A5937" s="224">
        <v>5933</v>
      </c>
      <c r="B5937" s="62" t="s">
        <v>4003</v>
      </c>
      <c r="C5937" s="13" t="s">
        <v>3340</v>
      </c>
      <c r="D5937" s="18">
        <v>0.34606060606060607</v>
      </c>
      <c r="E5937" s="122">
        <v>1</v>
      </c>
      <c r="F5937" s="17"/>
      <c r="G5937" s="18">
        <v>35.606060606060609</v>
      </c>
      <c r="H5937" s="17"/>
      <c r="I5937" s="19"/>
      <c r="J5937" s="18">
        <v>0</v>
      </c>
      <c r="K5937" s="17"/>
      <c r="L5937" s="19"/>
      <c r="M5937" s="19"/>
      <c r="N5937" s="18">
        <v>0</v>
      </c>
      <c r="O5937" s="19"/>
      <c r="P5937" s="19"/>
      <c r="Q5937" s="19"/>
      <c r="R5937" s="19"/>
      <c r="S5937" s="18">
        <v>0</v>
      </c>
      <c r="T5937" s="20"/>
      <c r="U5937" s="17"/>
      <c r="V5937" s="17"/>
      <c r="W5937" s="17"/>
      <c r="X5937" s="17"/>
      <c r="Y5937" s="17"/>
      <c r="Z5937" s="18">
        <v>0</v>
      </c>
      <c r="AA5937" s="17"/>
      <c r="AB5937" s="17"/>
      <c r="AC5937" s="41">
        <v>35.606060606060609</v>
      </c>
    </row>
    <row r="5938" spans="1:29" x14ac:dyDescent="0.25">
      <c r="A5938" s="224">
        <v>5934</v>
      </c>
      <c r="B5938" s="62" t="s">
        <v>4733</v>
      </c>
      <c r="C5938" s="8" t="s">
        <v>4042</v>
      </c>
      <c r="D5938" s="18">
        <v>0.28499999999999998</v>
      </c>
      <c r="E5938" s="124"/>
      <c r="F5938" s="17"/>
      <c r="G5938" s="18">
        <f>SUM(D5938*100,E5938:F5938)</f>
        <v>28.499999999999996</v>
      </c>
      <c r="H5938" s="17"/>
      <c r="I5938" s="19"/>
      <c r="J5938" s="18">
        <f>SUM(H5938:I5938)</f>
        <v>0</v>
      </c>
      <c r="K5938" s="17"/>
      <c r="L5938" s="19"/>
      <c r="M5938" s="19"/>
      <c r="N5938" s="18">
        <f>SUM(K5938:M5938)</f>
        <v>0</v>
      </c>
      <c r="O5938" s="19">
        <v>2.5</v>
      </c>
      <c r="P5938" s="19"/>
      <c r="Q5938" s="19">
        <v>4.5</v>
      </c>
      <c r="R5938" s="19"/>
      <c r="S5938" s="18">
        <f>SUM(O5938:R5938)</f>
        <v>7</v>
      </c>
      <c r="T5938" s="20"/>
      <c r="U5938" s="17"/>
      <c r="V5938" s="17"/>
      <c r="W5938" s="17"/>
      <c r="X5938" s="17"/>
      <c r="Y5938" s="17"/>
      <c r="Z5938" s="18">
        <f>SUM(T5938:Y5938)</f>
        <v>0</v>
      </c>
      <c r="AA5938" s="17"/>
      <c r="AB5938" s="17"/>
      <c r="AC5938" s="41">
        <f>G5938+J5938+N5938+S5938+Z5938+AA5938-AB5938</f>
        <v>35.5</v>
      </c>
    </row>
    <row r="5939" spans="1:29" x14ac:dyDescent="0.25">
      <c r="A5939" s="225">
        <v>5935</v>
      </c>
      <c r="B5939" s="86" t="s">
        <v>2271</v>
      </c>
      <c r="C5939" s="21" t="s">
        <v>1369</v>
      </c>
      <c r="D5939" s="18">
        <v>0.35498470948012228</v>
      </c>
      <c r="E5939" s="122"/>
      <c r="F5939" s="17"/>
      <c r="G5939" s="18">
        <f>SUM(D5939*100,E5939:F5939)</f>
        <v>35.498470948012226</v>
      </c>
      <c r="H5939" s="17"/>
      <c r="I5939" s="19"/>
      <c r="J5939" s="18">
        <f>SUM(H5939:I5939)</f>
        <v>0</v>
      </c>
      <c r="K5939" s="17"/>
      <c r="L5939" s="19"/>
      <c r="M5939" s="19"/>
      <c r="N5939" s="18">
        <f>SUM(K5939:M5939)</f>
        <v>0</v>
      </c>
      <c r="O5939" s="19"/>
      <c r="P5939" s="19"/>
      <c r="Q5939" s="19"/>
      <c r="R5939" s="19"/>
      <c r="S5939" s="18">
        <f>SUM(O5939:R5939)</f>
        <v>0</v>
      </c>
      <c r="T5939" s="20"/>
      <c r="U5939" s="17"/>
      <c r="V5939" s="17"/>
      <c r="W5939" s="17"/>
      <c r="X5939" s="17"/>
      <c r="Y5939" s="17"/>
      <c r="Z5939" s="18">
        <f>SUM(T5939:Y5939)</f>
        <v>0</v>
      </c>
      <c r="AA5939" s="17"/>
      <c r="AB5939" s="17"/>
      <c r="AC5939" s="41">
        <f>G5939+J5939+N5939+S5939+Z5939+AA5939-AB5939</f>
        <v>35.498470948012226</v>
      </c>
    </row>
    <row r="5940" spans="1:29" x14ac:dyDescent="0.25">
      <c r="A5940" s="224">
        <v>5936</v>
      </c>
      <c r="B5940" s="109">
        <v>204253</v>
      </c>
      <c r="C5940" s="36" t="s">
        <v>5457</v>
      </c>
      <c r="D5940" s="38">
        <v>0.35468749999999999</v>
      </c>
      <c r="E5940" s="123"/>
      <c r="F5940" s="33"/>
      <c r="G5940" s="34">
        <v>35.46875</v>
      </c>
      <c r="H5940" s="33"/>
      <c r="I5940" s="32"/>
      <c r="J5940" s="34">
        <v>0</v>
      </c>
      <c r="K5940" s="33"/>
      <c r="L5940" s="32"/>
      <c r="M5940" s="32"/>
      <c r="N5940" s="34">
        <v>0</v>
      </c>
      <c r="O5940" s="32"/>
      <c r="P5940" s="32"/>
      <c r="Q5940" s="32"/>
      <c r="R5940" s="32"/>
      <c r="S5940" s="34">
        <v>0</v>
      </c>
      <c r="T5940" s="35"/>
      <c r="U5940" s="33"/>
      <c r="V5940" s="33"/>
      <c r="W5940" s="33"/>
      <c r="X5940" s="33"/>
      <c r="Y5940" s="33"/>
      <c r="Z5940" s="34">
        <v>0</v>
      </c>
      <c r="AA5940" s="33"/>
      <c r="AB5940" s="33"/>
      <c r="AC5940" s="42">
        <v>35.46875</v>
      </c>
    </row>
    <row r="5941" spans="1:29" x14ac:dyDescent="0.25">
      <c r="A5941" s="224">
        <v>5937</v>
      </c>
      <c r="B5941" s="62" t="s">
        <v>3288</v>
      </c>
      <c r="C5941" s="13" t="s">
        <v>2360</v>
      </c>
      <c r="D5941" s="18">
        <v>0.35416666666666663</v>
      </c>
      <c r="E5941" s="122"/>
      <c r="F5941" s="17"/>
      <c r="G5941" s="18">
        <v>35.416666666666664</v>
      </c>
      <c r="H5941" s="17"/>
      <c r="I5941" s="19"/>
      <c r="J5941" s="18">
        <v>0</v>
      </c>
      <c r="K5941" s="17"/>
      <c r="L5941" s="19"/>
      <c r="M5941" s="19"/>
      <c r="N5941" s="18">
        <v>0</v>
      </c>
      <c r="O5941" s="19"/>
      <c r="P5941" s="19"/>
      <c r="Q5941" s="19"/>
      <c r="R5941" s="19"/>
      <c r="S5941" s="18">
        <v>0</v>
      </c>
      <c r="T5941" s="20"/>
      <c r="U5941" s="17"/>
      <c r="V5941" s="17"/>
      <c r="W5941" s="17"/>
      <c r="X5941" s="17"/>
      <c r="Y5941" s="17"/>
      <c r="Z5941" s="18">
        <v>0</v>
      </c>
      <c r="AA5941" s="17"/>
      <c r="AB5941" s="17"/>
      <c r="AC5941" s="41">
        <v>35.416666666666664</v>
      </c>
    </row>
    <row r="5942" spans="1:29" x14ac:dyDescent="0.25">
      <c r="A5942" s="224">
        <v>5938</v>
      </c>
      <c r="B5942" s="62" t="s">
        <v>1299</v>
      </c>
      <c r="C5942" s="8" t="s">
        <v>5456</v>
      </c>
      <c r="D5942" s="6">
        <v>0.35333333333333333</v>
      </c>
      <c r="E5942" s="121"/>
      <c r="F5942" s="5"/>
      <c r="G5942" s="6">
        <f>SUM(D5942*100,E5942:F5942)</f>
        <v>35.333333333333336</v>
      </c>
      <c r="H5942" s="5"/>
      <c r="I5942" s="4"/>
      <c r="J5942" s="6">
        <f>SUM(H5942:I5942)</f>
        <v>0</v>
      </c>
      <c r="K5942" s="5"/>
      <c r="L5942" s="4"/>
      <c r="M5942" s="4"/>
      <c r="N5942" s="6">
        <f>SUM(K5942:M5942)</f>
        <v>0</v>
      </c>
      <c r="O5942" s="4"/>
      <c r="P5942" s="4"/>
      <c r="Q5942" s="4"/>
      <c r="R5942" s="4"/>
      <c r="S5942" s="6">
        <f>SUM(O5942:R5942)</f>
        <v>0</v>
      </c>
      <c r="T5942" s="7"/>
      <c r="U5942" s="5"/>
      <c r="V5942" s="5"/>
      <c r="W5942" s="5"/>
      <c r="X5942" s="5"/>
      <c r="Y5942" s="5"/>
      <c r="Z5942" s="6">
        <f>SUM(T5942:Y5942)</f>
        <v>0</v>
      </c>
      <c r="AA5942" s="5"/>
      <c r="AB5942" s="5"/>
      <c r="AC5942" s="40">
        <f>G5942+J5942+N5942+S5942+Z5942+AA5942-AB5942</f>
        <v>35.333333333333336</v>
      </c>
    </row>
    <row r="5943" spans="1:29" x14ac:dyDescent="0.25">
      <c r="A5943" s="225">
        <v>5939</v>
      </c>
      <c r="B5943" s="62" t="s">
        <v>3289</v>
      </c>
      <c r="C5943" s="13" t="s">
        <v>2360</v>
      </c>
      <c r="D5943" s="18">
        <v>0.35083333333333333</v>
      </c>
      <c r="E5943" s="122"/>
      <c r="F5943" s="17"/>
      <c r="G5943" s="18">
        <v>35.083333333333336</v>
      </c>
      <c r="H5943" s="17"/>
      <c r="I5943" s="19"/>
      <c r="J5943" s="18">
        <v>0</v>
      </c>
      <c r="K5943" s="17"/>
      <c r="L5943" s="19"/>
      <c r="M5943" s="19"/>
      <c r="N5943" s="18">
        <v>0</v>
      </c>
      <c r="O5943" s="19"/>
      <c r="P5943" s="19"/>
      <c r="Q5943" s="19"/>
      <c r="R5943" s="19"/>
      <c r="S5943" s="18">
        <v>0</v>
      </c>
      <c r="T5943" s="20"/>
      <c r="U5943" s="17"/>
      <c r="V5943" s="17"/>
      <c r="W5943" s="17"/>
      <c r="X5943" s="17"/>
      <c r="Y5943" s="17"/>
      <c r="Z5943" s="18">
        <v>0</v>
      </c>
      <c r="AA5943" s="17"/>
      <c r="AB5943" s="17"/>
      <c r="AC5943" s="41">
        <v>35.083333333333336</v>
      </c>
    </row>
    <row r="5944" spans="1:29" x14ac:dyDescent="0.25">
      <c r="A5944" s="224">
        <v>5940</v>
      </c>
      <c r="B5944" s="62" t="s">
        <v>5362</v>
      </c>
      <c r="C5944" s="9" t="s">
        <v>4042</v>
      </c>
      <c r="D5944" s="18">
        <v>0.34727272727272729</v>
      </c>
      <c r="E5944" s="124"/>
      <c r="F5944" s="17"/>
      <c r="G5944" s="18">
        <f>SUM(D5944*100,E5944:F5944)</f>
        <v>34.727272727272727</v>
      </c>
      <c r="H5944" s="17"/>
      <c r="I5944" s="19"/>
      <c r="J5944" s="18">
        <f>SUM(H5944:I5944)</f>
        <v>0</v>
      </c>
      <c r="K5944" s="17"/>
      <c r="L5944" s="19"/>
      <c r="M5944" s="19"/>
      <c r="N5944" s="18">
        <f>SUM(K5944:M5944)</f>
        <v>0</v>
      </c>
      <c r="O5944" s="19"/>
      <c r="P5944" s="19"/>
      <c r="Q5944" s="19"/>
      <c r="R5944" s="19"/>
      <c r="S5944" s="18">
        <f>SUM(O5944:R5944)</f>
        <v>0</v>
      </c>
      <c r="T5944" s="20"/>
      <c r="U5944" s="17">
        <v>0.2</v>
      </c>
      <c r="V5944" s="17"/>
      <c r="W5944" s="17"/>
      <c r="X5944" s="17"/>
      <c r="Y5944" s="17"/>
      <c r="Z5944" s="18">
        <f>SUM(T5944:Y5944)</f>
        <v>0.2</v>
      </c>
      <c r="AA5944" s="17"/>
      <c r="AB5944" s="17"/>
      <c r="AC5944" s="41">
        <f>G5944+J5944+N5944+S5944+Z5944+AA5944-AB5944</f>
        <v>34.927272727272729</v>
      </c>
    </row>
    <row r="5945" spans="1:29" x14ac:dyDescent="0.25">
      <c r="A5945" s="224">
        <v>5941</v>
      </c>
      <c r="B5945" s="86" t="s">
        <v>2272</v>
      </c>
      <c r="C5945" s="21" t="s">
        <v>1369</v>
      </c>
      <c r="D5945" s="18">
        <v>0.34883792048929663</v>
      </c>
      <c r="E5945" s="122"/>
      <c r="F5945" s="17"/>
      <c r="G5945" s="18">
        <f>SUM(D5945*100,E5945:F5945)</f>
        <v>34.883792048929664</v>
      </c>
      <c r="H5945" s="17"/>
      <c r="I5945" s="19"/>
      <c r="J5945" s="18">
        <f>SUM(H5945:I5945)</f>
        <v>0</v>
      </c>
      <c r="K5945" s="17"/>
      <c r="L5945" s="19"/>
      <c r="M5945" s="19"/>
      <c r="N5945" s="18">
        <f>SUM(K5945:M5945)</f>
        <v>0</v>
      </c>
      <c r="O5945" s="19"/>
      <c r="P5945" s="19"/>
      <c r="Q5945" s="19"/>
      <c r="R5945" s="19"/>
      <c r="S5945" s="18">
        <f>SUM(O5945:R5945)</f>
        <v>0</v>
      </c>
      <c r="T5945" s="20"/>
      <c r="U5945" s="17"/>
      <c r="V5945" s="17"/>
      <c r="W5945" s="17"/>
      <c r="X5945" s="17"/>
      <c r="Y5945" s="17"/>
      <c r="Z5945" s="18">
        <f>SUM(T5945:Y5945)</f>
        <v>0</v>
      </c>
      <c r="AA5945" s="17"/>
      <c r="AB5945" s="17"/>
      <c r="AC5945" s="41">
        <f>G5945+J5945+N5945+S5945+Z5945+AA5945-AB5945</f>
        <v>34.883792048929664</v>
      </c>
    </row>
    <row r="5946" spans="1:29" x14ac:dyDescent="0.25">
      <c r="A5946" s="224">
        <v>5942</v>
      </c>
      <c r="B5946" s="86" t="s">
        <v>2273</v>
      </c>
      <c r="C5946" s="21" t="s">
        <v>1369</v>
      </c>
      <c r="D5946" s="18">
        <v>0.34877675840978595</v>
      </c>
      <c r="E5946" s="122"/>
      <c r="F5946" s="17"/>
      <c r="G5946" s="18">
        <f>SUM(D5946*100,E5946:F5946)</f>
        <v>34.877675840978597</v>
      </c>
      <c r="H5946" s="17"/>
      <c r="I5946" s="19"/>
      <c r="J5946" s="18">
        <f>SUM(H5946:I5946)</f>
        <v>0</v>
      </c>
      <c r="K5946" s="17"/>
      <c r="L5946" s="19"/>
      <c r="M5946" s="19"/>
      <c r="N5946" s="18">
        <f>SUM(K5946:M5946)</f>
        <v>0</v>
      </c>
      <c r="O5946" s="19"/>
      <c r="P5946" s="19"/>
      <c r="Q5946" s="19"/>
      <c r="R5946" s="19"/>
      <c r="S5946" s="18">
        <f>SUM(O5946:R5946)</f>
        <v>0</v>
      </c>
      <c r="T5946" s="20"/>
      <c r="U5946" s="17"/>
      <c r="V5946" s="17"/>
      <c r="W5946" s="17"/>
      <c r="X5946" s="17"/>
      <c r="Y5946" s="17"/>
      <c r="Z5946" s="18">
        <f>SUM(T5946:Y5946)</f>
        <v>0</v>
      </c>
      <c r="AA5946" s="17"/>
      <c r="AB5946" s="17"/>
      <c r="AC5946" s="41">
        <f>G5946+J5946+N5946+S5946+Z5946+AA5946-AB5946</f>
        <v>34.877675840978597</v>
      </c>
    </row>
    <row r="5947" spans="1:29" x14ac:dyDescent="0.25">
      <c r="A5947" s="225">
        <v>5943</v>
      </c>
      <c r="B5947" s="88" t="s">
        <v>2274</v>
      </c>
      <c r="C5947" s="8" t="s">
        <v>1369</v>
      </c>
      <c r="D5947" s="18">
        <v>0.31588666666666665</v>
      </c>
      <c r="E5947" s="122"/>
      <c r="F5947" s="17"/>
      <c r="G5947" s="18">
        <f>SUM(D5947*100,E5947:F5947)</f>
        <v>31.588666666666665</v>
      </c>
      <c r="H5947" s="17"/>
      <c r="I5947" s="19"/>
      <c r="J5947" s="18">
        <f>SUM(H5947:I5947)</f>
        <v>0</v>
      </c>
      <c r="K5947" s="17"/>
      <c r="L5947" s="19"/>
      <c r="M5947" s="19"/>
      <c r="N5947" s="18">
        <f>SUM(K5947:M5947)</f>
        <v>0</v>
      </c>
      <c r="O5947" s="19">
        <v>2.5</v>
      </c>
      <c r="P5947" s="19"/>
      <c r="Q5947" s="19"/>
      <c r="R5947" s="19"/>
      <c r="S5947" s="18">
        <f>SUM(O5947:R5947)</f>
        <v>2.5</v>
      </c>
      <c r="T5947" s="20"/>
      <c r="U5947" s="17">
        <v>0.5</v>
      </c>
      <c r="V5947" s="17"/>
      <c r="W5947" s="17">
        <v>0.2</v>
      </c>
      <c r="X5947" s="17"/>
      <c r="Y5947" s="17"/>
      <c r="Z5947" s="18">
        <f>SUM(T5947:Y5947)</f>
        <v>0.7</v>
      </c>
      <c r="AA5947" s="17"/>
      <c r="AB5947" s="17"/>
      <c r="AC5947" s="41">
        <f>G5947+J5947+N5947+S5947+Z5947+AA5947-AB5947</f>
        <v>34.788666666666671</v>
      </c>
    </row>
    <row r="5948" spans="1:29" x14ac:dyDescent="0.25">
      <c r="A5948" s="224">
        <v>5944</v>
      </c>
      <c r="B5948" s="62" t="s">
        <v>4004</v>
      </c>
      <c r="C5948" s="13" t="s">
        <v>3340</v>
      </c>
      <c r="D5948" s="18">
        <v>0.33454545454545453</v>
      </c>
      <c r="E5948" s="122">
        <v>1</v>
      </c>
      <c r="F5948" s="17"/>
      <c r="G5948" s="18">
        <v>34.454545454545453</v>
      </c>
      <c r="H5948" s="17"/>
      <c r="I5948" s="19"/>
      <c r="J5948" s="18">
        <v>0</v>
      </c>
      <c r="K5948" s="17"/>
      <c r="L5948" s="19"/>
      <c r="M5948" s="19"/>
      <c r="N5948" s="18">
        <v>0</v>
      </c>
      <c r="O5948" s="19"/>
      <c r="P5948" s="19"/>
      <c r="Q5948" s="19"/>
      <c r="R5948" s="19"/>
      <c r="S5948" s="18">
        <v>0</v>
      </c>
      <c r="T5948" s="20"/>
      <c r="U5948" s="17"/>
      <c r="V5948" s="17"/>
      <c r="W5948" s="17"/>
      <c r="X5948" s="17"/>
      <c r="Y5948" s="17"/>
      <c r="Z5948" s="18">
        <v>0</v>
      </c>
      <c r="AA5948" s="17"/>
      <c r="AB5948" s="17"/>
      <c r="AC5948" s="41">
        <v>34.454545454545453</v>
      </c>
    </row>
    <row r="5949" spans="1:29" x14ac:dyDescent="0.25">
      <c r="A5949" s="224">
        <v>5945</v>
      </c>
      <c r="B5949" s="62" t="s">
        <v>3290</v>
      </c>
      <c r="C5949" s="13" t="s">
        <v>2360</v>
      </c>
      <c r="D5949" s="18">
        <v>0.34416666666666662</v>
      </c>
      <c r="E5949" s="122"/>
      <c r="F5949" s="17"/>
      <c r="G5949" s="18">
        <v>34.416666666666664</v>
      </c>
      <c r="H5949" s="17"/>
      <c r="I5949" s="19"/>
      <c r="J5949" s="18">
        <v>0</v>
      </c>
      <c r="K5949" s="17"/>
      <c r="L5949" s="19"/>
      <c r="M5949" s="19"/>
      <c r="N5949" s="18">
        <v>0</v>
      </c>
      <c r="O5949" s="19"/>
      <c r="P5949" s="19"/>
      <c r="Q5949" s="19"/>
      <c r="R5949" s="19"/>
      <c r="S5949" s="18">
        <v>0</v>
      </c>
      <c r="T5949" s="20"/>
      <c r="U5949" s="17"/>
      <c r="V5949" s="17"/>
      <c r="W5949" s="17"/>
      <c r="X5949" s="17"/>
      <c r="Y5949" s="17"/>
      <c r="Z5949" s="18">
        <v>0</v>
      </c>
      <c r="AA5949" s="17"/>
      <c r="AB5949" s="17"/>
      <c r="AC5949" s="41">
        <v>34.416666666666664</v>
      </c>
    </row>
    <row r="5950" spans="1:29" x14ac:dyDescent="0.25">
      <c r="A5950" s="224">
        <v>5946</v>
      </c>
      <c r="B5950" s="82" t="s">
        <v>2275</v>
      </c>
      <c r="C5950" s="25" t="s">
        <v>1369</v>
      </c>
      <c r="D5950" s="18">
        <v>0.34406666666666669</v>
      </c>
      <c r="E5950" s="122"/>
      <c r="F5950" s="17"/>
      <c r="G5950" s="18">
        <f>SUM(D5950*100,E5950:F5950)</f>
        <v>34.406666666666666</v>
      </c>
      <c r="H5950" s="17"/>
      <c r="I5950" s="19"/>
      <c r="J5950" s="18">
        <f>SUM(H5950:I5950)</f>
        <v>0</v>
      </c>
      <c r="K5950" s="17"/>
      <c r="L5950" s="19"/>
      <c r="M5950" s="19"/>
      <c r="N5950" s="18">
        <f>SUM(K5950:M5950)</f>
        <v>0</v>
      </c>
      <c r="O5950" s="19"/>
      <c r="P5950" s="19"/>
      <c r="Q5950" s="19"/>
      <c r="R5950" s="19"/>
      <c r="S5950" s="18">
        <f>SUM(O5950:R5950)</f>
        <v>0</v>
      </c>
      <c r="T5950" s="20"/>
      <c r="U5950" s="17"/>
      <c r="V5950" s="17"/>
      <c r="W5950" s="17"/>
      <c r="X5950" s="17"/>
      <c r="Y5950" s="17"/>
      <c r="Z5950" s="18">
        <f>SUM(T5950:Y5950)</f>
        <v>0</v>
      </c>
      <c r="AA5950" s="17"/>
      <c r="AB5950" s="17"/>
      <c r="AC5950" s="41">
        <f>G5950+J5950+N5950+S5950+Z5950+AA5950-AB5950</f>
        <v>34.406666666666666</v>
      </c>
    </row>
    <row r="5951" spans="1:29" ht="25.5" x14ac:dyDescent="0.25">
      <c r="A5951" s="225">
        <v>5947</v>
      </c>
      <c r="B5951" s="81" t="s">
        <v>2276</v>
      </c>
      <c r="C5951" s="13" t="s">
        <v>1369</v>
      </c>
      <c r="D5951" s="18">
        <v>0.34357142857142858</v>
      </c>
      <c r="E5951" s="122"/>
      <c r="F5951" s="17"/>
      <c r="G5951" s="18">
        <f>SUM(D5951*100,E5951:F5951)</f>
        <v>34.357142857142861</v>
      </c>
      <c r="H5951" s="17"/>
      <c r="I5951" s="19"/>
      <c r="J5951" s="18">
        <f>SUM(H5951:I5951)</f>
        <v>0</v>
      </c>
      <c r="K5951" s="17"/>
      <c r="L5951" s="19"/>
      <c r="M5951" s="19"/>
      <c r="N5951" s="18">
        <f>SUM(K5951:M5951)</f>
        <v>0</v>
      </c>
      <c r="O5951" s="19"/>
      <c r="P5951" s="19"/>
      <c r="Q5951" s="19"/>
      <c r="R5951" s="19"/>
      <c r="S5951" s="18">
        <f>SUM(O5951:R5951)</f>
        <v>0</v>
      </c>
      <c r="T5951" s="20"/>
      <c r="U5951" s="17"/>
      <c r="V5951" s="17"/>
      <c r="W5951" s="17"/>
      <c r="X5951" s="17"/>
      <c r="Y5951" s="17"/>
      <c r="Z5951" s="18">
        <f>SUM(T5951:Y5951)</f>
        <v>0</v>
      </c>
      <c r="AA5951" s="17"/>
      <c r="AB5951" s="17"/>
      <c r="AC5951" s="41">
        <f>G5951+J5951+N5951+S5951+Z5951+AA5951-AB5951</f>
        <v>34.357142857142861</v>
      </c>
    </row>
    <row r="5952" spans="1:29" x14ac:dyDescent="0.25">
      <c r="A5952" s="224">
        <v>5948</v>
      </c>
      <c r="B5952" s="109">
        <v>194101</v>
      </c>
      <c r="C5952" s="36" t="s">
        <v>5457</v>
      </c>
      <c r="D5952" s="39">
        <v>0.34266666666666667</v>
      </c>
      <c r="E5952" s="123"/>
      <c r="F5952" s="33"/>
      <c r="G5952" s="34">
        <v>34.266666666666666</v>
      </c>
      <c r="H5952" s="33"/>
      <c r="I5952" s="32"/>
      <c r="J5952" s="34">
        <v>0</v>
      </c>
      <c r="K5952" s="33"/>
      <c r="L5952" s="32"/>
      <c r="M5952" s="32"/>
      <c r="N5952" s="34">
        <v>0</v>
      </c>
      <c r="O5952" s="32"/>
      <c r="P5952" s="32"/>
      <c r="Q5952" s="32"/>
      <c r="R5952" s="32"/>
      <c r="S5952" s="34">
        <v>0</v>
      </c>
      <c r="T5952" s="35"/>
      <c r="U5952" s="33"/>
      <c r="V5952" s="33"/>
      <c r="W5952" s="33"/>
      <c r="X5952" s="33"/>
      <c r="Y5952" s="33"/>
      <c r="Z5952" s="34">
        <v>0</v>
      </c>
      <c r="AA5952" s="33"/>
      <c r="AB5952" s="33"/>
      <c r="AC5952" s="42">
        <v>34.266666666666666</v>
      </c>
    </row>
    <row r="5953" spans="1:29" x14ac:dyDescent="0.25">
      <c r="A5953" s="224">
        <v>5949</v>
      </c>
      <c r="B5953" s="102" t="s">
        <v>2277</v>
      </c>
      <c r="C5953" s="8" t="s">
        <v>1369</v>
      </c>
      <c r="D5953" s="18">
        <v>0.34232209737827718</v>
      </c>
      <c r="E5953" s="122"/>
      <c r="F5953" s="17"/>
      <c r="G5953" s="18">
        <f>SUM(D5953*100,E5953:F5953)</f>
        <v>34.232209737827716</v>
      </c>
      <c r="H5953" s="17"/>
      <c r="I5953" s="19"/>
      <c r="J5953" s="18">
        <f>SUM(H5953:I5953)</f>
        <v>0</v>
      </c>
      <c r="K5953" s="17"/>
      <c r="L5953" s="19"/>
      <c r="M5953" s="19"/>
      <c r="N5953" s="18">
        <f>SUM(K5953:M5953)</f>
        <v>0</v>
      </c>
      <c r="O5953" s="19"/>
      <c r="P5953" s="19"/>
      <c r="Q5953" s="19"/>
      <c r="R5953" s="19"/>
      <c r="S5953" s="18">
        <f>SUM(O5953:R5953)</f>
        <v>0</v>
      </c>
      <c r="T5953" s="20"/>
      <c r="U5953" s="17"/>
      <c r="V5953" s="17"/>
      <c r="W5953" s="17"/>
      <c r="X5953" s="17"/>
      <c r="Y5953" s="17"/>
      <c r="Z5953" s="18">
        <f>SUM(T5953:Y5953)</f>
        <v>0</v>
      </c>
      <c r="AA5953" s="17"/>
      <c r="AB5953" s="17"/>
      <c r="AC5953" s="41">
        <f>G5953+J5953+N5953+S5953+Z5953+AA5953-AB5953</f>
        <v>34.232209737827716</v>
      </c>
    </row>
    <row r="5954" spans="1:29" x14ac:dyDescent="0.25">
      <c r="A5954" s="224">
        <v>5950</v>
      </c>
      <c r="B5954" s="86" t="s">
        <v>2278</v>
      </c>
      <c r="C5954" s="21" t="s">
        <v>1369</v>
      </c>
      <c r="D5954" s="18">
        <v>0.33422018348623855</v>
      </c>
      <c r="E5954" s="122"/>
      <c r="F5954" s="17"/>
      <c r="G5954" s="18">
        <f>SUM(D5954*100,E5954:F5954)</f>
        <v>33.422018348623858</v>
      </c>
      <c r="H5954" s="17"/>
      <c r="I5954" s="19"/>
      <c r="J5954" s="18">
        <f>SUM(H5954:I5954)</f>
        <v>0</v>
      </c>
      <c r="K5954" s="17"/>
      <c r="L5954" s="19"/>
      <c r="M5954" s="19"/>
      <c r="N5954" s="18">
        <f>SUM(K5954:M5954)</f>
        <v>0</v>
      </c>
      <c r="O5954" s="19"/>
      <c r="P5954" s="19"/>
      <c r="Q5954" s="19"/>
      <c r="R5954" s="19"/>
      <c r="S5954" s="18">
        <f>SUM(O5954:R5954)</f>
        <v>0</v>
      </c>
      <c r="T5954" s="20"/>
      <c r="U5954" s="17"/>
      <c r="V5954" s="17"/>
      <c r="W5954" s="17">
        <v>0.8</v>
      </c>
      <c r="X5954" s="17"/>
      <c r="Y5954" s="17"/>
      <c r="Z5954" s="18">
        <f>SUM(T5954:Y5954)</f>
        <v>0.8</v>
      </c>
      <c r="AA5954" s="17"/>
      <c r="AB5954" s="17"/>
      <c r="AC5954" s="41">
        <f>G5954+J5954+N5954+S5954+Z5954+AA5954-AB5954</f>
        <v>34.222018348623855</v>
      </c>
    </row>
    <row r="5955" spans="1:29" x14ac:dyDescent="0.25">
      <c r="A5955" s="225">
        <v>5951</v>
      </c>
      <c r="B5955" s="83" t="s">
        <v>2279</v>
      </c>
      <c r="C5955" s="8" t="s">
        <v>1369</v>
      </c>
      <c r="D5955" s="18">
        <v>0.34137333333333331</v>
      </c>
      <c r="E5955" s="122"/>
      <c r="F5955" s="17"/>
      <c r="G5955" s="18">
        <f>SUM(D5955*100,E5955:F5955)</f>
        <v>34.137333333333331</v>
      </c>
      <c r="H5955" s="17"/>
      <c r="I5955" s="19"/>
      <c r="J5955" s="18">
        <f>SUM(H5955:I5955)</f>
        <v>0</v>
      </c>
      <c r="K5955" s="17"/>
      <c r="L5955" s="19"/>
      <c r="M5955" s="19"/>
      <c r="N5955" s="18">
        <f>SUM(K5955:M5955)</f>
        <v>0</v>
      </c>
      <c r="O5955" s="19"/>
      <c r="P5955" s="19"/>
      <c r="Q5955" s="19"/>
      <c r="R5955" s="19"/>
      <c r="S5955" s="18">
        <f>SUM(O5955:R5955)</f>
        <v>0</v>
      </c>
      <c r="T5955" s="20"/>
      <c r="U5955" s="17"/>
      <c r="V5955" s="17"/>
      <c r="W5955" s="17"/>
      <c r="X5955" s="17"/>
      <c r="Y5955" s="17"/>
      <c r="Z5955" s="18">
        <f>SUM(T5955:Y5955)</f>
        <v>0</v>
      </c>
      <c r="AA5955" s="17"/>
      <c r="AB5955" s="17"/>
      <c r="AC5955" s="41">
        <f>G5955+J5955+N5955+S5955+Z5955+AA5955-AB5955</f>
        <v>34.137333333333331</v>
      </c>
    </row>
    <row r="5956" spans="1:29" x14ac:dyDescent="0.25">
      <c r="A5956" s="224">
        <v>5952</v>
      </c>
      <c r="B5956" s="81" t="s">
        <v>4519</v>
      </c>
      <c r="C5956" s="8" t="s">
        <v>4042</v>
      </c>
      <c r="D5956" s="18">
        <v>0.31</v>
      </c>
      <c r="E5956" s="124"/>
      <c r="F5956" s="17"/>
      <c r="G5956" s="18">
        <f>SUM(D5956*100,E5956:F5956)</f>
        <v>31</v>
      </c>
      <c r="H5956" s="17"/>
      <c r="I5956" s="19"/>
      <c r="J5956" s="18">
        <f>SUM(H5956:I5956)</f>
        <v>0</v>
      </c>
      <c r="K5956" s="17"/>
      <c r="L5956" s="19"/>
      <c r="M5956" s="19"/>
      <c r="N5956" s="18">
        <f>SUM(K5956:M5956)</f>
        <v>0</v>
      </c>
      <c r="O5956" s="19">
        <v>2.5</v>
      </c>
      <c r="P5956" s="19"/>
      <c r="Q5956" s="19"/>
      <c r="R5956" s="19"/>
      <c r="S5956" s="18">
        <f>SUM(O5956:R5956)</f>
        <v>2.5</v>
      </c>
      <c r="T5956" s="20"/>
      <c r="U5956" s="17">
        <v>0.5</v>
      </c>
      <c r="V5956" s="17"/>
      <c r="W5956" s="17"/>
      <c r="X5956" s="17"/>
      <c r="Y5956" s="17"/>
      <c r="Z5956" s="18">
        <f>SUM(T5956:Y5956)</f>
        <v>0.5</v>
      </c>
      <c r="AA5956" s="17"/>
      <c r="AB5956" s="17"/>
      <c r="AC5956" s="41">
        <f>G5956+J5956+N5956+S5956+Z5956+AA5956-AB5956</f>
        <v>34</v>
      </c>
    </row>
    <row r="5957" spans="1:29" x14ac:dyDescent="0.25">
      <c r="A5957" s="224">
        <v>5953</v>
      </c>
      <c r="B5957" s="93" t="s">
        <v>2280</v>
      </c>
      <c r="C5957" s="8" t="s">
        <v>1369</v>
      </c>
      <c r="D5957" s="18">
        <v>0.33866666666666667</v>
      </c>
      <c r="E5957" s="122"/>
      <c r="F5957" s="17"/>
      <c r="G5957" s="18">
        <f>SUM(D5957*100,E5957:F5957)</f>
        <v>33.866666666666667</v>
      </c>
      <c r="H5957" s="17"/>
      <c r="I5957" s="19"/>
      <c r="J5957" s="18">
        <f>SUM(H5957:I5957)</f>
        <v>0</v>
      </c>
      <c r="K5957" s="17"/>
      <c r="L5957" s="19"/>
      <c r="M5957" s="19"/>
      <c r="N5957" s="18">
        <f>SUM(K5957:M5957)</f>
        <v>0</v>
      </c>
      <c r="O5957" s="19"/>
      <c r="P5957" s="19"/>
      <c r="Q5957" s="19"/>
      <c r="R5957" s="19"/>
      <c r="S5957" s="18">
        <f>SUM(O5957:R5957)</f>
        <v>0</v>
      </c>
      <c r="T5957" s="20"/>
      <c r="U5957" s="17"/>
      <c r="V5957" s="17"/>
      <c r="W5957" s="17"/>
      <c r="X5957" s="17"/>
      <c r="Y5957" s="17"/>
      <c r="Z5957" s="18">
        <f>SUM(T5957:Y5957)</f>
        <v>0</v>
      </c>
      <c r="AA5957" s="17"/>
      <c r="AB5957" s="17"/>
      <c r="AC5957" s="41">
        <f>G5957+J5957+N5957+S5957+Z5957+AA5957-AB5957</f>
        <v>33.866666666666667</v>
      </c>
    </row>
    <row r="5958" spans="1:29" x14ac:dyDescent="0.25">
      <c r="A5958" s="224">
        <v>5954</v>
      </c>
      <c r="B5958" s="78" t="s">
        <v>2281</v>
      </c>
      <c r="C5958" s="8" t="s">
        <v>1369</v>
      </c>
      <c r="D5958" s="18">
        <v>0.33713468013468012</v>
      </c>
      <c r="E5958" s="122"/>
      <c r="F5958" s="17"/>
      <c r="G5958" s="18">
        <f>SUM(D5958*100,E5958:F5958)</f>
        <v>33.71346801346801</v>
      </c>
      <c r="H5958" s="17"/>
      <c r="I5958" s="19"/>
      <c r="J5958" s="18">
        <f>SUM(H5958:I5958)</f>
        <v>0</v>
      </c>
      <c r="K5958" s="17"/>
      <c r="L5958" s="19"/>
      <c r="M5958" s="19"/>
      <c r="N5958" s="18">
        <f>SUM(K5958:M5958)</f>
        <v>0</v>
      </c>
      <c r="O5958" s="19"/>
      <c r="P5958" s="19"/>
      <c r="Q5958" s="19"/>
      <c r="R5958" s="19"/>
      <c r="S5958" s="18">
        <f>SUM(O5958:R5958)</f>
        <v>0</v>
      </c>
      <c r="T5958" s="20"/>
      <c r="U5958" s="17"/>
      <c r="V5958" s="17"/>
      <c r="W5958" s="17"/>
      <c r="X5958" s="17"/>
      <c r="Y5958" s="17"/>
      <c r="Z5958" s="18">
        <f>SUM(T5958:Y5958)</f>
        <v>0</v>
      </c>
      <c r="AA5958" s="17"/>
      <c r="AB5958" s="17"/>
      <c r="AC5958" s="41">
        <f>G5958+J5958+N5958+S5958+Z5958+AA5958-AB5958</f>
        <v>33.71346801346801</v>
      </c>
    </row>
    <row r="5959" spans="1:29" x14ac:dyDescent="0.25">
      <c r="A5959" s="225">
        <v>5955</v>
      </c>
      <c r="B5959" s="62" t="s">
        <v>5004</v>
      </c>
      <c r="C5959" s="8" t="s">
        <v>4042</v>
      </c>
      <c r="D5959" s="18">
        <v>0.33608391608391608</v>
      </c>
      <c r="E5959" s="124"/>
      <c r="F5959" s="17"/>
      <c r="G5959" s="18">
        <f>SUM(D5959*100,E5959:F5959)</f>
        <v>33.608391608391607</v>
      </c>
      <c r="H5959" s="17"/>
      <c r="I5959" s="19"/>
      <c r="J5959" s="18">
        <f>SUM(H5959:I5959)</f>
        <v>0</v>
      </c>
      <c r="K5959" s="17"/>
      <c r="L5959" s="19"/>
      <c r="M5959" s="19"/>
      <c r="N5959" s="18">
        <f>SUM(K5959:M5959)</f>
        <v>0</v>
      </c>
      <c r="O5959" s="19"/>
      <c r="P5959" s="19"/>
      <c r="Q5959" s="19"/>
      <c r="R5959" s="19"/>
      <c r="S5959" s="18">
        <f>SUM(O5959:R5959)</f>
        <v>0</v>
      </c>
      <c r="T5959" s="20"/>
      <c r="U5959" s="17"/>
      <c r="V5959" s="17"/>
      <c r="W5959" s="17"/>
      <c r="X5959" s="17"/>
      <c r="Y5959" s="17"/>
      <c r="Z5959" s="18">
        <f>SUM(T5959:Y5959)</f>
        <v>0</v>
      </c>
      <c r="AA5959" s="17"/>
      <c r="AB5959" s="17"/>
      <c r="AC5959" s="41">
        <f>G5959+J5959+N5959+S5959+Z5959+AA5959-AB5959</f>
        <v>33.608391608391607</v>
      </c>
    </row>
    <row r="5960" spans="1:29" x14ac:dyDescent="0.25">
      <c r="A5960" s="224">
        <v>5956</v>
      </c>
      <c r="B5960" s="61" t="s">
        <v>1300</v>
      </c>
      <c r="C5960" s="8" t="s">
        <v>5456</v>
      </c>
      <c r="D5960" s="6">
        <v>0.33540343392299687</v>
      </c>
      <c r="E5960" s="121"/>
      <c r="F5960" s="5"/>
      <c r="G5960" s="6">
        <f>SUM(D5960*100,E5960:F5960)</f>
        <v>33.54034339229969</v>
      </c>
      <c r="H5960" s="5"/>
      <c r="I5960" s="4"/>
      <c r="J5960" s="6">
        <f>SUM(H5960:I5960)</f>
        <v>0</v>
      </c>
      <c r="K5960" s="5"/>
      <c r="L5960" s="4"/>
      <c r="M5960" s="4"/>
      <c r="N5960" s="6">
        <f>SUM(K5960:M5960)</f>
        <v>0</v>
      </c>
      <c r="O5960" s="4"/>
      <c r="P5960" s="4"/>
      <c r="Q5960" s="4"/>
      <c r="R5960" s="4"/>
      <c r="S5960" s="6">
        <f>SUM(O5960:R5960)</f>
        <v>0</v>
      </c>
      <c r="T5960" s="7"/>
      <c r="U5960" s="5"/>
      <c r="V5960" s="5"/>
      <c r="W5960" s="5"/>
      <c r="X5960" s="5"/>
      <c r="Y5960" s="5"/>
      <c r="Z5960" s="6">
        <f>SUM(T5960:Y5960)</f>
        <v>0</v>
      </c>
      <c r="AA5960" s="5"/>
      <c r="AB5960" s="5"/>
      <c r="AC5960" s="40">
        <f>G5960+J5960+N5960+S5960+Z5960+AA5960-AB5960</f>
        <v>33.54034339229969</v>
      </c>
    </row>
    <row r="5961" spans="1:29" ht="25.5" x14ac:dyDescent="0.25">
      <c r="A5961" s="224">
        <v>5957</v>
      </c>
      <c r="B5961" s="81" t="s">
        <v>2282</v>
      </c>
      <c r="C5961" s="13" t="s">
        <v>1369</v>
      </c>
      <c r="D5961" s="18">
        <v>0.33455000000000001</v>
      </c>
      <c r="E5961" s="122"/>
      <c r="F5961" s="17"/>
      <c r="G5961" s="18">
        <f>SUM(D5961*100,E5961:F5961)</f>
        <v>33.454999999999998</v>
      </c>
      <c r="H5961" s="17"/>
      <c r="I5961" s="19"/>
      <c r="J5961" s="18">
        <f>SUM(H5961:I5961)</f>
        <v>0</v>
      </c>
      <c r="K5961" s="17"/>
      <c r="L5961" s="19"/>
      <c r="M5961" s="19"/>
      <c r="N5961" s="18">
        <f>SUM(K5961:M5961)</f>
        <v>0</v>
      </c>
      <c r="O5961" s="19"/>
      <c r="P5961" s="19"/>
      <c r="Q5961" s="19"/>
      <c r="R5961" s="19"/>
      <c r="S5961" s="18">
        <f>SUM(O5961:R5961)</f>
        <v>0</v>
      </c>
      <c r="T5961" s="20"/>
      <c r="U5961" s="17"/>
      <c r="V5961" s="17"/>
      <c r="W5961" s="17"/>
      <c r="X5961" s="17"/>
      <c r="Y5961" s="17"/>
      <c r="Z5961" s="18">
        <f>SUM(T5961:Y5961)</f>
        <v>0</v>
      </c>
      <c r="AA5961" s="17"/>
      <c r="AB5961" s="17"/>
      <c r="AC5961" s="41">
        <f>G5961+J5961+N5961+S5961+Z5961+AA5961-AB5961</f>
        <v>33.454999999999998</v>
      </c>
    </row>
    <row r="5962" spans="1:29" x14ac:dyDescent="0.25">
      <c r="A5962" s="224">
        <v>5958</v>
      </c>
      <c r="B5962" s="109">
        <v>214014</v>
      </c>
      <c r="C5962" s="36" t="s">
        <v>5457</v>
      </c>
      <c r="D5962" s="39">
        <v>0.33111111111111113</v>
      </c>
      <c r="E5962" s="123"/>
      <c r="F5962" s="33"/>
      <c r="G5962" s="34">
        <v>33.111111111111114</v>
      </c>
      <c r="H5962" s="33"/>
      <c r="I5962" s="32"/>
      <c r="J5962" s="34">
        <v>0</v>
      </c>
      <c r="K5962" s="33"/>
      <c r="L5962" s="32"/>
      <c r="M5962" s="32"/>
      <c r="N5962" s="34">
        <v>0</v>
      </c>
      <c r="O5962" s="32"/>
      <c r="P5962" s="32"/>
      <c r="Q5962" s="32"/>
      <c r="R5962" s="32"/>
      <c r="S5962" s="34">
        <v>0</v>
      </c>
      <c r="T5962" s="35"/>
      <c r="U5962" s="33"/>
      <c r="V5962" s="33"/>
      <c r="W5962" s="33"/>
      <c r="X5962" s="33"/>
      <c r="Y5962" s="33"/>
      <c r="Z5962" s="34">
        <v>0</v>
      </c>
      <c r="AA5962" s="33"/>
      <c r="AB5962" s="33"/>
      <c r="AC5962" s="42">
        <v>33.111111111111114</v>
      </c>
    </row>
    <row r="5963" spans="1:29" x14ac:dyDescent="0.25">
      <c r="A5963" s="225">
        <v>5959</v>
      </c>
      <c r="B5963" s="62" t="s">
        <v>3291</v>
      </c>
      <c r="C5963" s="13" t="s">
        <v>2360</v>
      </c>
      <c r="D5963" s="18">
        <v>0.33083333333333337</v>
      </c>
      <c r="E5963" s="122"/>
      <c r="F5963" s="17"/>
      <c r="G5963" s="18">
        <v>33.083333333333336</v>
      </c>
      <c r="H5963" s="17"/>
      <c r="I5963" s="19"/>
      <c r="J5963" s="18">
        <v>0</v>
      </c>
      <c r="K5963" s="17"/>
      <c r="L5963" s="19"/>
      <c r="M5963" s="19"/>
      <c r="N5963" s="18">
        <v>0</v>
      </c>
      <c r="O5963" s="19"/>
      <c r="P5963" s="19"/>
      <c r="Q5963" s="19"/>
      <c r="R5963" s="19"/>
      <c r="S5963" s="18">
        <v>0</v>
      </c>
      <c r="T5963" s="20"/>
      <c r="U5963" s="17"/>
      <c r="V5963" s="17"/>
      <c r="W5963" s="17"/>
      <c r="X5963" s="17"/>
      <c r="Y5963" s="17"/>
      <c r="Z5963" s="18">
        <v>0</v>
      </c>
      <c r="AA5963" s="17"/>
      <c r="AB5963" s="17"/>
      <c r="AC5963" s="41">
        <v>33.083333333333336</v>
      </c>
    </row>
    <row r="5964" spans="1:29" x14ac:dyDescent="0.25">
      <c r="A5964" s="224">
        <v>5960</v>
      </c>
      <c r="B5964" s="62" t="s">
        <v>3292</v>
      </c>
      <c r="C5964" s="13" t="s">
        <v>2360</v>
      </c>
      <c r="D5964" s="18">
        <v>0.33</v>
      </c>
      <c r="E5964" s="122"/>
      <c r="F5964" s="17"/>
      <c r="G5964" s="18">
        <v>33</v>
      </c>
      <c r="H5964" s="17"/>
      <c r="I5964" s="19"/>
      <c r="J5964" s="18">
        <v>0</v>
      </c>
      <c r="K5964" s="17"/>
      <c r="L5964" s="19"/>
      <c r="M5964" s="19"/>
      <c r="N5964" s="18">
        <v>0</v>
      </c>
      <c r="O5964" s="19"/>
      <c r="P5964" s="19"/>
      <c r="Q5964" s="19"/>
      <c r="R5964" s="19"/>
      <c r="S5964" s="18">
        <v>0</v>
      </c>
      <c r="T5964" s="20"/>
      <c r="U5964" s="17"/>
      <c r="V5964" s="17"/>
      <c r="W5964" s="17"/>
      <c r="X5964" s="17"/>
      <c r="Y5964" s="17"/>
      <c r="Z5964" s="18">
        <v>0</v>
      </c>
      <c r="AA5964" s="17"/>
      <c r="AB5964" s="17"/>
      <c r="AC5964" s="41">
        <v>33</v>
      </c>
    </row>
    <row r="5965" spans="1:29" x14ac:dyDescent="0.25">
      <c r="A5965" s="224">
        <v>5961</v>
      </c>
      <c r="B5965" s="62" t="s">
        <v>4936</v>
      </c>
      <c r="C5965" s="8" t="s">
        <v>4042</v>
      </c>
      <c r="D5965" s="18">
        <v>0.32891447368421051</v>
      </c>
      <c r="E5965" s="124"/>
      <c r="F5965" s="17"/>
      <c r="G5965" s="18">
        <f>SUM(D5965*100,E5965:F5965)</f>
        <v>32.891447368421048</v>
      </c>
      <c r="H5965" s="17"/>
      <c r="I5965" s="19"/>
      <c r="J5965" s="18">
        <f>SUM(H5965:I5965)</f>
        <v>0</v>
      </c>
      <c r="K5965" s="17"/>
      <c r="L5965" s="19"/>
      <c r="M5965" s="19"/>
      <c r="N5965" s="18">
        <f>SUM(K5965:M5965)</f>
        <v>0</v>
      </c>
      <c r="O5965" s="19"/>
      <c r="P5965" s="19"/>
      <c r="Q5965" s="19"/>
      <c r="R5965" s="19"/>
      <c r="S5965" s="18">
        <f>SUM(O5965:R5965)</f>
        <v>0</v>
      </c>
      <c r="T5965" s="20"/>
      <c r="U5965" s="17"/>
      <c r="V5965" s="17"/>
      <c r="W5965" s="17"/>
      <c r="X5965" s="17"/>
      <c r="Y5965" s="17"/>
      <c r="Z5965" s="18">
        <f>SUM(T5965:Y5965)</f>
        <v>0</v>
      </c>
      <c r="AA5965" s="17"/>
      <c r="AB5965" s="17"/>
      <c r="AC5965" s="41">
        <f>G5965+J5965+N5965+S5965+Z5965+AA5965-AB5965</f>
        <v>32.891447368421048</v>
      </c>
    </row>
    <row r="5966" spans="1:29" x14ac:dyDescent="0.25">
      <c r="A5966" s="224">
        <v>5962</v>
      </c>
      <c r="B5966" s="62" t="s">
        <v>1301</v>
      </c>
      <c r="C5966" s="8" t="s">
        <v>5456</v>
      </c>
      <c r="D5966" s="6">
        <v>0.32333333333333331</v>
      </c>
      <c r="E5966" s="121"/>
      <c r="F5966" s="5"/>
      <c r="G5966" s="6">
        <f>SUM(D5966*100,E5966:F5966)</f>
        <v>32.333333333333329</v>
      </c>
      <c r="H5966" s="5"/>
      <c r="I5966" s="4"/>
      <c r="J5966" s="6">
        <f>SUM(H5966:I5966)</f>
        <v>0</v>
      </c>
      <c r="K5966" s="5"/>
      <c r="L5966" s="4"/>
      <c r="M5966" s="4"/>
      <c r="N5966" s="6">
        <f>SUM(K5966:M5966)</f>
        <v>0</v>
      </c>
      <c r="O5966" s="4"/>
      <c r="P5966" s="4"/>
      <c r="Q5966" s="4"/>
      <c r="R5966" s="4"/>
      <c r="S5966" s="6">
        <f>SUM(O5966:R5966)</f>
        <v>0</v>
      </c>
      <c r="T5966" s="7"/>
      <c r="U5966" s="5"/>
      <c r="V5966" s="5"/>
      <c r="W5966" s="5"/>
      <c r="X5966" s="5"/>
      <c r="Y5966" s="5"/>
      <c r="Z5966" s="6">
        <f>SUM(T5966:Y5966)</f>
        <v>0</v>
      </c>
      <c r="AA5966" s="5"/>
      <c r="AB5966" s="5"/>
      <c r="AC5966" s="40">
        <f>G5966+J5966+N5966+S5966+Z5966+AA5966-AB5966</f>
        <v>32.333333333333329</v>
      </c>
    </row>
    <row r="5967" spans="1:29" x14ac:dyDescent="0.25">
      <c r="A5967" s="225">
        <v>5963</v>
      </c>
      <c r="B5967" s="109">
        <v>184046</v>
      </c>
      <c r="C5967" s="36" t="s">
        <v>5457</v>
      </c>
      <c r="D5967" s="39">
        <v>0.32250000000000001</v>
      </c>
      <c r="E5967" s="123"/>
      <c r="F5967" s="33"/>
      <c r="G5967" s="34">
        <v>32.25</v>
      </c>
      <c r="H5967" s="33"/>
      <c r="I5967" s="32"/>
      <c r="J5967" s="34">
        <v>0</v>
      </c>
      <c r="K5967" s="33"/>
      <c r="L5967" s="32"/>
      <c r="M5967" s="32"/>
      <c r="N5967" s="34">
        <v>0</v>
      </c>
      <c r="O5967" s="32"/>
      <c r="P5967" s="32"/>
      <c r="Q5967" s="32"/>
      <c r="R5967" s="32"/>
      <c r="S5967" s="34">
        <v>0</v>
      </c>
      <c r="T5967" s="35"/>
      <c r="U5967" s="33"/>
      <c r="V5967" s="33"/>
      <c r="W5967" s="33"/>
      <c r="X5967" s="33"/>
      <c r="Y5967" s="33"/>
      <c r="Z5967" s="34">
        <v>0</v>
      </c>
      <c r="AA5967" s="33"/>
      <c r="AB5967" s="33"/>
      <c r="AC5967" s="42">
        <v>32.25</v>
      </c>
    </row>
    <row r="5968" spans="1:29" x14ac:dyDescent="0.25">
      <c r="A5968" s="224">
        <v>5964</v>
      </c>
      <c r="B5968" s="109">
        <v>204149</v>
      </c>
      <c r="C5968" s="36" t="s">
        <v>5457</v>
      </c>
      <c r="D5968" s="38">
        <v>0.32218750000000002</v>
      </c>
      <c r="E5968" s="123"/>
      <c r="F5968" s="33"/>
      <c r="G5968" s="34">
        <v>32.21875</v>
      </c>
      <c r="H5968" s="33"/>
      <c r="I5968" s="32"/>
      <c r="J5968" s="34">
        <v>0</v>
      </c>
      <c r="K5968" s="33"/>
      <c r="L5968" s="32"/>
      <c r="M5968" s="32"/>
      <c r="N5968" s="34">
        <v>0</v>
      </c>
      <c r="O5968" s="32"/>
      <c r="P5968" s="32"/>
      <c r="Q5968" s="32"/>
      <c r="R5968" s="32"/>
      <c r="S5968" s="34">
        <v>0</v>
      </c>
      <c r="T5968" s="35"/>
      <c r="U5968" s="33"/>
      <c r="V5968" s="33"/>
      <c r="W5968" s="33"/>
      <c r="X5968" s="33"/>
      <c r="Y5968" s="33"/>
      <c r="Z5968" s="34">
        <v>0</v>
      </c>
      <c r="AA5968" s="33"/>
      <c r="AB5968" s="33"/>
      <c r="AC5968" s="42">
        <v>32.21875</v>
      </c>
    </row>
    <row r="5969" spans="1:29" x14ac:dyDescent="0.25">
      <c r="A5969" s="224">
        <v>5965</v>
      </c>
      <c r="B5969" s="81" t="s">
        <v>4192</v>
      </c>
      <c r="C5969" s="8" t="s">
        <v>4042</v>
      </c>
      <c r="D5969" s="18">
        <v>0.32156249999999997</v>
      </c>
      <c r="E5969" s="124"/>
      <c r="F5969" s="17"/>
      <c r="G5969" s="18">
        <f>SUM(D5969*100,E5969:F5969)</f>
        <v>32.15625</v>
      </c>
      <c r="H5969" s="17"/>
      <c r="I5969" s="19"/>
      <c r="J5969" s="18">
        <f>SUM(H5969:I5969)</f>
        <v>0</v>
      </c>
      <c r="K5969" s="17"/>
      <c r="L5969" s="19"/>
      <c r="M5969" s="19"/>
      <c r="N5969" s="18">
        <f>SUM(K5969:M5969)</f>
        <v>0</v>
      </c>
      <c r="O5969" s="19"/>
      <c r="P5969" s="19"/>
      <c r="Q5969" s="19"/>
      <c r="R5969" s="19"/>
      <c r="S5969" s="18">
        <f>SUM(O5969:R5969)</f>
        <v>0</v>
      </c>
      <c r="T5969" s="20"/>
      <c r="U5969" s="17"/>
      <c r="V5969" s="17"/>
      <c r="W5969" s="17"/>
      <c r="X5969" s="17"/>
      <c r="Y5969" s="17"/>
      <c r="Z5969" s="18">
        <f>SUM(T5969:Y5969)</f>
        <v>0</v>
      </c>
      <c r="AA5969" s="17"/>
      <c r="AB5969" s="17"/>
      <c r="AC5969" s="41">
        <f>G5969+J5969+N5969+S5969+Z5969+AA5969-AB5969</f>
        <v>32.15625</v>
      </c>
    </row>
    <row r="5970" spans="1:29" x14ac:dyDescent="0.25">
      <c r="A5970" s="224">
        <v>5966</v>
      </c>
      <c r="B5970" s="62" t="s">
        <v>4005</v>
      </c>
      <c r="C5970" s="13" t="s">
        <v>3340</v>
      </c>
      <c r="D5970" s="18">
        <v>0.32128205128205128</v>
      </c>
      <c r="E5970" s="122"/>
      <c r="F5970" s="17"/>
      <c r="G5970" s="18">
        <v>32.128205128205131</v>
      </c>
      <c r="H5970" s="17"/>
      <c r="I5970" s="19"/>
      <c r="J5970" s="18">
        <v>0</v>
      </c>
      <c r="K5970" s="17"/>
      <c r="L5970" s="19"/>
      <c r="M5970" s="19"/>
      <c r="N5970" s="18">
        <v>0</v>
      </c>
      <c r="O5970" s="19"/>
      <c r="P5970" s="19"/>
      <c r="Q5970" s="19"/>
      <c r="R5970" s="19"/>
      <c r="S5970" s="18">
        <v>0</v>
      </c>
      <c r="T5970" s="20"/>
      <c r="U5970" s="17"/>
      <c r="V5970" s="17"/>
      <c r="W5970" s="17"/>
      <c r="X5970" s="17"/>
      <c r="Y5970" s="17"/>
      <c r="Z5970" s="18">
        <v>0</v>
      </c>
      <c r="AA5970" s="17"/>
      <c r="AB5970" s="17"/>
      <c r="AC5970" s="41">
        <v>32.128205128205131</v>
      </c>
    </row>
    <row r="5971" spans="1:29" ht="25.5" x14ac:dyDescent="0.25">
      <c r="A5971" s="225">
        <v>5967</v>
      </c>
      <c r="B5971" s="81" t="s">
        <v>2283</v>
      </c>
      <c r="C5971" s="13" t="s">
        <v>1369</v>
      </c>
      <c r="D5971" s="18">
        <v>0.31979999999999997</v>
      </c>
      <c r="E5971" s="122"/>
      <c r="F5971" s="17"/>
      <c r="G5971" s="18">
        <f>SUM(D5971*100,E5971:F5971)</f>
        <v>31.979999999999997</v>
      </c>
      <c r="H5971" s="17"/>
      <c r="I5971" s="19"/>
      <c r="J5971" s="18">
        <f>SUM(H5971:I5971)</f>
        <v>0</v>
      </c>
      <c r="K5971" s="17"/>
      <c r="L5971" s="19"/>
      <c r="M5971" s="19"/>
      <c r="N5971" s="18">
        <f>SUM(K5971:M5971)</f>
        <v>0</v>
      </c>
      <c r="O5971" s="19"/>
      <c r="P5971" s="19"/>
      <c r="Q5971" s="19"/>
      <c r="R5971" s="19"/>
      <c r="S5971" s="18">
        <f>SUM(O5971:R5971)</f>
        <v>0</v>
      </c>
      <c r="T5971" s="20"/>
      <c r="U5971" s="17"/>
      <c r="V5971" s="17"/>
      <c r="W5971" s="17"/>
      <c r="X5971" s="17"/>
      <c r="Y5971" s="17"/>
      <c r="Z5971" s="18">
        <f>SUM(T5971:Y5971)</f>
        <v>0</v>
      </c>
      <c r="AA5971" s="17"/>
      <c r="AB5971" s="17"/>
      <c r="AC5971" s="41">
        <f>G5971+J5971+N5971+S5971+Z5971+AA5971-AB5971</f>
        <v>31.979999999999997</v>
      </c>
    </row>
    <row r="5972" spans="1:29" x14ac:dyDescent="0.25">
      <c r="A5972" s="224">
        <v>5968</v>
      </c>
      <c r="B5972" s="58" t="s">
        <v>1302</v>
      </c>
      <c r="C5972" s="8" t="s">
        <v>5456</v>
      </c>
      <c r="D5972" s="6">
        <v>0.27866666666666667</v>
      </c>
      <c r="E5972" s="121"/>
      <c r="F5972" s="5"/>
      <c r="G5972" s="6">
        <f>SUM(D5972*100,E5972:F5972)</f>
        <v>27.866666666666667</v>
      </c>
      <c r="H5972" s="5"/>
      <c r="I5972" s="4"/>
      <c r="J5972" s="6">
        <f>SUM(H5972:I5972)</f>
        <v>0</v>
      </c>
      <c r="K5972" s="5"/>
      <c r="L5972" s="4"/>
      <c r="M5972" s="4"/>
      <c r="N5972" s="6">
        <f>SUM(K5972:M5972)</f>
        <v>0</v>
      </c>
      <c r="O5972" s="4"/>
      <c r="P5972" s="4"/>
      <c r="Q5972" s="4"/>
      <c r="R5972" s="4"/>
      <c r="S5972" s="6">
        <f>SUM(O5972:R5972)</f>
        <v>0</v>
      </c>
      <c r="T5972" s="7">
        <f>2+2</f>
        <v>4</v>
      </c>
      <c r="U5972" s="5"/>
      <c r="V5972" s="5"/>
      <c r="W5972" s="5"/>
      <c r="X5972" s="5"/>
      <c r="Y5972" s="5"/>
      <c r="Z5972" s="6">
        <f>SUM(T5972:Y5972)</f>
        <v>4</v>
      </c>
      <c r="AA5972" s="5"/>
      <c r="AB5972" s="5"/>
      <c r="AC5972" s="40">
        <f>G5972+J5972+N5972+S5972+Z5972+AA5972-AB5972</f>
        <v>31.866666666666667</v>
      </c>
    </row>
    <row r="5973" spans="1:29" x14ac:dyDescent="0.25">
      <c r="A5973" s="224">
        <v>5969</v>
      </c>
      <c r="B5973" s="81" t="s">
        <v>2284</v>
      </c>
      <c r="C5973" s="8" t="s">
        <v>1369</v>
      </c>
      <c r="D5973" s="18">
        <v>0.31760299625468164</v>
      </c>
      <c r="E5973" s="122"/>
      <c r="F5973" s="17"/>
      <c r="G5973" s="18">
        <f>SUM(D5973*100,E5973:F5973)</f>
        <v>31.760299625468164</v>
      </c>
      <c r="H5973" s="17"/>
      <c r="I5973" s="19"/>
      <c r="J5973" s="18">
        <f>SUM(H5973:I5973)</f>
        <v>0</v>
      </c>
      <c r="K5973" s="17"/>
      <c r="L5973" s="19"/>
      <c r="M5973" s="19"/>
      <c r="N5973" s="18">
        <f>SUM(K5973:M5973)</f>
        <v>0</v>
      </c>
      <c r="O5973" s="19"/>
      <c r="P5973" s="19"/>
      <c r="Q5973" s="19"/>
      <c r="R5973" s="19"/>
      <c r="S5973" s="18">
        <f>SUM(O5973:R5973)</f>
        <v>0</v>
      </c>
      <c r="T5973" s="20"/>
      <c r="U5973" s="17"/>
      <c r="V5973" s="17"/>
      <c r="W5973" s="17"/>
      <c r="X5973" s="17"/>
      <c r="Y5973" s="17"/>
      <c r="Z5973" s="18">
        <f>SUM(T5973:Y5973)</f>
        <v>0</v>
      </c>
      <c r="AA5973" s="17"/>
      <c r="AB5973" s="17"/>
      <c r="AC5973" s="41">
        <f>G5973+J5973+N5973+S5973+Z5973+AA5973-AB5973</f>
        <v>31.760299625468164</v>
      </c>
    </row>
    <row r="5974" spans="1:29" x14ac:dyDescent="0.25">
      <c r="A5974" s="224">
        <v>5970</v>
      </c>
      <c r="B5974" s="62" t="s">
        <v>3293</v>
      </c>
      <c r="C5974" s="13" t="s">
        <v>2360</v>
      </c>
      <c r="D5974" s="18">
        <v>0.3175</v>
      </c>
      <c r="E5974" s="122"/>
      <c r="F5974" s="17"/>
      <c r="G5974" s="18">
        <v>31.75</v>
      </c>
      <c r="H5974" s="17"/>
      <c r="I5974" s="19"/>
      <c r="J5974" s="18">
        <v>0</v>
      </c>
      <c r="K5974" s="17"/>
      <c r="L5974" s="19"/>
      <c r="M5974" s="19"/>
      <c r="N5974" s="18">
        <v>0</v>
      </c>
      <c r="O5974" s="19"/>
      <c r="P5974" s="19"/>
      <c r="Q5974" s="19"/>
      <c r="R5974" s="19"/>
      <c r="S5974" s="18">
        <v>0</v>
      </c>
      <c r="T5974" s="20"/>
      <c r="U5974" s="17"/>
      <c r="V5974" s="17"/>
      <c r="W5974" s="17"/>
      <c r="X5974" s="17"/>
      <c r="Y5974" s="17"/>
      <c r="Z5974" s="18">
        <v>0</v>
      </c>
      <c r="AA5974" s="17"/>
      <c r="AB5974" s="17"/>
      <c r="AC5974" s="41">
        <v>31.75</v>
      </c>
    </row>
    <row r="5975" spans="1:29" x14ac:dyDescent="0.25">
      <c r="A5975" s="225">
        <v>5971</v>
      </c>
      <c r="B5975" s="90" t="s">
        <v>2135</v>
      </c>
      <c r="C5975" s="21" t="s">
        <v>1369</v>
      </c>
      <c r="D5975" s="18">
        <v>0.31675840978593273</v>
      </c>
      <c r="E5975" s="122"/>
      <c r="F5975" s="17"/>
      <c r="G5975" s="18">
        <f>SUM(D5975*100,E5975:F5975)</f>
        <v>31.675840978593271</v>
      </c>
      <c r="H5975" s="17"/>
      <c r="I5975" s="19"/>
      <c r="J5975" s="18">
        <f>SUM(H5975:I5975)</f>
        <v>0</v>
      </c>
      <c r="K5975" s="17"/>
      <c r="L5975" s="19"/>
      <c r="M5975" s="19"/>
      <c r="N5975" s="18">
        <f>SUM(K5975:M5975)</f>
        <v>0</v>
      </c>
      <c r="O5975" s="19"/>
      <c r="P5975" s="19"/>
      <c r="Q5975" s="19"/>
      <c r="R5975" s="19"/>
      <c r="S5975" s="18">
        <f>SUM(O5975:R5975)</f>
        <v>0</v>
      </c>
      <c r="T5975" s="20"/>
      <c r="U5975" s="17"/>
      <c r="V5975" s="17"/>
      <c r="W5975" s="17"/>
      <c r="X5975" s="17"/>
      <c r="Y5975" s="17"/>
      <c r="Z5975" s="18">
        <f>SUM(T5975:Y5975)</f>
        <v>0</v>
      </c>
      <c r="AA5975" s="17"/>
      <c r="AB5975" s="17"/>
      <c r="AC5975" s="41">
        <f>G5975+J5975+N5975+S5975+Z5975+AA5975-AB5975</f>
        <v>31.675840978593271</v>
      </c>
    </row>
    <row r="5976" spans="1:29" x14ac:dyDescent="0.25">
      <c r="A5976" s="224">
        <v>5972</v>
      </c>
      <c r="B5976" s="81" t="s">
        <v>4476</v>
      </c>
      <c r="C5976" s="8" t="s">
        <v>4042</v>
      </c>
      <c r="D5976" s="18">
        <v>0.31580645161290322</v>
      </c>
      <c r="E5976" s="124"/>
      <c r="F5976" s="17"/>
      <c r="G5976" s="18">
        <f>SUM(D5976*100,E5976:F5976)</f>
        <v>31.58064516129032</v>
      </c>
      <c r="H5976" s="17"/>
      <c r="I5976" s="19"/>
      <c r="J5976" s="18">
        <f>SUM(H5976:I5976)</f>
        <v>0</v>
      </c>
      <c r="K5976" s="17"/>
      <c r="L5976" s="19"/>
      <c r="M5976" s="19"/>
      <c r="N5976" s="18">
        <f>SUM(K5976:M5976)</f>
        <v>0</v>
      </c>
      <c r="O5976" s="19"/>
      <c r="P5976" s="19"/>
      <c r="Q5976" s="19"/>
      <c r="R5976" s="19"/>
      <c r="S5976" s="18">
        <f>SUM(O5976:R5976)</f>
        <v>0</v>
      </c>
      <c r="T5976" s="20"/>
      <c r="U5976" s="17"/>
      <c r="V5976" s="17"/>
      <c r="W5976" s="17"/>
      <c r="X5976" s="17"/>
      <c r="Y5976" s="17"/>
      <c r="Z5976" s="18">
        <f>SUM(T5976:Y5976)</f>
        <v>0</v>
      </c>
      <c r="AA5976" s="17"/>
      <c r="AB5976" s="17"/>
      <c r="AC5976" s="41">
        <f>G5976+J5976+N5976+S5976+Z5976+AA5976-AB5976</f>
        <v>31.58064516129032</v>
      </c>
    </row>
    <row r="5977" spans="1:29" x14ac:dyDescent="0.25">
      <c r="A5977" s="224">
        <v>5973</v>
      </c>
      <c r="B5977" s="62" t="s">
        <v>4900</v>
      </c>
      <c r="C5977" s="8" t="s">
        <v>4042</v>
      </c>
      <c r="D5977" s="18">
        <v>0.3137837837837838</v>
      </c>
      <c r="E5977" s="124"/>
      <c r="F5977" s="17"/>
      <c r="G5977" s="18">
        <f>SUM(D5977*100,E5977:F5977)</f>
        <v>31.378378378378379</v>
      </c>
      <c r="H5977" s="17"/>
      <c r="I5977" s="19"/>
      <c r="J5977" s="18">
        <f>SUM(H5977:I5977)</f>
        <v>0</v>
      </c>
      <c r="K5977" s="17"/>
      <c r="L5977" s="19"/>
      <c r="M5977" s="19"/>
      <c r="N5977" s="18">
        <f>SUM(K5977:M5977)</f>
        <v>0</v>
      </c>
      <c r="O5977" s="19"/>
      <c r="P5977" s="19"/>
      <c r="Q5977" s="19"/>
      <c r="R5977" s="19"/>
      <c r="S5977" s="18">
        <f>SUM(O5977:R5977)</f>
        <v>0</v>
      </c>
      <c r="T5977" s="20"/>
      <c r="U5977" s="17"/>
      <c r="V5977" s="17"/>
      <c r="W5977" s="17"/>
      <c r="X5977" s="17">
        <v>0.2</v>
      </c>
      <c r="Y5977" s="17"/>
      <c r="Z5977" s="18">
        <f>SUM(T5977:Y5977)</f>
        <v>0.2</v>
      </c>
      <c r="AA5977" s="17"/>
      <c r="AB5977" s="17"/>
      <c r="AC5977" s="41">
        <f>G5977+J5977+N5977+S5977+Z5977+AA5977-AB5977</f>
        <v>31.578378378378378</v>
      </c>
    </row>
    <row r="5978" spans="1:29" x14ac:dyDescent="0.25">
      <c r="A5978" s="224">
        <v>5974</v>
      </c>
      <c r="B5978" s="81" t="s">
        <v>2285</v>
      </c>
      <c r="C5978" s="21" t="s">
        <v>1369</v>
      </c>
      <c r="D5978" s="18">
        <v>0.3037037037037037</v>
      </c>
      <c r="E5978" s="122"/>
      <c r="F5978" s="17"/>
      <c r="G5978" s="18">
        <f>SUM(D5978*100,E5978:F5978)</f>
        <v>30.37037037037037</v>
      </c>
      <c r="H5978" s="17"/>
      <c r="I5978" s="19"/>
      <c r="J5978" s="18">
        <f>SUM(H5978:I5978)</f>
        <v>0</v>
      </c>
      <c r="K5978" s="17"/>
      <c r="L5978" s="19"/>
      <c r="M5978" s="19"/>
      <c r="N5978" s="18">
        <f>SUM(K5978:M5978)</f>
        <v>0</v>
      </c>
      <c r="O5978" s="19"/>
      <c r="P5978" s="19"/>
      <c r="Q5978" s="19"/>
      <c r="R5978" s="19"/>
      <c r="S5978" s="18">
        <f>SUM(O5978:R5978)</f>
        <v>0</v>
      </c>
      <c r="T5978" s="20">
        <v>1</v>
      </c>
      <c r="U5978" s="17"/>
      <c r="V5978" s="17"/>
      <c r="W5978" s="17"/>
      <c r="X5978" s="17"/>
      <c r="Y5978" s="17"/>
      <c r="Z5978" s="18">
        <f>SUM(T5978:Y5978)</f>
        <v>1</v>
      </c>
      <c r="AA5978" s="17"/>
      <c r="AB5978" s="17"/>
      <c r="AC5978" s="41">
        <f>G5978+J5978+N5978+S5978+Z5978+AA5978-AB5978</f>
        <v>31.37037037037037</v>
      </c>
    </row>
    <row r="5979" spans="1:29" x14ac:dyDescent="0.25">
      <c r="A5979" s="225">
        <v>5975</v>
      </c>
      <c r="B5979" s="62" t="s">
        <v>5213</v>
      </c>
      <c r="C5979" s="9" t="s">
        <v>4042</v>
      </c>
      <c r="D5979" s="18">
        <v>0.30347272727272728</v>
      </c>
      <c r="E5979" s="124"/>
      <c r="F5979" s="17"/>
      <c r="G5979" s="18">
        <f>SUM(D5979*100,E5979:F5979)</f>
        <v>30.347272727272728</v>
      </c>
      <c r="H5979" s="17"/>
      <c r="I5979" s="19"/>
      <c r="J5979" s="18">
        <f>SUM(H5979:I5979)</f>
        <v>0</v>
      </c>
      <c r="K5979" s="17"/>
      <c r="L5979" s="19"/>
      <c r="M5979" s="19"/>
      <c r="N5979" s="18">
        <f>SUM(K5979:M5979)</f>
        <v>0</v>
      </c>
      <c r="O5979" s="19"/>
      <c r="P5979" s="19"/>
      <c r="Q5979" s="19"/>
      <c r="R5979" s="19"/>
      <c r="S5979" s="18">
        <f>SUM(O5979:R5979)</f>
        <v>0</v>
      </c>
      <c r="T5979" s="20"/>
      <c r="U5979" s="17">
        <v>0.8</v>
      </c>
      <c r="V5979" s="17"/>
      <c r="W5979" s="17">
        <v>0.2</v>
      </c>
      <c r="X5979" s="17"/>
      <c r="Y5979" s="17"/>
      <c r="Z5979" s="18">
        <f>SUM(T5979:Y5979)</f>
        <v>1</v>
      </c>
      <c r="AA5979" s="17"/>
      <c r="AB5979" s="17"/>
      <c r="AC5979" s="41">
        <f>G5979+J5979+N5979+S5979+Z5979+AA5979-AB5979</f>
        <v>31.347272727272728</v>
      </c>
    </row>
    <row r="5980" spans="1:29" x14ac:dyDescent="0.25">
      <c r="A5980" s="224">
        <v>5976</v>
      </c>
      <c r="B5980" s="74" t="s">
        <v>1506</v>
      </c>
      <c r="C5980" s="21" t="s">
        <v>1369</v>
      </c>
      <c r="D5980" s="18">
        <v>0.31278287461773702</v>
      </c>
      <c r="E5980" s="122"/>
      <c r="F5980" s="17"/>
      <c r="G5980" s="18">
        <f>SUM(D5980*100,E5980:F5980)</f>
        <v>31.278287461773701</v>
      </c>
      <c r="H5980" s="17"/>
      <c r="I5980" s="19"/>
      <c r="J5980" s="18">
        <f>SUM(H5980:I5980)</f>
        <v>0</v>
      </c>
      <c r="K5980" s="17"/>
      <c r="L5980" s="19"/>
      <c r="M5980" s="19"/>
      <c r="N5980" s="18">
        <f>SUM(K5980:M5980)</f>
        <v>0</v>
      </c>
      <c r="O5980" s="19"/>
      <c r="P5980" s="19"/>
      <c r="Q5980" s="19"/>
      <c r="R5980" s="19"/>
      <c r="S5980" s="18">
        <f>SUM(O5980:R5980)</f>
        <v>0</v>
      </c>
      <c r="T5980" s="20"/>
      <c r="U5980" s="17"/>
      <c r="V5980" s="17"/>
      <c r="W5980" s="17"/>
      <c r="X5980" s="17"/>
      <c r="Y5980" s="17"/>
      <c r="Z5980" s="18">
        <f>SUM(T5980:Y5980)</f>
        <v>0</v>
      </c>
      <c r="AA5980" s="17"/>
      <c r="AB5980" s="17"/>
      <c r="AC5980" s="41">
        <f>G5980+J5980+N5980+S5980+Z5980+AA5980-AB5980</f>
        <v>31.278287461773701</v>
      </c>
    </row>
    <row r="5981" spans="1:29" x14ac:dyDescent="0.25">
      <c r="A5981" s="224">
        <v>5977</v>
      </c>
      <c r="B5981" s="110" t="s">
        <v>4586</v>
      </c>
      <c r="C5981" s="50" t="s">
        <v>4042</v>
      </c>
      <c r="D5981" s="18">
        <v>0.3125806451612903</v>
      </c>
      <c r="E5981" s="124"/>
      <c r="F5981" s="17"/>
      <c r="G5981" s="18">
        <f>SUM(D5981*100,E5981:F5981)</f>
        <v>31.258064516129032</v>
      </c>
      <c r="H5981" s="17"/>
      <c r="I5981" s="19"/>
      <c r="J5981" s="18">
        <f>SUM(H5981:I5981)</f>
        <v>0</v>
      </c>
      <c r="K5981" s="17"/>
      <c r="L5981" s="19"/>
      <c r="M5981" s="19"/>
      <c r="N5981" s="18">
        <f>SUM(K5981:M5981)</f>
        <v>0</v>
      </c>
      <c r="O5981" s="19"/>
      <c r="P5981" s="19"/>
      <c r="Q5981" s="19"/>
      <c r="R5981" s="19"/>
      <c r="S5981" s="18">
        <f>SUM(O5981:R5981)</f>
        <v>0</v>
      </c>
      <c r="T5981" s="20"/>
      <c r="U5981" s="17"/>
      <c r="V5981" s="17"/>
      <c r="W5981" s="17"/>
      <c r="X5981" s="17"/>
      <c r="Y5981" s="17"/>
      <c r="Z5981" s="18">
        <f>SUM(T5981:Y5981)</f>
        <v>0</v>
      </c>
      <c r="AA5981" s="17"/>
      <c r="AB5981" s="17"/>
      <c r="AC5981" s="41">
        <f>G5981+J5981+N5981+S5981+Z5981+AA5981-AB5981</f>
        <v>31.258064516129032</v>
      </c>
    </row>
    <row r="5982" spans="1:29" x14ac:dyDescent="0.25">
      <c r="A5982" s="224">
        <v>5978</v>
      </c>
      <c r="B5982" s="91" t="s">
        <v>2286</v>
      </c>
      <c r="C5982" s="8" t="s">
        <v>1369</v>
      </c>
      <c r="D5982" s="18">
        <v>0.31233333333333335</v>
      </c>
      <c r="E5982" s="122"/>
      <c r="F5982" s="17"/>
      <c r="G5982" s="18">
        <f>SUM(D5982*100,E5982:F5982)</f>
        <v>31.233333333333334</v>
      </c>
      <c r="H5982" s="17"/>
      <c r="I5982" s="19"/>
      <c r="J5982" s="18">
        <f>SUM(H5982:I5982)</f>
        <v>0</v>
      </c>
      <c r="K5982" s="17"/>
      <c r="L5982" s="19"/>
      <c r="M5982" s="19"/>
      <c r="N5982" s="18">
        <f>SUM(K5982:M5982)</f>
        <v>0</v>
      </c>
      <c r="O5982" s="19"/>
      <c r="P5982" s="19"/>
      <c r="Q5982" s="19"/>
      <c r="R5982" s="19"/>
      <c r="S5982" s="18">
        <f>SUM(O5982:R5982)</f>
        <v>0</v>
      </c>
      <c r="T5982" s="20"/>
      <c r="U5982" s="17"/>
      <c r="V5982" s="17"/>
      <c r="W5982" s="17"/>
      <c r="X5982" s="17"/>
      <c r="Y5982" s="17"/>
      <c r="Z5982" s="18">
        <f>SUM(T5982:Y5982)</f>
        <v>0</v>
      </c>
      <c r="AA5982" s="17"/>
      <c r="AB5982" s="17"/>
      <c r="AC5982" s="41">
        <f>G5982+J5982+N5982+S5982+Z5982+AA5982-AB5982</f>
        <v>31.233333333333334</v>
      </c>
    </row>
    <row r="5983" spans="1:29" x14ac:dyDescent="0.25">
      <c r="A5983" s="225">
        <v>5979</v>
      </c>
      <c r="B5983" s="120" t="s">
        <v>1303</v>
      </c>
      <c r="C5983" s="8" t="s">
        <v>5456</v>
      </c>
      <c r="D5983" s="6">
        <v>0.31206896551724139</v>
      </c>
      <c r="E5983" s="121"/>
      <c r="F5983" s="5"/>
      <c r="G5983" s="6">
        <f>SUM(D5983*100,E5983:F5983)</f>
        <v>31.206896551724139</v>
      </c>
      <c r="H5983" s="5"/>
      <c r="I5983" s="4"/>
      <c r="J5983" s="6">
        <f>SUM(H5983:I5983)</f>
        <v>0</v>
      </c>
      <c r="K5983" s="5"/>
      <c r="L5983" s="4"/>
      <c r="M5983" s="4"/>
      <c r="N5983" s="6">
        <f>SUM(K5983:M5983)</f>
        <v>0</v>
      </c>
      <c r="O5983" s="4"/>
      <c r="P5983" s="4"/>
      <c r="Q5983" s="4"/>
      <c r="R5983" s="4"/>
      <c r="S5983" s="6">
        <f>SUM(O5983:R5983)</f>
        <v>0</v>
      </c>
      <c r="T5983" s="7"/>
      <c r="U5983" s="5"/>
      <c r="V5983" s="5"/>
      <c r="W5983" s="5"/>
      <c r="X5983" s="5"/>
      <c r="Y5983" s="5"/>
      <c r="Z5983" s="6">
        <f>SUM(T5983:Y5983)</f>
        <v>0</v>
      </c>
      <c r="AA5983" s="5"/>
      <c r="AB5983" s="5"/>
      <c r="AC5983" s="40">
        <f>G5983+J5983+N5983+S5983+Z5983+AA5983-AB5983</f>
        <v>31.206896551724139</v>
      </c>
    </row>
    <row r="5984" spans="1:29" x14ac:dyDescent="0.25">
      <c r="A5984" s="224">
        <v>5980</v>
      </c>
      <c r="B5984" s="27" t="s">
        <v>2287</v>
      </c>
      <c r="C5984" s="28" t="s">
        <v>1369</v>
      </c>
      <c r="D5984" s="18">
        <v>0.308</v>
      </c>
      <c r="E5984" s="122"/>
      <c r="F5984" s="17"/>
      <c r="G5984" s="18">
        <f>SUM(D5984*100,E5984:F5984)</f>
        <v>30.8</v>
      </c>
      <c r="H5984" s="17"/>
      <c r="I5984" s="19"/>
      <c r="J5984" s="18">
        <f>SUM(H5984:I5984)</f>
        <v>0</v>
      </c>
      <c r="K5984" s="17"/>
      <c r="L5984" s="19"/>
      <c r="M5984" s="19"/>
      <c r="N5984" s="18">
        <f>SUM(K5984:M5984)</f>
        <v>0</v>
      </c>
      <c r="O5984" s="19"/>
      <c r="P5984" s="19"/>
      <c r="Q5984" s="19"/>
      <c r="R5984" s="19"/>
      <c r="S5984" s="18">
        <f>SUM(O5984:R5984)</f>
        <v>0</v>
      </c>
      <c r="T5984" s="20"/>
      <c r="U5984" s="17"/>
      <c r="V5984" s="17"/>
      <c r="W5984" s="17">
        <v>0.3</v>
      </c>
      <c r="X5984" s="17"/>
      <c r="Y5984" s="17"/>
      <c r="Z5984" s="18">
        <f>SUM(T5984:Y5984)</f>
        <v>0.3</v>
      </c>
      <c r="AA5984" s="17"/>
      <c r="AB5984" s="17"/>
      <c r="AC5984" s="41">
        <f>G5984+J5984+N5984+S5984+Z5984+AA5984-AB5984</f>
        <v>31.1</v>
      </c>
    </row>
    <row r="5985" spans="1:29" x14ac:dyDescent="0.25">
      <c r="A5985" s="224">
        <v>5981</v>
      </c>
      <c r="B5985" s="81" t="s">
        <v>2288</v>
      </c>
      <c r="C5985" s="8" t="s">
        <v>1369</v>
      </c>
      <c r="D5985" s="18">
        <v>0.30970037453183519</v>
      </c>
      <c r="E5985" s="122"/>
      <c r="F5985" s="17"/>
      <c r="G5985" s="18">
        <f>SUM(D5985*100,E5985:F5985)</f>
        <v>30.970037453183519</v>
      </c>
      <c r="H5985" s="17"/>
      <c r="I5985" s="19"/>
      <c r="J5985" s="18">
        <f>SUM(H5985:I5985)</f>
        <v>0</v>
      </c>
      <c r="K5985" s="17"/>
      <c r="L5985" s="19"/>
      <c r="M5985" s="19"/>
      <c r="N5985" s="18">
        <f>SUM(K5985:M5985)</f>
        <v>0</v>
      </c>
      <c r="O5985" s="19"/>
      <c r="P5985" s="19"/>
      <c r="Q5985" s="19"/>
      <c r="R5985" s="19"/>
      <c r="S5985" s="18">
        <f>SUM(O5985:R5985)</f>
        <v>0</v>
      </c>
      <c r="T5985" s="20"/>
      <c r="U5985" s="17"/>
      <c r="V5985" s="17"/>
      <c r="W5985" s="17"/>
      <c r="X5985" s="17"/>
      <c r="Y5985" s="17"/>
      <c r="Z5985" s="18">
        <f>SUM(T5985:Y5985)</f>
        <v>0</v>
      </c>
      <c r="AA5985" s="17"/>
      <c r="AB5985" s="17"/>
      <c r="AC5985" s="41">
        <f>G5985+J5985+N5985+S5985+Z5985+AA5985-AB5985</f>
        <v>30.970037453183519</v>
      </c>
    </row>
    <row r="5986" spans="1:29" x14ac:dyDescent="0.25">
      <c r="A5986" s="224">
        <v>5982</v>
      </c>
      <c r="B5986" s="92" t="s">
        <v>2289</v>
      </c>
      <c r="C5986" s="8" t="s">
        <v>1369</v>
      </c>
      <c r="D5986" s="18">
        <v>0.30881355932203391</v>
      </c>
      <c r="E5986" s="122"/>
      <c r="F5986" s="17"/>
      <c r="G5986" s="18">
        <f>SUM(D5986*100,E5986:F5986)</f>
        <v>30.881355932203391</v>
      </c>
      <c r="H5986" s="17"/>
      <c r="I5986" s="19"/>
      <c r="J5986" s="18">
        <f>SUM(H5986:I5986)</f>
        <v>0</v>
      </c>
      <c r="K5986" s="17"/>
      <c r="L5986" s="19"/>
      <c r="M5986" s="19"/>
      <c r="N5986" s="18">
        <f>SUM(K5986:M5986)</f>
        <v>0</v>
      </c>
      <c r="O5986" s="19"/>
      <c r="P5986" s="19"/>
      <c r="Q5986" s="19"/>
      <c r="R5986" s="19"/>
      <c r="S5986" s="18">
        <f>SUM(O5986:R5986)</f>
        <v>0</v>
      </c>
      <c r="T5986" s="20"/>
      <c r="U5986" s="17"/>
      <c r="V5986" s="17"/>
      <c r="W5986" s="17"/>
      <c r="X5986" s="17"/>
      <c r="Y5986" s="17"/>
      <c r="Z5986" s="18">
        <f>SUM(T5986:Y5986)</f>
        <v>0</v>
      </c>
      <c r="AA5986" s="17"/>
      <c r="AB5986" s="17"/>
      <c r="AC5986" s="41">
        <f>G5986+J5986+N5986+S5986+Z5986+AA5986-AB5986</f>
        <v>30.881355932203391</v>
      </c>
    </row>
    <row r="5987" spans="1:29" x14ac:dyDescent="0.25">
      <c r="A5987" s="225">
        <v>5983</v>
      </c>
      <c r="B5987" s="81" t="s">
        <v>4495</v>
      </c>
      <c r="C5987" s="8" t="s">
        <v>4042</v>
      </c>
      <c r="D5987" s="18">
        <v>0.30870967741935484</v>
      </c>
      <c r="E5987" s="124"/>
      <c r="F5987" s="17"/>
      <c r="G5987" s="18">
        <f>SUM(D5987*100,E5987:F5987)</f>
        <v>30.870967741935484</v>
      </c>
      <c r="H5987" s="17"/>
      <c r="I5987" s="19"/>
      <c r="J5987" s="18">
        <f>SUM(H5987:I5987)</f>
        <v>0</v>
      </c>
      <c r="K5987" s="17"/>
      <c r="L5987" s="19"/>
      <c r="M5987" s="19"/>
      <c r="N5987" s="18">
        <f>SUM(K5987:M5987)</f>
        <v>0</v>
      </c>
      <c r="O5987" s="19"/>
      <c r="P5987" s="19"/>
      <c r="Q5987" s="19"/>
      <c r="R5987" s="19"/>
      <c r="S5987" s="18">
        <f>SUM(O5987:R5987)</f>
        <v>0</v>
      </c>
      <c r="T5987" s="20"/>
      <c r="U5987" s="17"/>
      <c r="V5987" s="17"/>
      <c r="W5987" s="17"/>
      <c r="X5987" s="17"/>
      <c r="Y5987" s="17"/>
      <c r="Z5987" s="18">
        <f>SUM(T5987:Y5987)</f>
        <v>0</v>
      </c>
      <c r="AA5987" s="17"/>
      <c r="AB5987" s="17"/>
      <c r="AC5987" s="41">
        <f>G5987+J5987+N5987+S5987+Z5987+AA5987-AB5987</f>
        <v>30.870967741935484</v>
      </c>
    </row>
    <row r="5988" spans="1:29" x14ac:dyDescent="0.25">
      <c r="A5988" s="224">
        <v>5984</v>
      </c>
      <c r="B5988" s="62" t="s">
        <v>4999</v>
      </c>
      <c r="C5988" s="8" t="s">
        <v>4042</v>
      </c>
      <c r="D5988" s="18">
        <v>0.3077972027972028</v>
      </c>
      <c r="E5988" s="124"/>
      <c r="F5988" s="17"/>
      <c r="G5988" s="18">
        <f>SUM(D5988*100,E5988:F5988)</f>
        <v>30.77972027972028</v>
      </c>
      <c r="H5988" s="17"/>
      <c r="I5988" s="19"/>
      <c r="J5988" s="18">
        <f>SUM(H5988:I5988)</f>
        <v>0</v>
      </c>
      <c r="K5988" s="17"/>
      <c r="L5988" s="19"/>
      <c r="M5988" s="19"/>
      <c r="N5988" s="18">
        <f>SUM(K5988:M5988)</f>
        <v>0</v>
      </c>
      <c r="O5988" s="19"/>
      <c r="P5988" s="19"/>
      <c r="Q5988" s="19"/>
      <c r="R5988" s="19"/>
      <c r="S5988" s="18">
        <f>SUM(O5988:R5988)</f>
        <v>0</v>
      </c>
      <c r="T5988" s="20"/>
      <c r="U5988" s="17"/>
      <c r="V5988" s="17"/>
      <c r="W5988" s="17"/>
      <c r="X5988" s="17"/>
      <c r="Y5988" s="17"/>
      <c r="Z5988" s="18">
        <f>SUM(T5988:Y5988)</f>
        <v>0</v>
      </c>
      <c r="AA5988" s="17"/>
      <c r="AB5988" s="17"/>
      <c r="AC5988" s="41">
        <f>G5988+J5988+N5988+S5988+Z5988+AA5988-AB5988</f>
        <v>30.77972027972028</v>
      </c>
    </row>
    <row r="5989" spans="1:29" x14ac:dyDescent="0.25">
      <c r="A5989" s="224">
        <v>5985</v>
      </c>
      <c r="B5989" s="62" t="s">
        <v>3294</v>
      </c>
      <c r="C5989" s="13" t="s">
        <v>2360</v>
      </c>
      <c r="D5989" s="18">
        <v>0.3075</v>
      </c>
      <c r="E5989" s="122"/>
      <c r="F5989" s="17"/>
      <c r="G5989" s="18">
        <v>30.75</v>
      </c>
      <c r="H5989" s="17"/>
      <c r="I5989" s="19"/>
      <c r="J5989" s="18">
        <v>0</v>
      </c>
      <c r="K5989" s="17"/>
      <c r="L5989" s="19"/>
      <c r="M5989" s="19"/>
      <c r="N5989" s="18">
        <v>0</v>
      </c>
      <c r="O5989" s="19"/>
      <c r="P5989" s="19"/>
      <c r="Q5989" s="19"/>
      <c r="R5989" s="19"/>
      <c r="S5989" s="18">
        <v>0</v>
      </c>
      <c r="T5989" s="20"/>
      <c r="U5989" s="17"/>
      <c r="V5989" s="17"/>
      <c r="W5989" s="17"/>
      <c r="X5989" s="17"/>
      <c r="Y5989" s="17"/>
      <c r="Z5989" s="18">
        <v>0</v>
      </c>
      <c r="AA5989" s="17"/>
      <c r="AB5989" s="17"/>
      <c r="AC5989" s="41">
        <v>30.75</v>
      </c>
    </row>
    <row r="5990" spans="1:29" x14ac:dyDescent="0.25">
      <c r="A5990" s="224">
        <v>5986</v>
      </c>
      <c r="B5990" s="58" t="s">
        <v>1304</v>
      </c>
      <c r="C5990" s="8" t="s">
        <v>5456</v>
      </c>
      <c r="D5990" s="6">
        <v>0.30709677419354836</v>
      </c>
      <c r="E5990" s="121"/>
      <c r="F5990" s="5"/>
      <c r="G5990" s="6">
        <f>SUM(D5990*100,E5990:F5990)</f>
        <v>30.709677419354836</v>
      </c>
      <c r="H5990" s="5"/>
      <c r="I5990" s="4"/>
      <c r="J5990" s="6">
        <f>SUM(H5990:I5990)</f>
        <v>0</v>
      </c>
      <c r="K5990" s="5"/>
      <c r="L5990" s="4"/>
      <c r="M5990" s="4"/>
      <c r="N5990" s="6">
        <f>SUM(K5990:M5990)</f>
        <v>0</v>
      </c>
      <c r="O5990" s="4"/>
      <c r="P5990" s="4"/>
      <c r="Q5990" s="4"/>
      <c r="R5990" s="4"/>
      <c r="S5990" s="6">
        <f>SUM(O5990:R5990)</f>
        <v>0</v>
      </c>
      <c r="T5990" s="7"/>
      <c r="U5990" s="5"/>
      <c r="V5990" s="5"/>
      <c r="W5990" s="5"/>
      <c r="X5990" s="5"/>
      <c r="Y5990" s="5"/>
      <c r="Z5990" s="6">
        <f>SUM(T5990:Y5990)</f>
        <v>0</v>
      </c>
      <c r="AA5990" s="5"/>
      <c r="AB5990" s="5"/>
      <c r="AC5990" s="40">
        <f>G5990+J5990+N5990+S5990+Z5990+AA5990-AB5990</f>
        <v>30.709677419354836</v>
      </c>
    </row>
    <row r="5991" spans="1:29" x14ac:dyDescent="0.25">
      <c r="A5991" s="225">
        <v>5987</v>
      </c>
      <c r="B5991" s="58" t="s">
        <v>1305</v>
      </c>
      <c r="C5991" s="8" t="s">
        <v>5456</v>
      </c>
      <c r="D5991" s="6">
        <v>0.307</v>
      </c>
      <c r="E5991" s="121"/>
      <c r="F5991" s="5"/>
      <c r="G5991" s="6">
        <f>SUM(D5991*100,E5991:F5991)</f>
        <v>30.7</v>
      </c>
      <c r="H5991" s="5"/>
      <c r="I5991" s="4"/>
      <c r="J5991" s="6">
        <f>SUM(H5991:I5991)</f>
        <v>0</v>
      </c>
      <c r="K5991" s="5"/>
      <c r="L5991" s="4"/>
      <c r="M5991" s="4"/>
      <c r="N5991" s="6">
        <f>SUM(K5991:M5991)</f>
        <v>0</v>
      </c>
      <c r="O5991" s="4"/>
      <c r="P5991" s="4"/>
      <c r="Q5991" s="4"/>
      <c r="R5991" s="4"/>
      <c r="S5991" s="6">
        <f>SUM(O5991:R5991)</f>
        <v>0</v>
      </c>
      <c r="T5991" s="7"/>
      <c r="U5991" s="5"/>
      <c r="V5991" s="5"/>
      <c r="W5991" s="5"/>
      <c r="X5991" s="5"/>
      <c r="Y5991" s="5"/>
      <c r="Z5991" s="6">
        <f>SUM(T5991:Y5991)</f>
        <v>0</v>
      </c>
      <c r="AA5991" s="5"/>
      <c r="AB5991" s="5"/>
      <c r="AC5991" s="40">
        <f>G5991+J5991+N5991+S5991+Z5991+AA5991-AB5991</f>
        <v>30.7</v>
      </c>
    </row>
    <row r="5992" spans="1:29" x14ac:dyDescent="0.25">
      <c r="A5992" s="224">
        <v>5988</v>
      </c>
      <c r="B5992" s="62" t="s">
        <v>5195</v>
      </c>
      <c r="C5992" s="24" t="s">
        <v>4042</v>
      </c>
      <c r="D5992" s="18">
        <v>0.30483870967741933</v>
      </c>
      <c r="E5992" s="124"/>
      <c r="F5992" s="17"/>
      <c r="G5992" s="18">
        <f>SUM(D5992*100,E5992:F5992)</f>
        <v>30.483870967741932</v>
      </c>
      <c r="H5992" s="17"/>
      <c r="I5992" s="19"/>
      <c r="J5992" s="18">
        <f>SUM(H5992:I5992)</f>
        <v>0</v>
      </c>
      <c r="K5992" s="17"/>
      <c r="L5992" s="19"/>
      <c r="M5992" s="19"/>
      <c r="N5992" s="18">
        <f>SUM(K5992:M5992)</f>
        <v>0</v>
      </c>
      <c r="O5992" s="19"/>
      <c r="P5992" s="19"/>
      <c r="Q5992" s="19"/>
      <c r="R5992" s="19"/>
      <c r="S5992" s="18">
        <f>SUM(O5992:R5992)</f>
        <v>0</v>
      </c>
      <c r="T5992" s="20"/>
      <c r="U5992" s="17"/>
      <c r="V5992" s="17"/>
      <c r="W5992" s="17"/>
      <c r="X5992" s="17"/>
      <c r="Y5992" s="17"/>
      <c r="Z5992" s="18">
        <f>SUM(T5992:Y5992)</f>
        <v>0</v>
      </c>
      <c r="AA5992" s="17"/>
      <c r="AB5992" s="17"/>
      <c r="AC5992" s="41">
        <f>G5992+J5992+N5992+S5992+Z5992+AA5992-AB5992</f>
        <v>30.483870967741932</v>
      </c>
    </row>
    <row r="5993" spans="1:29" x14ac:dyDescent="0.25">
      <c r="A5993" s="224">
        <v>5989</v>
      </c>
      <c r="B5993" s="109">
        <v>204114</v>
      </c>
      <c r="C5993" s="36" t="s">
        <v>5457</v>
      </c>
      <c r="D5993" s="38">
        <v>0.15437500000000001</v>
      </c>
      <c r="E5993" s="123"/>
      <c r="F5993" s="33"/>
      <c r="G5993" s="34">
        <v>15.437500000000002</v>
      </c>
      <c r="H5993" s="33"/>
      <c r="I5993" s="32"/>
      <c r="J5993" s="34">
        <v>0</v>
      </c>
      <c r="K5993" s="33"/>
      <c r="L5993" s="32"/>
      <c r="M5993" s="32"/>
      <c r="N5993" s="34">
        <v>0</v>
      </c>
      <c r="O5993" s="32"/>
      <c r="P5993" s="32"/>
      <c r="Q5993" s="32"/>
      <c r="R5993" s="32"/>
      <c r="S5993" s="34">
        <v>0</v>
      </c>
      <c r="T5993" s="35">
        <v>15</v>
      </c>
      <c r="U5993" s="33"/>
      <c r="V5993" s="33"/>
      <c r="W5993" s="33"/>
      <c r="X5993" s="33"/>
      <c r="Y5993" s="33"/>
      <c r="Z5993" s="34">
        <v>15</v>
      </c>
      <c r="AA5993" s="33"/>
      <c r="AB5993" s="33"/>
      <c r="AC5993" s="42">
        <v>30.4375</v>
      </c>
    </row>
    <row r="5994" spans="1:29" x14ac:dyDescent="0.25">
      <c r="A5994" s="224">
        <v>5990</v>
      </c>
      <c r="B5994" s="58" t="s">
        <v>1306</v>
      </c>
      <c r="C5994" s="8" t="s">
        <v>5456</v>
      </c>
      <c r="D5994" s="6">
        <v>0.30399999999999999</v>
      </c>
      <c r="E5994" s="121"/>
      <c r="F5994" s="5"/>
      <c r="G5994" s="6">
        <f>SUM(D5994*100,E5994:F5994)</f>
        <v>30.4</v>
      </c>
      <c r="H5994" s="5"/>
      <c r="I5994" s="4"/>
      <c r="J5994" s="6">
        <f>SUM(H5994:I5994)</f>
        <v>0</v>
      </c>
      <c r="K5994" s="5"/>
      <c r="L5994" s="4"/>
      <c r="M5994" s="4"/>
      <c r="N5994" s="6">
        <f>SUM(K5994:M5994)</f>
        <v>0</v>
      </c>
      <c r="O5994" s="4"/>
      <c r="P5994" s="4"/>
      <c r="Q5994" s="4"/>
      <c r="R5994" s="4"/>
      <c r="S5994" s="6">
        <f>SUM(O5994:R5994)</f>
        <v>0</v>
      </c>
      <c r="T5994" s="7"/>
      <c r="U5994" s="5"/>
      <c r="V5994" s="5"/>
      <c r="W5994" s="5"/>
      <c r="X5994" s="5"/>
      <c r="Y5994" s="5"/>
      <c r="Z5994" s="6">
        <f>SUM(T5994:Y5994)</f>
        <v>0</v>
      </c>
      <c r="AA5994" s="5"/>
      <c r="AB5994" s="5"/>
      <c r="AC5994" s="40">
        <f>G5994+J5994+N5994+S5994+Z5994+AA5994-AB5994</f>
        <v>30.4</v>
      </c>
    </row>
    <row r="5995" spans="1:29" x14ac:dyDescent="0.25">
      <c r="A5995" s="225">
        <v>5991</v>
      </c>
      <c r="B5995" s="58" t="s">
        <v>1307</v>
      </c>
      <c r="C5995" s="8" t="s">
        <v>5456</v>
      </c>
      <c r="D5995" s="6">
        <v>0.28333333333333333</v>
      </c>
      <c r="E5995" s="121"/>
      <c r="F5995" s="5"/>
      <c r="G5995" s="6">
        <f>SUM(D5995*100,E5995:F5995)</f>
        <v>28.333333333333332</v>
      </c>
      <c r="H5995" s="5"/>
      <c r="I5995" s="4"/>
      <c r="J5995" s="6">
        <f>SUM(H5995:I5995)</f>
        <v>0</v>
      </c>
      <c r="K5995" s="5"/>
      <c r="L5995" s="4"/>
      <c r="M5995" s="4"/>
      <c r="N5995" s="6">
        <f>SUM(K5995:M5995)</f>
        <v>0</v>
      </c>
      <c r="O5995" s="4"/>
      <c r="P5995" s="4"/>
      <c r="Q5995" s="4"/>
      <c r="R5995" s="4"/>
      <c r="S5995" s="6">
        <f>SUM(O5995:R5995)</f>
        <v>0</v>
      </c>
      <c r="T5995" s="7">
        <v>1.8</v>
      </c>
      <c r="U5995" s="5"/>
      <c r="V5995" s="5"/>
      <c r="W5995" s="5"/>
      <c r="X5995" s="5"/>
      <c r="Y5995" s="5"/>
      <c r="Z5995" s="6">
        <f>SUM(T5995:Y5995)</f>
        <v>1.8</v>
      </c>
      <c r="AA5995" s="5"/>
      <c r="AB5995" s="5"/>
      <c r="AC5995" s="40">
        <f>G5995+J5995+N5995+S5995+Z5995+AA5995-AB5995</f>
        <v>30.133333333333333</v>
      </c>
    </row>
    <row r="5996" spans="1:29" x14ac:dyDescent="0.25">
      <c r="A5996" s="224">
        <v>5992</v>
      </c>
      <c r="B5996" s="81" t="s">
        <v>4336</v>
      </c>
      <c r="C5996" s="8" t="s">
        <v>4042</v>
      </c>
      <c r="D5996" s="18">
        <v>0.30032258064516126</v>
      </c>
      <c r="E5996" s="124"/>
      <c r="F5996" s="17"/>
      <c r="G5996" s="18">
        <f>SUM(D5996*100,E5996:F5996)</f>
        <v>30.032258064516128</v>
      </c>
      <c r="H5996" s="17"/>
      <c r="I5996" s="19"/>
      <c r="J5996" s="18">
        <f>SUM(H5996:I5996)</f>
        <v>0</v>
      </c>
      <c r="K5996" s="17"/>
      <c r="L5996" s="19"/>
      <c r="M5996" s="19"/>
      <c r="N5996" s="18">
        <f>SUM(K5996:M5996)</f>
        <v>0</v>
      </c>
      <c r="O5996" s="19"/>
      <c r="P5996" s="19"/>
      <c r="Q5996" s="19"/>
      <c r="R5996" s="19"/>
      <c r="S5996" s="18">
        <f>SUM(O5996:R5996)</f>
        <v>0</v>
      </c>
      <c r="T5996" s="20"/>
      <c r="U5996" s="17"/>
      <c r="V5996" s="17"/>
      <c r="W5996" s="17"/>
      <c r="X5996" s="17"/>
      <c r="Y5996" s="17"/>
      <c r="Z5996" s="18">
        <f>SUM(T5996:Y5996)</f>
        <v>0</v>
      </c>
      <c r="AA5996" s="17"/>
      <c r="AB5996" s="17"/>
      <c r="AC5996" s="41">
        <f>G5996+J5996+N5996+S5996+Z5996+AA5996-AB5996</f>
        <v>30.032258064516128</v>
      </c>
    </row>
    <row r="5997" spans="1:29" x14ac:dyDescent="0.25">
      <c r="A5997" s="224">
        <v>5993</v>
      </c>
      <c r="B5997" s="62" t="s">
        <v>1308</v>
      </c>
      <c r="C5997" s="8" t="s">
        <v>5456</v>
      </c>
      <c r="D5997" s="6">
        <v>0.29833333333333334</v>
      </c>
      <c r="E5997" s="121"/>
      <c r="F5997" s="5"/>
      <c r="G5997" s="6">
        <f>SUM(D5997*100,E5997:F5997)</f>
        <v>29.833333333333336</v>
      </c>
      <c r="H5997" s="5"/>
      <c r="I5997" s="4"/>
      <c r="J5997" s="6">
        <f>SUM(H5997:I5997)</f>
        <v>0</v>
      </c>
      <c r="K5997" s="5"/>
      <c r="L5997" s="4"/>
      <c r="M5997" s="4"/>
      <c r="N5997" s="6">
        <f>SUM(K5997:M5997)</f>
        <v>0</v>
      </c>
      <c r="O5997" s="4"/>
      <c r="P5997" s="4"/>
      <c r="Q5997" s="4"/>
      <c r="R5997" s="4"/>
      <c r="S5997" s="6">
        <f>SUM(O5997:R5997)</f>
        <v>0</v>
      </c>
      <c r="T5997" s="7"/>
      <c r="U5997" s="5"/>
      <c r="V5997" s="5"/>
      <c r="W5997" s="5"/>
      <c r="X5997" s="5"/>
      <c r="Y5997" s="5"/>
      <c r="Z5997" s="6">
        <f>SUM(T5997:Y5997)</f>
        <v>0</v>
      </c>
      <c r="AA5997" s="5"/>
      <c r="AB5997" s="5"/>
      <c r="AC5997" s="40">
        <f>G5997+J5997+N5997+S5997+Z5997+AA5997-AB5997</f>
        <v>29.833333333333336</v>
      </c>
    </row>
    <row r="5998" spans="1:29" x14ac:dyDescent="0.25">
      <c r="A5998" s="224">
        <v>5994</v>
      </c>
      <c r="B5998" s="62" t="s">
        <v>4006</v>
      </c>
      <c r="C5998" s="13" t="s">
        <v>3340</v>
      </c>
      <c r="D5998" s="18">
        <v>0.29814814814814816</v>
      </c>
      <c r="E5998" s="122"/>
      <c r="F5998" s="17"/>
      <c r="G5998" s="18">
        <v>29.814814814814817</v>
      </c>
      <c r="H5998" s="17"/>
      <c r="I5998" s="19"/>
      <c r="J5998" s="18">
        <v>0</v>
      </c>
      <c r="K5998" s="17"/>
      <c r="L5998" s="19"/>
      <c r="M5998" s="19"/>
      <c r="N5998" s="18">
        <v>0</v>
      </c>
      <c r="O5998" s="19"/>
      <c r="P5998" s="19"/>
      <c r="Q5998" s="19"/>
      <c r="R5998" s="19"/>
      <c r="S5998" s="18">
        <v>0</v>
      </c>
      <c r="T5998" s="20"/>
      <c r="U5998" s="17"/>
      <c r="V5998" s="17"/>
      <c r="W5998" s="17"/>
      <c r="X5998" s="17"/>
      <c r="Y5998" s="17"/>
      <c r="Z5998" s="18">
        <v>0</v>
      </c>
      <c r="AA5998" s="17"/>
      <c r="AB5998" s="17"/>
      <c r="AC5998" s="41">
        <v>29.814814814814817</v>
      </c>
    </row>
    <row r="5999" spans="1:29" x14ac:dyDescent="0.25">
      <c r="A5999" s="225">
        <v>5995</v>
      </c>
      <c r="B5999" s="62" t="s">
        <v>3295</v>
      </c>
      <c r="C5999" s="13" t="s">
        <v>2360</v>
      </c>
      <c r="D5999" s="18">
        <v>0.29666666666666669</v>
      </c>
      <c r="E5999" s="122"/>
      <c r="F5999" s="17"/>
      <c r="G5999" s="18">
        <v>29.666666666666668</v>
      </c>
      <c r="H5999" s="17"/>
      <c r="I5999" s="19"/>
      <c r="J5999" s="18">
        <v>0</v>
      </c>
      <c r="K5999" s="17"/>
      <c r="L5999" s="19"/>
      <c r="M5999" s="19"/>
      <c r="N5999" s="18">
        <v>0</v>
      </c>
      <c r="O5999" s="19"/>
      <c r="P5999" s="19"/>
      <c r="Q5999" s="19"/>
      <c r="R5999" s="19"/>
      <c r="S5999" s="18">
        <v>0</v>
      </c>
      <c r="T5999" s="20"/>
      <c r="U5999" s="17"/>
      <c r="V5999" s="17"/>
      <c r="W5999" s="17"/>
      <c r="X5999" s="17"/>
      <c r="Y5999" s="17"/>
      <c r="Z5999" s="18">
        <v>0</v>
      </c>
      <c r="AA5999" s="17"/>
      <c r="AB5999" s="17"/>
      <c r="AC5999" s="41">
        <v>29.666666666666668</v>
      </c>
    </row>
    <row r="6000" spans="1:29" x14ac:dyDescent="0.25">
      <c r="A6000" s="224">
        <v>5996</v>
      </c>
      <c r="B6000" s="83" t="s">
        <v>2290</v>
      </c>
      <c r="C6000" s="8" t="s">
        <v>1369</v>
      </c>
      <c r="D6000" s="18">
        <v>0.29566666666666669</v>
      </c>
      <c r="E6000" s="122"/>
      <c r="F6000" s="17"/>
      <c r="G6000" s="18">
        <f>SUM(D6000*100,E6000:F6000)</f>
        <v>29.56666666666667</v>
      </c>
      <c r="H6000" s="17"/>
      <c r="I6000" s="19"/>
      <c r="J6000" s="18">
        <f>SUM(H6000:I6000)</f>
        <v>0</v>
      </c>
      <c r="K6000" s="17"/>
      <c r="L6000" s="19"/>
      <c r="M6000" s="19"/>
      <c r="N6000" s="18">
        <f>SUM(K6000:M6000)</f>
        <v>0</v>
      </c>
      <c r="O6000" s="19"/>
      <c r="P6000" s="19"/>
      <c r="Q6000" s="19"/>
      <c r="R6000" s="19"/>
      <c r="S6000" s="18">
        <f>SUM(O6000:R6000)</f>
        <v>0</v>
      </c>
      <c r="T6000" s="20"/>
      <c r="U6000" s="17"/>
      <c r="V6000" s="17"/>
      <c r="W6000" s="17"/>
      <c r="X6000" s="17"/>
      <c r="Y6000" s="17"/>
      <c r="Z6000" s="18">
        <f>SUM(T6000:Y6000)</f>
        <v>0</v>
      </c>
      <c r="AA6000" s="17"/>
      <c r="AB6000" s="17"/>
      <c r="AC6000" s="41">
        <f>G6000+J6000+N6000+S6000+Z6000+AA6000-AB6000</f>
        <v>29.56666666666667</v>
      </c>
    </row>
    <row r="6001" spans="1:29" x14ac:dyDescent="0.25">
      <c r="A6001" s="224">
        <v>5997</v>
      </c>
      <c r="B6001" s="90" t="s">
        <v>2291</v>
      </c>
      <c r="C6001" s="21" t="s">
        <v>1369</v>
      </c>
      <c r="D6001" s="18">
        <v>0.29137614678899082</v>
      </c>
      <c r="E6001" s="122"/>
      <c r="F6001" s="17"/>
      <c r="G6001" s="18">
        <f>SUM(D6001*100,E6001:F6001)</f>
        <v>29.137614678899084</v>
      </c>
      <c r="H6001" s="17"/>
      <c r="I6001" s="19"/>
      <c r="J6001" s="18">
        <f>SUM(H6001:I6001)</f>
        <v>0</v>
      </c>
      <c r="K6001" s="17"/>
      <c r="L6001" s="19"/>
      <c r="M6001" s="19"/>
      <c r="N6001" s="18">
        <f>SUM(K6001:M6001)</f>
        <v>0</v>
      </c>
      <c r="O6001" s="19"/>
      <c r="P6001" s="19"/>
      <c r="Q6001" s="19"/>
      <c r="R6001" s="19"/>
      <c r="S6001" s="18">
        <f>SUM(O6001:R6001)</f>
        <v>0</v>
      </c>
      <c r="T6001" s="20"/>
      <c r="U6001" s="17"/>
      <c r="V6001" s="17"/>
      <c r="W6001" s="17"/>
      <c r="X6001" s="17"/>
      <c r="Y6001" s="17"/>
      <c r="Z6001" s="18">
        <f>SUM(T6001:Y6001)</f>
        <v>0</v>
      </c>
      <c r="AA6001" s="17"/>
      <c r="AB6001" s="17"/>
      <c r="AC6001" s="41">
        <f>G6001+J6001+N6001+S6001+Z6001+AA6001-AB6001</f>
        <v>29.137614678899084</v>
      </c>
    </row>
    <row r="6002" spans="1:29" x14ac:dyDescent="0.25">
      <c r="A6002" s="224">
        <v>5998</v>
      </c>
      <c r="B6002" s="91" t="s">
        <v>2292</v>
      </c>
      <c r="C6002" s="8" t="s">
        <v>1369</v>
      </c>
      <c r="D6002" s="18">
        <v>0.29066666666666668</v>
      </c>
      <c r="E6002" s="122"/>
      <c r="F6002" s="17"/>
      <c r="G6002" s="18">
        <f>SUM(D6002*100,E6002:F6002)</f>
        <v>29.06666666666667</v>
      </c>
      <c r="H6002" s="17"/>
      <c r="I6002" s="19"/>
      <c r="J6002" s="18">
        <f>SUM(H6002:I6002)</f>
        <v>0</v>
      </c>
      <c r="K6002" s="17"/>
      <c r="L6002" s="19"/>
      <c r="M6002" s="19"/>
      <c r="N6002" s="18">
        <f>SUM(K6002:M6002)</f>
        <v>0</v>
      </c>
      <c r="O6002" s="19"/>
      <c r="P6002" s="19"/>
      <c r="Q6002" s="19"/>
      <c r="R6002" s="19"/>
      <c r="S6002" s="18">
        <f>SUM(O6002:R6002)</f>
        <v>0</v>
      </c>
      <c r="T6002" s="20"/>
      <c r="U6002" s="17"/>
      <c r="V6002" s="17"/>
      <c r="W6002" s="17"/>
      <c r="X6002" s="17"/>
      <c r="Y6002" s="17"/>
      <c r="Z6002" s="18">
        <f>SUM(T6002:Y6002)</f>
        <v>0</v>
      </c>
      <c r="AA6002" s="17"/>
      <c r="AB6002" s="17"/>
      <c r="AC6002" s="41">
        <f>G6002+J6002+N6002+S6002+Z6002+AA6002-AB6002</f>
        <v>29.06666666666667</v>
      </c>
    </row>
    <row r="6003" spans="1:29" x14ac:dyDescent="0.25">
      <c r="A6003" s="225">
        <v>5999</v>
      </c>
      <c r="B6003" s="62" t="s">
        <v>4007</v>
      </c>
      <c r="C6003" s="13" t="s">
        <v>3340</v>
      </c>
      <c r="D6003" s="18">
        <v>0.29066666666666668</v>
      </c>
      <c r="E6003" s="122"/>
      <c r="F6003" s="17"/>
      <c r="G6003" s="18">
        <v>29.06666666666667</v>
      </c>
      <c r="H6003" s="17"/>
      <c r="I6003" s="19"/>
      <c r="J6003" s="18">
        <v>0</v>
      </c>
      <c r="K6003" s="17"/>
      <c r="L6003" s="19"/>
      <c r="M6003" s="19"/>
      <c r="N6003" s="18">
        <v>0</v>
      </c>
      <c r="O6003" s="19"/>
      <c r="P6003" s="19"/>
      <c r="Q6003" s="19"/>
      <c r="R6003" s="19"/>
      <c r="S6003" s="18">
        <v>0</v>
      </c>
      <c r="T6003" s="20"/>
      <c r="U6003" s="17"/>
      <c r="V6003" s="17"/>
      <c r="W6003" s="17"/>
      <c r="X6003" s="17"/>
      <c r="Y6003" s="17"/>
      <c r="Z6003" s="18">
        <v>0</v>
      </c>
      <c r="AA6003" s="17"/>
      <c r="AB6003" s="17"/>
      <c r="AC6003" s="41">
        <v>29.06666666666667</v>
      </c>
    </row>
    <row r="6004" spans="1:29" x14ac:dyDescent="0.25">
      <c r="A6004" s="224">
        <v>6000</v>
      </c>
      <c r="B6004" s="109">
        <v>214076</v>
      </c>
      <c r="C6004" s="36" t="s">
        <v>5457</v>
      </c>
      <c r="D6004" s="39">
        <v>0.28954814814814817</v>
      </c>
      <c r="E6004" s="123"/>
      <c r="F6004" s="33"/>
      <c r="G6004" s="34">
        <v>28.954814814814817</v>
      </c>
      <c r="H6004" s="33"/>
      <c r="I6004" s="32"/>
      <c r="J6004" s="34">
        <v>0</v>
      </c>
      <c r="K6004" s="33"/>
      <c r="L6004" s="32"/>
      <c r="M6004" s="32"/>
      <c r="N6004" s="34">
        <v>0</v>
      </c>
      <c r="O6004" s="32"/>
      <c r="P6004" s="32"/>
      <c r="Q6004" s="32"/>
      <c r="R6004" s="32"/>
      <c r="S6004" s="34">
        <v>0</v>
      </c>
      <c r="T6004" s="35"/>
      <c r="U6004" s="33"/>
      <c r="V6004" s="33"/>
      <c r="W6004" s="33"/>
      <c r="X6004" s="33"/>
      <c r="Y6004" s="33"/>
      <c r="Z6004" s="34">
        <v>0</v>
      </c>
      <c r="AA6004" s="33"/>
      <c r="AB6004" s="33"/>
      <c r="AC6004" s="42">
        <v>28.954814814814817</v>
      </c>
    </row>
    <row r="6005" spans="1:29" x14ac:dyDescent="0.25">
      <c r="A6005" s="224">
        <v>6001</v>
      </c>
      <c r="B6005" s="60" t="s">
        <v>2293</v>
      </c>
      <c r="C6005" s="8" t="s">
        <v>1369</v>
      </c>
      <c r="D6005" s="18">
        <v>0.28764044943820227</v>
      </c>
      <c r="E6005" s="122"/>
      <c r="F6005" s="17"/>
      <c r="G6005" s="18">
        <f>SUM(D6005*100,E6005:F6005)</f>
        <v>28.764044943820227</v>
      </c>
      <c r="H6005" s="17"/>
      <c r="I6005" s="19"/>
      <c r="J6005" s="18">
        <f>SUM(H6005:I6005)</f>
        <v>0</v>
      </c>
      <c r="K6005" s="17"/>
      <c r="L6005" s="19"/>
      <c r="M6005" s="19"/>
      <c r="N6005" s="18">
        <f>SUM(K6005:M6005)</f>
        <v>0</v>
      </c>
      <c r="O6005" s="19"/>
      <c r="P6005" s="19"/>
      <c r="Q6005" s="19"/>
      <c r="R6005" s="19"/>
      <c r="S6005" s="18">
        <f>SUM(O6005:R6005)</f>
        <v>0</v>
      </c>
      <c r="T6005" s="20"/>
      <c r="U6005" s="17"/>
      <c r="V6005" s="17"/>
      <c r="W6005" s="17"/>
      <c r="X6005" s="17"/>
      <c r="Y6005" s="17"/>
      <c r="Z6005" s="18">
        <f>SUM(T6005:Y6005)</f>
        <v>0</v>
      </c>
      <c r="AA6005" s="17"/>
      <c r="AB6005" s="17"/>
      <c r="AC6005" s="41">
        <f>G6005+J6005+N6005+S6005+Z6005+AA6005-AB6005</f>
        <v>28.764044943820227</v>
      </c>
    </row>
    <row r="6006" spans="1:29" x14ac:dyDescent="0.25">
      <c r="A6006" s="224">
        <v>6002</v>
      </c>
      <c r="B6006" s="23" t="s">
        <v>2294</v>
      </c>
      <c r="C6006" s="8" t="s">
        <v>1369</v>
      </c>
      <c r="D6006" s="18">
        <v>0.28526666666666667</v>
      </c>
      <c r="E6006" s="122"/>
      <c r="F6006" s="17"/>
      <c r="G6006" s="18">
        <f>SUM(D6006*100,E6006:F6006)</f>
        <v>28.526666666666667</v>
      </c>
      <c r="H6006" s="17"/>
      <c r="I6006" s="19"/>
      <c r="J6006" s="18">
        <f>SUM(H6006:I6006)</f>
        <v>0</v>
      </c>
      <c r="K6006" s="17"/>
      <c r="L6006" s="19"/>
      <c r="M6006" s="19"/>
      <c r="N6006" s="18">
        <f>SUM(K6006:M6006)</f>
        <v>0</v>
      </c>
      <c r="O6006" s="19"/>
      <c r="P6006" s="19"/>
      <c r="Q6006" s="19"/>
      <c r="R6006" s="19"/>
      <c r="S6006" s="18">
        <f>SUM(O6006:R6006)</f>
        <v>0</v>
      </c>
      <c r="T6006" s="20"/>
      <c r="U6006" s="17"/>
      <c r="V6006" s="17"/>
      <c r="W6006" s="17"/>
      <c r="X6006" s="17"/>
      <c r="Y6006" s="17"/>
      <c r="Z6006" s="18">
        <f>SUM(T6006:Y6006)</f>
        <v>0</v>
      </c>
      <c r="AA6006" s="17"/>
      <c r="AB6006" s="17"/>
      <c r="AC6006" s="41">
        <f>G6006+J6006+N6006+S6006+Z6006+AA6006-AB6006</f>
        <v>28.526666666666667</v>
      </c>
    </row>
    <row r="6007" spans="1:29" x14ac:dyDescent="0.25">
      <c r="A6007" s="225">
        <v>6003</v>
      </c>
      <c r="B6007" s="62" t="s">
        <v>3296</v>
      </c>
      <c r="C6007" s="13" t="s">
        <v>2360</v>
      </c>
      <c r="D6007" s="18">
        <v>0.27916666666666667</v>
      </c>
      <c r="E6007" s="122"/>
      <c r="F6007" s="17"/>
      <c r="G6007" s="18">
        <v>27.916666666666668</v>
      </c>
      <c r="H6007" s="17"/>
      <c r="I6007" s="19"/>
      <c r="J6007" s="18">
        <v>0</v>
      </c>
      <c r="K6007" s="17"/>
      <c r="L6007" s="19"/>
      <c r="M6007" s="19"/>
      <c r="N6007" s="18">
        <v>0</v>
      </c>
      <c r="O6007" s="19"/>
      <c r="P6007" s="19"/>
      <c r="Q6007" s="19"/>
      <c r="R6007" s="19"/>
      <c r="S6007" s="18">
        <v>0</v>
      </c>
      <c r="T6007" s="20"/>
      <c r="U6007" s="17"/>
      <c r="V6007" s="17">
        <v>0.5</v>
      </c>
      <c r="W6007" s="17"/>
      <c r="X6007" s="17"/>
      <c r="Y6007" s="17"/>
      <c r="Z6007" s="18">
        <v>0.5</v>
      </c>
      <c r="AA6007" s="17"/>
      <c r="AB6007" s="17"/>
      <c r="AC6007" s="41">
        <v>28.416666666666668</v>
      </c>
    </row>
    <row r="6008" spans="1:29" x14ac:dyDescent="0.25">
      <c r="A6008" s="224">
        <v>6004</v>
      </c>
      <c r="B6008" s="27" t="s">
        <v>2295</v>
      </c>
      <c r="C6008" s="28" t="s">
        <v>1369</v>
      </c>
      <c r="D6008" s="18">
        <v>0.28266666666666668</v>
      </c>
      <c r="E6008" s="122"/>
      <c r="F6008" s="17"/>
      <c r="G6008" s="18">
        <f>SUM(D6008*100,E6008:F6008)</f>
        <v>28.266666666666669</v>
      </c>
      <c r="H6008" s="17"/>
      <c r="I6008" s="19"/>
      <c r="J6008" s="18">
        <f>SUM(H6008:I6008)</f>
        <v>0</v>
      </c>
      <c r="K6008" s="17"/>
      <c r="L6008" s="19"/>
      <c r="M6008" s="19"/>
      <c r="N6008" s="18">
        <f>SUM(K6008:M6008)</f>
        <v>0</v>
      </c>
      <c r="O6008" s="19"/>
      <c r="P6008" s="19"/>
      <c r="Q6008" s="19"/>
      <c r="R6008" s="19"/>
      <c r="S6008" s="18">
        <f>SUM(O6008:R6008)</f>
        <v>0</v>
      </c>
      <c r="T6008" s="20"/>
      <c r="U6008" s="17"/>
      <c r="V6008" s="17"/>
      <c r="W6008" s="17"/>
      <c r="X6008" s="17"/>
      <c r="Y6008" s="17"/>
      <c r="Z6008" s="18">
        <f>SUM(T6008:Y6008)</f>
        <v>0</v>
      </c>
      <c r="AA6008" s="17"/>
      <c r="AB6008" s="17"/>
      <c r="AC6008" s="41">
        <f>G6008+J6008+N6008+S6008+Z6008+AA6008-AB6008</f>
        <v>28.266666666666669</v>
      </c>
    </row>
    <row r="6009" spans="1:29" x14ac:dyDescent="0.25">
      <c r="A6009" s="224">
        <v>6005</v>
      </c>
      <c r="B6009" s="62" t="s">
        <v>4008</v>
      </c>
      <c r="C6009" s="13" t="s">
        <v>3340</v>
      </c>
      <c r="D6009" s="18">
        <v>0.28230769230769232</v>
      </c>
      <c r="E6009" s="122"/>
      <c r="F6009" s="17"/>
      <c r="G6009" s="18">
        <v>28.23076923076923</v>
      </c>
      <c r="H6009" s="17"/>
      <c r="I6009" s="19"/>
      <c r="J6009" s="18">
        <v>0</v>
      </c>
      <c r="K6009" s="17"/>
      <c r="L6009" s="19"/>
      <c r="M6009" s="19"/>
      <c r="N6009" s="18">
        <v>0</v>
      </c>
      <c r="O6009" s="19"/>
      <c r="P6009" s="19"/>
      <c r="Q6009" s="19"/>
      <c r="R6009" s="19"/>
      <c r="S6009" s="18">
        <v>0</v>
      </c>
      <c r="T6009" s="20"/>
      <c r="U6009" s="17"/>
      <c r="V6009" s="17"/>
      <c r="W6009" s="17"/>
      <c r="X6009" s="17"/>
      <c r="Y6009" s="17"/>
      <c r="Z6009" s="18">
        <v>0</v>
      </c>
      <c r="AA6009" s="17"/>
      <c r="AB6009" s="17"/>
      <c r="AC6009" s="41">
        <v>28.23076923076923</v>
      </c>
    </row>
    <row r="6010" spans="1:29" x14ac:dyDescent="0.25">
      <c r="A6010" s="224">
        <v>6006</v>
      </c>
      <c r="B6010" s="62" t="s">
        <v>3297</v>
      </c>
      <c r="C6010" s="13" t="s">
        <v>2360</v>
      </c>
      <c r="D6010" s="18">
        <v>0.28166666666666668</v>
      </c>
      <c r="E6010" s="122"/>
      <c r="F6010" s="17"/>
      <c r="G6010" s="18">
        <v>28.166666666666668</v>
      </c>
      <c r="H6010" s="17"/>
      <c r="I6010" s="19"/>
      <c r="J6010" s="18">
        <v>0</v>
      </c>
      <c r="K6010" s="17"/>
      <c r="L6010" s="19"/>
      <c r="M6010" s="19"/>
      <c r="N6010" s="18">
        <v>0</v>
      </c>
      <c r="O6010" s="19"/>
      <c r="P6010" s="19"/>
      <c r="Q6010" s="19"/>
      <c r="R6010" s="19"/>
      <c r="S6010" s="18">
        <v>0</v>
      </c>
      <c r="T6010" s="20"/>
      <c r="U6010" s="17"/>
      <c r="V6010" s="17"/>
      <c r="W6010" s="17"/>
      <c r="X6010" s="17"/>
      <c r="Y6010" s="17"/>
      <c r="Z6010" s="18">
        <v>0</v>
      </c>
      <c r="AA6010" s="17"/>
      <c r="AB6010" s="17"/>
      <c r="AC6010" s="41">
        <v>28.166666666666668</v>
      </c>
    </row>
    <row r="6011" spans="1:29" x14ac:dyDescent="0.25">
      <c r="A6011" s="225">
        <v>6007</v>
      </c>
      <c r="B6011" s="62" t="s">
        <v>5184</v>
      </c>
      <c r="C6011" s="24" t="s">
        <v>4042</v>
      </c>
      <c r="D6011" s="18">
        <v>0.28161290322580645</v>
      </c>
      <c r="E6011" s="124"/>
      <c r="F6011" s="17"/>
      <c r="G6011" s="18">
        <f>SUM(D6011*100,E6011:F6011)</f>
        <v>28.161290322580644</v>
      </c>
      <c r="H6011" s="17"/>
      <c r="I6011" s="19"/>
      <c r="J6011" s="18">
        <f>SUM(H6011:I6011)</f>
        <v>0</v>
      </c>
      <c r="K6011" s="17"/>
      <c r="L6011" s="19"/>
      <c r="M6011" s="19"/>
      <c r="N6011" s="18">
        <f>SUM(K6011:M6011)</f>
        <v>0</v>
      </c>
      <c r="O6011" s="19"/>
      <c r="P6011" s="19"/>
      <c r="Q6011" s="19"/>
      <c r="R6011" s="19"/>
      <c r="S6011" s="18">
        <f>SUM(O6011:R6011)</f>
        <v>0</v>
      </c>
      <c r="T6011" s="20"/>
      <c r="U6011" s="17"/>
      <c r="V6011" s="17"/>
      <c r="W6011" s="17"/>
      <c r="X6011" s="17"/>
      <c r="Y6011" s="17"/>
      <c r="Z6011" s="18">
        <f>SUM(T6011:Y6011)</f>
        <v>0</v>
      </c>
      <c r="AA6011" s="17"/>
      <c r="AB6011" s="17"/>
      <c r="AC6011" s="41">
        <f>G6011+J6011+N6011+S6011+Z6011+AA6011-AB6011</f>
        <v>28.161290322580644</v>
      </c>
    </row>
    <row r="6012" spans="1:29" x14ac:dyDescent="0.25">
      <c r="A6012" s="224">
        <v>6008</v>
      </c>
      <c r="B6012" s="62" t="s">
        <v>3298</v>
      </c>
      <c r="C6012" s="13" t="s">
        <v>2360</v>
      </c>
      <c r="D6012" s="18">
        <v>0.28111111111111109</v>
      </c>
      <c r="E6012" s="122"/>
      <c r="F6012" s="17"/>
      <c r="G6012" s="18">
        <v>28.111111111111107</v>
      </c>
      <c r="H6012" s="17"/>
      <c r="I6012" s="19"/>
      <c r="J6012" s="18">
        <v>0</v>
      </c>
      <c r="K6012" s="17"/>
      <c r="L6012" s="19"/>
      <c r="M6012" s="19"/>
      <c r="N6012" s="18">
        <v>0</v>
      </c>
      <c r="O6012" s="19"/>
      <c r="P6012" s="19"/>
      <c r="Q6012" s="19"/>
      <c r="R6012" s="19"/>
      <c r="S6012" s="18">
        <v>0</v>
      </c>
      <c r="T6012" s="20"/>
      <c r="U6012" s="17"/>
      <c r="V6012" s="17"/>
      <c r="W6012" s="17"/>
      <c r="X6012" s="17"/>
      <c r="Y6012" s="17"/>
      <c r="Z6012" s="18">
        <v>0</v>
      </c>
      <c r="AA6012" s="17"/>
      <c r="AB6012" s="17"/>
      <c r="AC6012" s="41">
        <v>28.111111111111107</v>
      </c>
    </row>
    <row r="6013" spans="1:29" x14ac:dyDescent="0.25">
      <c r="A6013" s="224">
        <v>6009</v>
      </c>
      <c r="B6013" s="81" t="s">
        <v>2296</v>
      </c>
      <c r="C6013" s="8" t="s">
        <v>1369</v>
      </c>
      <c r="D6013" s="18">
        <v>0.28047138047138048</v>
      </c>
      <c r="E6013" s="122"/>
      <c r="F6013" s="17"/>
      <c r="G6013" s="18">
        <f>SUM(D6013*100,E6013:F6013)</f>
        <v>28.047138047138048</v>
      </c>
      <c r="H6013" s="17"/>
      <c r="I6013" s="19"/>
      <c r="J6013" s="18">
        <f>SUM(H6013:I6013)</f>
        <v>0</v>
      </c>
      <c r="K6013" s="17"/>
      <c r="L6013" s="19"/>
      <c r="M6013" s="19"/>
      <c r="N6013" s="18">
        <f>SUM(K6013:M6013)</f>
        <v>0</v>
      </c>
      <c r="O6013" s="19"/>
      <c r="P6013" s="19"/>
      <c r="Q6013" s="19"/>
      <c r="R6013" s="19"/>
      <c r="S6013" s="18">
        <f>SUM(O6013:R6013)</f>
        <v>0</v>
      </c>
      <c r="T6013" s="20"/>
      <c r="U6013" s="17"/>
      <c r="V6013" s="17"/>
      <c r="W6013" s="17"/>
      <c r="X6013" s="17"/>
      <c r="Y6013" s="17"/>
      <c r="Z6013" s="18">
        <f>SUM(T6013:Y6013)</f>
        <v>0</v>
      </c>
      <c r="AA6013" s="17"/>
      <c r="AB6013" s="17"/>
      <c r="AC6013" s="41">
        <f>G6013+J6013+N6013+S6013+Z6013+AA6013-AB6013</f>
        <v>28.047138047138048</v>
      </c>
    </row>
    <row r="6014" spans="1:29" x14ac:dyDescent="0.25">
      <c r="A6014" s="224">
        <v>6010</v>
      </c>
      <c r="B6014" s="58" t="s">
        <v>1309</v>
      </c>
      <c r="C6014" s="8" t="s">
        <v>5456</v>
      </c>
      <c r="D6014" s="6">
        <v>0.27806451612903227</v>
      </c>
      <c r="E6014" s="121"/>
      <c r="F6014" s="5"/>
      <c r="G6014" s="6">
        <f>SUM(D6014*100,E6014:F6014)</f>
        <v>27.806451612903228</v>
      </c>
      <c r="H6014" s="5"/>
      <c r="I6014" s="4"/>
      <c r="J6014" s="6">
        <f>SUM(H6014:I6014)</f>
        <v>0</v>
      </c>
      <c r="K6014" s="5"/>
      <c r="L6014" s="4"/>
      <c r="M6014" s="4"/>
      <c r="N6014" s="6">
        <f>SUM(K6014:M6014)</f>
        <v>0</v>
      </c>
      <c r="O6014" s="4"/>
      <c r="P6014" s="4"/>
      <c r="Q6014" s="4"/>
      <c r="R6014" s="4"/>
      <c r="S6014" s="6">
        <f>SUM(O6014:R6014)</f>
        <v>0</v>
      </c>
      <c r="T6014" s="7"/>
      <c r="U6014" s="5"/>
      <c r="V6014" s="5"/>
      <c r="W6014" s="5"/>
      <c r="X6014" s="5"/>
      <c r="Y6014" s="5"/>
      <c r="Z6014" s="6">
        <f>SUM(T6014:Y6014)</f>
        <v>0</v>
      </c>
      <c r="AA6014" s="5"/>
      <c r="AB6014" s="5"/>
      <c r="AC6014" s="40">
        <f>G6014+J6014+N6014+S6014+Z6014+AA6014-AB6014</f>
        <v>27.806451612903228</v>
      </c>
    </row>
    <row r="6015" spans="1:29" x14ac:dyDescent="0.25">
      <c r="A6015" s="225">
        <v>6011</v>
      </c>
      <c r="B6015" s="83" t="s">
        <v>2297</v>
      </c>
      <c r="C6015" s="8" t="s">
        <v>1369</v>
      </c>
      <c r="D6015" s="18">
        <v>0.27804000000000001</v>
      </c>
      <c r="E6015" s="122"/>
      <c r="F6015" s="17"/>
      <c r="G6015" s="18">
        <f>SUM(D6015*100,E6015:F6015)</f>
        <v>27.804000000000002</v>
      </c>
      <c r="H6015" s="17"/>
      <c r="I6015" s="19"/>
      <c r="J6015" s="18">
        <f>SUM(H6015:I6015)</f>
        <v>0</v>
      </c>
      <c r="K6015" s="17"/>
      <c r="L6015" s="19"/>
      <c r="M6015" s="19"/>
      <c r="N6015" s="18">
        <f>SUM(K6015:M6015)</f>
        <v>0</v>
      </c>
      <c r="O6015" s="19"/>
      <c r="P6015" s="19"/>
      <c r="Q6015" s="19"/>
      <c r="R6015" s="19"/>
      <c r="S6015" s="18">
        <f>SUM(O6015:R6015)</f>
        <v>0</v>
      </c>
      <c r="T6015" s="20"/>
      <c r="U6015" s="17"/>
      <c r="V6015" s="17"/>
      <c r="W6015" s="17"/>
      <c r="X6015" s="17"/>
      <c r="Y6015" s="17"/>
      <c r="Z6015" s="18">
        <f>SUM(T6015:Y6015)</f>
        <v>0</v>
      </c>
      <c r="AA6015" s="17"/>
      <c r="AB6015" s="17"/>
      <c r="AC6015" s="41">
        <f>G6015+J6015+N6015+S6015+Z6015+AA6015-AB6015</f>
        <v>27.804000000000002</v>
      </c>
    </row>
    <row r="6016" spans="1:29" x14ac:dyDescent="0.25">
      <c r="A6016" s="224">
        <v>6012</v>
      </c>
      <c r="B6016" s="29" t="s">
        <v>2298</v>
      </c>
      <c r="C6016" s="28" t="s">
        <v>1369</v>
      </c>
      <c r="D6016" s="18">
        <v>0.27733333333333332</v>
      </c>
      <c r="E6016" s="122"/>
      <c r="F6016" s="17"/>
      <c r="G6016" s="18">
        <f>SUM(D6016*100,E6016:F6016)</f>
        <v>27.733333333333331</v>
      </c>
      <c r="H6016" s="17"/>
      <c r="I6016" s="19"/>
      <c r="J6016" s="18">
        <f>SUM(H6016:I6016)</f>
        <v>0</v>
      </c>
      <c r="K6016" s="17"/>
      <c r="L6016" s="19"/>
      <c r="M6016" s="19"/>
      <c r="N6016" s="18">
        <f>SUM(K6016:M6016)</f>
        <v>0</v>
      </c>
      <c r="O6016" s="19"/>
      <c r="P6016" s="19"/>
      <c r="Q6016" s="19"/>
      <c r="R6016" s="19"/>
      <c r="S6016" s="18">
        <f>SUM(O6016:R6016)</f>
        <v>0</v>
      </c>
      <c r="T6016" s="20"/>
      <c r="U6016" s="17"/>
      <c r="V6016" s="17"/>
      <c r="W6016" s="17"/>
      <c r="X6016" s="17"/>
      <c r="Y6016" s="17"/>
      <c r="Z6016" s="18">
        <f>SUM(T6016:Y6016)</f>
        <v>0</v>
      </c>
      <c r="AA6016" s="17"/>
      <c r="AB6016" s="17"/>
      <c r="AC6016" s="41">
        <f>G6016+J6016+N6016+S6016+Z6016+AA6016-AB6016</f>
        <v>27.733333333333331</v>
      </c>
    </row>
    <row r="6017" spans="1:29" x14ac:dyDescent="0.25">
      <c r="A6017" s="224">
        <v>6013</v>
      </c>
      <c r="B6017" s="62" t="s">
        <v>4009</v>
      </c>
      <c r="C6017" s="13" t="s">
        <v>3340</v>
      </c>
      <c r="D6017" s="18">
        <v>0.27656249999999999</v>
      </c>
      <c r="E6017" s="122"/>
      <c r="F6017" s="17"/>
      <c r="G6017" s="18">
        <v>27.65625</v>
      </c>
      <c r="H6017" s="17"/>
      <c r="I6017" s="19"/>
      <c r="J6017" s="18">
        <v>0</v>
      </c>
      <c r="K6017" s="17"/>
      <c r="L6017" s="19"/>
      <c r="M6017" s="19"/>
      <c r="N6017" s="18">
        <v>0</v>
      </c>
      <c r="O6017" s="19"/>
      <c r="P6017" s="19"/>
      <c r="Q6017" s="19"/>
      <c r="R6017" s="19"/>
      <c r="S6017" s="18">
        <v>0</v>
      </c>
      <c r="T6017" s="20"/>
      <c r="U6017" s="17"/>
      <c r="V6017" s="17"/>
      <c r="W6017" s="17"/>
      <c r="X6017" s="17"/>
      <c r="Y6017" s="17"/>
      <c r="Z6017" s="18">
        <v>0</v>
      </c>
      <c r="AA6017" s="17"/>
      <c r="AB6017" s="17"/>
      <c r="AC6017" s="41">
        <v>27.65625</v>
      </c>
    </row>
    <row r="6018" spans="1:29" x14ac:dyDescent="0.25">
      <c r="A6018" s="224">
        <v>6014</v>
      </c>
      <c r="B6018" s="103" t="s">
        <v>2299</v>
      </c>
      <c r="C6018" s="8" t="s">
        <v>1369</v>
      </c>
      <c r="D6018" s="18">
        <v>0.27533333333333332</v>
      </c>
      <c r="E6018" s="122"/>
      <c r="F6018" s="17"/>
      <c r="G6018" s="18">
        <f>SUM(D6018*100,E6018:F6018)</f>
        <v>27.533333333333331</v>
      </c>
      <c r="H6018" s="17"/>
      <c r="I6018" s="19"/>
      <c r="J6018" s="18">
        <f>SUM(H6018:I6018)</f>
        <v>0</v>
      </c>
      <c r="K6018" s="17"/>
      <c r="L6018" s="19"/>
      <c r="M6018" s="19"/>
      <c r="N6018" s="18">
        <f>SUM(K6018:M6018)</f>
        <v>0</v>
      </c>
      <c r="O6018" s="19"/>
      <c r="P6018" s="19"/>
      <c r="Q6018" s="19"/>
      <c r="R6018" s="19"/>
      <c r="S6018" s="18">
        <f>SUM(O6018:R6018)</f>
        <v>0</v>
      </c>
      <c r="T6018" s="20"/>
      <c r="U6018" s="17"/>
      <c r="V6018" s="17"/>
      <c r="W6018" s="17"/>
      <c r="X6018" s="17"/>
      <c r="Y6018" s="17"/>
      <c r="Z6018" s="18">
        <f>SUM(T6018:Y6018)</f>
        <v>0</v>
      </c>
      <c r="AA6018" s="17"/>
      <c r="AB6018" s="17"/>
      <c r="AC6018" s="41">
        <f>G6018+J6018+N6018+S6018+Z6018+AA6018-AB6018</f>
        <v>27.533333333333331</v>
      </c>
    </row>
    <row r="6019" spans="1:29" x14ac:dyDescent="0.25">
      <c r="A6019" s="225">
        <v>6015</v>
      </c>
      <c r="B6019" s="109">
        <v>214044</v>
      </c>
      <c r="C6019" s="36" t="s">
        <v>5457</v>
      </c>
      <c r="D6019" s="39">
        <v>0.23074074074074075</v>
      </c>
      <c r="E6019" s="123"/>
      <c r="F6019" s="33"/>
      <c r="G6019" s="34">
        <v>23.074074074074076</v>
      </c>
      <c r="H6019" s="33"/>
      <c r="I6019" s="32"/>
      <c r="J6019" s="34">
        <v>0</v>
      </c>
      <c r="K6019" s="33"/>
      <c r="L6019" s="32"/>
      <c r="M6019" s="32"/>
      <c r="N6019" s="34">
        <v>0</v>
      </c>
      <c r="O6019" s="32"/>
      <c r="P6019" s="32"/>
      <c r="Q6019" s="32"/>
      <c r="R6019" s="32"/>
      <c r="S6019" s="34">
        <v>0</v>
      </c>
      <c r="T6019" s="35"/>
      <c r="U6019" s="33">
        <v>4.3</v>
      </c>
      <c r="V6019" s="33"/>
      <c r="W6019" s="33"/>
      <c r="X6019" s="33"/>
      <c r="Y6019" s="33"/>
      <c r="Z6019" s="34">
        <v>4.3</v>
      </c>
      <c r="AA6019" s="33"/>
      <c r="AB6019" s="33"/>
      <c r="AC6019" s="42">
        <v>27.374074074074077</v>
      </c>
    </row>
    <row r="6020" spans="1:29" x14ac:dyDescent="0.25">
      <c r="A6020" s="224">
        <v>6016</v>
      </c>
      <c r="B6020" s="109">
        <v>204181</v>
      </c>
      <c r="C6020" s="36" t="s">
        <v>5457</v>
      </c>
      <c r="D6020" s="38">
        <v>0.2734375</v>
      </c>
      <c r="E6020" s="123"/>
      <c r="F6020" s="33"/>
      <c r="G6020" s="34">
        <v>27.34375</v>
      </c>
      <c r="H6020" s="33"/>
      <c r="I6020" s="32"/>
      <c r="J6020" s="34">
        <v>0</v>
      </c>
      <c r="K6020" s="33"/>
      <c r="L6020" s="32"/>
      <c r="M6020" s="32"/>
      <c r="N6020" s="34">
        <v>0</v>
      </c>
      <c r="O6020" s="32"/>
      <c r="P6020" s="32"/>
      <c r="Q6020" s="32"/>
      <c r="R6020" s="32"/>
      <c r="S6020" s="34">
        <v>0</v>
      </c>
      <c r="T6020" s="35"/>
      <c r="U6020" s="33"/>
      <c r="V6020" s="33"/>
      <c r="W6020" s="33"/>
      <c r="X6020" s="33"/>
      <c r="Y6020" s="33"/>
      <c r="Z6020" s="34">
        <v>0</v>
      </c>
      <c r="AA6020" s="33"/>
      <c r="AB6020" s="33"/>
      <c r="AC6020" s="42">
        <v>27.34375</v>
      </c>
    </row>
    <row r="6021" spans="1:29" x14ac:dyDescent="0.25">
      <c r="A6021" s="224">
        <v>6017</v>
      </c>
      <c r="B6021" s="62" t="s">
        <v>4010</v>
      </c>
      <c r="C6021" s="13" t="s">
        <v>3340</v>
      </c>
      <c r="D6021" s="18">
        <v>0.27102564102564103</v>
      </c>
      <c r="E6021" s="122"/>
      <c r="F6021" s="17"/>
      <c r="G6021" s="18">
        <v>27.102564102564102</v>
      </c>
      <c r="H6021" s="17"/>
      <c r="I6021" s="19"/>
      <c r="J6021" s="18">
        <v>0</v>
      </c>
      <c r="K6021" s="17"/>
      <c r="L6021" s="19"/>
      <c r="M6021" s="19"/>
      <c r="N6021" s="18">
        <v>0</v>
      </c>
      <c r="O6021" s="19"/>
      <c r="P6021" s="19"/>
      <c r="Q6021" s="19"/>
      <c r="R6021" s="19"/>
      <c r="S6021" s="18">
        <v>0</v>
      </c>
      <c r="T6021" s="20"/>
      <c r="U6021" s="17"/>
      <c r="V6021" s="17"/>
      <c r="W6021" s="17"/>
      <c r="X6021" s="17"/>
      <c r="Y6021" s="17"/>
      <c r="Z6021" s="18">
        <v>0</v>
      </c>
      <c r="AA6021" s="17"/>
      <c r="AB6021" s="17"/>
      <c r="AC6021" s="41">
        <v>27.102564102564102</v>
      </c>
    </row>
    <row r="6022" spans="1:29" x14ac:dyDescent="0.25">
      <c r="A6022" s="224">
        <v>6018</v>
      </c>
      <c r="B6022" s="62" t="s">
        <v>5354</v>
      </c>
      <c r="C6022" s="9" t="s">
        <v>4042</v>
      </c>
      <c r="D6022" s="18">
        <v>0.21818181818181817</v>
      </c>
      <c r="E6022" s="124"/>
      <c r="F6022" s="17"/>
      <c r="G6022" s="18">
        <f>SUM(D6022*100,E6022:F6022)</f>
        <v>21.818181818181817</v>
      </c>
      <c r="H6022" s="17"/>
      <c r="I6022" s="19"/>
      <c r="J6022" s="18">
        <f>SUM(H6022:I6022)</f>
        <v>0</v>
      </c>
      <c r="K6022" s="17"/>
      <c r="L6022" s="19"/>
      <c r="M6022" s="19"/>
      <c r="N6022" s="18">
        <f>SUM(K6022:M6022)</f>
        <v>0</v>
      </c>
      <c r="O6022" s="19"/>
      <c r="P6022" s="19"/>
      <c r="Q6022" s="19"/>
      <c r="R6022" s="19"/>
      <c r="S6022" s="18">
        <f>SUM(O6022:R6022)</f>
        <v>0</v>
      </c>
      <c r="T6022" s="20"/>
      <c r="U6022" s="17">
        <f>SUM(0.7+4.4)</f>
        <v>5.1000000000000005</v>
      </c>
      <c r="V6022" s="17"/>
      <c r="W6022" s="17"/>
      <c r="X6022" s="17"/>
      <c r="Y6022" s="17"/>
      <c r="Z6022" s="18">
        <f>SUM(T6022:Y6022)</f>
        <v>5.1000000000000005</v>
      </c>
      <c r="AA6022" s="17"/>
      <c r="AB6022" s="17"/>
      <c r="AC6022" s="41">
        <f>G6022+J6022+N6022+S6022+Z6022+AA6022-AB6022</f>
        <v>26.918181818181818</v>
      </c>
    </row>
    <row r="6023" spans="1:29" x14ac:dyDescent="0.25">
      <c r="A6023" s="225">
        <v>6019</v>
      </c>
      <c r="B6023" s="83" t="s">
        <v>2300</v>
      </c>
      <c r="C6023" s="8" t="s">
        <v>1369</v>
      </c>
      <c r="D6023" s="18">
        <v>0.26481333333333335</v>
      </c>
      <c r="E6023" s="122"/>
      <c r="F6023" s="17"/>
      <c r="G6023" s="18">
        <f>SUM(D6023*100,E6023:F6023)</f>
        <v>26.481333333333335</v>
      </c>
      <c r="H6023" s="17"/>
      <c r="I6023" s="19"/>
      <c r="J6023" s="18">
        <f>SUM(H6023:I6023)</f>
        <v>0</v>
      </c>
      <c r="K6023" s="17"/>
      <c r="L6023" s="19"/>
      <c r="M6023" s="19"/>
      <c r="N6023" s="18">
        <f>SUM(K6023:M6023)</f>
        <v>0</v>
      </c>
      <c r="O6023" s="19"/>
      <c r="P6023" s="19"/>
      <c r="Q6023" s="19"/>
      <c r="R6023" s="19"/>
      <c r="S6023" s="18">
        <f>SUM(O6023:R6023)</f>
        <v>0</v>
      </c>
      <c r="T6023" s="20"/>
      <c r="U6023" s="17"/>
      <c r="V6023" s="17"/>
      <c r="W6023" s="17"/>
      <c r="X6023" s="17"/>
      <c r="Y6023" s="17"/>
      <c r="Z6023" s="18">
        <f>SUM(T6023:Y6023)</f>
        <v>0</v>
      </c>
      <c r="AA6023" s="17"/>
      <c r="AB6023" s="17"/>
      <c r="AC6023" s="41">
        <f>G6023+J6023+N6023+S6023+Z6023+AA6023-AB6023</f>
        <v>26.481333333333335</v>
      </c>
    </row>
    <row r="6024" spans="1:29" x14ac:dyDescent="0.25">
      <c r="A6024" s="224">
        <v>6020</v>
      </c>
      <c r="B6024" s="59" t="s">
        <v>1310</v>
      </c>
      <c r="C6024" s="8" t="s">
        <v>5456</v>
      </c>
      <c r="D6024" s="6">
        <v>0.26366666666666666</v>
      </c>
      <c r="E6024" s="121"/>
      <c r="F6024" s="5"/>
      <c r="G6024" s="6">
        <f>SUM(D6024*100,E6024:F6024)</f>
        <v>26.366666666666667</v>
      </c>
      <c r="H6024" s="5"/>
      <c r="I6024" s="4"/>
      <c r="J6024" s="6">
        <f>SUM(H6024:I6024)</f>
        <v>0</v>
      </c>
      <c r="K6024" s="5"/>
      <c r="L6024" s="4"/>
      <c r="M6024" s="4"/>
      <c r="N6024" s="6">
        <f>SUM(K6024:M6024)</f>
        <v>0</v>
      </c>
      <c r="O6024" s="4"/>
      <c r="P6024" s="4"/>
      <c r="Q6024" s="4"/>
      <c r="R6024" s="4"/>
      <c r="S6024" s="6">
        <f>SUM(O6024:R6024)</f>
        <v>0</v>
      </c>
      <c r="T6024" s="7"/>
      <c r="U6024" s="5"/>
      <c r="V6024" s="5"/>
      <c r="W6024" s="5"/>
      <c r="X6024" s="5"/>
      <c r="Y6024" s="5"/>
      <c r="Z6024" s="6">
        <f>SUM(T6024:Y6024)</f>
        <v>0</v>
      </c>
      <c r="AA6024" s="5"/>
      <c r="AB6024" s="5"/>
      <c r="AC6024" s="40">
        <f>G6024+J6024+N6024+S6024+Z6024+AA6024-AB6024</f>
        <v>26.366666666666667</v>
      </c>
    </row>
    <row r="6025" spans="1:29" x14ac:dyDescent="0.25">
      <c r="A6025" s="224">
        <v>6021</v>
      </c>
      <c r="B6025" s="62" t="s">
        <v>5054</v>
      </c>
      <c r="C6025" s="24" t="s">
        <v>4042</v>
      </c>
      <c r="D6025" s="18">
        <v>0.16274193548387098</v>
      </c>
      <c r="E6025" s="124"/>
      <c r="F6025" s="17"/>
      <c r="G6025" s="18">
        <f>SUM(D6025*100,E6025:F6025)</f>
        <v>16.274193548387096</v>
      </c>
      <c r="H6025" s="17"/>
      <c r="I6025" s="19"/>
      <c r="J6025" s="18">
        <f>SUM(H6025:I6025)</f>
        <v>0</v>
      </c>
      <c r="K6025" s="17"/>
      <c r="L6025" s="19"/>
      <c r="M6025" s="19"/>
      <c r="N6025" s="18">
        <f>SUM(K6025:M6025)</f>
        <v>0</v>
      </c>
      <c r="O6025" s="19"/>
      <c r="P6025" s="19"/>
      <c r="Q6025" s="19"/>
      <c r="R6025" s="19"/>
      <c r="S6025" s="18">
        <f>SUM(O6025:R6025)</f>
        <v>0</v>
      </c>
      <c r="T6025" s="20"/>
      <c r="U6025" s="17"/>
      <c r="V6025" s="17"/>
      <c r="W6025" s="17"/>
      <c r="X6025" s="17">
        <v>10</v>
      </c>
      <c r="Y6025" s="17"/>
      <c r="Z6025" s="18">
        <f>SUM(T6025:Y6025)</f>
        <v>10</v>
      </c>
      <c r="AA6025" s="17"/>
      <c r="AB6025" s="17"/>
      <c r="AC6025" s="41">
        <f>G6025+J6025+N6025+S6025+Z6025+AA6025-AB6025</f>
        <v>26.274193548387096</v>
      </c>
    </row>
    <row r="6026" spans="1:29" x14ac:dyDescent="0.25">
      <c r="A6026" s="224">
        <v>6022</v>
      </c>
      <c r="B6026" s="58" t="s">
        <v>1311</v>
      </c>
      <c r="C6026" s="8" t="s">
        <v>5456</v>
      </c>
      <c r="D6026" s="6">
        <v>0.26133333333333331</v>
      </c>
      <c r="E6026" s="121"/>
      <c r="F6026" s="5"/>
      <c r="G6026" s="6">
        <f>SUM(D6026*100,E6026:F6026)</f>
        <v>26.133333333333329</v>
      </c>
      <c r="H6026" s="5"/>
      <c r="I6026" s="4"/>
      <c r="J6026" s="6">
        <f>SUM(H6026:I6026)</f>
        <v>0</v>
      </c>
      <c r="K6026" s="5"/>
      <c r="L6026" s="4"/>
      <c r="M6026" s="4"/>
      <c r="N6026" s="6">
        <f>SUM(K6026:M6026)</f>
        <v>0</v>
      </c>
      <c r="O6026" s="4"/>
      <c r="P6026" s="4"/>
      <c r="Q6026" s="4"/>
      <c r="R6026" s="4"/>
      <c r="S6026" s="6">
        <f>SUM(O6026:R6026)</f>
        <v>0</v>
      </c>
      <c r="T6026" s="7"/>
      <c r="U6026" s="5"/>
      <c r="V6026" s="5"/>
      <c r="W6026" s="5"/>
      <c r="X6026" s="5"/>
      <c r="Y6026" s="5"/>
      <c r="Z6026" s="6">
        <f>SUM(T6026:Y6026)</f>
        <v>0</v>
      </c>
      <c r="AA6026" s="5"/>
      <c r="AB6026" s="5"/>
      <c r="AC6026" s="40">
        <f>G6026+J6026+N6026+S6026+Z6026+AA6026-AB6026</f>
        <v>26.133333333333329</v>
      </c>
    </row>
    <row r="6027" spans="1:29" x14ac:dyDescent="0.25">
      <c r="A6027" s="225">
        <v>6023</v>
      </c>
      <c r="B6027" s="62" t="s">
        <v>4011</v>
      </c>
      <c r="C6027" s="13" t="s">
        <v>3340</v>
      </c>
      <c r="D6027" s="18">
        <v>0.26133333333333331</v>
      </c>
      <c r="E6027" s="122"/>
      <c r="F6027" s="17"/>
      <c r="G6027" s="18">
        <v>26.133333333333329</v>
      </c>
      <c r="H6027" s="17"/>
      <c r="I6027" s="19"/>
      <c r="J6027" s="18">
        <v>0</v>
      </c>
      <c r="K6027" s="17"/>
      <c r="L6027" s="19"/>
      <c r="M6027" s="19"/>
      <c r="N6027" s="18">
        <v>0</v>
      </c>
      <c r="O6027" s="19"/>
      <c r="P6027" s="19"/>
      <c r="Q6027" s="19"/>
      <c r="R6027" s="19"/>
      <c r="S6027" s="18">
        <v>0</v>
      </c>
      <c r="T6027" s="20"/>
      <c r="U6027" s="17"/>
      <c r="V6027" s="17"/>
      <c r="W6027" s="17"/>
      <c r="X6027" s="17"/>
      <c r="Y6027" s="17"/>
      <c r="Z6027" s="18">
        <v>0</v>
      </c>
      <c r="AA6027" s="17"/>
      <c r="AB6027" s="17"/>
      <c r="AC6027" s="41">
        <v>26.133333333333329</v>
      </c>
    </row>
    <row r="6028" spans="1:29" x14ac:dyDescent="0.25">
      <c r="A6028" s="224">
        <v>6024</v>
      </c>
      <c r="B6028" s="84" t="s">
        <v>2301</v>
      </c>
      <c r="C6028" s="8" t="s">
        <v>1369</v>
      </c>
      <c r="D6028" s="18">
        <v>0.26089887640449438</v>
      </c>
      <c r="E6028" s="122"/>
      <c r="F6028" s="17"/>
      <c r="G6028" s="18">
        <f>SUM(D6028*100,E6028:F6028)</f>
        <v>26.08988764044944</v>
      </c>
      <c r="H6028" s="17"/>
      <c r="I6028" s="19"/>
      <c r="J6028" s="18">
        <f>SUM(H6028:I6028)</f>
        <v>0</v>
      </c>
      <c r="K6028" s="17"/>
      <c r="L6028" s="19"/>
      <c r="M6028" s="19"/>
      <c r="N6028" s="18">
        <f>SUM(K6028:M6028)</f>
        <v>0</v>
      </c>
      <c r="O6028" s="19"/>
      <c r="P6028" s="19"/>
      <c r="Q6028" s="19"/>
      <c r="R6028" s="19"/>
      <c r="S6028" s="18">
        <f>SUM(O6028:R6028)</f>
        <v>0</v>
      </c>
      <c r="T6028" s="20"/>
      <c r="U6028" s="17"/>
      <c r="V6028" s="17"/>
      <c r="W6028" s="17"/>
      <c r="X6028" s="17"/>
      <c r="Y6028" s="17"/>
      <c r="Z6028" s="18">
        <f>SUM(T6028:Y6028)</f>
        <v>0</v>
      </c>
      <c r="AA6028" s="17"/>
      <c r="AB6028" s="17"/>
      <c r="AC6028" s="41">
        <f>G6028+J6028+N6028+S6028+Z6028+AA6028-AB6028</f>
        <v>26.08988764044944</v>
      </c>
    </row>
    <row r="6029" spans="1:29" x14ac:dyDescent="0.25">
      <c r="A6029" s="224">
        <v>6025</v>
      </c>
      <c r="B6029" s="62" t="s">
        <v>3299</v>
      </c>
      <c r="C6029" s="13" t="s">
        <v>2360</v>
      </c>
      <c r="D6029" s="18">
        <v>0.25916666666666666</v>
      </c>
      <c r="E6029" s="122"/>
      <c r="F6029" s="17"/>
      <c r="G6029" s="18">
        <v>25.916666666666664</v>
      </c>
      <c r="H6029" s="17"/>
      <c r="I6029" s="19"/>
      <c r="J6029" s="18">
        <v>0</v>
      </c>
      <c r="K6029" s="17"/>
      <c r="L6029" s="19"/>
      <c r="M6029" s="19"/>
      <c r="N6029" s="18">
        <v>0</v>
      </c>
      <c r="O6029" s="19"/>
      <c r="P6029" s="19"/>
      <c r="Q6029" s="19"/>
      <c r="R6029" s="19"/>
      <c r="S6029" s="18">
        <v>0</v>
      </c>
      <c r="T6029" s="20"/>
      <c r="U6029" s="17"/>
      <c r="V6029" s="17"/>
      <c r="W6029" s="17"/>
      <c r="X6029" s="17"/>
      <c r="Y6029" s="17"/>
      <c r="Z6029" s="18">
        <v>0</v>
      </c>
      <c r="AA6029" s="17"/>
      <c r="AB6029" s="17"/>
      <c r="AC6029" s="41">
        <v>25.916666666666664</v>
      </c>
    </row>
    <row r="6030" spans="1:29" x14ac:dyDescent="0.25">
      <c r="A6030" s="224">
        <v>6026</v>
      </c>
      <c r="B6030" s="81" t="s">
        <v>4423</v>
      </c>
      <c r="C6030" s="8" t="s">
        <v>4042</v>
      </c>
      <c r="D6030" s="18">
        <v>0.25645161290322582</v>
      </c>
      <c r="E6030" s="124"/>
      <c r="F6030" s="17"/>
      <c r="G6030" s="18">
        <f>SUM(D6030*100,E6030:F6030)</f>
        <v>25.645161290322584</v>
      </c>
      <c r="H6030" s="17"/>
      <c r="I6030" s="19"/>
      <c r="J6030" s="18">
        <f>SUM(H6030:I6030)</f>
        <v>0</v>
      </c>
      <c r="K6030" s="17"/>
      <c r="L6030" s="19"/>
      <c r="M6030" s="19"/>
      <c r="N6030" s="18">
        <f>SUM(K6030:M6030)</f>
        <v>0</v>
      </c>
      <c r="O6030" s="19"/>
      <c r="P6030" s="19"/>
      <c r="Q6030" s="19"/>
      <c r="R6030" s="19"/>
      <c r="S6030" s="18">
        <f>SUM(O6030:R6030)</f>
        <v>0</v>
      </c>
      <c r="T6030" s="20"/>
      <c r="U6030" s="17">
        <v>0.2</v>
      </c>
      <c r="V6030" s="17"/>
      <c r="W6030" s="17"/>
      <c r="X6030" s="17"/>
      <c r="Y6030" s="17"/>
      <c r="Z6030" s="18">
        <f>SUM(T6030:Y6030)</f>
        <v>0.2</v>
      </c>
      <c r="AA6030" s="17"/>
      <c r="AB6030" s="17"/>
      <c r="AC6030" s="41">
        <f>G6030+J6030+N6030+S6030+Z6030+AA6030-AB6030</f>
        <v>25.845161290322583</v>
      </c>
    </row>
    <row r="6031" spans="1:29" x14ac:dyDescent="0.25">
      <c r="A6031" s="225">
        <v>6027</v>
      </c>
      <c r="B6031" s="62" t="s">
        <v>5185</v>
      </c>
      <c r="C6031" s="24" t="s">
        <v>4042</v>
      </c>
      <c r="D6031" s="18">
        <v>0.25483870967741934</v>
      </c>
      <c r="E6031" s="124"/>
      <c r="F6031" s="17"/>
      <c r="G6031" s="18">
        <f>SUM(D6031*100,E6031:F6031)</f>
        <v>25.483870967741932</v>
      </c>
      <c r="H6031" s="17"/>
      <c r="I6031" s="19"/>
      <c r="J6031" s="18">
        <f>SUM(H6031:I6031)</f>
        <v>0</v>
      </c>
      <c r="K6031" s="17"/>
      <c r="L6031" s="19"/>
      <c r="M6031" s="19"/>
      <c r="N6031" s="18">
        <f>SUM(K6031:M6031)</f>
        <v>0</v>
      </c>
      <c r="O6031" s="19"/>
      <c r="P6031" s="19"/>
      <c r="Q6031" s="19"/>
      <c r="R6031" s="19"/>
      <c r="S6031" s="18">
        <f>SUM(O6031:R6031)</f>
        <v>0</v>
      </c>
      <c r="T6031" s="20"/>
      <c r="U6031" s="17"/>
      <c r="V6031" s="17"/>
      <c r="W6031" s="17"/>
      <c r="X6031" s="17"/>
      <c r="Y6031" s="17"/>
      <c r="Z6031" s="18">
        <f>SUM(T6031:Y6031)</f>
        <v>0</v>
      </c>
      <c r="AA6031" s="17"/>
      <c r="AB6031" s="17"/>
      <c r="AC6031" s="41">
        <f>G6031+J6031+N6031+S6031+Z6031+AA6031-AB6031</f>
        <v>25.483870967741932</v>
      </c>
    </row>
    <row r="6032" spans="1:29" x14ac:dyDescent="0.25">
      <c r="A6032" s="224">
        <v>6028</v>
      </c>
      <c r="B6032" s="62" t="s">
        <v>4657</v>
      </c>
      <c r="C6032" s="8" t="s">
        <v>4042</v>
      </c>
      <c r="D6032" s="18">
        <v>0.25166666666666665</v>
      </c>
      <c r="E6032" s="124"/>
      <c r="F6032" s="17"/>
      <c r="G6032" s="18">
        <f>SUM(D6032*100,E6032:F6032)</f>
        <v>25.166666666666664</v>
      </c>
      <c r="H6032" s="17"/>
      <c r="I6032" s="19"/>
      <c r="J6032" s="18">
        <f>SUM(H6032:I6032)</f>
        <v>0</v>
      </c>
      <c r="K6032" s="17"/>
      <c r="L6032" s="19"/>
      <c r="M6032" s="19"/>
      <c r="N6032" s="18">
        <f>SUM(K6032:M6032)</f>
        <v>0</v>
      </c>
      <c r="O6032" s="19"/>
      <c r="P6032" s="19"/>
      <c r="Q6032" s="19"/>
      <c r="R6032" s="19"/>
      <c r="S6032" s="18">
        <f>SUM(O6032:R6032)</f>
        <v>0</v>
      </c>
      <c r="T6032" s="20"/>
      <c r="U6032" s="17"/>
      <c r="V6032" s="17"/>
      <c r="W6032" s="17"/>
      <c r="X6032" s="17"/>
      <c r="Y6032" s="17"/>
      <c r="Z6032" s="18">
        <f>SUM(T6032:Y6032)</f>
        <v>0</v>
      </c>
      <c r="AA6032" s="17"/>
      <c r="AB6032" s="17"/>
      <c r="AC6032" s="41">
        <f>G6032+J6032+N6032+S6032+Z6032+AA6032-AB6032</f>
        <v>25.166666666666664</v>
      </c>
    </row>
    <row r="6033" spans="1:29" x14ac:dyDescent="0.25">
      <c r="A6033" s="224">
        <v>6029</v>
      </c>
      <c r="B6033" s="62" t="s">
        <v>3300</v>
      </c>
      <c r="C6033" s="13" t="s">
        <v>2360</v>
      </c>
      <c r="D6033" s="18">
        <v>0.2508333333333333</v>
      </c>
      <c r="E6033" s="122"/>
      <c r="F6033" s="17"/>
      <c r="G6033" s="18">
        <v>25.083333333333329</v>
      </c>
      <c r="H6033" s="17"/>
      <c r="I6033" s="19"/>
      <c r="J6033" s="18">
        <v>0</v>
      </c>
      <c r="K6033" s="17"/>
      <c r="L6033" s="19"/>
      <c r="M6033" s="19"/>
      <c r="N6033" s="18">
        <v>0</v>
      </c>
      <c r="O6033" s="19"/>
      <c r="P6033" s="19"/>
      <c r="Q6033" s="19"/>
      <c r="R6033" s="19"/>
      <c r="S6033" s="18">
        <v>0</v>
      </c>
      <c r="T6033" s="20"/>
      <c r="U6033" s="17"/>
      <c r="V6033" s="17"/>
      <c r="W6033" s="17"/>
      <c r="X6033" s="17"/>
      <c r="Y6033" s="17"/>
      <c r="Z6033" s="18">
        <v>0</v>
      </c>
      <c r="AA6033" s="17"/>
      <c r="AB6033" s="17"/>
      <c r="AC6033" s="41">
        <v>25.083333333333329</v>
      </c>
    </row>
    <row r="6034" spans="1:29" x14ac:dyDescent="0.25">
      <c r="A6034" s="224">
        <v>6030</v>
      </c>
      <c r="B6034" s="82" t="s">
        <v>2302</v>
      </c>
      <c r="C6034" s="25" t="s">
        <v>1369</v>
      </c>
      <c r="D6034" s="18">
        <v>0.24833333333333332</v>
      </c>
      <c r="E6034" s="122"/>
      <c r="F6034" s="17"/>
      <c r="G6034" s="18">
        <f>SUM(D6034*100,E6034:F6034)</f>
        <v>24.833333333333332</v>
      </c>
      <c r="H6034" s="17"/>
      <c r="I6034" s="19"/>
      <c r="J6034" s="18">
        <f>SUM(H6034:I6034)</f>
        <v>0</v>
      </c>
      <c r="K6034" s="17"/>
      <c r="L6034" s="19"/>
      <c r="M6034" s="19"/>
      <c r="N6034" s="18">
        <f>SUM(K6034:M6034)</f>
        <v>0</v>
      </c>
      <c r="O6034" s="19"/>
      <c r="P6034" s="19"/>
      <c r="Q6034" s="19"/>
      <c r="R6034" s="19"/>
      <c r="S6034" s="18">
        <f>SUM(O6034:R6034)</f>
        <v>0</v>
      </c>
      <c r="T6034" s="20"/>
      <c r="U6034" s="17"/>
      <c r="V6034" s="17"/>
      <c r="W6034" s="17"/>
      <c r="X6034" s="17"/>
      <c r="Y6034" s="17"/>
      <c r="Z6034" s="18">
        <f>SUM(T6034:Y6034)</f>
        <v>0</v>
      </c>
      <c r="AA6034" s="17"/>
      <c r="AB6034" s="17"/>
      <c r="AC6034" s="41">
        <f>G6034+J6034+N6034+S6034+Z6034+AA6034-AB6034</f>
        <v>24.833333333333332</v>
      </c>
    </row>
    <row r="6035" spans="1:29" x14ac:dyDescent="0.25">
      <c r="A6035" s="225">
        <v>6031</v>
      </c>
      <c r="B6035" s="82" t="s">
        <v>2303</v>
      </c>
      <c r="C6035" s="25" t="s">
        <v>1369</v>
      </c>
      <c r="D6035" s="18">
        <v>0.24533333333333332</v>
      </c>
      <c r="E6035" s="122"/>
      <c r="F6035" s="17"/>
      <c r="G6035" s="18">
        <f>SUM(D6035*100,E6035:F6035)</f>
        <v>24.533333333333331</v>
      </c>
      <c r="H6035" s="17"/>
      <c r="I6035" s="19"/>
      <c r="J6035" s="18">
        <f>SUM(H6035:I6035)</f>
        <v>0</v>
      </c>
      <c r="K6035" s="17"/>
      <c r="L6035" s="19"/>
      <c r="M6035" s="19"/>
      <c r="N6035" s="18">
        <f>SUM(K6035:M6035)</f>
        <v>0</v>
      </c>
      <c r="O6035" s="19"/>
      <c r="P6035" s="19"/>
      <c r="Q6035" s="19"/>
      <c r="R6035" s="19"/>
      <c r="S6035" s="18">
        <f>SUM(O6035:R6035)</f>
        <v>0</v>
      </c>
      <c r="T6035" s="20"/>
      <c r="U6035" s="17"/>
      <c r="V6035" s="17"/>
      <c r="W6035" s="17"/>
      <c r="X6035" s="17"/>
      <c r="Y6035" s="17"/>
      <c r="Z6035" s="18">
        <f>SUM(T6035:Y6035)</f>
        <v>0</v>
      </c>
      <c r="AA6035" s="17"/>
      <c r="AB6035" s="17"/>
      <c r="AC6035" s="41">
        <f>G6035+J6035+N6035+S6035+Z6035+AA6035-AB6035</f>
        <v>24.533333333333331</v>
      </c>
    </row>
    <row r="6036" spans="1:29" x14ac:dyDescent="0.25">
      <c r="A6036" s="224">
        <v>6032</v>
      </c>
      <c r="B6036" s="62" t="s">
        <v>2522</v>
      </c>
      <c r="C6036" s="13" t="s">
        <v>2360</v>
      </c>
      <c r="D6036" s="18">
        <v>0.245</v>
      </c>
      <c r="E6036" s="122"/>
      <c r="F6036" s="17"/>
      <c r="G6036" s="18">
        <v>24.5</v>
      </c>
      <c r="H6036" s="17"/>
      <c r="I6036" s="19"/>
      <c r="J6036" s="18">
        <v>0</v>
      </c>
      <c r="K6036" s="17"/>
      <c r="L6036" s="19"/>
      <c r="M6036" s="19"/>
      <c r="N6036" s="18">
        <v>0</v>
      </c>
      <c r="O6036" s="19"/>
      <c r="P6036" s="19"/>
      <c r="Q6036" s="19"/>
      <c r="R6036" s="19"/>
      <c r="S6036" s="18">
        <v>0</v>
      </c>
      <c r="T6036" s="20"/>
      <c r="U6036" s="17"/>
      <c r="V6036" s="17"/>
      <c r="W6036" s="17"/>
      <c r="X6036" s="17"/>
      <c r="Y6036" s="17"/>
      <c r="Z6036" s="18">
        <v>0</v>
      </c>
      <c r="AA6036" s="17"/>
      <c r="AB6036" s="17"/>
      <c r="AC6036" s="41">
        <v>24.5</v>
      </c>
    </row>
    <row r="6037" spans="1:29" x14ac:dyDescent="0.25">
      <c r="A6037" s="224">
        <v>6033</v>
      </c>
      <c r="B6037" s="59" t="s">
        <v>1312</v>
      </c>
      <c r="C6037" s="8" t="s">
        <v>5456</v>
      </c>
      <c r="D6037" s="6">
        <v>0.24466666666666667</v>
      </c>
      <c r="E6037" s="121"/>
      <c r="F6037" s="5"/>
      <c r="G6037" s="6">
        <f>SUM(D6037*100,E6037:F6037)</f>
        <v>24.466666666666669</v>
      </c>
      <c r="H6037" s="5"/>
      <c r="I6037" s="4"/>
      <c r="J6037" s="6">
        <f>SUM(H6037:I6037)</f>
        <v>0</v>
      </c>
      <c r="K6037" s="5"/>
      <c r="L6037" s="4"/>
      <c r="M6037" s="4"/>
      <c r="N6037" s="6">
        <f>SUM(K6037:M6037)</f>
        <v>0</v>
      </c>
      <c r="O6037" s="4"/>
      <c r="P6037" s="4"/>
      <c r="Q6037" s="4"/>
      <c r="R6037" s="4"/>
      <c r="S6037" s="6">
        <f>SUM(O6037:R6037)</f>
        <v>0</v>
      </c>
      <c r="T6037" s="7"/>
      <c r="U6037" s="5"/>
      <c r="V6037" s="5"/>
      <c r="W6037" s="5"/>
      <c r="X6037" s="5"/>
      <c r="Y6037" s="5"/>
      <c r="Z6037" s="6">
        <f>SUM(T6037:Y6037)</f>
        <v>0</v>
      </c>
      <c r="AA6037" s="5"/>
      <c r="AB6037" s="5"/>
      <c r="AC6037" s="40">
        <f>G6037+J6037+N6037+S6037+Z6037+AA6037-AB6037</f>
        <v>24.466666666666669</v>
      </c>
    </row>
    <row r="6038" spans="1:29" x14ac:dyDescent="0.25">
      <c r="A6038" s="224">
        <v>6034</v>
      </c>
      <c r="B6038" s="58" t="s">
        <v>1313</v>
      </c>
      <c r="C6038" s="8" t="s">
        <v>5456</v>
      </c>
      <c r="D6038" s="43">
        <v>0.24362666666666666</v>
      </c>
      <c r="E6038" s="121"/>
      <c r="F6038" s="5"/>
      <c r="G6038" s="6">
        <f>SUM(D6038*100,E6038:F6038)</f>
        <v>24.362666666666666</v>
      </c>
      <c r="H6038" s="5"/>
      <c r="I6038" s="4"/>
      <c r="J6038" s="6">
        <f>SUM(H6038:I6038)</f>
        <v>0</v>
      </c>
      <c r="K6038" s="5"/>
      <c r="L6038" s="4"/>
      <c r="M6038" s="4"/>
      <c r="N6038" s="6">
        <f>SUM(K6038:M6038)</f>
        <v>0</v>
      </c>
      <c r="O6038" s="4"/>
      <c r="P6038" s="4"/>
      <c r="Q6038" s="4"/>
      <c r="R6038" s="4"/>
      <c r="S6038" s="6">
        <f>SUM(O6038:R6038)</f>
        <v>0</v>
      </c>
      <c r="T6038" s="7"/>
      <c r="U6038" s="5"/>
      <c r="V6038" s="5"/>
      <c r="W6038" s="5"/>
      <c r="X6038" s="5"/>
      <c r="Y6038" s="5"/>
      <c r="Z6038" s="6">
        <f>SUM(T6038:Y6038)</f>
        <v>0</v>
      </c>
      <c r="AA6038" s="5"/>
      <c r="AB6038" s="5"/>
      <c r="AC6038" s="40">
        <f>G6038+J6038+N6038+S6038+Z6038+AA6038-AB6038</f>
        <v>24.362666666666666</v>
      </c>
    </row>
    <row r="6039" spans="1:29" x14ac:dyDescent="0.25">
      <c r="A6039" s="225">
        <v>6035</v>
      </c>
      <c r="B6039" s="109">
        <v>204448</v>
      </c>
      <c r="C6039" s="36" t="s">
        <v>5457</v>
      </c>
      <c r="D6039" s="39">
        <v>0.24199999999999999</v>
      </c>
      <c r="E6039" s="123"/>
      <c r="F6039" s="33"/>
      <c r="G6039" s="34">
        <v>24.2</v>
      </c>
      <c r="H6039" s="33"/>
      <c r="I6039" s="32"/>
      <c r="J6039" s="34">
        <v>0</v>
      </c>
      <c r="K6039" s="33"/>
      <c r="L6039" s="32"/>
      <c r="M6039" s="32"/>
      <c r="N6039" s="34">
        <v>0</v>
      </c>
      <c r="O6039" s="32"/>
      <c r="P6039" s="32"/>
      <c r="Q6039" s="32"/>
      <c r="R6039" s="32"/>
      <c r="S6039" s="34">
        <v>0</v>
      </c>
      <c r="T6039" s="35"/>
      <c r="U6039" s="33"/>
      <c r="V6039" s="33"/>
      <c r="W6039" s="33"/>
      <c r="X6039" s="33"/>
      <c r="Y6039" s="33"/>
      <c r="Z6039" s="34">
        <v>0</v>
      </c>
      <c r="AA6039" s="33"/>
      <c r="AB6039" s="33"/>
      <c r="AC6039" s="42">
        <v>24.2</v>
      </c>
    </row>
    <row r="6040" spans="1:29" x14ac:dyDescent="0.25">
      <c r="A6040" s="224">
        <v>6036</v>
      </c>
      <c r="B6040" s="109">
        <v>214220</v>
      </c>
      <c r="C6040" s="36" t="s">
        <v>5457</v>
      </c>
      <c r="D6040" s="39">
        <v>0.24081481481481484</v>
      </c>
      <c r="E6040" s="123"/>
      <c r="F6040" s="33"/>
      <c r="G6040" s="34">
        <v>24.081481481481486</v>
      </c>
      <c r="H6040" s="33"/>
      <c r="I6040" s="32"/>
      <c r="J6040" s="34">
        <v>0</v>
      </c>
      <c r="K6040" s="33"/>
      <c r="L6040" s="32"/>
      <c r="M6040" s="32"/>
      <c r="N6040" s="34">
        <v>0</v>
      </c>
      <c r="O6040" s="32"/>
      <c r="P6040" s="32"/>
      <c r="Q6040" s="32"/>
      <c r="R6040" s="32"/>
      <c r="S6040" s="34">
        <v>0</v>
      </c>
      <c r="T6040" s="35"/>
      <c r="U6040" s="33"/>
      <c r="V6040" s="33"/>
      <c r="W6040" s="33"/>
      <c r="X6040" s="33"/>
      <c r="Y6040" s="33"/>
      <c r="Z6040" s="34">
        <v>0</v>
      </c>
      <c r="AA6040" s="33"/>
      <c r="AB6040" s="33"/>
      <c r="AC6040" s="42">
        <v>24.081481481481486</v>
      </c>
    </row>
    <row r="6041" spans="1:29" x14ac:dyDescent="0.25">
      <c r="A6041" s="224">
        <v>6037</v>
      </c>
      <c r="B6041" s="96" t="s">
        <v>2304</v>
      </c>
      <c r="C6041" s="8" t="s">
        <v>1369</v>
      </c>
      <c r="D6041" s="18">
        <v>0.24</v>
      </c>
      <c r="E6041" s="122"/>
      <c r="F6041" s="17"/>
      <c r="G6041" s="18">
        <f>SUM(D6041*100,E6041:F6041)</f>
        <v>24</v>
      </c>
      <c r="H6041" s="17"/>
      <c r="I6041" s="19"/>
      <c r="J6041" s="18">
        <f>SUM(H6041:I6041)</f>
        <v>0</v>
      </c>
      <c r="K6041" s="17"/>
      <c r="L6041" s="19"/>
      <c r="M6041" s="19"/>
      <c r="N6041" s="18">
        <f>SUM(K6041:M6041)</f>
        <v>0</v>
      </c>
      <c r="O6041" s="19"/>
      <c r="P6041" s="19"/>
      <c r="Q6041" s="19"/>
      <c r="R6041" s="19"/>
      <c r="S6041" s="18">
        <f>SUM(O6041:R6041)</f>
        <v>0</v>
      </c>
      <c r="T6041" s="20"/>
      <c r="U6041" s="17"/>
      <c r="V6041" s="17"/>
      <c r="W6041" s="17"/>
      <c r="X6041" s="17"/>
      <c r="Y6041" s="17"/>
      <c r="Z6041" s="18">
        <f>SUM(T6041:Y6041)</f>
        <v>0</v>
      </c>
      <c r="AA6041" s="17"/>
      <c r="AB6041" s="17"/>
      <c r="AC6041" s="41">
        <f>G6041+J6041+N6041+S6041+Z6041+AA6041-AB6041</f>
        <v>24</v>
      </c>
    </row>
    <row r="6042" spans="1:29" ht="25.5" x14ac:dyDescent="0.25">
      <c r="A6042" s="224">
        <v>6038</v>
      </c>
      <c r="B6042" s="81" t="s">
        <v>2305</v>
      </c>
      <c r="C6042" s="13" t="s">
        <v>1369</v>
      </c>
      <c r="D6042" s="18">
        <v>0.23957857142857145</v>
      </c>
      <c r="E6042" s="122"/>
      <c r="F6042" s="17"/>
      <c r="G6042" s="18">
        <f>SUM(D6042*100,E6042:F6042)</f>
        <v>23.957857142857144</v>
      </c>
      <c r="H6042" s="17"/>
      <c r="I6042" s="19"/>
      <c r="J6042" s="18">
        <f>SUM(H6042:I6042)</f>
        <v>0</v>
      </c>
      <c r="K6042" s="17"/>
      <c r="L6042" s="19"/>
      <c r="M6042" s="19"/>
      <c r="N6042" s="18">
        <f>SUM(K6042:M6042)</f>
        <v>0</v>
      </c>
      <c r="O6042" s="19"/>
      <c r="P6042" s="19"/>
      <c r="Q6042" s="19"/>
      <c r="R6042" s="19"/>
      <c r="S6042" s="18">
        <f>SUM(O6042:R6042)</f>
        <v>0</v>
      </c>
      <c r="T6042" s="20"/>
      <c r="U6042" s="17"/>
      <c r="V6042" s="17"/>
      <c r="W6042" s="17"/>
      <c r="X6042" s="17"/>
      <c r="Y6042" s="17"/>
      <c r="Z6042" s="18">
        <f>SUM(T6042:Y6042)</f>
        <v>0</v>
      </c>
      <c r="AA6042" s="17"/>
      <c r="AB6042" s="17"/>
      <c r="AC6042" s="41">
        <f>G6042+J6042+N6042+S6042+Z6042+AA6042-AB6042</f>
        <v>23.957857142857144</v>
      </c>
    </row>
    <row r="6043" spans="1:29" x14ac:dyDescent="0.25">
      <c r="A6043" s="225">
        <v>6039</v>
      </c>
      <c r="B6043" s="81" t="s">
        <v>4553</v>
      </c>
      <c r="C6043" s="8" t="s">
        <v>4042</v>
      </c>
      <c r="D6043" s="18">
        <v>0.23848484848484849</v>
      </c>
      <c r="E6043" s="124"/>
      <c r="F6043" s="17"/>
      <c r="G6043" s="18">
        <f>SUM(D6043*100,E6043:F6043)</f>
        <v>23.848484848484848</v>
      </c>
      <c r="H6043" s="17"/>
      <c r="I6043" s="19"/>
      <c r="J6043" s="18">
        <f>SUM(H6043:I6043)</f>
        <v>0</v>
      </c>
      <c r="K6043" s="17"/>
      <c r="L6043" s="19"/>
      <c r="M6043" s="19"/>
      <c r="N6043" s="18">
        <f>SUM(K6043:M6043)</f>
        <v>0</v>
      </c>
      <c r="O6043" s="19"/>
      <c r="P6043" s="19"/>
      <c r="Q6043" s="19"/>
      <c r="R6043" s="19"/>
      <c r="S6043" s="18">
        <f>SUM(O6043:R6043)</f>
        <v>0</v>
      </c>
      <c r="T6043" s="20"/>
      <c r="U6043" s="17"/>
      <c r="V6043" s="17"/>
      <c r="W6043" s="17"/>
      <c r="X6043" s="17"/>
      <c r="Y6043" s="17"/>
      <c r="Z6043" s="18">
        <f>SUM(T6043:Y6043)</f>
        <v>0</v>
      </c>
      <c r="AA6043" s="17"/>
      <c r="AB6043" s="17"/>
      <c r="AC6043" s="41">
        <f>G6043+J6043+N6043+S6043+Z6043+AA6043-AB6043</f>
        <v>23.848484848484848</v>
      </c>
    </row>
    <row r="6044" spans="1:29" x14ac:dyDescent="0.25">
      <c r="A6044" s="224">
        <v>6040</v>
      </c>
      <c r="B6044" s="81" t="s">
        <v>4431</v>
      </c>
      <c r="C6044" s="8" t="s">
        <v>4042</v>
      </c>
      <c r="D6044" s="18">
        <v>0.23741935483870968</v>
      </c>
      <c r="E6044" s="124"/>
      <c r="F6044" s="17"/>
      <c r="G6044" s="18">
        <f>SUM(D6044*100,E6044:F6044)</f>
        <v>23.741935483870968</v>
      </c>
      <c r="H6044" s="17"/>
      <c r="I6044" s="19"/>
      <c r="J6044" s="18">
        <f>SUM(H6044:I6044)</f>
        <v>0</v>
      </c>
      <c r="K6044" s="17"/>
      <c r="L6044" s="19"/>
      <c r="M6044" s="19"/>
      <c r="N6044" s="18">
        <f>SUM(K6044:M6044)</f>
        <v>0</v>
      </c>
      <c r="O6044" s="19"/>
      <c r="P6044" s="19"/>
      <c r="Q6044" s="19"/>
      <c r="R6044" s="19"/>
      <c r="S6044" s="18">
        <f>SUM(O6044:R6044)</f>
        <v>0</v>
      </c>
      <c r="T6044" s="20"/>
      <c r="U6044" s="17"/>
      <c r="V6044" s="17"/>
      <c r="W6044" s="17"/>
      <c r="X6044" s="17"/>
      <c r="Y6044" s="17"/>
      <c r="Z6044" s="18">
        <f>SUM(T6044:Y6044)</f>
        <v>0</v>
      </c>
      <c r="AA6044" s="17"/>
      <c r="AB6044" s="17"/>
      <c r="AC6044" s="41">
        <f>G6044+J6044+N6044+S6044+Z6044+AA6044-AB6044</f>
        <v>23.741935483870968</v>
      </c>
    </row>
    <row r="6045" spans="1:29" x14ac:dyDescent="0.25">
      <c r="A6045" s="224">
        <v>6041</v>
      </c>
      <c r="B6045" s="62" t="s">
        <v>4012</v>
      </c>
      <c r="C6045" s="13" t="s">
        <v>3340</v>
      </c>
      <c r="D6045" s="18">
        <v>0.2373076923076923</v>
      </c>
      <c r="E6045" s="122"/>
      <c r="F6045" s="17"/>
      <c r="G6045" s="18">
        <v>23.73076923076923</v>
      </c>
      <c r="H6045" s="17"/>
      <c r="I6045" s="19"/>
      <c r="J6045" s="18">
        <v>0</v>
      </c>
      <c r="K6045" s="17"/>
      <c r="L6045" s="19"/>
      <c r="M6045" s="19"/>
      <c r="N6045" s="18">
        <v>0</v>
      </c>
      <c r="O6045" s="19"/>
      <c r="P6045" s="19"/>
      <c r="Q6045" s="19"/>
      <c r="R6045" s="19"/>
      <c r="S6045" s="18">
        <v>0</v>
      </c>
      <c r="T6045" s="20"/>
      <c r="U6045" s="17"/>
      <c r="V6045" s="17"/>
      <c r="W6045" s="17"/>
      <c r="X6045" s="17"/>
      <c r="Y6045" s="17"/>
      <c r="Z6045" s="18">
        <v>0</v>
      </c>
      <c r="AA6045" s="17"/>
      <c r="AB6045" s="17"/>
      <c r="AC6045" s="41">
        <v>23.73076923076923</v>
      </c>
    </row>
    <row r="6046" spans="1:29" x14ac:dyDescent="0.25">
      <c r="A6046" s="224">
        <v>6042</v>
      </c>
      <c r="B6046" s="62" t="s">
        <v>3301</v>
      </c>
      <c r="C6046" s="13" t="s">
        <v>2360</v>
      </c>
      <c r="D6046" s="18">
        <v>0.23583333333333331</v>
      </c>
      <c r="E6046" s="122"/>
      <c r="F6046" s="17"/>
      <c r="G6046" s="18">
        <v>23.583333333333332</v>
      </c>
      <c r="H6046" s="17"/>
      <c r="I6046" s="19"/>
      <c r="J6046" s="18">
        <v>0</v>
      </c>
      <c r="K6046" s="17"/>
      <c r="L6046" s="19"/>
      <c r="M6046" s="19"/>
      <c r="N6046" s="18">
        <v>0</v>
      </c>
      <c r="O6046" s="19"/>
      <c r="P6046" s="19"/>
      <c r="Q6046" s="19"/>
      <c r="R6046" s="19"/>
      <c r="S6046" s="18">
        <v>0</v>
      </c>
      <c r="T6046" s="20"/>
      <c r="U6046" s="17"/>
      <c r="V6046" s="17"/>
      <c r="W6046" s="17"/>
      <c r="X6046" s="17"/>
      <c r="Y6046" s="17"/>
      <c r="Z6046" s="18">
        <v>0</v>
      </c>
      <c r="AA6046" s="17"/>
      <c r="AB6046" s="17"/>
      <c r="AC6046" s="41">
        <v>23.583333333333332</v>
      </c>
    </row>
    <row r="6047" spans="1:29" x14ac:dyDescent="0.25">
      <c r="A6047" s="225">
        <v>6043</v>
      </c>
      <c r="B6047" s="111" t="s">
        <v>4089</v>
      </c>
      <c r="C6047" s="8" t="s">
        <v>4042</v>
      </c>
      <c r="D6047" s="18">
        <v>0.23531250000000001</v>
      </c>
      <c r="E6047" s="124"/>
      <c r="F6047" s="17"/>
      <c r="G6047" s="18">
        <f>SUM(D6047*100,E6047:F6047)</f>
        <v>23.53125</v>
      </c>
      <c r="H6047" s="17"/>
      <c r="I6047" s="19"/>
      <c r="J6047" s="18">
        <f>SUM(H6047:I6047)</f>
        <v>0</v>
      </c>
      <c r="K6047" s="17"/>
      <c r="L6047" s="19"/>
      <c r="M6047" s="19"/>
      <c r="N6047" s="18">
        <f>SUM(K6047:M6047)</f>
        <v>0</v>
      </c>
      <c r="O6047" s="19"/>
      <c r="P6047" s="19"/>
      <c r="Q6047" s="19"/>
      <c r="R6047" s="19"/>
      <c r="S6047" s="18">
        <f>SUM(O6047:R6047)</f>
        <v>0</v>
      </c>
      <c r="T6047" s="20"/>
      <c r="U6047" s="17"/>
      <c r="V6047" s="17"/>
      <c r="W6047" s="17"/>
      <c r="X6047" s="17"/>
      <c r="Y6047" s="17"/>
      <c r="Z6047" s="18">
        <f>SUM(T6047:Y6047)</f>
        <v>0</v>
      </c>
      <c r="AA6047" s="17"/>
      <c r="AB6047" s="17"/>
      <c r="AC6047" s="41">
        <f>G6047+J6047+N6047+S6047+Z6047+AA6047-AB6047</f>
        <v>23.53125</v>
      </c>
    </row>
    <row r="6048" spans="1:29" x14ac:dyDescent="0.25">
      <c r="A6048" s="224">
        <v>6044</v>
      </c>
      <c r="B6048" s="62" t="s">
        <v>4847</v>
      </c>
      <c r="C6048" s="8" t="s">
        <v>4042</v>
      </c>
      <c r="D6048" s="18">
        <v>0.20374999999999999</v>
      </c>
      <c r="E6048" s="124"/>
      <c r="F6048" s="17"/>
      <c r="G6048" s="18">
        <f>SUM(D6048*100,E6048:F6048)</f>
        <v>20.375</v>
      </c>
      <c r="H6048" s="17"/>
      <c r="I6048" s="19"/>
      <c r="J6048" s="18">
        <f>SUM(H6048:I6048)</f>
        <v>0</v>
      </c>
      <c r="K6048" s="17"/>
      <c r="L6048" s="19"/>
      <c r="M6048" s="19"/>
      <c r="N6048" s="18">
        <f>SUM(K6048:M6048)</f>
        <v>0</v>
      </c>
      <c r="O6048" s="19"/>
      <c r="P6048" s="19"/>
      <c r="Q6048" s="19"/>
      <c r="R6048" s="19"/>
      <c r="S6048" s="18">
        <f>SUM(O6048:R6048)</f>
        <v>0</v>
      </c>
      <c r="T6048" s="20"/>
      <c r="U6048" s="17">
        <v>1.5</v>
      </c>
      <c r="V6048" s="17">
        <v>1.6</v>
      </c>
      <c r="W6048" s="17"/>
      <c r="X6048" s="17"/>
      <c r="Y6048" s="17"/>
      <c r="Z6048" s="18">
        <f>SUM(T6048:Y6048)</f>
        <v>3.1</v>
      </c>
      <c r="AA6048" s="17"/>
      <c r="AB6048" s="17"/>
      <c r="AC6048" s="41">
        <f>G6048+J6048+N6048+S6048+Z6048+AA6048-AB6048</f>
        <v>23.475000000000001</v>
      </c>
    </row>
    <row r="6049" spans="1:29" x14ac:dyDescent="0.25">
      <c r="A6049" s="224">
        <v>6045</v>
      </c>
      <c r="B6049" s="109">
        <v>194154</v>
      </c>
      <c r="C6049" s="36" t="s">
        <v>5457</v>
      </c>
      <c r="D6049" s="39">
        <v>0.23466666666666666</v>
      </c>
      <c r="E6049" s="123"/>
      <c r="F6049" s="33"/>
      <c r="G6049" s="34">
        <v>23.466666666666665</v>
      </c>
      <c r="H6049" s="33"/>
      <c r="I6049" s="32"/>
      <c r="J6049" s="34">
        <v>0</v>
      </c>
      <c r="K6049" s="33"/>
      <c r="L6049" s="32"/>
      <c r="M6049" s="32"/>
      <c r="N6049" s="34">
        <v>0</v>
      </c>
      <c r="O6049" s="32"/>
      <c r="P6049" s="32"/>
      <c r="Q6049" s="32"/>
      <c r="R6049" s="32"/>
      <c r="S6049" s="34">
        <v>0</v>
      </c>
      <c r="T6049" s="35"/>
      <c r="U6049" s="33"/>
      <c r="V6049" s="33"/>
      <c r="W6049" s="33"/>
      <c r="X6049" s="33"/>
      <c r="Y6049" s="33"/>
      <c r="Z6049" s="34">
        <v>0</v>
      </c>
      <c r="AA6049" s="33"/>
      <c r="AB6049" s="33"/>
      <c r="AC6049" s="42">
        <v>23.466666666666665</v>
      </c>
    </row>
    <row r="6050" spans="1:29" x14ac:dyDescent="0.25">
      <c r="A6050" s="224">
        <v>6046</v>
      </c>
      <c r="B6050" s="98" t="s">
        <v>2306</v>
      </c>
      <c r="C6050" s="8" t="s">
        <v>1369</v>
      </c>
      <c r="D6050" s="18">
        <v>0.21198501872659176</v>
      </c>
      <c r="E6050" s="122"/>
      <c r="F6050" s="17"/>
      <c r="G6050" s="18">
        <f>SUM(D6050*100,E6050:F6050)</f>
        <v>21.198501872659175</v>
      </c>
      <c r="H6050" s="17"/>
      <c r="I6050" s="19"/>
      <c r="J6050" s="18">
        <f>SUM(H6050:I6050)</f>
        <v>0</v>
      </c>
      <c r="K6050" s="17"/>
      <c r="L6050" s="19"/>
      <c r="M6050" s="19"/>
      <c r="N6050" s="18">
        <f>SUM(K6050:M6050)</f>
        <v>0</v>
      </c>
      <c r="O6050" s="19"/>
      <c r="P6050" s="19"/>
      <c r="Q6050" s="19"/>
      <c r="R6050" s="19"/>
      <c r="S6050" s="18">
        <f>SUM(O6050:R6050)</f>
        <v>0</v>
      </c>
      <c r="T6050" s="20">
        <v>2</v>
      </c>
      <c r="U6050" s="17"/>
      <c r="V6050" s="17"/>
      <c r="W6050" s="17"/>
      <c r="X6050" s="17"/>
      <c r="Y6050" s="17"/>
      <c r="Z6050" s="18">
        <f>SUM(T6050:Y6050)</f>
        <v>2</v>
      </c>
      <c r="AA6050" s="17"/>
      <c r="AB6050" s="17"/>
      <c r="AC6050" s="41">
        <f>G6050+J6050+N6050+S6050+Z6050+AA6050-AB6050</f>
        <v>23.198501872659175</v>
      </c>
    </row>
    <row r="6051" spans="1:29" x14ac:dyDescent="0.25">
      <c r="A6051" s="225">
        <v>6047</v>
      </c>
      <c r="B6051" s="62" t="s">
        <v>5133</v>
      </c>
      <c r="C6051" s="24" t="s">
        <v>4042</v>
      </c>
      <c r="D6051" s="18">
        <v>0.23129032258064516</v>
      </c>
      <c r="E6051" s="124"/>
      <c r="F6051" s="17"/>
      <c r="G6051" s="18">
        <f>SUM(D6051*100,E6051:F6051)</f>
        <v>23.129032258064516</v>
      </c>
      <c r="H6051" s="17"/>
      <c r="I6051" s="19"/>
      <c r="J6051" s="18">
        <f>SUM(H6051:I6051)</f>
        <v>0</v>
      </c>
      <c r="K6051" s="17"/>
      <c r="L6051" s="19"/>
      <c r="M6051" s="19"/>
      <c r="N6051" s="18">
        <f>SUM(K6051:M6051)</f>
        <v>0</v>
      </c>
      <c r="O6051" s="19"/>
      <c r="P6051" s="19"/>
      <c r="Q6051" s="19"/>
      <c r="R6051" s="19"/>
      <c r="S6051" s="18">
        <f>SUM(O6051:R6051)</f>
        <v>0</v>
      </c>
      <c r="T6051" s="20"/>
      <c r="U6051" s="17"/>
      <c r="V6051" s="17"/>
      <c r="W6051" s="17"/>
      <c r="X6051" s="17"/>
      <c r="Y6051" s="17"/>
      <c r="Z6051" s="18">
        <f>SUM(T6051:Y6051)</f>
        <v>0</v>
      </c>
      <c r="AA6051" s="17"/>
      <c r="AB6051" s="17"/>
      <c r="AC6051" s="41">
        <f>G6051+J6051+N6051+S6051+Z6051+AA6051-AB6051</f>
        <v>23.129032258064516</v>
      </c>
    </row>
    <row r="6052" spans="1:29" x14ac:dyDescent="0.25">
      <c r="A6052" s="224">
        <v>6048</v>
      </c>
      <c r="B6052" s="59" t="s">
        <v>1314</v>
      </c>
      <c r="C6052" s="8" t="s">
        <v>5456</v>
      </c>
      <c r="D6052" s="6">
        <v>0.23096774193548386</v>
      </c>
      <c r="E6052" s="121"/>
      <c r="F6052" s="5"/>
      <c r="G6052" s="6">
        <f>SUM(D6052*100,E6052:F6052)</f>
        <v>23.096774193548384</v>
      </c>
      <c r="H6052" s="5"/>
      <c r="I6052" s="4"/>
      <c r="J6052" s="6">
        <f>SUM(H6052:I6052)</f>
        <v>0</v>
      </c>
      <c r="K6052" s="5"/>
      <c r="L6052" s="4"/>
      <c r="M6052" s="4"/>
      <c r="N6052" s="6">
        <f>SUM(K6052:M6052)</f>
        <v>0</v>
      </c>
      <c r="O6052" s="4"/>
      <c r="P6052" s="4"/>
      <c r="Q6052" s="4"/>
      <c r="R6052" s="4"/>
      <c r="S6052" s="6">
        <f>SUM(O6052:R6052)</f>
        <v>0</v>
      </c>
      <c r="T6052" s="7"/>
      <c r="U6052" s="5"/>
      <c r="V6052" s="5"/>
      <c r="W6052" s="5"/>
      <c r="X6052" s="5"/>
      <c r="Y6052" s="5"/>
      <c r="Z6052" s="6">
        <f>SUM(T6052:Y6052)</f>
        <v>0</v>
      </c>
      <c r="AA6052" s="5"/>
      <c r="AB6052" s="5"/>
      <c r="AC6052" s="40">
        <f>G6052+J6052+N6052+S6052+Z6052+AA6052-AB6052</f>
        <v>23.096774193548384</v>
      </c>
    </row>
    <row r="6053" spans="1:29" x14ac:dyDescent="0.25">
      <c r="A6053" s="224">
        <v>6049</v>
      </c>
      <c r="B6053" s="75" t="s">
        <v>2307</v>
      </c>
      <c r="C6053" s="8" t="s">
        <v>1369</v>
      </c>
      <c r="D6053" s="18">
        <v>0.23091666666666666</v>
      </c>
      <c r="E6053" s="122"/>
      <c r="F6053" s="17"/>
      <c r="G6053" s="18">
        <f>SUM(D6053*100,E6053:F6053)</f>
        <v>23.091666666666665</v>
      </c>
      <c r="H6053" s="17"/>
      <c r="I6053" s="19"/>
      <c r="J6053" s="18">
        <f>SUM(H6053:I6053)</f>
        <v>0</v>
      </c>
      <c r="K6053" s="17"/>
      <c r="L6053" s="19"/>
      <c r="M6053" s="19"/>
      <c r="N6053" s="18">
        <f>SUM(K6053:M6053)</f>
        <v>0</v>
      </c>
      <c r="O6053" s="19"/>
      <c r="P6053" s="19"/>
      <c r="Q6053" s="19"/>
      <c r="R6053" s="19"/>
      <c r="S6053" s="18">
        <f>SUM(O6053:R6053)</f>
        <v>0</v>
      </c>
      <c r="T6053" s="20"/>
      <c r="U6053" s="17"/>
      <c r="V6053" s="17"/>
      <c r="W6053" s="17"/>
      <c r="X6053" s="17"/>
      <c r="Y6053" s="17"/>
      <c r="Z6053" s="18">
        <f>SUM(T6053:Y6053)</f>
        <v>0</v>
      </c>
      <c r="AA6053" s="17"/>
      <c r="AB6053" s="17"/>
      <c r="AC6053" s="41">
        <f>G6053+J6053+N6053+S6053+Z6053+AA6053-AB6053</f>
        <v>23.091666666666665</v>
      </c>
    </row>
    <row r="6054" spans="1:29" x14ac:dyDescent="0.25">
      <c r="A6054" s="224">
        <v>6050</v>
      </c>
      <c r="B6054" s="62" t="s">
        <v>3302</v>
      </c>
      <c r="C6054" s="13" t="s">
        <v>2360</v>
      </c>
      <c r="D6054" s="18">
        <v>0.23</v>
      </c>
      <c r="E6054" s="122"/>
      <c r="F6054" s="17"/>
      <c r="G6054" s="18">
        <v>23</v>
      </c>
      <c r="H6054" s="17"/>
      <c r="I6054" s="19"/>
      <c r="J6054" s="18">
        <v>0</v>
      </c>
      <c r="K6054" s="17"/>
      <c r="L6054" s="19"/>
      <c r="M6054" s="19"/>
      <c r="N6054" s="18">
        <v>0</v>
      </c>
      <c r="O6054" s="19"/>
      <c r="P6054" s="19"/>
      <c r="Q6054" s="19"/>
      <c r="R6054" s="19"/>
      <c r="S6054" s="18">
        <v>0</v>
      </c>
      <c r="T6054" s="20"/>
      <c r="U6054" s="17"/>
      <c r="V6054" s="17"/>
      <c r="W6054" s="17"/>
      <c r="X6054" s="17"/>
      <c r="Y6054" s="17"/>
      <c r="Z6054" s="18">
        <v>0</v>
      </c>
      <c r="AA6054" s="17"/>
      <c r="AB6054" s="17"/>
      <c r="AC6054" s="41">
        <v>23</v>
      </c>
    </row>
    <row r="6055" spans="1:29" x14ac:dyDescent="0.25">
      <c r="A6055" s="225">
        <v>6051</v>
      </c>
      <c r="B6055" s="62" t="s">
        <v>3303</v>
      </c>
      <c r="C6055" s="13" t="s">
        <v>2360</v>
      </c>
      <c r="D6055" s="18">
        <v>0.22916666666666669</v>
      </c>
      <c r="E6055" s="122"/>
      <c r="F6055" s="17"/>
      <c r="G6055" s="18">
        <v>22.916666666666668</v>
      </c>
      <c r="H6055" s="17"/>
      <c r="I6055" s="19"/>
      <c r="J6055" s="18">
        <v>0</v>
      </c>
      <c r="K6055" s="17"/>
      <c r="L6055" s="19"/>
      <c r="M6055" s="19"/>
      <c r="N6055" s="18">
        <v>0</v>
      </c>
      <c r="O6055" s="19"/>
      <c r="P6055" s="19"/>
      <c r="Q6055" s="19"/>
      <c r="R6055" s="19"/>
      <c r="S6055" s="18">
        <v>0</v>
      </c>
      <c r="T6055" s="20"/>
      <c r="U6055" s="17"/>
      <c r="V6055" s="17"/>
      <c r="W6055" s="17"/>
      <c r="X6055" s="17"/>
      <c r="Y6055" s="17"/>
      <c r="Z6055" s="18">
        <v>0</v>
      </c>
      <c r="AA6055" s="17"/>
      <c r="AB6055" s="17"/>
      <c r="AC6055" s="41">
        <v>22.916666666666668</v>
      </c>
    </row>
    <row r="6056" spans="1:29" x14ac:dyDescent="0.25">
      <c r="A6056" s="224">
        <v>6052</v>
      </c>
      <c r="B6056" s="81" t="s">
        <v>2308</v>
      </c>
      <c r="C6056" s="8" t="s">
        <v>1369</v>
      </c>
      <c r="D6056" s="18">
        <v>0.22868913857677903</v>
      </c>
      <c r="E6056" s="122"/>
      <c r="F6056" s="17"/>
      <c r="G6056" s="18">
        <f>SUM(D6056*100,E6056:F6056)</f>
        <v>22.868913857677903</v>
      </c>
      <c r="H6056" s="17"/>
      <c r="I6056" s="19"/>
      <c r="J6056" s="18">
        <f>SUM(H6056:I6056)</f>
        <v>0</v>
      </c>
      <c r="K6056" s="17"/>
      <c r="L6056" s="19"/>
      <c r="M6056" s="19"/>
      <c r="N6056" s="18">
        <f>SUM(K6056:M6056)</f>
        <v>0</v>
      </c>
      <c r="O6056" s="19"/>
      <c r="P6056" s="19"/>
      <c r="Q6056" s="19"/>
      <c r="R6056" s="19"/>
      <c r="S6056" s="18">
        <f>SUM(O6056:R6056)</f>
        <v>0</v>
      </c>
      <c r="T6056" s="20"/>
      <c r="U6056" s="17"/>
      <c r="V6056" s="17"/>
      <c r="W6056" s="17"/>
      <c r="X6056" s="17"/>
      <c r="Y6056" s="17"/>
      <c r="Z6056" s="18">
        <f>SUM(T6056:Y6056)</f>
        <v>0</v>
      </c>
      <c r="AA6056" s="17"/>
      <c r="AB6056" s="17"/>
      <c r="AC6056" s="41">
        <f>G6056+J6056+N6056+S6056+Z6056+AA6056-AB6056</f>
        <v>22.868913857677903</v>
      </c>
    </row>
    <row r="6057" spans="1:29" x14ac:dyDescent="0.25">
      <c r="A6057" s="224">
        <v>6053</v>
      </c>
      <c r="B6057" s="62" t="s">
        <v>4663</v>
      </c>
      <c r="C6057" s="8" t="s">
        <v>4042</v>
      </c>
      <c r="D6057" s="18">
        <v>0.22866666666666666</v>
      </c>
      <c r="E6057" s="124"/>
      <c r="F6057" s="17"/>
      <c r="G6057" s="18">
        <f>SUM(D6057*100,E6057:F6057)</f>
        <v>22.866666666666667</v>
      </c>
      <c r="H6057" s="17"/>
      <c r="I6057" s="19"/>
      <c r="J6057" s="18">
        <f>SUM(H6057:I6057)</f>
        <v>0</v>
      </c>
      <c r="K6057" s="17"/>
      <c r="L6057" s="19"/>
      <c r="M6057" s="19"/>
      <c r="N6057" s="18">
        <f>SUM(K6057:M6057)</f>
        <v>0</v>
      </c>
      <c r="O6057" s="19"/>
      <c r="P6057" s="19"/>
      <c r="Q6057" s="19"/>
      <c r="R6057" s="19"/>
      <c r="S6057" s="18">
        <f>SUM(O6057:R6057)</f>
        <v>0</v>
      </c>
      <c r="T6057" s="20"/>
      <c r="U6057" s="17"/>
      <c r="V6057" s="17"/>
      <c r="W6057" s="17"/>
      <c r="X6057" s="17"/>
      <c r="Y6057" s="17"/>
      <c r="Z6057" s="18">
        <f>SUM(T6057:Y6057)</f>
        <v>0</v>
      </c>
      <c r="AA6057" s="17"/>
      <c r="AB6057" s="17"/>
      <c r="AC6057" s="41">
        <f>G6057+J6057+N6057+S6057+Z6057+AA6057-AB6057</f>
        <v>22.866666666666667</v>
      </c>
    </row>
    <row r="6058" spans="1:29" x14ac:dyDescent="0.25">
      <c r="A6058" s="224">
        <v>6054</v>
      </c>
      <c r="B6058" s="62" t="s">
        <v>4661</v>
      </c>
      <c r="C6058" s="8" t="s">
        <v>4042</v>
      </c>
      <c r="D6058" s="18">
        <v>0.22833333333333333</v>
      </c>
      <c r="E6058" s="124"/>
      <c r="F6058" s="17"/>
      <c r="G6058" s="18">
        <f>SUM(D6058*100,E6058:F6058)</f>
        <v>22.833333333333332</v>
      </c>
      <c r="H6058" s="17"/>
      <c r="I6058" s="19"/>
      <c r="J6058" s="18">
        <f>SUM(H6058:I6058)</f>
        <v>0</v>
      </c>
      <c r="K6058" s="17"/>
      <c r="L6058" s="19"/>
      <c r="M6058" s="19"/>
      <c r="N6058" s="18">
        <f>SUM(K6058:M6058)</f>
        <v>0</v>
      </c>
      <c r="O6058" s="19"/>
      <c r="P6058" s="19"/>
      <c r="Q6058" s="19"/>
      <c r="R6058" s="19"/>
      <c r="S6058" s="18">
        <f>SUM(O6058:R6058)</f>
        <v>0</v>
      </c>
      <c r="T6058" s="20"/>
      <c r="U6058" s="17"/>
      <c r="V6058" s="17"/>
      <c r="W6058" s="17"/>
      <c r="X6058" s="17"/>
      <c r="Y6058" s="17"/>
      <c r="Z6058" s="18">
        <f>SUM(T6058:Y6058)</f>
        <v>0</v>
      </c>
      <c r="AA6058" s="17"/>
      <c r="AB6058" s="17"/>
      <c r="AC6058" s="41">
        <f>G6058+J6058+N6058+S6058+Z6058+AA6058-AB6058</f>
        <v>22.833333333333332</v>
      </c>
    </row>
    <row r="6059" spans="1:29" x14ac:dyDescent="0.25">
      <c r="A6059" s="225">
        <v>6055</v>
      </c>
      <c r="B6059" s="62" t="s">
        <v>4013</v>
      </c>
      <c r="C6059" s="13" t="s">
        <v>3340</v>
      </c>
      <c r="D6059" s="18">
        <v>0.2265625</v>
      </c>
      <c r="E6059" s="122"/>
      <c r="F6059" s="17"/>
      <c r="G6059" s="18">
        <v>22.65625</v>
      </c>
      <c r="H6059" s="17"/>
      <c r="I6059" s="19"/>
      <c r="J6059" s="18">
        <v>0</v>
      </c>
      <c r="K6059" s="17"/>
      <c r="L6059" s="19"/>
      <c r="M6059" s="19"/>
      <c r="N6059" s="18">
        <v>0</v>
      </c>
      <c r="O6059" s="19"/>
      <c r="P6059" s="19"/>
      <c r="Q6059" s="19"/>
      <c r="R6059" s="19"/>
      <c r="S6059" s="18">
        <v>0</v>
      </c>
      <c r="T6059" s="20"/>
      <c r="U6059" s="17"/>
      <c r="V6059" s="17"/>
      <c r="W6059" s="17"/>
      <c r="X6059" s="17"/>
      <c r="Y6059" s="17"/>
      <c r="Z6059" s="18">
        <v>0</v>
      </c>
      <c r="AA6059" s="17"/>
      <c r="AB6059" s="17"/>
      <c r="AC6059" s="41">
        <v>22.65625</v>
      </c>
    </row>
    <row r="6060" spans="1:29" x14ac:dyDescent="0.25">
      <c r="A6060" s="224">
        <v>6056</v>
      </c>
      <c r="B6060" s="82" t="s">
        <v>2309</v>
      </c>
      <c r="C6060" s="25" t="s">
        <v>1369</v>
      </c>
      <c r="D6060" s="18">
        <v>0.22508333333333333</v>
      </c>
      <c r="E6060" s="122"/>
      <c r="F6060" s="17"/>
      <c r="G6060" s="18">
        <f>SUM(D6060*100,E6060:F6060)</f>
        <v>22.508333333333333</v>
      </c>
      <c r="H6060" s="17"/>
      <c r="I6060" s="19"/>
      <c r="J6060" s="18">
        <f>SUM(H6060:I6060)</f>
        <v>0</v>
      </c>
      <c r="K6060" s="17"/>
      <c r="L6060" s="19"/>
      <c r="M6060" s="19"/>
      <c r="N6060" s="18">
        <f>SUM(K6060:M6060)</f>
        <v>0</v>
      </c>
      <c r="O6060" s="19"/>
      <c r="P6060" s="19"/>
      <c r="Q6060" s="19"/>
      <c r="R6060" s="19"/>
      <c r="S6060" s="18">
        <f>SUM(O6060:R6060)</f>
        <v>0</v>
      </c>
      <c r="T6060" s="20"/>
      <c r="U6060" s="17"/>
      <c r="V6060" s="17"/>
      <c r="W6060" s="17"/>
      <c r="X6060" s="17"/>
      <c r="Y6060" s="17"/>
      <c r="Z6060" s="18">
        <f>SUM(T6060:Y6060)</f>
        <v>0</v>
      </c>
      <c r="AA6060" s="17"/>
      <c r="AB6060" s="17"/>
      <c r="AC6060" s="41">
        <f>G6060+J6060+N6060+S6060+Z6060+AA6060-AB6060</f>
        <v>22.508333333333333</v>
      </c>
    </row>
    <row r="6061" spans="1:29" x14ac:dyDescent="0.25">
      <c r="A6061" s="224">
        <v>6057</v>
      </c>
      <c r="B6061" s="90" t="s">
        <v>2178</v>
      </c>
      <c r="C6061" s="21" t="s">
        <v>1369</v>
      </c>
      <c r="D6061" s="18">
        <v>0.22501529051987768</v>
      </c>
      <c r="E6061" s="122"/>
      <c r="F6061" s="17"/>
      <c r="G6061" s="18">
        <f>SUM(D6061*100,E6061:F6061)</f>
        <v>22.501529051987767</v>
      </c>
      <c r="H6061" s="17"/>
      <c r="I6061" s="19"/>
      <c r="J6061" s="18">
        <f>SUM(H6061:I6061)</f>
        <v>0</v>
      </c>
      <c r="K6061" s="17"/>
      <c r="L6061" s="19"/>
      <c r="M6061" s="19"/>
      <c r="N6061" s="18">
        <f>SUM(K6061:M6061)</f>
        <v>0</v>
      </c>
      <c r="O6061" s="19"/>
      <c r="P6061" s="19"/>
      <c r="Q6061" s="19"/>
      <c r="R6061" s="19"/>
      <c r="S6061" s="18">
        <f>SUM(O6061:R6061)</f>
        <v>0</v>
      </c>
      <c r="T6061" s="20"/>
      <c r="U6061" s="17"/>
      <c r="V6061" s="17"/>
      <c r="W6061" s="17"/>
      <c r="X6061" s="17"/>
      <c r="Y6061" s="17"/>
      <c r="Z6061" s="18">
        <f>SUM(T6061:Y6061)</f>
        <v>0</v>
      </c>
      <c r="AA6061" s="17"/>
      <c r="AB6061" s="17"/>
      <c r="AC6061" s="41">
        <f>G6061+J6061+N6061+S6061+Z6061+AA6061-AB6061</f>
        <v>22.501529051987767</v>
      </c>
    </row>
    <row r="6062" spans="1:29" x14ac:dyDescent="0.25">
      <c r="A6062" s="224">
        <v>6058</v>
      </c>
      <c r="B6062" s="94" t="s">
        <v>2310</v>
      </c>
      <c r="C6062" s="8" t="s">
        <v>1369</v>
      </c>
      <c r="D6062" s="18">
        <v>0.22411985018726591</v>
      </c>
      <c r="E6062" s="122"/>
      <c r="F6062" s="17"/>
      <c r="G6062" s="18">
        <f>SUM(D6062*100,E6062:F6062)</f>
        <v>22.41198501872659</v>
      </c>
      <c r="H6062" s="17"/>
      <c r="I6062" s="19"/>
      <c r="J6062" s="18">
        <f>SUM(H6062:I6062)</f>
        <v>0</v>
      </c>
      <c r="K6062" s="17"/>
      <c r="L6062" s="19"/>
      <c r="M6062" s="19"/>
      <c r="N6062" s="18">
        <f>SUM(K6062:M6062)</f>
        <v>0</v>
      </c>
      <c r="O6062" s="19"/>
      <c r="P6062" s="19"/>
      <c r="Q6062" s="19"/>
      <c r="R6062" s="19"/>
      <c r="S6062" s="18">
        <f>SUM(O6062:R6062)</f>
        <v>0</v>
      </c>
      <c r="T6062" s="20"/>
      <c r="U6062" s="17"/>
      <c r="V6062" s="17"/>
      <c r="W6062" s="17"/>
      <c r="X6062" s="17"/>
      <c r="Y6062" s="17"/>
      <c r="Z6062" s="18">
        <f>SUM(T6062:Y6062)</f>
        <v>0</v>
      </c>
      <c r="AA6062" s="17"/>
      <c r="AB6062" s="17"/>
      <c r="AC6062" s="41">
        <f>G6062+J6062+N6062+S6062+Z6062+AA6062-AB6062</f>
        <v>22.41198501872659</v>
      </c>
    </row>
    <row r="6063" spans="1:29" x14ac:dyDescent="0.25">
      <c r="A6063" s="225">
        <v>6059</v>
      </c>
      <c r="B6063" s="109">
        <v>194077</v>
      </c>
      <c r="C6063" s="36" t="s">
        <v>5457</v>
      </c>
      <c r="D6063" s="39">
        <v>0.22333333333333333</v>
      </c>
      <c r="E6063" s="123"/>
      <c r="F6063" s="33"/>
      <c r="G6063" s="34">
        <v>22.333333333333332</v>
      </c>
      <c r="H6063" s="33"/>
      <c r="I6063" s="32"/>
      <c r="J6063" s="34">
        <v>0</v>
      </c>
      <c r="K6063" s="33"/>
      <c r="L6063" s="32"/>
      <c r="M6063" s="32"/>
      <c r="N6063" s="34">
        <v>0</v>
      </c>
      <c r="O6063" s="32"/>
      <c r="P6063" s="32"/>
      <c r="Q6063" s="32"/>
      <c r="R6063" s="32"/>
      <c r="S6063" s="34">
        <v>0</v>
      </c>
      <c r="T6063" s="35"/>
      <c r="U6063" s="33"/>
      <c r="V6063" s="33"/>
      <c r="W6063" s="33"/>
      <c r="X6063" s="33"/>
      <c r="Y6063" s="33"/>
      <c r="Z6063" s="34">
        <v>0</v>
      </c>
      <c r="AA6063" s="33"/>
      <c r="AB6063" s="33"/>
      <c r="AC6063" s="42">
        <v>22.333333333333332</v>
      </c>
    </row>
    <row r="6064" spans="1:29" x14ac:dyDescent="0.25">
      <c r="A6064" s="224">
        <v>6060</v>
      </c>
      <c r="B6064" s="62" t="s">
        <v>3304</v>
      </c>
      <c r="C6064" s="13" t="s">
        <v>2360</v>
      </c>
      <c r="D6064" s="18">
        <v>0.223</v>
      </c>
      <c r="E6064" s="122"/>
      <c r="F6064" s="17"/>
      <c r="G6064" s="18">
        <v>22.3</v>
      </c>
      <c r="H6064" s="17"/>
      <c r="I6064" s="19"/>
      <c r="J6064" s="18">
        <v>0</v>
      </c>
      <c r="K6064" s="17"/>
      <c r="L6064" s="19"/>
      <c r="M6064" s="19"/>
      <c r="N6064" s="18">
        <v>0</v>
      </c>
      <c r="O6064" s="19"/>
      <c r="P6064" s="19"/>
      <c r="Q6064" s="19"/>
      <c r="R6064" s="19"/>
      <c r="S6064" s="18">
        <v>0</v>
      </c>
      <c r="T6064" s="20"/>
      <c r="U6064" s="17"/>
      <c r="V6064" s="17"/>
      <c r="W6064" s="17"/>
      <c r="X6064" s="17"/>
      <c r="Y6064" s="17"/>
      <c r="Z6064" s="18">
        <v>0</v>
      </c>
      <c r="AA6064" s="17"/>
      <c r="AB6064" s="17"/>
      <c r="AC6064" s="41">
        <v>22.3</v>
      </c>
    </row>
    <row r="6065" spans="1:29" x14ac:dyDescent="0.25">
      <c r="A6065" s="224">
        <v>6061</v>
      </c>
      <c r="B6065" s="58" t="s">
        <v>1315</v>
      </c>
      <c r="C6065" s="8" t="s">
        <v>5456</v>
      </c>
      <c r="D6065" s="6">
        <v>0.22266666666666668</v>
      </c>
      <c r="E6065" s="121"/>
      <c r="F6065" s="5"/>
      <c r="G6065" s="6">
        <f>SUM(D6065*100,E6065:F6065)</f>
        <v>22.266666666666669</v>
      </c>
      <c r="H6065" s="5"/>
      <c r="I6065" s="4"/>
      <c r="J6065" s="6">
        <f>SUM(H6065:I6065)</f>
        <v>0</v>
      </c>
      <c r="K6065" s="5"/>
      <c r="L6065" s="4"/>
      <c r="M6065" s="4"/>
      <c r="N6065" s="6">
        <f>SUM(K6065:M6065)</f>
        <v>0</v>
      </c>
      <c r="O6065" s="4"/>
      <c r="P6065" s="4"/>
      <c r="Q6065" s="4"/>
      <c r="R6065" s="4"/>
      <c r="S6065" s="6">
        <f>SUM(O6065:R6065)</f>
        <v>0</v>
      </c>
      <c r="T6065" s="7"/>
      <c r="U6065" s="5"/>
      <c r="V6065" s="5"/>
      <c r="W6065" s="5"/>
      <c r="X6065" s="5"/>
      <c r="Y6065" s="5"/>
      <c r="Z6065" s="6">
        <f>SUM(T6065:Y6065)</f>
        <v>0</v>
      </c>
      <c r="AA6065" s="5"/>
      <c r="AB6065" s="5"/>
      <c r="AC6065" s="40">
        <f>G6065+J6065+N6065+S6065+Z6065+AA6065-AB6065</f>
        <v>22.266666666666669</v>
      </c>
    </row>
    <row r="6066" spans="1:29" ht="25.5" x14ac:dyDescent="0.25">
      <c r="A6066" s="224">
        <v>6062</v>
      </c>
      <c r="B6066" s="81" t="s">
        <v>2311</v>
      </c>
      <c r="C6066" s="13" t="s">
        <v>1369</v>
      </c>
      <c r="D6066" s="18">
        <v>0.2225</v>
      </c>
      <c r="E6066" s="122"/>
      <c r="F6066" s="17"/>
      <c r="G6066" s="18">
        <f>SUM(D6066*100,E6066:F6066)</f>
        <v>22.25</v>
      </c>
      <c r="H6066" s="17"/>
      <c r="I6066" s="19"/>
      <c r="J6066" s="18">
        <f>SUM(H6066:I6066)</f>
        <v>0</v>
      </c>
      <c r="K6066" s="17"/>
      <c r="L6066" s="19"/>
      <c r="M6066" s="19"/>
      <c r="N6066" s="18">
        <f>SUM(K6066:M6066)</f>
        <v>0</v>
      </c>
      <c r="O6066" s="19"/>
      <c r="P6066" s="19"/>
      <c r="Q6066" s="19"/>
      <c r="R6066" s="19"/>
      <c r="S6066" s="18">
        <f>SUM(O6066:R6066)</f>
        <v>0</v>
      </c>
      <c r="T6066" s="20"/>
      <c r="U6066" s="17"/>
      <c r="V6066" s="17"/>
      <c r="W6066" s="17"/>
      <c r="X6066" s="17"/>
      <c r="Y6066" s="17"/>
      <c r="Z6066" s="18">
        <f>SUM(T6066:Y6066)</f>
        <v>0</v>
      </c>
      <c r="AA6066" s="17"/>
      <c r="AB6066" s="17"/>
      <c r="AC6066" s="41">
        <f>G6066+J6066+N6066+S6066+Z6066+AA6066-AB6066</f>
        <v>22.25</v>
      </c>
    </row>
    <row r="6067" spans="1:29" x14ac:dyDescent="0.25">
      <c r="A6067" s="225">
        <v>6063</v>
      </c>
      <c r="B6067" s="81" t="s">
        <v>2312</v>
      </c>
      <c r="C6067" s="8" t="s">
        <v>1369</v>
      </c>
      <c r="D6067" s="18">
        <v>0.22247191011235956</v>
      </c>
      <c r="E6067" s="122"/>
      <c r="F6067" s="17"/>
      <c r="G6067" s="18">
        <f>SUM(D6067*100,E6067:F6067)</f>
        <v>22.247191011235955</v>
      </c>
      <c r="H6067" s="17"/>
      <c r="I6067" s="19"/>
      <c r="J6067" s="18">
        <f>SUM(H6067:I6067)</f>
        <v>0</v>
      </c>
      <c r="K6067" s="17"/>
      <c r="L6067" s="19"/>
      <c r="M6067" s="19"/>
      <c r="N6067" s="18">
        <f>SUM(K6067:M6067)</f>
        <v>0</v>
      </c>
      <c r="O6067" s="19"/>
      <c r="P6067" s="19"/>
      <c r="Q6067" s="19"/>
      <c r="R6067" s="19"/>
      <c r="S6067" s="18">
        <f>SUM(O6067:R6067)</f>
        <v>0</v>
      </c>
      <c r="T6067" s="20"/>
      <c r="U6067" s="17"/>
      <c r="V6067" s="17"/>
      <c r="W6067" s="17"/>
      <c r="X6067" s="17"/>
      <c r="Y6067" s="17"/>
      <c r="Z6067" s="18">
        <f>SUM(T6067:Y6067)</f>
        <v>0</v>
      </c>
      <c r="AA6067" s="17"/>
      <c r="AB6067" s="17"/>
      <c r="AC6067" s="41">
        <f>G6067+J6067+N6067+S6067+Z6067+AA6067-AB6067</f>
        <v>22.247191011235955</v>
      </c>
    </row>
    <row r="6068" spans="1:29" x14ac:dyDescent="0.25">
      <c r="A6068" s="224">
        <v>6064</v>
      </c>
      <c r="B6068" s="62" t="s">
        <v>3305</v>
      </c>
      <c r="C6068" s="13" t="s">
        <v>2360</v>
      </c>
      <c r="D6068" s="18">
        <v>0.22</v>
      </c>
      <c r="E6068" s="122"/>
      <c r="F6068" s="17"/>
      <c r="G6068" s="18">
        <v>22</v>
      </c>
      <c r="H6068" s="17"/>
      <c r="I6068" s="19"/>
      <c r="J6068" s="18">
        <v>0</v>
      </c>
      <c r="K6068" s="17"/>
      <c r="L6068" s="19"/>
      <c r="M6068" s="19"/>
      <c r="N6068" s="18">
        <v>0</v>
      </c>
      <c r="O6068" s="19"/>
      <c r="P6068" s="19"/>
      <c r="Q6068" s="19"/>
      <c r="R6068" s="19"/>
      <c r="S6068" s="18">
        <v>0</v>
      </c>
      <c r="T6068" s="20"/>
      <c r="U6068" s="17"/>
      <c r="V6068" s="17"/>
      <c r="W6068" s="17"/>
      <c r="X6068" s="17"/>
      <c r="Y6068" s="17"/>
      <c r="Z6068" s="18">
        <v>0</v>
      </c>
      <c r="AA6068" s="17"/>
      <c r="AB6068" s="17"/>
      <c r="AC6068" s="41">
        <v>22</v>
      </c>
    </row>
    <row r="6069" spans="1:29" x14ac:dyDescent="0.25">
      <c r="A6069" s="224">
        <v>6065</v>
      </c>
      <c r="B6069" s="109">
        <v>204106</v>
      </c>
      <c r="C6069" s="36" t="s">
        <v>5457</v>
      </c>
      <c r="D6069" s="38">
        <v>0.21875</v>
      </c>
      <c r="E6069" s="123"/>
      <c r="F6069" s="33"/>
      <c r="G6069" s="34">
        <v>21.875</v>
      </c>
      <c r="H6069" s="33"/>
      <c r="I6069" s="32"/>
      <c r="J6069" s="34">
        <v>0</v>
      </c>
      <c r="K6069" s="33"/>
      <c r="L6069" s="32"/>
      <c r="M6069" s="32"/>
      <c r="N6069" s="34">
        <v>0</v>
      </c>
      <c r="O6069" s="32"/>
      <c r="P6069" s="32"/>
      <c r="Q6069" s="32"/>
      <c r="R6069" s="32"/>
      <c r="S6069" s="34">
        <v>0</v>
      </c>
      <c r="T6069" s="35"/>
      <c r="U6069" s="33"/>
      <c r="V6069" s="33"/>
      <c r="W6069" s="33"/>
      <c r="X6069" s="33"/>
      <c r="Y6069" s="33"/>
      <c r="Z6069" s="34">
        <v>0</v>
      </c>
      <c r="AA6069" s="33"/>
      <c r="AB6069" s="33"/>
      <c r="AC6069" s="42">
        <v>21.875</v>
      </c>
    </row>
    <row r="6070" spans="1:29" x14ac:dyDescent="0.25">
      <c r="A6070" s="224">
        <v>6066</v>
      </c>
      <c r="B6070" s="62" t="s">
        <v>4916</v>
      </c>
      <c r="C6070" s="8" t="s">
        <v>4042</v>
      </c>
      <c r="D6070" s="18">
        <v>0.2172972972972973</v>
      </c>
      <c r="E6070" s="124"/>
      <c r="F6070" s="17"/>
      <c r="G6070" s="18">
        <f>SUM(D6070*100,E6070:F6070)</f>
        <v>21.72972972972973</v>
      </c>
      <c r="H6070" s="17"/>
      <c r="I6070" s="19"/>
      <c r="J6070" s="18">
        <f>SUM(H6070:I6070)</f>
        <v>0</v>
      </c>
      <c r="K6070" s="17"/>
      <c r="L6070" s="19"/>
      <c r="M6070" s="19"/>
      <c r="N6070" s="18">
        <f>SUM(K6070:M6070)</f>
        <v>0</v>
      </c>
      <c r="O6070" s="19"/>
      <c r="P6070" s="19"/>
      <c r="Q6070" s="19"/>
      <c r="R6070" s="19"/>
      <c r="S6070" s="18">
        <f>SUM(O6070:R6070)</f>
        <v>0</v>
      </c>
      <c r="T6070" s="20"/>
      <c r="U6070" s="17"/>
      <c r="V6070" s="17"/>
      <c r="W6070" s="17"/>
      <c r="X6070" s="17"/>
      <c r="Y6070" s="17"/>
      <c r="Z6070" s="18">
        <f>SUM(T6070:Y6070)</f>
        <v>0</v>
      </c>
      <c r="AA6070" s="17"/>
      <c r="AB6070" s="17"/>
      <c r="AC6070" s="41">
        <f>G6070+J6070+N6070+S6070+Z6070+AA6070-AB6070</f>
        <v>21.72972972972973</v>
      </c>
    </row>
    <row r="6071" spans="1:29" x14ac:dyDescent="0.25">
      <c r="A6071" s="225">
        <v>6067</v>
      </c>
      <c r="B6071" s="58" t="s">
        <v>1316</v>
      </c>
      <c r="C6071" s="8" t="s">
        <v>5456</v>
      </c>
      <c r="D6071" s="6">
        <v>0.21677419354838709</v>
      </c>
      <c r="E6071" s="121"/>
      <c r="F6071" s="5"/>
      <c r="G6071" s="6">
        <f>SUM(D6071*100,E6071:F6071)</f>
        <v>21.677419354838708</v>
      </c>
      <c r="H6071" s="5"/>
      <c r="I6071" s="4"/>
      <c r="J6071" s="6">
        <f>SUM(H6071:I6071)</f>
        <v>0</v>
      </c>
      <c r="K6071" s="5"/>
      <c r="L6071" s="4"/>
      <c r="M6071" s="4"/>
      <c r="N6071" s="6">
        <f>SUM(K6071:M6071)</f>
        <v>0</v>
      </c>
      <c r="O6071" s="4"/>
      <c r="P6071" s="4"/>
      <c r="Q6071" s="4"/>
      <c r="R6071" s="4"/>
      <c r="S6071" s="6">
        <f>SUM(O6071:R6071)</f>
        <v>0</v>
      </c>
      <c r="T6071" s="7"/>
      <c r="U6071" s="5"/>
      <c r="V6071" s="5"/>
      <c r="W6071" s="5"/>
      <c r="X6071" s="5"/>
      <c r="Y6071" s="5"/>
      <c r="Z6071" s="6">
        <f>SUM(T6071:Y6071)</f>
        <v>0</v>
      </c>
      <c r="AA6071" s="5"/>
      <c r="AB6071" s="5"/>
      <c r="AC6071" s="40">
        <f>G6071+J6071+N6071+S6071+Z6071+AA6071-AB6071</f>
        <v>21.677419354838708</v>
      </c>
    </row>
    <row r="6072" spans="1:29" x14ac:dyDescent="0.25">
      <c r="A6072" s="224">
        <v>6068</v>
      </c>
      <c r="B6072" s="58" t="s">
        <v>1317</v>
      </c>
      <c r="C6072" s="8" t="s">
        <v>5456</v>
      </c>
      <c r="D6072" s="6">
        <v>0.21451612903225806</v>
      </c>
      <c r="E6072" s="121"/>
      <c r="F6072" s="5"/>
      <c r="G6072" s="6">
        <f>SUM(D6072*100,E6072:F6072)</f>
        <v>21.451612903225804</v>
      </c>
      <c r="H6072" s="5"/>
      <c r="I6072" s="4"/>
      <c r="J6072" s="6">
        <f>SUM(H6072:I6072)</f>
        <v>0</v>
      </c>
      <c r="K6072" s="5"/>
      <c r="L6072" s="4"/>
      <c r="M6072" s="4"/>
      <c r="N6072" s="6">
        <f>SUM(K6072:M6072)</f>
        <v>0</v>
      </c>
      <c r="O6072" s="4"/>
      <c r="P6072" s="4"/>
      <c r="Q6072" s="4"/>
      <c r="R6072" s="4"/>
      <c r="S6072" s="6">
        <f>SUM(O6072:R6072)</f>
        <v>0</v>
      </c>
      <c r="T6072" s="7"/>
      <c r="U6072" s="5"/>
      <c r="V6072" s="5"/>
      <c r="W6072" s="5"/>
      <c r="X6072" s="5"/>
      <c r="Y6072" s="5"/>
      <c r="Z6072" s="6">
        <f>SUM(T6072:Y6072)</f>
        <v>0</v>
      </c>
      <c r="AA6072" s="5"/>
      <c r="AB6072" s="5"/>
      <c r="AC6072" s="40">
        <f>G6072+J6072+N6072+S6072+Z6072+AA6072-AB6072</f>
        <v>21.451612903225804</v>
      </c>
    </row>
    <row r="6073" spans="1:29" x14ac:dyDescent="0.25">
      <c r="A6073" s="224">
        <v>6069</v>
      </c>
      <c r="B6073" s="103" t="s">
        <v>2313</v>
      </c>
      <c r="C6073" s="8" t="s">
        <v>1369</v>
      </c>
      <c r="D6073" s="18">
        <v>0.19800000000000001</v>
      </c>
      <c r="E6073" s="122"/>
      <c r="F6073" s="17"/>
      <c r="G6073" s="18">
        <f>SUM(D6073*100,E6073:F6073)</f>
        <v>19.8</v>
      </c>
      <c r="H6073" s="17"/>
      <c r="I6073" s="19"/>
      <c r="J6073" s="18">
        <f>SUM(H6073:I6073)</f>
        <v>0</v>
      </c>
      <c r="K6073" s="17"/>
      <c r="L6073" s="19"/>
      <c r="M6073" s="19"/>
      <c r="N6073" s="18">
        <f>SUM(K6073:M6073)</f>
        <v>0</v>
      </c>
      <c r="O6073" s="19"/>
      <c r="P6073" s="19">
        <v>0.5</v>
      </c>
      <c r="Q6073" s="19"/>
      <c r="R6073" s="19"/>
      <c r="S6073" s="18">
        <f>SUM(O6073:R6073)</f>
        <v>0.5</v>
      </c>
      <c r="T6073" s="20"/>
      <c r="U6073" s="17">
        <v>0.5</v>
      </c>
      <c r="V6073" s="17"/>
      <c r="W6073" s="17">
        <f>0.2+0.2</f>
        <v>0.4</v>
      </c>
      <c r="X6073" s="17"/>
      <c r="Y6073" s="17"/>
      <c r="Z6073" s="18">
        <f>SUM(T6073:Y6073)</f>
        <v>0.9</v>
      </c>
      <c r="AA6073" s="17"/>
      <c r="AB6073" s="17"/>
      <c r="AC6073" s="41">
        <f>G6073+J6073+N6073+S6073+Z6073+AA6073-AB6073</f>
        <v>21.2</v>
      </c>
    </row>
    <row r="6074" spans="1:29" x14ac:dyDescent="0.25">
      <c r="A6074" s="224">
        <v>6070</v>
      </c>
      <c r="B6074" s="58" t="s">
        <v>1318</v>
      </c>
      <c r="C6074" s="8" t="s">
        <v>5456</v>
      </c>
      <c r="D6074" s="6">
        <v>0.21096774193548387</v>
      </c>
      <c r="E6074" s="121"/>
      <c r="F6074" s="5"/>
      <c r="G6074" s="6">
        <f>SUM(D6074*100,E6074:F6074)</f>
        <v>21.096774193548388</v>
      </c>
      <c r="H6074" s="5"/>
      <c r="I6074" s="4"/>
      <c r="J6074" s="6">
        <f>SUM(H6074:I6074)</f>
        <v>0</v>
      </c>
      <c r="K6074" s="5"/>
      <c r="L6074" s="4"/>
      <c r="M6074" s="4"/>
      <c r="N6074" s="6">
        <f>SUM(K6074:M6074)</f>
        <v>0</v>
      </c>
      <c r="O6074" s="4"/>
      <c r="P6074" s="4"/>
      <c r="Q6074" s="4"/>
      <c r="R6074" s="4"/>
      <c r="S6074" s="6">
        <f>SUM(O6074:R6074)</f>
        <v>0</v>
      </c>
      <c r="T6074" s="7"/>
      <c r="U6074" s="5"/>
      <c r="V6074" s="5"/>
      <c r="W6074" s="5"/>
      <c r="X6074" s="5"/>
      <c r="Y6074" s="5"/>
      <c r="Z6074" s="6">
        <f>SUM(T6074:Y6074)</f>
        <v>0</v>
      </c>
      <c r="AA6074" s="5"/>
      <c r="AB6074" s="5"/>
      <c r="AC6074" s="40">
        <f>G6074+J6074+N6074+S6074+Z6074+AA6074-AB6074</f>
        <v>21.096774193548388</v>
      </c>
    </row>
    <row r="6075" spans="1:29" x14ac:dyDescent="0.25">
      <c r="A6075" s="225">
        <v>6071</v>
      </c>
      <c r="B6075" s="58" t="s">
        <v>1319</v>
      </c>
      <c r="C6075" s="8" t="s">
        <v>5456</v>
      </c>
      <c r="D6075" s="6">
        <v>0.1</v>
      </c>
      <c r="E6075" s="121"/>
      <c r="F6075" s="5"/>
      <c r="G6075" s="6">
        <f>SUM(D6075*100,E6075:F6075)</f>
        <v>10</v>
      </c>
      <c r="H6075" s="5"/>
      <c r="I6075" s="4"/>
      <c r="J6075" s="6">
        <f>SUM(H6075:I6075)</f>
        <v>0</v>
      </c>
      <c r="K6075" s="5"/>
      <c r="L6075" s="4"/>
      <c r="M6075" s="4"/>
      <c r="N6075" s="6">
        <f>SUM(K6075:M6075)</f>
        <v>0</v>
      </c>
      <c r="O6075" s="4"/>
      <c r="P6075" s="4"/>
      <c r="Q6075" s="4"/>
      <c r="R6075" s="4"/>
      <c r="S6075" s="6">
        <f>SUM(O6075:R6075)</f>
        <v>0</v>
      </c>
      <c r="T6075" s="7">
        <v>1</v>
      </c>
      <c r="U6075" s="5"/>
      <c r="V6075" s="5"/>
      <c r="W6075" s="5">
        <v>10</v>
      </c>
      <c r="X6075" s="5"/>
      <c r="Y6075" s="5"/>
      <c r="Z6075" s="6">
        <f>SUM(T6075:Y6075)</f>
        <v>11</v>
      </c>
      <c r="AA6075" s="5"/>
      <c r="AB6075" s="5"/>
      <c r="AC6075" s="40">
        <f>G6075+J6075+N6075+S6075+Z6075+AA6075-AB6075</f>
        <v>21</v>
      </c>
    </row>
    <row r="6076" spans="1:29" x14ac:dyDescent="0.25">
      <c r="A6076" s="224">
        <v>6072</v>
      </c>
      <c r="B6076" s="59" t="s">
        <v>1320</v>
      </c>
      <c r="C6076" s="8" t="s">
        <v>5456</v>
      </c>
      <c r="D6076" s="6">
        <v>0.20580645161290323</v>
      </c>
      <c r="E6076" s="121"/>
      <c r="F6076" s="5"/>
      <c r="G6076" s="6">
        <f>SUM(D6076*100,E6076:F6076)</f>
        <v>20.580645161290324</v>
      </c>
      <c r="H6076" s="5"/>
      <c r="I6076" s="4"/>
      <c r="J6076" s="6">
        <f>SUM(H6076:I6076)</f>
        <v>0</v>
      </c>
      <c r="K6076" s="5"/>
      <c r="L6076" s="4"/>
      <c r="M6076" s="4"/>
      <c r="N6076" s="6">
        <f>SUM(K6076:M6076)</f>
        <v>0</v>
      </c>
      <c r="O6076" s="4"/>
      <c r="P6076" s="4"/>
      <c r="Q6076" s="4"/>
      <c r="R6076" s="4"/>
      <c r="S6076" s="6">
        <f>SUM(O6076:R6076)</f>
        <v>0</v>
      </c>
      <c r="T6076" s="7"/>
      <c r="U6076" s="5"/>
      <c r="V6076" s="5"/>
      <c r="W6076" s="5"/>
      <c r="X6076" s="5"/>
      <c r="Y6076" s="5"/>
      <c r="Z6076" s="6">
        <f>SUM(T6076:Y6076)</f>
        <v>0</v>
      </c>
      <c r="AA6076" s="5"/>
      <c r="AB6076" s="5"/>
      <c r="AC6076" s="40">
        <f>G6076+J6076+N6076+S6076+Z6076+AA6076-AB6076</f>
        <v>20.580645161290324</v>
      </c>
    </row>
    <row r="6077" spans="1:29" x14ac:dyDescent="0.25">
      <c r="A6077" s="224">
        <v>6073</v>
      </c>
      <c r="B6077" s="58" t="s">
        <v>1321</v>
      </c>
      <c r="C6077" s="8" t="s">
        <v>5456</v>
      </c>
      <c r="D6077" s="6">
        <v>0.20516129032258065</v>
      </c>
      <c r="E6077" s="121"/>
      <c r="F6077" s="5"/>
      <c r="G6077" s="6">
        <f>SUM(D6077*100,E6077:F6077)</f>
        <v>20.516129032258064</v>
      </c>
      <c r="H6077" s="5"/>
      <c r="I6077" s="4"/>
      <c r="J6077" s="6">
        <f>SUM(H6077:I6077)</f>
        <v>0</v>
      </c>
      <c r="K6077" s="5"/>
      <c r="L6077" s="4"/>
      <c r="M6077" s="4"/>
      <c r="N6077" s="6">
        <f>SUM(K6077:M6077)</f>
        <v>0</v>
      </c>
      <c r="O6077" s="4"/>
      <c r="P6077" s="4"/>
      <c r="Q6077" s="4"/>
      <c r="R6077" s="4"/>
      <c r="S6077" s="6">
        <f>SUM(O6077:R6077)</f>
        <v>0</v>
      </c>
      <c r="T6077" s="7"/>
      <c r="U6077" s="5"/>
      <c r="V6077" s="5"/>
      <c r="W6077" s="5"/>
      <c r="X6077" s="5"/>
      <c r="Y6077" s="5"/>
      <c r="Z6077" s="6">
        <f>SUM(T6077:Y6077)</f>
        <v>0</v>
      </c>
      <c r="AA6077" s="5"/>
      <c r="AB6077" s="5"/>
      <c r="AC6077" s="40">
        <f>G6077+J6077+N6077+S6077+Z6077+AA6077-AB6077</f>
        <v>20.516129032258064</v>
      </c>
    </row>
    <row r="6078" spans="1:29" x14ac:dyDescent="0.25">
      <c r="A6078" s="224">
        <v>6074</v>
      </c>
      <c r="B6078" s="61" t="s">
        <v>1322</v>
      </c>
      <c r="C6078" s="8" t="s">
        <v>5456</v>
      </c>
      <c r="D6078" s="6">
        <v>0.2035483870967742</v>
      </c>
      <c r="E6078" s="121"/>
      <c r="F6078" s="5"/>
      <c r="G6078" s="6">
        <f>SUM(D6078*100,E6078:F6078)</f>
        <v>20.35483870967742</v>
      </c>
      <c r="H6078" s="5"/>
      <c r="I6078" s="4"/>
      <c r="J6078" s="6">
        <f>SUM(H6078:I6078)</f>
        <v>0</v>
      </c>
      <c r="K6078" s="5"/>
      <c r="L6078" s="4"/>
      <c r="M6078" s="4"/>
      <c r="N6078" s="6">
        <f>SUM(K6078:M6078)</f>
        <v>0</v>
      </c>
      <c r="O6078" s="4"/>
      <c r="P6078" s="4"/>
      <c r="Q6078" s="4"/>
      <c r="R6078" s="4"/>
      <c r="S6078" s="6">
        <f>SUM(O6078:R6078)</f>
        <v>0</v>
      </c>
      <c r="T6078" s="7"/>
      <c r="U6078" s="5"/>
      <c r="V6078" s="5"/>
      <c r="W6078" s="5"/>
      <c r="X6078" s="5"/>
      <c r="Y6078" s="5"/>
      <c r="Z6078" s="6">
        <f>SUM(T6078:Y6078)</f>
        <v>0</v>
      </c>
      <c r="AA6078" s="5"/>
      <c r="AB6078" s="5"/>
      <c r="AC6078" s="40">
        <f>G6078+J6078+N6078+S6078+Z6078+AA6078-AB6078</f>
        <v>20.35483870967742</v>
      </c>
    </row>
    <row r="6079" spans="1:29" x14ac:dyDescent="0.25">
      <c r="A6079" s="225">
        <v>6075</v>
      </c>
      <c r="B6079" s="62" t="s">
        <v>3306</v>
      </c>
      <c r="C6079" s="13" t="s">
        <v>2360</v>
      </c>
      <c r="D6079" s="18">
        <v>0.20250000000000001</v>
      </c>
      <c r="E6079" s="122"/>
      <c r="F6079" s="17"/>
      <c r="G6079" s="18">
        <v>20.25</v>
      </c>
      <c r="H6079" s="17"/>
      <c r="I6079" s="19"/>
      <c r="J6079" s="18">
        <v>0</v>
      </c>
      <c r="K6079" s="17"/>
      <c r="L6079" s="19"/>
      <c r="M6079" s="19"/>
      <c r="N6079" s="18">
        <v>0</v>
      </c>
      <c r="O6079" s="19"/>
      <c r="P6079" s="19"/>
      <c r="Q6079" s="19"/>
      <c r="R6079" s="19"/>
      <c r="S6079" s="18">
        <v>0</v>
      </c>
      <c r="T6079" s="20"/>
      <c r="U6079" s="17"/>
      <c r="V6079" s="17"/>
      <c r="W6079" s="17"/>
      <c r="X6079" s="17"/>
      <c r="Y6079" s="17"/>
      <c r="Z6079" s="18">
        <v>0</v>
      </c>
      <c r="AA6079" s="17"/>
      <c r="AB6079" s="17"/>
      <c r="AC6079" s="41">
        <v>20.25</v>
      </c>
    </row>
    <row r="6080" spans="1:29" x14ac:dyDescent="0.25">
      <c r="A6080" s="224">
        <v>6076</v>
      </c>
      <c r="B6080" s="109">
        <v>204146</v>
      </c>
      <c r="C6080" s="36" t="s">
        <v>5457</v>
      </c>
      <c r="D6080" s="38">
        <v>0.20156250000000001</v>
      </c>
      <c r="E6080" s="123"/>
      <c r="F6080" s="33"/>
      <c r="G6080" s="34">
        <v>20.15625</v>
      </c>
      <c r="H6080" s="33"/>
      <c r="I6080" s="32"/>
      <c r="J6080" s="34">
        <v>0</v>
      </c>
      <c r="K6080" s="33"/>
      <c r="L6080" s="32"/>
      <c r="M6080" s="32"/>
      <c r="N6080" s="34">
        <v>0</v>
      </c>
      <c r="O6080" s="32"/>
      <c r="P6080" s="32"/>
      <c r="Q6080" s="32"/>
      <c r="R6080" s="32"/>
      <c r="S6080" s="34">
        <v>0</v>
      </c>
      <c r="T6080" s="35"/>
      <c r="U6080" s="33"/>
      <c r="V6080" s="33"/>
      <c r="W6080" s="33"/>
      <c r="X6080" s="33"/>
      <c r="Y6080" s="33"/>
      <c r="Z6080" s="34">
        <v>0</v>
      </c>
      <c r="AA6080" s="33"/>
      <c r="AB6080" s="33"/>
      <c r="AC6080" s="42">
        <v>20.15625</v>
      </c>
    </row>
    <row r="6081" spans="1:29" x14ac:dyDescent="0.25">
      <c r="A6081" s="224">
        <v>6077</v>
      </c>
      <c r="B6081" s="58" t="s">
        <v>1323</v>
      </c>
      <c r="C6081" s="8" t="s">
        <v>5456</v>
      </c>
      <c r="D6081" s="6">
        <v>0.20066666666666666</v>
      </c>
      <c r="E6081" s="121"/>
      <c r="F6081" s="5"/>
      <c r="G6081" s="6">
        <f>SUM(D6081*100,E6081:F6081)</f>
        <v>20.066666666666666</v>
      </c>
      <c r="H6081" s="5"/>
      <c r="I6081" s="4"/>
      <c r="J6081" s="6">
        <f>SUM(H6081:I6081)</f>
        <v>0</v>
      </c>
      <c r="K6081" s="5"/>
      <c r="L6081" s="4"/>
      <c r="M6081" s="4"/>
      <c r="N6081" s="6">
        <f>SUM(K6081:M6081)</f>
        <v>0</v>
      </c>
      <c r="O6081" s="4"/>
      <c r="P6081" s="4"/>
      <c r="Q6081" s="4"/>
      <c r="R6081" s="4"/>
      <c r="S6081" s="6">
        <f>SUM(O6081:R6081)</f>
        <v>0</v>
      </c>
      <c r="T6081" s="7"/>
      <c r="U6081" s="5"/>
      <c r="V6081" s="5"/>
      <c r="W6081" s="5"/>
      <c r="X6081" s="5"/>
      <c r="Y6081" s="5"/>
      <c r="Z6081" s="6">
        <f>SUM(T6081:Y6081)</f>
        <v>0</v>
      </c>
      <c r="AA6081" s="5"/>
      <c r="AB6081" s="5"/>
      <c r="AC6081" s="40">
        <f>G6081+J6081+N6081+S6081+Z6081+AA6081-AB6081</f>
        <v>20.066666666666666</v>
      </c>
    </row>
    <row r="6082" spans="1:29" x14ac:dyDescent="0.25">
      <c r="A6082" s="224">
        <v>6078</v>
      </c>
      <c r="B6082" s="81" t="s">
        <v>4150</v>
      </c>
      <c r="C6082" s="8" t="s">
        <v>4042</v>
      </c>
      <c r="D6082" s="18">
        <v>0.1990625</v>
      </c>
      <c r="E6082" s="124"/>
      <c r="F6082" s="17"/>
      <c r="G6082" s="18">
        <f>SUM(D6082*100,E6082:F6082)</f>
        <v>19.90625</v>
      </c>
      <c r="H6082" s="17"/>
      <c r="I6082" s="19"/>
      <c r="J6082" s="18">
        <f>SUM(H6082:I6082)</f>
        <v>0</v>
      </c>
      <c r="K6082" s="17"/>
      <c r="L6082" s="19"/>
      <c r="M6082" s="19"/>
      <c r="N6082" s="18">
        <f>SUM(K6082:M6082)</f>
        <v>0</v>
      </c>
      <c r="O6082" s="19"/>
      <c r="P6082" s="19"/>
      <c r="Q6082" s="19"/>
      <c r="R6082" s="19"/>
      <c r="S6082" s="18">
        <f>SUM(O6082:R6082)</f>
        <v>0</v>
      </c>
      <c r="T6082" s="20"/>
      <c r="U6082" s="17"/>
      <c r="V6082" s="17"/>
      <c r="W6082" s="17"/>
      <c r="X6082" s="17"/>
      <c r="Y6082" s="17"/>
      <c r="Z6082" s="18">
        <f>SUM(T6082:Y6082)</f>
        <v>0</v>
      </c>
      <c r="AA6082" s="17"/>
      <c r="AB6082" s="17"/>
      <c r="AC6082" s="41">
        <f>G6082+J6082+N6082+S6082+Z6082+AA6082-AB6082</f>
        <v>19.90625</v>
      </c>
    </row>
    <row r="6083" spans="1:29" x14ac:dyDescent="0.25">
      <c r="A6083" s="225">
        <v>6079</v>
      </c>
      <c r="B6083" s="103" t="s">
        <v>2314</v>
      </c>
      <c r="C6083" s="8" t="s">
        <v>1369</v>
      </c>
      <c r="D6083" s="18">
        <v>0.19866666666666666</v>
      </c>
      <c r="E6083" s="122"/>
      <c r="F6083" s="17"/>
      <c r="G6083" s="18">
        <f>SUM(D6083*100,E6083:F6083)</f>
        <v>19.866666666666667</v>
      </c>
      <c r="H6083" s="17"/>
      <c r="I6083" s="19"/>
      <c r="J6083" s="18">
        <f>SUM(H6083:I6083)</f>
        <v>0</v>
      </c>
      <c r="K6083" s="17"/>
      <c r="L6083" s="19"/>
      <c r="M6083" s="19"/>
      <c r="N6083" s="18">
        <f>SUM(K6083:M6083)</f>
        <v>0</v>
      </c>
      <c r="O6083" s="19"/>
      <c r="P6083" s="19"/>
      <c r="Q6083" s="19"/>
      <c r="R6083" s="19"/>
      <c r="S6083" s="18">
        <f>SUM(O6083:R6083)</f>
        <v>0</v>
      </c>
      <c r="T6083" s="20"/>
      <c r="U6083" s="17"/>
      <c r="V6083" s="17"/>
      <c r="W6083" s="17"/>
      <c r="X6083" s="17"/>
      <c r="Y6083" s="17"/>
      <c r="Z6083" s="18">
        <f>SUM(T6083:Y6083)</f>
        <v>0</v>
      </c>
      <c r="AA6083" s="17"/>
      <c r="AB6083" s="17"/>
      <c r="AC6083" s="41">
        <f>G6083+J6083+N6083+S6083+Z6083+AA6083-AB6083</f>
        <v>19.866666666666667</v>
      </c>
    </row>
    <row r="6084" spans="1:29" x14ac:dyDescent="0.25">
      <c r="A6084" s="224">
        <v>6080</v>
      </c>
      <c r="B6084" s="59" t="s">
        <v>1324</v>
      </c>
      <c r="C6084" s="8" t="s">
        <v>5456</v>
      </c>
      <c r="D6084" s="6">
        <v>0.19833333333333333</v>
      </c>
      <c r="E6084" s="121"/>
      <c r="F6084" s="5"/>
      <c r="G6084" s="6">
        <f>SUM(D6084*100,E6084:F6084)</f>
        <v>19.833333333333332</v>
      </c>
      <c r="H6084" s="5"/>
      <c r="I6084" s="4"/>
      <c r="J6084" s="6">
        <f>SUM(H6084:I6084)</f>
        <v>0</v>
      </c>
      <c r="K6084" s="5"/>
      <c r="L6084" s="4"/>
      <c r="M6084" s="4"/>
      <c r="N6084" s="6">
        <f>SUM(K6084:M6084)</f>
        <v>0</v>
      </c>
      <c r="O6084" s="4"/>
      <c r="P6084" s="4"/>
      <c r="Q6084" s="4"/>
      <c r="R6084" s="4"/>
      <c r="S6084" s="6">
        <f>SUM(O6084:R6084)</f>
        <v>0</v>
      </c>
      <c r="T6084" s="7"/>
      <c r="U6084" s="5"/>
      <c r="V6084" s="5"/>
      <c r="W6084" s="5"/>
      <c r="X6084" s="5"/>
      <c r="Y6084" s="5"/>
      <c r="Z6084" s="6">
        <f>SUM(T6084:Y6084)</f>
        <v>0</v>
      </c>
      <c r="AA6084" s="5"/>
      <c r="AB6084" s="5"/>
      <c r="AC6084" s="40">
        <f>G6084+J6084+N6084+S6084+Z6084+AA6084-AB6084</f>
        <v>19.833333333333332</v>
      </c>
    </row>
    <row r="6085" spans="1:29" x14ac:dyDescent="0.25">
      <c r="A6085" s="224">
        <v>6081</v>
      </c>
      <c r="B6085" s="62" t="s">
        <v>5298</v>
      </c>
      <c r="C6085" s="9" t="s">
        <v>4042</v>
      </c>
      <c r="D6085" s="18">
        <v>0.19774545454545453</v>
      </c>
      <c r="E6085" s="124"/>
      <c r="F6085" s="17"/>
      <c r="G6085" s="18">
        <f>SUM(D6085*100,E6085:F6085)</f>
        <v>19.774545454545454</v>
      </c>
      <c r="H6085" s="17"/>
      <c r="I6085" s="19"/>
      <c r="J6085" s="18">
        <f>SUM(H6085:I6085)</f>
        <v>0</v>
      </c>
      <c r="K6085" s="17"/>
      <c r="L6085" s="19"/>
      <c r="M6085" s="19"/>
      <c r="N6085" s="18">
        <f>SUM(K6085:M6085)</f>
        <v>0</v>
      </c>
      <c r="O6085" s="19"/>
      <c r="P6085" s="19"/>
      <c r="Q6085" s="19"/>
      <c r="R6085" s="19"/>
      <c r="S6085" s="18">
        <f>SUM(O6085:R6085)</f>
        <v>0</v>
      </c>
      <c r="T6085" s="20"/>
      <c r="U6085" s="17"/>
      <c r="V6085" s="17"/>
      <c r="W6085" s="17"/>
      <c r="X6085" s="17"/>
      <c r="Y6085" s="17"/>
      <c r="Z6085" s="18">
        <f>SUM(T6085:Y6085)</f>
        <v>0</v>
      </c>
      <c r="AA6085" s="17"/>
      <c r="AB6085" s="17"/>
      <c r="AC6085" s="41">
        <f>G6085+J6085+N6085+S6085+Z6085+AA6085-AB6085</f>
        <v>19.774545454545454</v>
      </c>
    </row>
    <row r="6086" spans="1:29" x14ac:dyDescent="0.25">
      <c r="A6086" s="224">
        <v>6082</v>
      </c>
      <c r="B6086" s="62" t="s">
        <v>4014</v>
      </c>
      <c r="C6086" s="13" t="s">
        <v>3340</v>
      </c>
      <c r="D6086" s="18">
        <v>0.19578947368421051</v>
      </c>
      <c r="E6086" s="122"/>
      <c r="F6086" s="17"/>
      <c r="G6086" s="18">
        <v>19.578947368421051</v>
      </c>
      <c r="H6086" s="17"/>
      <c r="I6086" s="19"/>
      <c r="J6086" s="18">
        <v>0</v>
      </c>
      <c r="K6086" s="17"/>
      <c r="L6086" s="19"/>
      <c r="M6086" s="19"/>
      <c r="N6086" s="18">
        <v>0</v>
      </c>
      <c r="O6086" s="19"/>
      <c r="P6086" s="19"/>
      <c r="Q6086" s="19"/>
      <c r="R6086" s="19"/>
      <c r="S6086" s="18">
        <v>0</v>
      </c>
      <c r="T6086" s="20"/>
      <c r="U6086" s="17"/>
      <c r="V6086" s="17"/>
      <c r="W6086" s="17"/>
      <c r="X6086" s="17"/>
      <c r="Y6086" s="17"/>
      <c r="Z6086" s="18">
        <v>0</v>
      </c>
      <c r="AA6086" s="17"/>
      <c r="AB6086" s="17"/>
      <c r="AC6086" s="41">
        <v>19.578947368421051</v>
      </c>
    </row>
    <row r="6087" spans="1:29" x14ac:dyDescent="0.25">
      <c r="A6087" s="225">
        <v>6083</v>
      </c>
      <c r="B6087" s="81" t="s">
        <v>4558</v>
      </c>
      <c r="C6087" s="8" t="s">
        <v>4042</v>
      </c>
      <c r="D6087" s="18">
        <v>0.19060606060606061</v>
      </c>
      <c r="E6087" s="124"/>
      <c r="F6087" s="17"/>
      <c r="G6087" s="18">
        <f>SUM(D6087*100,E6087:F6087)</f>
        <v>19.060606060606062</v>
      </c>
      <c r="H6087" s="17"/>
      <c r="I6087" s="19"/>
      <c r="J6087" s="18">
        <f>SUM(H6087:I6087)</f>
        <v>0</v>
      </c>
      <c r="K6087" s="17"/>
      <c r="L6087" s="19"/>
      <c r="M6087" s="19"/>
      <c r="N6087" s="18">
        <f>SUM(K6087:M6087)</f>
        <v>0</v>
      </c>
      <c r="O6087" s="19"/>
      <c r="P6087" s="19"/>
      <c r="Q6087" s="19"/>
      <c r="R6087" s="19"/>
      <c r="S6087" s="18">
        <f>SUM(O6087:R6087)</f>
        <v>0</v>
      </c>
      <c r="T6087" s="20"/>
      <c r="U6087" s="17"/>
      <c r="V6087" s="17"/>
      <c r="W6087" s="17"/>
      <c r="X6087" s="17"/>
      <c r="Y6087" s="17"/>
      <c r="Z6087" s="18">
        <f>SUM(T6087:Y6087)</f>
        <v>0</v>
      </c>
      <c r="AA6087" s="17"/>
      <c r="AB6087" s="17"/>
      <c r="AC6087" s="41">
        <f>G6087+J6087+N6087+S6087+Z6087+AA6087-AB6087</f>
        <v>19.060606060606062</v>
      </c>
    </row>
    <row r="6088" spans="1:29" x14ac:dyDescent="0.25">
      <c r="A6088" s="224">
        <v>6084</v>
      </c>
      <c r="B6088" s="76" t="s">
        <v>2315</v>
      </c>
      <c r="C6088" s="8" t="s">
        <v>1369</v>
      </c>
      <c r="D6088" s="18">
        <v>0.1865</v>
      </c>
      <c r="E6088" s="122"/>
      <c r="F6088" s="17"/>
      <c r="G6088" s="18">
        <f>SUM(D6088*100,E6088:F6088)</f>
        <v>18.649999999999999</v>
      </c>
      <c r="H6088" s="17"/>
      <c r="I6088" s="19"/>
      <c r="J6088" s="18">
        <f>SUM(H6088:I6088)</f>
        <v>0</v>
      </c>
      <c r="K6088" s="17"/>
      <c r="L6088" s="19"/>
      <c r="M6088" s="19"/>
      <c r="N6088" s="18">
        <f>SUM(K6088:M6088)</f>
        <v>0</v>
      </c>
      <c r="O6088" s="19"/>
      <c r="P6088" s="19"/>
      <c r="Q6088" s="19"/>
      <c r="R6088" s="19"/>
      <c r="S6088" s="18">
        <f>SUM(O6088:R6088)</f>
        <v>0</v>
      </c>
      <c r="T6088" s="20"/>
      <c r="U6088" s="17"/>
      <c r="V6088" s="17"/>
      <c r="W6088" s="17"/>
      <c r="X6088" s="17"/>
      <c r="Y6088" s="17"/>
      <c r="Z6088" s="18">
        <f>SUM(T6088:Y6088)</f>
        <v>0</v>
      </c>
      <c r="AA6088" s="17"/>
      <c r="AB6088" s="17"/>
      <c r="AC6088" s="41">
        <f>G6088+J6088+N6088+S6088+Z6088+AA6088-AB6088</f>
        <v>18.649999999999999</v>
      </c>
    </row>
    <row r="6089" spans="1:29" x14ac:dyDescent="0.25">
      <c r="A6089" s="224">
        <v>6085</v>
      </c>
      <c r="B6089" s="62" t="s">
        <v>5317</v>
      </c>
      <c r="C6089" s="9" t="s">
        <v>4042</v>
      </c>
      <c r="D6089" s="18">
        <v>0.18181818181818182</v>
      </c>
      <c r="E6089" s="124"/>
      <c r="F6089" s="17"/>
      <c r="G6089" s="18">
        <f>SUM(D6089*100,E6089:F6089)</f>
        <v>18.181818181818183</v>
      </c>
      <c r="H6089" s="17"/>
      <c r="I6089" s="19"/>
      <c r="J6089" s="18">
        <f>SUM(H6089:I6089)</f>
        <v>0</v>
      </c>
      <c r="K6089" s="17"/>
      <c r="L6089" s="19"/>
      <c r="M6089" s="19"/>
      <c r="N6089" s="18">
        <f>SUM(K6089:M6089)</f>
        <v>0</v>
      </c>
      <c r="O6089" s="19"/>
      <c r="P6089" s="19"/>
      <c r="Q6089" s="19"/>
      <c r="R6089" s="19"/>
      <c r="S6089" s="18">
        <f>SUM(O6089:R6089)</f>
        <v>0</v>
      </c>
      <c r="T6089" s="20"/>
      <c r="U6089" s="17"/>
      <c r="V6089" s="17"/>
      <c r="W6089" s="17"/>
      <c r="X6089" s="17"/>
      <c r="Y6089" s="17"/>
      <c r="Z6089" s="18">
        <f>SUM(T6089:Y6089)</f>
        <v>0</v>
      </c>
      <c r="AA6089" s="17"/>
      <c r="AB6089" s="17"/>
      <c r="AC6089" s="41">
        <f>G6089+J6089+N6089+S6089+Z6089+AA6089-AB6089</f>
        <v>18.181818181818183</v>
      </c>
    </row>
    <row r="6090" spans="1:29" x14ac:dyDescent="0.25">
      <c r="A6090" s="224">
        <v>6086</v>
      </c>
      <c r="B6090" s="75" t="s">
        <v>1596</v>
      </c>
      <c r="C6090" s="8" t="s">
        <v>1369</v>
      </c>
      <c r="D6090" s="18">
        <v>0.17866666666666667</v>
      </c>
      <c r="E6090" s="122"/>
      <c r="F6090" s="17"/>
      <c r="G6090" s="18">
        <f>SUM(D6090*100,E6090:F6090)</f>
        <v>17.866666666666667</v>
      </c>
      <c r="H6090" s="17"/>
      <c r="I6090" s="19"/>
      <c r="J6090" s="18">
        <f>SUM(H6090:I6090)</f>
        <v>0</v>
      </c>
      <c r="K6090" s="17"/>
      <c r="L6090" s="19"/>
      <c r="M6090" s="19"/>
      <c r="N6090" s="18">
        <f>SUM(K6090:M6090)</f>
        <v>0</v>
      </c>
      <c r="O6090" s="19"/>
      <c r="P6090" s="19"/>
      <c r="Q6090" s="19"/>
      <c r="R6090" s="19"/>
      <c r="S6090" s="18">
        <f>SUM(O6090:R6090)</f>
        <v>0</v>
      </c>
      <c r="T6090" s="20"/>
      <c r="U6090" s="17"/>
      <c r="V6090" s="17"/>
      <c r="W6090" s="17"/>
      <c r="X6090" s="17"/>
      <c r="Y6090" s="17"/>
      <c r="Z6090" s="18">
        <f>SUM(T6090:Y6090)</f>
        <v>0</v>
      </c>
      <c r="AA6090" s="17"/>
      <c r="AB6090" s="17"/>
      <c r="AC6090" s="41">
        <f>G6090+J6090+N6090+S6090+Z6090+AA6090-AB6090</f>
        <v>17.866666666666667</v>
      </c>
    </row>
    <row r="6091" spans="1:29" x14ac:dyDescent="0.25">
      <c r="A6091" s="225">
        <v>6087</v>
      </c>
      <c r="B6091" s="111" t="s">
        <v>4083</v>
      </c>
      <c r="C6091" s="8" t="s">
        <v>4042</v>
      </c>
      <c r="D6091" s="18">
        <v>0.1759375</v>
      </c>
      <c r="E6091" s="124"/>
      <c r="F6091" s="17"/>
      <c r="G6091" s="18">
        <f>SUM(D6091*100,E6091:F6091)</f>
        <v>17.59375</v>
      </c>
      <c r="H6091" s="17"/>
      <c r="I6091" s="19"/>
      <c r="J6091" s="18">
        <f>SUM(H6091:I6091)</f>
        <v>0</v>
      </c>
      <c r="K6091" s="17"/>
      <c r="L6091" s="19"/>
      <c r="M6091" s="19"/>
      <c r="N6091" s="18">
        <f>SUM(K6091:M6091)</f>
        <v>0</v>
      </c>
      <c r="O6091" s="19"/>
      <c r="P6091" s="19"/>
      <c r="Q6091" s="19"/>
      <c r="R6091" s="19"/>
      <c r="S6091" s="18">
        <f>SUM(O6091:R6091)</f>
        <v>0</v>
      </c>
      <c r="T6091" s="20"/>
      <c r="U6091" s="17"/>
      <c r="V6091" s="17"/>
      <c r="W6091" s="17"/>
      <c r="X6091" s="17"/>
      <c r="Y6091" s="17"/>
      <c r="Z6091" s="18">
        <f>SUM(T6091:Y6091)</f>
        <v>0</v>
      </c>
      <c r="AA6091" s="17"/>
      <c r="AB6091" s="17"/>
      <c r="AC6091" s="41">
        <f>G6091+J6091+N6091+S6091+Z6091+AA6091-AB6091</f>
        <v>17.59375</v>
      </c>
    </row>
    <row r="6092" spans="1:29" x14ac:dyDescent="0.25">
      <c r="A6092" s="224">
        <v>6088</v>
      </c>
      <c r="B6092" s="105" t="s">
        <v>2316</v>
      </c>
      <c r="C6092" s="8" t="s">
        <v>1369</v>
      </c>
      <c r="D6092" s="18">
        <v>0.1732258064516129</v>
      </c>
      <c r="E6092" s="122"/>
      <c r="F6092" s="17"/>
      <c r="G6092" s="18">
        <f>SUM(D6092*100,E6092:F6092)</f>
        <v>17.322580645161288</v>
      </c>
      <c r="H6092" s="17"/>
      <c r="I6092" s="19"/>
      <c r="J6092" s="18">
        <f>SUM(H6092:I6092)</f>
        <v>0</v>
      </c>
      <c r="K6092" s="17"/>
      <c r="L6092" s="19"/>
      <c r="M6092" s="19"/>
      <c r="N6092" s="18">
        <f>SUM(K6092:M6092)</f>
        <v>0</v>
      </c>
      <c r="O6092" s="19"/>
      <c r="P6092" s="19"/>
      <c r="Q6092" s="19"/>
      <c r="R6092" s="19"/>
      <c r="S6092" s="18">
        <f>SUM(O6092:R6092)</f>
        <v>0</v>
      </c>
      <c r="T6092" s="20"/>
      <c r="U6092" s="17"/>
      <c r="V6092" s="17"/>
      <c r="W6092" s="17"/>
      <c r="X6092" s="17"/>
      <c r="Y6092" s="17"/>
      <c r="Z6092" s="18">
        <f>SUM(T6092:Y6092)</f>
        <v>0</v>
      </c>
      <c r="AA6092" s="17"/>
      <c r="AB6092" s="17"/>
      <c r="AC6092" s="41">
        <f>G6092+J6092+N6092+S6092+Z6092+AA6092-AB6092</f>
        <v>17.322580645161288</v>
      </c>
    </row>
    <row r="6093" spans="1:29" x14ac:dyDescent="0.25">
      <c r="A6093" s="224">
        <v>6089</v>
      </c>
      <c r="B6093" s="62" t="s">
        <v>1325</v>
      </c>
      <c r="C6093" s="8" t="s">
        <v>5456</v>
      </c>
      <c r="D6093" s="6">
        <v>0.17199999999999999</v>
      </c>
      <c r="E6093" s="121"/>
      <c r="F6093" s="5"/>
      <c r="G6093" s="6">
        <f>SUM(D6093*100,E6093:F6093)</f>
        <v>17.2</v>
      </c>
      <c r="H6093" s="5"/>
      <c r="I6093" s="4"/>
      <c r="J6093" s="6">
        <f>SUM(H6093:I6093)</f>
        <v>0</v>
      </c>
      <c r="K6093" s="5"/>
      <c r="L6093" s="4"/>
      <c r="M6093" s="4"/>
      <c r="N6093" s="6">
        <f>SUM(K6093:M6093)</f>
        <v>0</v>
      </c>
      <c r="O6093" s="4"/>
      <c r="P6093" s="4"/>
      <c r="Q6093" s="4"/>
      <c r="R6093" s="4"/>
      <c r="S6093" s="6">
        <f>SUM(O6093:R6093)</f>
        <v>0</v>
      </c>
      <c r="T6093" s="7"/>
      <c r="U6093" s="5"/>
      <c r="V6093" s="5"/>
      <c r="W6093" s="5"/>
      <c r="X6093" s="5"/>
      <c r="Y6093" s="5"/>
      <c r="Z6093" s="6">
        <f>SUM(T6093:Y6093)</f>
        <v>0</v>
      </c>
      <c r="AA6093" s="5"/>
      <c r="AB6093" s="5"/>
      <c r="AC6093" s="40">
        <f>G6093+J6093+N6093+S6093+Z6093+AA6093-AB6093</f>
        <v>17.2</v>
      </c>
    </row>
    <row r="6094" spans="1:29" x14ac:dyDescent="0.25">
      <c r="A6094" s="224">
        <v>6090</v>
      </c>
      <c r="B6094" s="81" t="s">
        <v>4267</v>
      </c>
      <c r="C6094" s="8" t="s">
        <v>4042</v>
      </c>
      <c r="D6094" s="18">
        <v>0.16800000000000001</v>
      </c>
      <c r="E6094" s="124"/>
      <c r="F6094" s="17"/>
      <c r="G6094" s="18">
        <f>SUM(D6094*100,E6094:F6094)</f>
        <v>16.8</v>
      </c>
      <c r="H6094" s="17"/>
      <c r="I6094" s="19"/>
      <c r="J6094" s="18">
        <f>SUM(H6094:I6094)</f>
        <v>0</v>
      </c>
      <c r="K6094" s="17"/>
      <c r="L6094" s="19"/>
      <c r="M6094" s="19"/>
      <c r="N6094" s="18">
        <f>SUM(K6094:M6094)</f>
        <v>0</v>
      </c>
      <c r="O6094" s="19"/>
      <c r="P6094" s="19"/>
      <c r="Q6094" s="19"/>
      <c r="R6094" s="19"/>
      <c r="S6094" s="18">
        <f>SUM(O6094:R6094)</f>
        <v>0</v>
      </c>
      <c r="T6094" s="20"/>
      <c r="U6094" s="17"/>
      <c r="V6094" s="17"/>
      <c r="W6094" s="17"/>
      <c r="X6094" s="17"/>
      <c r="Y6094" s="17"/>
      <c r="Z6094" s="18">
        <f>SUM(T6094:Y6094)</f>
        <v>0</v>
      </c>
      <c r="AA6094" s="17"/>
      <c r="AB6094" s="17"/>
      <c r="AC6094" s="41">
        <f>G6094+J6094+N6094+S6094+Z6094+AA6094-AB6094</f>
        <v>16.8</v>
      </c>
    </row>
    <row r="6095" spans="1:29" x14ac:dyDescent="0.25">
      <c r="A6095" s="225">
        <v>6091</v>
      </c>
      <c r="B6095" s="58" t="s">
        <v>1326</v>
      </c>
      <c r="C6095" s="8" t="s">
        <v>5456</v>
      </c>
      <c r="D6095" s="6">
        <v>0.16793103448275862</v>
      </c>
      <c r="E6095" s="121"/>
      <c r="F6095" s="5"/>
      <c r="G6095" s="6">
        <f>SUM(D6095*100,E6095:F6095)</f>
        <v>16.793103448275861</v>
      </c>
      <c r="H6095" s="5"/>
      <c r="I6095" s="4"/>
      <c r="J6095" s="6">
        <f>SUM(H6095:I6095)</f>
        <v>0</v>
      </c>
      <c r="K6095" s="5"/>
      <c r="L6095" s="4"/>
      <c r="M6095" s="4"/>
      <c r="N6095" s="6">
        <f>SUM(K6095:M6095)</f>
        <v>0</v>
      </c>
      <c r="O6095" s="4"/>
      <c r="P6095" s="4"/>
      <c r="Q6095" s="4"/>
      <c r="R6095" s="4"/>
      <c r="S6095" s="6">
        <f>SUM(O6095:R6095)</f>
        <v>0</v>
      </c>
      <c r="T6095" s="7"/>
      <c r="U6095" s="5"/>
      <c r="V6095" s="5"/>
      <c r="W6095" s="5"/>
      <c r="X6095" s="5"/>
      <c r="Y6095" s="5"/>
      <c r="Z6095" s="6">
        <f>SUM(T6095:Y6095)</f>
        <v>0</v>
      </c>
      <c r="AA6095" s="5"/>
      <c r="AB6095" s="5"/>
      <c r="AC6095" s="40">
        <f>G6095+J6095+N6095+S6095+Z6095+AA6095-AB6095</f>
        <v>16.793103448275861</v>
      </c>
    </row>
    <row r="6096" spans="1:29" x14ac:dyDescent="0.25">
      <c r="A6096" s="224">
        <v>6092</v>
      </c>
      <c r="B6096" s="86" t="s">
        <v>2317</v>
      </c>
      <c r="C6096" s="21" t="s">
        <v>1369</v>
      </c>
      <c r="D6096" s="18">
        <v>0.16605504587155964</v>
      </c>
      <c r="E6096" s="122"/>
      <c r="F6096" s="17"/>
      <c r="G6096" s="18">
        <f>SUM(D6096*100,E6096:F6096)</f>
        <v>16.605504587155963</v>
      </c>
      <c r="H6096" s="17"/>
      <c r="I6096" s="19"/>
      <c r="J6096" s="18">
        <f>SUM(H6096:I6096)</f>
        <v>0</v>
      </c>
      <c r="K6096" s="17"/>
      <c r="L6096" s="19"/>
      <c r="M6096" s="19"/>
      <c r="N6096" s="18">
        <f>SUM(K6096:M6096)</f>
        <v>0</v>
      </c>
      <c r="O6096" s="19"/>
      <c r="P6096" s="19"/>
      <c r="Q6096" s="19"/>
      <c r="R6096" s="19"/>
      <c r="S6096" s="18">
        <f>SUM(O6096:R6096)</f>
        <v>0</v>
      </c>
      <c r="T6096" s="20"/>
      <c r="U6096" s="17"/>
      <c r="V6096" s="17"/>
      <c r="W6096" s="17"/>
      <c r="X6096" s="17"/>
      <c r="Y6096" s="17"/>
      <c r="Z6096" s="18">
        <f>SUM(T6096:Y6096)</f>
        <v>0</v>
      </c>
      <c r="AA6096" s="17"/>
      <c r="AB6096" s="17"/>
      <c r="AC6096" s="41">
        <f>G6096+J6096+N6096+S6096+Z6096+AA6096-AB6096</f>
        <v>16.605504587155963</v>
      </c>
    </row>
    <row r="6097" spans="1:29" x14ac:dyDescent="0.25">
      <c r="A6097" s="224">
        <v>6093</v>
      </c>
      <c r="B6097" s="81" t="s">
        <v>4525</v>
      </c>
      <c r="C6097" s="8" t="s">
        <v>4042</v>
      </c>
      <c r="D6097" s="18">
        <v>0.16363636363636364</v>
      </c>
      <c r="E6097" s="124"/>
      <c r="F6097" s="17"/>
      <c r="G6097" s="18">
        <f>SUM(D6097*100,E6097:F6097)</f>
        <v>16.363636363636363</v>
      </c>
      <c r="H6097" s="17"/>
      <c r="I6097" s="19"/>
      <c r="J6097" s="18">
        <f>SUM(H6097:I6097)</f>
        <v>0</v>
      </c>
      <c r="K6097" s="17"/>
      <c r="L6097" s="19"/>
      <c r="M6097" s="19"/>
      <c r="N6097" s="18">
        <f>SUM(K6097:M6097)</f>
        <v>0</v>
      </c>
      <c r="O6097" s="19"/>
      <c r="P6097" s="19"/>
      <c r="Q6097" s="19"/>
      <c r="R6097" s="19"/>
      <c r="S6097" s="18">
        <f>SUM(O6097:R6097)</f>
        <v>0</v>
      </c>
      <c r="T6097" s="20"/>
      <c r="U6097" s="17"/>
      <c r="V6097" s="17"/>
      <c r="W6097" s="17"/>
      <c r="X6097" s="17"/>
      <c r="Y6097" s="17"/>
      <c r="Z6097" s="18">
        <f>SUM(T6097:Y6097)</f>
        <v>0</v>
      </c>
      <c r="AA6097" s="17"/>
      <c r="AB6097" s="17"/>
      <c r="AC6097" s="41">
        <f>G6097+J6097+N6097+S6097+Z6097+AA6097-AB6097</f>
        <v>16.363636363636363</v>
      </c>
    </row>
    <row r="6098" spans="1:29" x14ac:dyDescent="0.25">
      <c r="A6098" s="224">
        <v>6094</v>
      </c>
      <c r="B6098" s="81" t="s">
        <v>4334</v>
      </c>
      <c r="C6098" s="8" t="s">
        <v>4042</v>
      </c>
      <c r="D6098" s="18">
        <v>0.16161290322580646</v>
      </c>
      <c r="E6098" s="124"/>
      <c r="F6098" s="17"/>
      <c r="G6098" s="18">
        <f>SUM(D6098*100,E6098:F6098)</f>
        <v>16.161290322580648</v>
      </c>
      <c r="H6098" s="17"/>
      <c r="I6098" s="19"/>
      <c r="J6098" s="18">
        <f>SUM(H6098:I6098)</f>
        <v>0</v>
      </c>
      <c r="K6098" s="17"/>
      <c r="L6098" s="19"/>
      <c r="M6098" s="19"/>
      <c r="N6098" s="18">
        <f>SUM(K6098:M6098)</f>
        <v>0</v>
      </c>
      <c r="O6098" s="19"/>
      <c r="P6098" s="19"/>
      <c r="Q6098" s="19"/>
      <c r="R6098" s="19"/>
      <c r="S6098" s="18">
        <f>SUM(O6098:R6098)</f>
        <v>0</v>
      </c>
      <c r="T6098" s="20"/>
      <c r="U6098" s="17"/>
      <c r="V6098" s="17"/>
      <c r="W6098" s="17"/>
      <c r="X6098" s="17"/>
      <c r="Y6098" s="17"/>
      <c r="Z6098" s="18">
        <f>SUM(T6098:Y6098)</f>
        <v>0</v>
      </c>
      <c r="AA6098" s="17"/>
      <c r="AB6098" s="17"/>
      <c r="AC6098" s="41">
        <f>G6098+J6098+N6098+S6098+Z6098+AA6098-AB6098</f>
        <v>16.161290322580648</v>
      </c>
    </row>
    <row r="6099" spans="1:29" x14ac:dyDescent="0.25">
      <c r="A6099" s="225">
        <v>6095</v>
      </c>
      <c r="B6099" s="75" t="s">
        <v>2318</v>
      </c>
      <c r="C6099" s="8" t="s">
        <v>1369</v>
      </c>
      <c r="D6099" s="18">
        <v>0.16033333333333333</v>
      </c>
      <c r="E6099" s="122"/>
      <c r="F6099" s="17"/>
      <c r="G6099" s="18">
        <f>SUM(D6099*100,E6099:F6099)</f>
        <v>16.033333333333331</v>
      </c>
      <c r="H6099" s="17"/>
      <c r="I6099" s="19"/>
      <c r="J6099" s="18">
        <f>SUM(H6099:I6099)</f>
        <v>0</v>
      </c>
      <c r="K6099" s="17"/>
      <c r="L6099" s="19"/>
      <c r="M6099" s="19"/>
      <c r="N6099" s="18">
        <f>SUM(K6099:M6099)</f>
        <v>0</v>
      </c>
      <c r="O6099" s="19"/>
      <c r="P6099" s="19"/>
      <c r="Q6099" s="19"/>
      <c r="R6099" s="19"/>
      <c r="S6099" s="18">
        <f>SUM(O6099:R6099)</f>
        <v>0</v>
      </c>
      <c r="T6099" s="20"/>
      <c r="U6099" s="17"/>
      <c r="V6099" s="17"/>
      <c r="W6099" s="17"/>
      <c r="X6099" s="17"/>
      <c r="Y6099" s="17"/>
      <c r="Z6099" s="18">
        <f>SUM(T6099:Y6099)</f>
        <v>0</v>
      </c>
      <c r="AA6099" s="17"/>
      <c r="AB6099" s="17"/>
      <c r="AC6099" s="41">
        <f>G6099+J6099+N6099+S6099+Z6099+AA6099-AB6099</f>
        <v>16.033333333333331</v>
      </c>
    </row>
    <row r="6100" spans="1:29" x14ac:dyDescent="0.25">
      <c r="A6100" s="224">
        <v>6096</v>
      </c>
      <c r="B6100" s="58" t="s">
        <v>1327</v>
      </c>
      <c r="C6100" s="8" t="s">
        <v>5456</v>
      </c>
      <c r="D6100" s="6">
        <v>0.16</v>
      </c>
      <c r="E6100" s="121"/>
      <c r="F6100" s="5"/>
      <c r="G6100" s="6">
        <f>SUM(D6100*100,E6100:F6100)</f>
        <v>16</v>
      </c>
      <c r="H6100" s="5"/>
      <c r="I6100" s="4"/>
      <c r="J6100" s="6">
        <f>SUM(H6100:I6100)</f>
        <v>0</v>
      </c>
      <c r="K6100" s="5"/>
      <c r="L6100" s="4"/>
      <c r="M6100" s="4"/>
      <c r="N6100" s="6">
        <f>SUM(K6100:M6100)</f>
        <v>0</v>
      </c>
      <c r="O6100" s="4"/>
      <c r="P6100" s="4"/>
      <c r="Q6100" s="4"/>
      <c r="R6100" s="4"/>
      <c r="S6100" s="6">
        <f>SUM(O6100:R6100)</f>
        <v>0</v>
      </c>
      <c r="T6100" s="7"/>
      <c r="U6100" s="5"/>
      <c r="V6100" s="5"/>
      <c r="W6100" s="5"/>
      <c r="X6100" s="5"/>
      <c r="Y6100" s="5"/>
      <c r="Z6100" s="6">
        <f>SUM(T6100:Y6100)</f>
        <v>0</v>
      </c>
      <c r="AA6100" s="5"/>
      <c r="AB6100" s="5"/>
      <c r="AC6100" s="40">
        <f>G6100+J6100+N6100+S6100+Z6100+AA6100-AB6100</f>
        <v>16</v>
      </c>
    </row>
    <row r="6101" spans="1:29" x14ac:dyDescent="0.25">
      <c r="A6101" s="224">
        <v>6097</v>
      </c>
      <c r="B6101" s="58" t="s">
        <v>1328</v>
      </c>
      <c r="C6101" s="8" t="s">
        <v>5456</v>
      </c>
      <c r="D6101" s="6">
        <v>0.16</v>
      </c>
      <c r="E6101" s="121"/>
      <c r="F6101" s="5"/>
      <c r="G6101" s="6">
        <f>SUM(D6101*100,E6101:F6101)</f>
        <v>16</v>
      </c>
      <c r="H6101" s="5"/>
      <c r="I6101" s="4"/>
      <c r="J6101" s="6">
        <f>SUM(H6101:I6101)</f>
        <v>0</v>
      </c>
      <c r="K6101" s="5"/>
      <c r="L6101" s="4"/>
      <c r="M6101" s="4"/>
      <c r="N6101" s="6">
        <f>SUM(K6101:M6101)</f>
        <v>0</v>
      </c>
      <c r="O6101" s="4"/>
      <c r="P6101" s="4"/>
      <c r="Q6101" s="4"/>
      <c r="R6101" s="4"/>
      <c r="S6101" s="6">
        <f>SUM(O6101:R6101)</f>
        <v>0</v>
      </c>
      <c r="T6101" s="7"/>
      <c r="U6101" s="5"/>
      <c r="V6101" s="5"/>
      <c r="W6101" s="5"/>
      <c r="X6101" s="5"/>
      <c r="Y6101" s="5"/>
      <c r="Z6101" s="6">
        <f>SUM(T6101:Y6101)</f>
        <v>0</v>
      </c>
      <c r="AA6101" s="5"/>
      <c r="AB6101" s="5"/>
      <c r="AC6101" s="40">
        <f>G6101+J6101+N6101+S6101+Z6101+AA6101-AB6101</f>
        <v>16</v>
      </c>
    </row>
    <row r="6102" spans="1:29" x14ac:dyDescent="0.25">
      <c r="A6102" s="224">
        <v>6098</v>
      </c>
      <c r="B6102" s="62" t="s">
        <v>4605</v>
      </c>
      <c r="C6102" s="50" t="s">
        <v>4042</v>
      </c>
      <c r="D6102" s="18">
        <v>0.15774193548387097</v>
      </c>
      <c r="E6102" s="124"/>
      <c r="F6102" s="17"/>
      <c r="G6102" s="18">
        <f>SUM(D6102*100,E6102:F6102)</f>
        <v>15.774193548387098</v>
      </c>
      <c r="H6102" s="17"/>
      <c r="I6102" s="19"/>
      <c r="J6102" s="18">
        <f>SUM(H6102:I6102)</f>
        <v>0</v>
      </c>
      <c r="K6102" s="17"/>
      <c r="L6102" s="19"/>
      <c r="M6102" s="19"/>
      <c r="N6102" s="18">
        <f>SUM(K6102:M6102)</f>
        <v>0</v>
      </c>
      <c r="O6102" s="19"/>
      <c r="P6102" s="19"/>
      <c r="Q6102" s="19"/>
      <c r="R6102" s="19"/>
      <c r="S6102" s="18">
        <f>SUM(O6102:R6102)</f>
        <v>0</v>
      </c>
      <c r="T6102" s="20"/>
      <c r="U6102" s="17"/>
      <c r="V6102" s="17"/>
      <c r="W6102" s="17"/>
      <c r="X6102" s="17"/>
      <c r="Y6102" s="17"/>
      <c r="Z6102" s="18">
        <f>SUM(T6102:Y6102)</f>
        <v>0</v>
      </c>
      <c r="AA6102" s="17"/>
      <c r="AB6102" s="17"/>
      <c r="AC6102" s="41">
        <f>G6102+J6102+N6102+S6102+Z6102+AA6102-AB6102</f>
        <v>15.774193548387098</v>
      </c>
    </row>
    <row r="6103" spans="1:29" x14ac:dyDescent="0.25">
      <c r="A6103" s="225">
        <v>6099</v>
      </c>
      <c r="B6103" s="81" t="s">
        <v>4550</v>
      </c>
      <c r="C6103" s="8" t="s">
        <v>4042</v>
      </c>
      <c r="D6103" s="18">
        <v>0.15757575757575756</v>
      </c>
      <c r="E6103" s="124"/>
      <c r="F6103" s="17"/>
      <c r="G6103" s="18">
        <f>SUM(D6103*100,E6103:F6103)</f>
        <v>15.757575757575756</v>
      </c>
      <c r="H6103" s="17"/>
      <c r="I6103" s="19"/>
      <c r="J6103" s="18">
        <f>SUM(H6103:I6103)</f>
        <v>0</v>
      </c>
      <c r="K6103" s="17"/>
      <c r="L6103" s="19"/>
      <c r="M6103" s="19"/>
      <c r="N6103" s="18">
        <f>SUM(K6103:M6103)</f>
        <v>0</v>
      </c>
      <c r="O6103" s="19"/>
      <c r="P6103" s="19"/>
      <c r="Q6103" s="19"/>
      <c r="R6103" s="19"/>
      <c r="S6103" s="18">
        <f>SUM(O6103:R6103)</f>
        <v>0</v>
      </c>
      <c r="T6103" s="20"/>
      <c r="U6103" s="17"/>
      <c r="V6103" s="17"/>
      <c r="W6103" s="17"/>
      <c r="X6103" s="17"/>
      <c r="Y6103" s="17"/>
      <c r="Z6103" s="18">
        <f>SUM(T6103:Y6103)</f>
        <v>0</v>
      </c>
      <c r="AA6103" s="17"/>
      <c r="AB6103" s="17"/>
      <c r="AC6103" s="41">
        <f>G6103+J6103+N6103+S6103+Z6103+AA6103-AB6103</f>
        <v>15.757575757575756</v>
      </c>
    </row>
    <row r="6104" spans="1:29" x14ac:dyDescent="0.25">
      <c r="A6104" s="224">
        <v>6100</v>
      </c>
      <c r="B6104" s="109">
        <v>204099</v>
      </c>
      <c r="C6104" s="36" t="s">
        <v>5457</v>
      </c>
      <c r="D6104" s="38">
        <v>0.15625</v>
      </c>
      <c r="E6104" s="123"/>
      <c r="F6104" s="33"/>
      <c r="G6104" s="34">
        <v>15.625</v>
      </c>
      <c r="H6104" s="33"/>
      <c r="I6104" s="32"/>
      <c r="J6104" s="34">
        <v>0</v>
      </c>
      <c r="K6104" s="33"/>
      <c r="L6104" s="32"/>
      <c r="M6104" s="32"/>
      <c r="N6104" s="34">
        <v>0</v>
      </c>
      <c r="O6104" s="32"/>
      <c r="P6104" s="32"/>
      <c r="Q6104" s="32"/>
      <c r="R6104" s="32"/>
      <c r="S6104" s="34">
        <v>0</v>
      </c>
      <c r="T6104" s="35"/>
      <c r="U6104" s="33"/>
      <c r="V6104" s="33"/>
      <c r="W6104" s="33"/>
      <c r="X6104" s="33"/>
      <c r="Y6104" s="33"/>
      <c r="Z6104" s="34">
        <v>0</v>
      </c>
      <c r="AA6104" s="33"/>
      <c r="AB6104" s="33"/>
      <c r="AC6104" s="42">
        <v>15.625</v>
      </c>
    </row>
    <row r="6105" spans="1:29" x14ac:dyDescent="0.25">
      <c r="A6105" s="224">
        <v>6101</v>
      </c>
      <c r="B6105" s="62" t="s">
        <v>3307</v>
      </c>
      <c r="C6105" s="13" t="s">
        <v>2360</v>
      </c>
      <c r="D6105" s="18">
        <v>0.155</v>
      </c>
      <c r="E6105" s="122"/>
      <c r="F6105" s="17"/>
      <c r="G6105" s="18">
        <v>15.5</v>
      </c>
      <c r="H6105" s="17"/>
      <c r="I6105" s="19"/>
      <c r="J6105" s="18">
        <v>0</v>
      </c>
      <c r="K6105" s="17"/>
      <c r="L6105" s="19"/>
      <c r="M6105" s="19"/>
      <c r="N6105" s="18">
        <v>0</v>
      </c>
      <c r="O6105" s="19"/>
      <c r="P6105" s="19"/>
      <c r="Q6105" s="19"/>
      <c r="R6105" s="19"/>
      <c r="S6105" s="18">
        <v>0</v>
      </c>
      <c r="T6105" s="20"/>
      <c r="U6105" s="17"/>
      <c r="V6105" s="17"/>
      <c r="W6105" s="17"/>
      <c r="X6105" s="17"/>
      <c r="Y6105" s="17"/>
      <c r="Z6105" s="18">
        <v>0</v>
      </c>
      <c r="AA6105" s="17"/>
      <c r="AB6105" s="17"/>
      <c r="AC6105" s="41">
        <v>15.5</v>
      </c>
    </row>
    <row r="6106" spans="1:29" x14ac:dyDescent="0.25">
      <c r="A6106" s="224">
        <v>6102</v>
      </c>
      <c r="B6106" s="58" t="s">
        <v>1329</v>
      </c>
      <c r="C6106" s="8" t="s">
        <v>5456</v>
      </c>
      <c r="D6106" s="43">
        <v>0.154</v>
      </c>
      <c r="E6106" s="121"/>
      <c r="F6106" s="5"/>
      <c r="G6106" s="6">
        <f>SUM(D6106*100,E6106:F6106)</f>
        <v>15.4</v>
      </c>
      <c r="H6106" s="5"/>
      <c r="I6106" s="4"/>
      <c r="J6106" s="6">
        <f>SUM(H6106:I6106)</f>
        <v>0</v>
      </c>
      <c r="K6106" s="5"/>
      <c r="L6106" s="4"/>
      <c r="M6106" s="4"/>
      <c r="N6106" s="6">
        <f>SUM(K6106:M6106)</f>
        <v>0</v>
      </c>
      <c r="O6106" s="4"/>
      <c r="P6106" s="4"/>
      <c r="Q6106" s="4"/>
      <c r="R6106" s="4"/>
      <c r="S6106" s="6">
        <f>SUM(O6106:R6106)</f>
        <v>0</v>
      </c>
      <c r="T6106" s="7"/>
      <c r="U6106" s="5"/>
      <c r="V6106" s="5"/>
      <c r="W6106" s="5"/>
      <c r="X6106" s="5"/>
      <c r="Y6106" s="5"/>
      <c r="Z6106" s="6">
        <f>SUM(T6106:Y6106)</f>
        <v>0</v>
      </c>
      <c r="AA6106" s="5"/>
      <c r="AB6106" s="5"/>
      <c r="AC6106" s="40">
        <f>G6106+J6106+N6106+S6106+Z6106+AA6106-AB6106</f>
        <v>15.4</v>
      </c>
    </row>
    <row r="6107" spans="1:29" x14ac:dyDescent="0.25">
      <c r="A6107" s="225">
        <v>6103</v>
      </c>
      <c r="B6107" s="77" t="s">
        <v>2319</v>
      </c>
      <c r="C6107" s="21" t="s">
        <v>1369</v>
      </c>
      <c r="D6107" s="18">
        <v>0.1529051987767584</v>
      </c>
      <c r="E6107" s="122"/>
      <c r="F6107" s="17"/>
      <c r="G6107" s="18">
        <f>SUM(D6107*100,E6107:F6107)</f>
        <v>15.290519877675839</v>
      </c>
      <c r="H6107" s="17"/>
      <c r="I6107" s="19"/>
      <c r="J6107" s="18">
        <f>SUM(H6107:I6107)</f>
        <v>0</v>
      </c>
      <c r="K6107" s="17"/>
      <c r="L6107" s="19"/>
      <c r="M6107" s="19"/>
      <c r="N6107" s="18">
        <f>SUM(K6107:M6107)</f>
        <v>0</v>
      </c>
      <c r="O6107" s="19"/>
      <c r="P6107" s="19"/>
      <c r="Q6107" s="19"/>
      <c r="R6107" s="19"/>
      <c r="S6107" s="18">
        <f>SUM(O6107:R6107)</f>
        <v>0</v>
      </c>
      <c r="T6107" s="20"/>
      <c r="U6107" s="17"/>
      <c r="V6107" s="17"/>
      <c r="W6107" s="17"/>
      <c r="X6107" s="17"/>
      <c r="Y6107" s="17"/>
      <c r="Z6107" s="18">
        <f>SUM(T6107:Y6107)</f>
        <v>0</v>
      </c>
      <c r="AA6107" s="17"/>
      <c r="AB6107" s="17"/>
      <c r="AC6107" s="41">
        <f>G6107+J6107+N6107+S6107+Z6107+AA6107-AB6107</f>
        <v>15.290519877675839</v>
      </c>
    </row>
    <row r="6108" spans="1:29" x14ac:dyDescent="0.25">
      <c r="A6108" s="224">
        <v>6104</v>
      </c>
      <c r="B6108" s="84" t="s">
        <v>2320</v>
      </c>
      <c r="C6108" s="8" t="s">
        <v>1369</v>
      </c>
      <c r="D6108" s="18">
        <v>0.15086142322097379</v>
      </c>
      <c r="E6108" s="122"/>
      <c r="F6108" s="17"/>
      <c r="G6108" s="18">
        <f>SUM(D6108*100,E6108:F6108)</f>
        <v>15.086142322097379</v>
      </c>
      <c r="H6108" s="17"/>
      <c r="I6108" s="19"/>
      <c r="J6108" s="18">
        <f>SUM(H6108:I6108)</f>
        <v>0</v>
      </c>
      <c r="K6108" s="17"/>
      <c r="L6108" s="19"/>
      <c r="M6108" s="19"/>
      <c r="N6108" s="18">
        <f>SUM(K6108:M6108)</f>
        <v>0</v>
      </c>
      <c r="O6108" s="19"/>
      <c r="P6108" s="19"/>
      <c r="Q6108" s="19"/>
      <c r="R6108" s="19"/>
      <c r="S6108" s="18">
        <f>SUM(O6108:R6108)</f>
        <v>0</v>
      </c>
      <c r="T6108" s="20"/>
      <c r="U6108" s="17"/>
      <c r="V6108" s="17"/>
      <c r="W6108" s="17"/>
      <c r="X6108" s="17"/>
      <c r="Y6108" s="17"/>
      <c r="Z6108" s="18">
        <f>SUM(T6108:Y6108)</f>
        <v>0</v>
      </c>
      <c r="AA6108" s="17"/>
      <c r="AB6108" s="17"/>
      <c r="AC6108" s="41">
        <f>G6108+J6108+N6108+S6108+Z6108+AA6108-AB6108</f>
        <v>15.086142322097379</v>
      </c>
    </row>
    <row r="6109" spans="1:29" x14ac:dyDescent="0.25">
      <c r="A6109" s="224">
        <v>6105</v>
      </c>
      <c r="B6109" s="62" t="s">
        <v>3308</v>
      </c>
      <c r="C6109" s="13" t="s">
        <v>2360</v>
      </c>
      <c r="D6109" s="18">
        <v>0.15</v>
      </c>
      <c r="E6109" s="122"/>
      <c r="F6109" s="17"/>
      <c r="G6109" s="18">
        <v>15</v>
      </c>
      <c r="H6109" s="17"/>
      <c r="I6109" s="19"/>
      <c r="J6109" s="18">
        <v>0</v>
      </c>
      <c r="K6109" s="17"/>
      <c r="L6109" s="19"/>
      <c r="M6109" s="19"/>
      <c r="N6109" s="18">
        <v>0</v>
      </c>
      <c r="O6109" s="19"/>
      <c r="P6109" s="19"/>
      <c r="Q6109" s="19"/>
      <c r="R6109" s="19"/>
      <c r="S6109" s="18">
        <v>0</v>
      </c>
      <c r="T6109" s="20"/>
      <c r="U6109" s="17"/>
      <c r="V6109" s="17"/>
      <c r="W6109" s="17"/>
      <c r="X6109" s="17"/>
      <c r="Y6109" s="17"/>
      <c r="Z6109" s="18">
        <v>0</v>
      </c>
      <c r="AA6109" s="17"/>
      <c r="AB6109" s="17"/>
      <c r="AC6109" s="41">
        <v>15</v>
      </c>
    </row>
    <row r="6110" spans="1:29" x14ac:dyDescent="0.25">
      <c r="A6110" s="224">
        <v>6106</v>
      </c>
      <c r="B6110" s="109">
        <v>194106</v>
      </c>
      <c r="C6110" s="36" t="s">
        <v>5457</v>
      </c>
      <c r="D6110" s="39">
        <v>0.14599999999999999</v>
      </c>
      <c r="E6110" s="123"/>
      <c r="F6110" s="33"/>
      <c r="G6110" s="34">
        <v>14.6</v>
      </c>
      <c r="H6110" s="33"/>
      <c r="I6110" s="32"/>
      <c r="J6110" s="34">
        <v>0</v>
      </c>
      <c r="K6110" s="33"/>
      <c r="L6110" s="32"/>
      <c r="M6110" s="32"/>
      <c r="N6110" s="34">
        <v>0</v>
      </c>
      <c r="O6110" s="32"/>
      <c r="P6110" s="32"/>
      <c r="Q6110" s="32"/>
      <c r="R6110" s="32"/>
      <c r="S6110" s="34">
        <v>0</v>
      </c>
      <c r="T6110" s="35"/>
      <c r="U6110" s="33"/>
      <c r="V6110" s="33"/>
      <c r="W6110" s="33"/>
      <c r="X6110" s="33"/>
      <c r="Y6110" s="33"/>
      <c r="Z6110" s="34">
        <v>0</v>
      </c>
      <c r="AA6110" s="33"/>
      <c r="AB6110" s="33"/>
      <c r="AC6110" s="42">
        <v>14.6</v>
      </c>
    </row>
    <row r="6111" spans="1:29" x14ac:dyDescent="0.25">
      <c r="A6111" s="225">
        <v>6107</v>
      </c>
      <c r="B6111" s="62" t="s">
        <v>3309</v>
      </c>
      <c r="C6111" s="13" t="s">
        <v>2360</v>
      </c>
      <c r="D6111" s="18">
        <v>0.14499999999999999</v>
      </c>
      <c r="E6111" s="122"/>
      <c r="F6111" s="17"/>
      <c r="G6111" s="18">
        <v>14.499999999999998</v>
      </c>
      <c r="H6111" s="17"/>
      <c r="I6111" s="19"/>
      <c r="J6111" s="18">
        <v>0</v>
      </c>
      <c r="K6111" s="17"/>
      <c r="L6111" s="19"/>
      <c r="M6111" s="19"/>
      <c r="N6111" s="18">
        <v>0</v>
      </c>
      <c r="O6111" s="19"/>
      <c r="P6111" s="19"/>
      <c r="Q6111" s="19"/>
      <c r="R6111" s="19"/>
      <c r="S6111" s="18">
        <v>0</v>
      </c>
      <c r="T6111" s="20"/>
      <c r="U6111" s="17"/>
      <c r="V6111" s="17"/>
      <c r="W6111" s="17"/>
      <c r="X6111" s="17"/>
      <c r="Y6111" s="17"/>
      <c r="Z6111" s="18">
        <v>0</v>
      </c>
      <c r="AA6111" s="17"/>
      <c r="AB6111" s="17"/>
      <c r="AC6111" s="41">
        <v>14.499999999999998</v>
      </c>
    </row>
    <row r="6112" spans="1:29" x14ac:dyDescent="0.25">
      <c r="A6112" s="224">
        <v>6108</v>
      </c>
      <c r="B6112" s="58" t="s">
        <v>1330</v>
      </c>
      <c r="C6112" s="8" t="s">
        <v>5456</v>
      </c>
      <c r="D6112" s="6">
        <v>0.14166666666666666</v>
      </c>
      <c r="E6112" s="121"/>
      <c r="F6112" s="5"/>
      <c r="G6112" s="6">
        <f>SUM(D6112*100,E6112:F6112)</f>
        <v>14.166666666666666</v>
      </c>
      <c r="H6112" s="5"/>
      <c r="I6112" s="4"/>
      <c r="J6112" s="6">
        <f>SUM(H6112:I6112)</f>
        <v>0</v>
      </c>
      <c r="K6112" s="5"/>
      <c r="L6112" s="4"/>
      <c r="M6112" s="4"/>
      <c r="N6112" s="6">
        <f>SUM(K6112:M6112)</f>
        <v>0</v>
      </c>
      <c r="O6112" s="4"/>
      <c r="P6112" s="4"/>
      <c r="Q6112" s="4"/>
      <c r="R6112" s="4"/>
      <c r="S6112" s="6">
        <f>SUM(O6112:R6112)</f>
        <v>0</v>
      </c>
      <c r="T6112" s="7"/>
      <c r="U6112" s="5"/>
      <c r="V6112" s="5"/>
      <c r="W6112" s="5"/>
      <c r="X6112" s="5"/>
      <c r="Y6112" s="5"/>
      <c r="Z6112" s="6">
        <f>SUM(T6112:Y6112)</f>
        <v>0</v>
      </c>
      <c r="AA6112" s="5"/>
      <c r="AB6112" s="5"/>
      <c r="AC6112" s="40">
        <f>G6112+J6112+N6112+S6112+Z6112+AA6112-AB6112</f>
        <v>14.166666666666666</v>
      </c>
    </row>
    <row r="6113" spans="1:29" x14ac:dyDescent="0.25">
      <c r="A6113" s="224">
        <v>6109</v>
      </c>
      <c r="B6113" s="92" t="s">
        <v>2321</v>
      </c>
      <c r="C6113" s="8" t="s">
        <v>1369</v>
      </c>
      <c r="D6113" s="18">
        <v>0.14067796610169492</v>
      </c>
      <c r="E6113" s="122"/>
      <c r="F6113" s="17"/>
      <c r="G6113" s="18">
        <f>SUM(D6113*100,E6113:F6113)</f>
        <v>14.067796610169491</v>
      </c>
      <c r="H6113" s="17"/>
      <c r="I6113" s="19"/>
      <c r="J6113" s="18">
        <f>SUM(H6113:I6113)</f>
        <v>0</v>
      </c>
      <c r="K6113" s="17"/>
      <c r="L6113" s="19"/>
      <c r="M6113" s="19"/>
      <c r="N6113" s="18">
        <f>SUM(K6113:M6113)</f>
        <v>0</v>
      </c>
      <c r="O6113" s="19"/>
      <c r="P6113" s="19"/>
      <c r="Q6113" s="19"/>
      <c r="R6113" s="19"/>
      <c r="S6113" s="18">
        <f>SUM(O6113:R6113)</f>
        <v>0</v>
      </c>
      <c r="T6113" s="20"/>
      <c r="U6113" s="17"/>
      <c r="V6113" s="17"/>
      <c r="W6113" s="17"/>
      <c r="X6113" s="17"/>
      <c r="Y6113" s="17"/>
      <c r="Z6113" s="18">
        <f>SUM(T6113:Y6113)</f>
        <v>0</v>
      </c>
      <c r="AA6113" s="17"/>
      <c r="AB6113" s="17"/>
      <c r="AC6113" s="41">
        <f>G6113+J6113+N6113+S6113+Z6113+AA6113-AB6113</f>
        <v>14.067796610169491</v>
      </c>
    </row>
    <row r="6114" spans="1:29" x14ac:dyDescent="0.25">
      <c r="A6114" s="224">
        <v>6110</v>
      </c>
      <c r="B6114" s="62" t="s">
        <v>5373</v>
      </c>
      <c r="C6114" s="9" t="s">
        <v>4042</v>
      </c>
      <c r="D6114" s="18">
        <v>0.14058787878787879</v>
      </c>
      <c r="E6114" s="124"/>
      <c r="F6114" s="17"/>
      <c r="G6114" s="18">
        <f>SUM(D6114*100,E6114:F6114)</f>
        <v>14.058787878787879</v>
      </c>
      <c r="H6114" s="17"/>
      <c r="I6114" s="19"/>
      <c r="J6114" s="18">
        <f>SUM(H6114:I6114)</f>
        <v>0</v>
      </c>
      <c r="K6114" s="17"/>
      <c r="L6114" s="19"/>
      <c r="M6114" s="19"/>
      <c r="N6114" s="18">
        <f>SUM(K6114:M6114)</f>
        <v>0</v>
      </c>
      <c r="O6114" s="19"/>
      <c r="P6114" s="19"/>
      <c r="Q6114" s="19"/>
      <c r="R6114" s="19"/>
      <c r="S6114" s="18">
        <f>SUM(O6114:R6114)</f>
        <v>0</v>
      </c>
      <c r="T6114" s="20"/>
      <c r="U6114" s="17"/>
      <c r="V6114" s="17"/>
      <c r="W6114" s="17"/>
      <c r="X6114" s="17"/>
      <c r="Y6114" s="17"/>
      <c r="Z6114" s="18">
        <f>SUM(T6114:Y6114)</f>
        <v>0</v>
      </c>
      <c r="AA6114" s="17"/>
      <c r="AB6114" s="17"/>
      <c r="AC6114" s="41">
        <f>G6114+J6114+N6114+S6114+Z6114+AA6114-AB6114</f>
        <v>14.058787878787879</v>
      </c>
    </row>
    <row r="6115" spans="1:29" x14ac:dyDescent="0.25">
      <c r="A6115" s="225">
        <v>6111</v>
      </c>
      <c r="B6115" s="111" t="s">
        <v>4218</v>
      </c>
      <c r="C6115" s="8" t="s">
        <v>4042</v>
      </c>
      <c r="D6115" s="18">
        <v>0.13062499999999999</v>
      </c>
      <c r="E6115" s="124"/>
      <c r="F6115" s="17"/>
      <c r="G6115" s="18">
        <f>SUM(D6115*100,E6115:F6115)</f>
        <v>13.0625</v>
      </c>
      <c r="H6115" s="17"/>
      <c r="I6115" s="19"/>
      <c r="J6115" s="18">
        <f>SUM(H6115:I6115)</f>
        <v>0</v>
      </c>
      <c r="K6115" s="17"/>
      <c r="L6115" s="19"/>
      <c r="M6115" s="19"/>
      <c r="N6115" s="18">
        <f>SUM(K6115:M6115)</f>
        <v>0</v>
      </c>
      <c r="O6115" s="19"/>
      <c r="P6115" s="19"/>
      <c r="Q6115" s="19"/>
      <c r="R6115" s="19"/>
      <c r="S6115" s="18">
        <f>SUM(O6115:R6115)</f>
        <v>0</v>
      </c>
      <c r="T6115" s="20"/>
      <c r="U6115" s="17">
        <v>0.8</v>
      </c>
      <c r="V6115" s="17"/>
      <c r="W6115" s="17"/>
      <c r="X6115" s="17"/>
      <c r="Y6115" s="17"/>
      <c r="Z6115" s="18">
        <f>SUM(T6115:Y6115)</f>
        <v>0.8</v>
      </c>
      <c r="AA6115" s="17"/>
      <c r="AB6115" s="17"/>
      <c r="AC6115" s="41">
        <f>G6115+J6115+N6115+S6115+Z6115+AA6115-AB6115</f>
        <v>13.862500000000001</v>
      </c>
    </row>
    <row r="6116" spans="1:29" x14ac:dyDescent="0.25">
      <c r="A6116" s="224">
        <v>6112</v>
      </c>
      <c r="B6116" s="110" t="s">
        <v>4597</v>
      </c>
      <c r="C6116" s="50" t="s">
        <v>4042</v>
      </c>
      <c r="D6116" s="18">
        <v>0.13774193548387098</v>
      </c>
      <c r="E6116" s="124"/>
      <c r="F6116" s="17"/>
      <c r="G6116" s="18">
        <f>SUM(D6116*100,E6116:F6116)</f>
        <v>13.774193548387098</v>
      </c>
      <c r="H6116" s="17"/>
      <c r="I6116" s="19"/>
      <c r="J6116" s="18">
        <f>SUM(H6116:I6116)</f>
        <v>0</v>
      </c>
      <c r="K6116" s="17"/>
      <c r="L6116" s="19"/>
      <c r="M6116" s="19"/>
      <c r="N6116" s="18">
        <f>SUM(K6116:M6116)</f>
        <v>0</v>
      </c>
      <c r="O6116" s="19"/>
      <c r="P6116" s="19"/>
      <c r="Q6116" s="19"/>
      <c r="R6116" s="19"/>
      <c r="S6116" s="18">
        <f>SUM(O6116:R6116)</f>
        <v>0</v>
      </c>
      <c r="T6116" s="20"/>
      <c r="U6116" s="17"/>
      <c r="V6116" s="17"/>
      <c r="W6116" s="17"/>
      <c r="X6116" s="17"/>
      <c r="Y6116" s="17"/>
      <c r="Z6116" s="18">
        <f>SUM(T6116:Y6116)</f>
        <v>0</v>
      </c>
      <c r="AA6116" s="17"/>
      <c r="AB6116" s="17"/>
      <c r="AC6116" s="41">
        <f>G6116+J6116+N6116+S6116+Z6116+AA6116-AB6116</f>
        <v>13.774193548387098</v>
      </c>
    </row>
    <row r="6117" spans="1:29" x14ac:dyDescent="0.25">
      <c r="A6117" s="224">
        <v>6113</v>
      </c>
      <c r="B6117" s="111" t="s">
        <v>4046</v>
      </c>
      <c r="C6117" s="8" t="s">
        <v>4042</v>
      </c>
      <c r="D6117" s="18">
        <v>0.135625</v>
      </c>
      <c r="E6117" s="124"/>
      <c r="F6117" s="17"/>
      <c r="G6117" s="18">
        <f>SUM(D6117*100,E6117:F6117)</f>
        <v>13.5625</v>
      </c>
      <c r="H6117" s="17"/>
      <c r="I6117" s="19"/>
      <c r="J6117" s="18">
        <f>SUM(H6117:I6117)</f>
        <v>0</v>
      </c>
      <c r="K6117" s="17"/>
      <c r="L6117" s="19"/>
      <c r="M6117" s="19"/>
      <c r="N6117" s="18">
        <f>SUM(K6117:M6117)</f>
        <v>0</v>
      </c>
      <c r="O6117" s="19"/>
      <c r="P6117" s="19"/>
      <c r="Q6117" s="19"/>
      <c r="R6117" s="19"/>
      <c r="S6117" s="18">
        <f>SUM(O6117:R6117)</f>
        <v>0</v>
      </c>
      <c r="T6117" s="20"/>
      <c r="U6117" s="17"/>
      <c r="V6117" s="17"/>
      <c r="W6117" s="17">
        <v>0.2</v>
      </c>
      <c r="X6117" s="17"/>
      <c r="Y6117" s="17"/>
      <c r="Z6117" s="18">
        <f>SUM(T6117:Y6117)</f>
        <v>0.2</v>
      </c>
      <c r="AA6117" s="17"/>
      <c r="AB6117" s="17"/>
      <c r="AC6117" s="41">
        <f>G6117+J6117+N6117+S6117+Z6117+AA6117-AB6117</f>
        <v>13.762499999999999</v>
      </c>
    </row>
    <row r="6118" spans="1:29" x14ac:dyDescent="0.25">
      <c r="A6118" s="224">
        <v>6114</v>
      </c>
      <c r="B6118" s="61" t="s">
        <v>1331</v>
      </c>
      <c r="C6118" s="8" t="s">
        <v>5456</v>
      </c>
      <c r="D6118" s="6">
        <v>0.13703392299687825</v>
      </c>
      <c r="E6118" s="121"/>
      <c r="F6118" s="5"/>
      <c r="G6118" s="6">
        <f>SUM(D6118*100,E6118:F6118)</f>
        <v>13.703392299687826</v>
      </c>
      <c r="H6118" s="5"/>
      <c r="I6118" s="4"/>
      <c r="J6118" s="6">
        <f>SUM(H6118:I6118)</f>
        <v>0</v>
      </c>
      <c r="K6118" s="5"/>
      <c r="L6118" s="4"/>
      <c r="M6118" s="4"/>
      <c r="N6118" s="6">
        <f>SUM(K6118:M6118)</f>
        <v>0</v>
      </c>
      <c r="O6118" s="4"/>
      <c r="P6118" s="4"/>
      <c r="Q6118" s="4"/>
      <c r="R6118" s="4"/>
      <c r="S6118" s="6">
        <f>SUM(O6118:R6118)</f>
        <v>0</v>
      </c>
      <c r="T6118" s="7"/>
      <c r="U6118" s="5"/>
      <c r="V6118" s="5"/>
      <c r="W6118" s="5"/>
      <c r="X6118" s="5"/>
      <c r="Y6118" s="5"/>
      <c r="Z6118" s="6">
        <f>SUM(T6118:Y6118)</f>
        <v>0</v>
      </c>
      <c r="AA6118" s="5"/>
      <c r="AB6118" s="5"/>
      <c r="AC6118" s="40">
        <f>G6118+J6118+N6118+S6118+Z6118+AA6118-AB6118</f>
        <v>13.703392299687826</v>
      </c>
    </row>
    <row r="6119" spans="1:29" x14ac:dyDescent="0.25">
      <c r="A6119" s="225">
        <v>6115</v>
      </c>
      <c r="B6119" s="62" t="s">
        <v>1332</v>
      </c>
      <c r="C6119" s="8" t="s">
        <v>5456</v>
      </c>
      <c r="D6119" s="6">
        <v>0.13700000000000001</v>
      </c>
      <c r="E6119" s="121"/>
      <c r="F6119" s="5"/>
      <c r="G6119" s="6">
        <f>SUM(D6119*100,E6119:F6119)</f>
        <v>13.700000000000001</v>
      </c>
      <c r="H6119" s="5"/>
      <c r="I6119" s="4"/>
      <c r="J6119" s="6">
        <f>SUM(H6119:I6119)</f>
        <v>0</v>
      </c>
      <c r="K6119" s="5"/>
      <c r="L6119" s="4"/>
      <c r="M6119" s="4"/>
      <c r="N6119" s="6">
        <f>SUM(K6119:M6119)</f>
        <v>0</v>
      </c>
      <c r="O6119" s="4"/>
      <c r="P6119" s="4"/>
      <c r="Q6119" s="4"/>
      <c r="R6119" s="4"/>
      <c r="S6119" s="6">
        <f>SUM(O6119:R6119)</f>
        <v>0</v>
      </c>
      <c r="T6119" s="7"/>
      <c r="U6119" s="5"/>
      <c r="V6119" s="5"/>
      <c r="W6119" s="5"/>
      <c r="X6119" s="5"/>
      <c r="Y6119" s="5"/>
      <c r="Z6119" s="6">
        <f>SUM(T6119:Y6119)</f>
        <v>0</v>
      </c>
      <c r="AA6119" s="5"/>
      <c r="AB6119" s="5"/>
      <c r="AC6119" s="40">
        <f>G6119+J6119+N6119+S6119+Z6119+AA6119-AB6119</f>
        <v>13.700000000000001</v>
      </c>
    </row>
    <row r="6120" spans="1:29" x14ac:dyDescent="0.25">
      <c r="A6120" s="224">
        <v>6116</v>
      </c>
      <c r="B6120" s="58" t="s">
        <v>1333</v>
      </c>
      <c r="C6120" s="8" t="s">
        <v>5456</v>
      </c>
      <c r="D6120" s="6">
        <v>0.1367741935483871</v>
      </c>
      <c r="E6120" s="121"/>
      <c r="F6120" s="5"/>
      <c r="G6120" s="6">
        <f>SUM(D6120*100,E6120:F6120)</f>
        <v>13.67741935483871</v>
      </c>
      <c r="H6120" s="5"/>
      <c r="I6120" s="4"/>
      <c r="J6120" s="6">
        <f>SUM(H6120:I6120)</f>
        <v>0</v>
      </c>
      <c r="K6120" s="5"/>
      <c r="L6120" s="4"/>
      <c r="M6120" s="4"/>
      <c r="N6120" s="6">
        <f>SUM(K6120:M6120)</f>
        <v>0</v>
      </c>
      <c r="O6120" s="4"/>
      <c r="P6120" s="4"/>
      <c r="Q6120" s="4"/>
      <c r="R6120" s="4"/>
      <c r="S6120" s="6">
        <f>SUM(O6120:R6120)</f>
        <v>0</v>
      </c>
      <c r="T6120" s="7"/>
      <c r="U6120" s="5"/>
      <c r="V6120" s="5"/>
      <c r="W6120" s="5"/>
      <c r="X6120" s="5"/>
      <c r="Y6120" s="5"/>
      <c r="Z6120" s="6">
        <f>SUM(T6120:Y6120)</f>
        <v>0</v>
      </c>
      <c r="AA6120" s="5"/>
      <c r="AB6120" s="5"/>
      <c r="AC6120" s="40">
        <f>G6120+J6120+N6120+S6120+Z6120+AA6120-AB6120</f>
        <v>13.67741935483871</v>
      </c>
    </row>
    <row r="6121" spans="1:29" x14ac:dyDescent="0.25">
      <c r="A6121" s="224">
        <v>6117</v>
      </c>
      <c r="B6121" s="62" t="s">
        <v>3310</v>
      </c>
      <c r="C6121" s="13" t="s">
        <v>2360</v>
      </c>
      <c r="D6121" s="18">
        <v>0.13666666666666666</v>
      </c>
      <c r="E6121" s="122"/>
      <c r="F6121" s="17"/>
      <c r="G6121" s="18">
        <v>13.666666666666666</v>
      </c>
      <c r="H6121" s="17"/>
      <c r="I6121" s="19"/>
      <c r="J6121" s="18">
        <v>0</v>
      </c>
      <c r="K6121" s="17"/>
      <c r="L6121" s="19"/>
      <c r="M6121" s="19"/>
      <c r="N6121" s="18">
        <v>0</v>
      </c>
      <c r="O6121" s="19"/>
      <c r="P6121" s="19"/>
      <c r="Q6121" s="19"/>
      <c r="R6121" s="19"/>
      <c r="S6121" s="18">
        <v>0</v>
      </c>
      <c r="T6121" s="20"/>
      <c r="U6121" s="17"/>
      <c r="V6121" s="17"/>
      <c r="W6121" s="17"/>
      <c r="X6121" s="17"/>
      <c r="Y6121" s="17"/>
      <c r="Z6121" s="18">
        <v>0</v>
      </c>
      <c r="AA6121" s="17"/>
      <c r="AB6121" s="17"/>
      <c r="AC6121" s="41">
        <v>13.666666666666666</v>
      </c>
    </row>
    <row r="6122" spans="1:29" x14ac:dyDescent="0.25">
      <c r="A6122" s="224">
        <v>6118</v>
      </c>
      <c r="B6122" s="58" t="s">
        <v>1334</v>
      </c>
      <c r="C6122" s="8" t="s">
        <v>5456</v>
      </c>
      <c r="D6122" s="6">
        <v>0.12344827586206897</v>
      </c>
      <c r="E6122" s="121"/>
      <c r="F6122" s="5"/>
      <c r="G6122" s="6">
        <f>SUM(D6122*100,E6122:F6122)</f>
        <v>12.344827586206897</v>
      </c>
      <c r="H6122" s="5"/>
      <c r="I6122" s="4"/>
      <c r="J6122" s="6">
        <f>SUM(H6122:I6122)</f>
        <v>0</v>
      </c>
      <c r="K6122" s="5"/>
      <c r="L6122" s="4"/>
      <c r="M6122" s="4"/>
      <c r="N6122" s="6">
        <f>SUM(K6122:M6122)</f>
        <v>0</v>
      </c>
      <c r="O6122" s="4"/>
      <c r="P6122" s="4"/>
      <c r="Q6122" s="4"/>
      <c r="R6122" s="4"/>
      <c r="S6122" s="6">
        <f>SUM(O6122:R6122)</f>
        <v>0</v>
      </c>
      <c r="T6122" s="7">
        <v>1</v>
      </c>
      <c r="U6122" s="5"/>
      <c r="V6122" s="5"/>
      <c r="W6122" s="5"/>
      <c r="X6122" s="5"/>
      <c r="Y6122" s="5"/>
      <c r="Z6122" s="6">
        <f>SUM(T6122:Y6122)</f>
        <v>1</v>
      </c>
      <c r="AA6122" s="5"/>
      <c r="AB6122" s="5"/>
      <c r="AC6122" s="40">
        <f>G6122+J6122+N6122+S6122+Z6122+AA6122-AB6122</f>
        <v>13.344827586206897</v>
      </c>
    </row>
    <row r="6123" spans="1:29" x14ac:dyDescent="0.25">
      <c r="A6123" s="225">
        <v>6119</v>
      </c>
      <c r="B6123" s="90" t="s">
        <v>2291</v>
      </c>
      <c r="C6123" s="21" t="s">
        <v>1369</v>
      </c>
      <c r="D6123" s="18">
        <v>0.10831804281345565</v>
      </c>
      <c r="E6123" s="122"/>
      <c r="F6123" s="17"/>
      <c r="G6123" s="18">
        <f>SUM(D6123*100,E6123:F6123)</f>
        <v>10.831804281345565</v>
      </c>
      <c r="H6123" s="17"/>
      <c r="I6123" s="19"/>
      <c r="J6123" s="18">
        <f>SUM(H6123:I6123)</f>
        <v>0</v>
      </c>
      <c r="K6123" s="17"/>
      <c r="L6123" s="19"/>
      <c r="M6123" s="19"/>
      <c r="N6123" s="18">
        <f>SUM(K6123:M6123)</f>
        <v>0</v>
      </c>
      <c r="O6123" s="19">
        <v>2.5</v>
      </c>
      <c r="P6123" s="19"/>
      <c r="Q6123" s="19"/>
      <c r="R6123" s="19"/>
      <c r="S6123" s="18">
        <f>SUM(O6123:R6123)</f>
        <v>2.5</v>
      </c>
      <c r="T6123" s="20"/>
      <c r="U6123" s="17"/>
      <c r="V6123" s="17"/>
      <c r="W6123" s="17"/>
      <c r="X6123" s="17"/>
      <c r="Y6123" s="17"/>
      <c r="Z6123" s="18">
        <f>SUM(T6123:Y6123)</f>
        <v>0</v>
      </c>
      <c r="AA6123" s="17"/>
      <c r="AB6123" s="17"/>
      <c r="AC6123" s="41">
        <f>G6123+J6123+N6123+S6123+Z6123+AA6123-AB6123</f>
        <v>13.331804281345565</v>
      </c>
    </row>
    <row r="6124" spans="1:29" x14ac:dyDescent="0.25">
      <c r="A6124" s="224">
        <v>6120</v>
      </c>
      <c r="B6124" s="62" t="s">
        <v>1335</v>
      </c>
      <c r="C6124" s="8" t="s">
        <v>5456</v>
      </c>
      <c r="D6124" s="6">
        <v>0.13200000000000001</v>
      </c>
      <c r="E6124" s="121"/>
      <c r="F6124" s="5"/>
      <c r="G6124" s="6">
        <f>SUM(D6124*100,E6124:F6124)</f>
        <v>13.200000000000001</v>
      </c>
      <c r="H6124" s="5"/>
      <c r="I6124" s="4"/>
      <c r="J6124" s="6">
        <f>SUM(H6124:I6124)</f>
        <v>0</v>
      </c>
      <c r="K6124" s="5"/>
      <c r="L6124" s="4"/>
      <c r="M6124" s="4"/>
      <c r="N6124" s="6">
        <f>SUM(K6124:M6124)</f>
        <v>0</v>
      </c>
      <c r="O6124" s="4"/>
      <c r="P6124" s="4"/>
      <c r="Q6124" s="4"/>
      <c r="R6124" s="4"/>
      <c r="S6124" s="6">
        <f>SUM(O6124:R6124)</f>
        <v>0</v>
      </c>
      <c r="T6124" s="7"/>
      <c r="U6124" s="5"/>
      <c r="V6124" s="5"/>
      <c r="W6124" s="5"/>
      <c r="X6124" s="5"/>
      <c r="Y6124" s="5"/>
      <c r="Z6124" s="6">
        <f>SUM(T6124:Y6124)</f>
        <v>0</v>
      </c>
      <c r="AA6124" s="5"/>
      <c r="AB6124" s="5"/>
      <c r="AC6124" s="40">
        <f>G6124+J6124+N6124+S6124+Z6124+AA6124-AB6124</f>
        <v>13.200000000000001</v>
      </c>
    </row>
    <row r="6125" spans="1:29" x14ac:dyDescent="0.25">
      <c r="A6125" s="224">
        <v>6121</v>
      </c>
      <c r="B6125" s="59" t="s">
        <v>1336</v>
      </c>
      <c r="C6125" s="8" t="s">
        <v>5456</v>
      </c>
      <c r="D6125" s="6">
        <v>0.12848484848484848</v>
      </c>
      <c r="E6125" s="121"/>
      <c r="F6125" s="5"/>
      <c r="G6125" s="6">
        <f>SUM(D6125*100,E6125:F6125)</f>
        <v>12.848484848484848</v>
      </c>
      <c r="H6125" s="5"/>
      <c r="I6125" s="4"/>
      <c r="J6125" s="6">
        <f>SUM(H6125:I6125)</f>
        <v>0</v>
      </c>
      <c r="K6125" s="5"/>
      <c r="L6125" s="4"/>
      <c r="M6125" s="4"/>
      <c r="N6125" s="6">
        <f>SUM(K6125:M6125)</f>
        <v>0</v>
      </c>
      <c r="O6125" s="4"/>
      <c r="P6125" s="4"/>
      <c r="Q6125" s="4"/>
      <c r="R6125" s="4"/>
      <c r="S6125" s="6">
        <f>SUM(O6125:R6125)</f>
        <v>0</v>
      </c>
      <c r="T6125" s="7"/>
      <c r="U6125" s="5"/>
      <c r="V6125" s="5"/>
      <c r="W6125" s="5"/>
      <c r="X6125" s="5"/>
      <c r="Y6125" s="5"/>
      <c r="Z6125" s="6">
        <f>SUM(T6125:Y6125)</f>
        <v>0</v>
      </c>
      <c r="AA6125" s="5"/>
      <c r="AB6125" s="5"/>
      <c r="AC6125" s="40">
        <f>G6125+J6125+N6125+S6125+Z6125+AA6125-AB6125</f>
        <v>12.848484848484848</v>
      </c>
    </row>
    <row r="6126" spans="1:29" x14ac:dyDescent="0.25">
      <c r="A6126" s="224">
        <v>6122</v>
      </c>
      <c r="B6126" s="62" t="s">
        <v>5175</v>
      </c>
      <c r="C6126" s="24" t="s">
        <v>4042</v>
      </c>
      <c r="D6126" s="18">
        <v>0.12741935483870967</v>
      </c>
      <c r="E6126" s="124"/>
      <c r="F6126" s="17"/>
      <c r="G6126" s="18">
        <f>SUM(D6126*100,E6126:F6126)</f>
        <v>12.741935483870966</v>
      </c>
      <c r="H6126" s="17"/>
      <c r="I6126" s="19"/>
      <c r="J6126" s="18">
        <f>SUM(H6126:I6126)</f>
        <v>0</v>
      </c>
      <c r="K6126" s="17"/>
      <c r="L6126" s="19"/>
      <c r="M6126" s="19"/>
      <c r="N6126" s="18">
        <f>SUM(K6126:M6126)</f>
        <v>0</v>
      </c>
      <c r="O6126" s="19"/>
      <c r="P6126" s="19"/>
      <c r="Q6126" s="19"/>
      <c r="R6126" s="19"/>
      <c r="S6126" s="18">
        <f>SUM(O6126:R6126)</f>
        <v>0</v>
      </c>
      <c r="T6126" s="20"/>
      <c r="U6126" s="17"/>
      <c r="V6126" s="17"/>
      <c r="W6126" s="17"/>
      <c r="X6126" s="17"/>
      <c r="Y6126" s="17"/>
      <c r="Z6126" s="18">
        <f>SUM(T6126:Y6126)</f>
        <v>0</v>
      </c>
      <c r="AA6126" s="17"/>
      <c r="AB6126" s="17"/>
      <c r="AC6126" s="41">
        <f>G6126+J6126+N6126+S6126+Z6126+AA6126-AB6126</f>
        <v>12.741935483870966</v>
      </c>
    </row>
    <row r="6127" spans="1:29" x14ac:dyDescent="0.25">
      <c r="A6127" s="225">
        <v>6123</v>
      </c>
      <c r="B6127" s="109">
        <v>184068</v>
      </c>
      <c r="C6127" s="36" t="s">
        <v>5457</v>
      </c>
      <c r="D6127" s="39">
        <v>0.12611111111111112</v>
      </c>
      <c r="E6127" s="123"/>
      <c r="F6127" s="33"/>
      <c r="G6127" s="34">
        <v>12.611111111111112</v>
      </c>
      <c r="H6127" s="33"/>
      <c r="I6127" s="32"/>
      <c r="J6127" s="34">
        <v>0</v>
      </c>
      <c r="K6127" s="33"/>
      <c r="L6127" s="32"/>
      <c r="M6127" s="32"/>
      <c r="N6127" s="34">
        <v>0</v>
      </c>
      <c r="O6127" s="32"/>
      <c r="P6127" s="32"/>
      <c r="Q6127" s="32"/>
      <c r="R6127" s="32"/>
      <c r="S6127" s="34">
        <v>0</v>
      </c>
      <c r="T6127" s="35"/>
      <c r="U6127" s="33"/>
      <c r="V6127" s="33"/>
      <c r="W6127" s="33"/>
      <c r="X6127" s="33"/>
      <c r="Y6127" s="33"/>
      <c r="Z6127" s="34">
        <v>0</v>
      </c>
      <c r="AA6127" s="33"/>
      <c r="AB6127" s="33"/>
      <c r="AC6127" s="42">
        <v>12.611111111111112</v>
      </c>
    </row>
    <row r="6128" spans="1:29" x14ac:dyDescent="0.25">
      <c r="A6128" s="224">
        <v>6124</v>
      </c>
      <c r="B6128" s="62" t="s">
        <v>3311</v>
      </c>
      <c r="C6128" s="13" t="s">
        <v>2360</v>
      </c>
      <c r="D6128" s="18">
        <v>0.11571111111111111</v>
      </c>
      <c r="E6128" s="122"/>
      <c r="F6128" s="17"/>
      <c r="G6128" s="18">
        <v>11.571111111111112</v>
      </c>
      <c r="H6128" s="17"/>
      <c r="I6128" s="19"/>
      <c r="J6128" s="18">
        <v>0</v>
      </c>
      <c r="K6128" s="17"/>
      <c r="L6128" s="19"/>
      <c r="M6128" s="19"/>
      <c r="N6128" s="18">
        <v>0</v>
      </c>
      <c r="O6128" s="19"/>
      <c r="P6128" s="19"/>
      <c r="Q6128" s="19"/>
      <c r="R6128" s="19"/>
      <c r="S6128" s="18">
        <v>0</v>
      </c>
      <c r="T6128" s="20">
        <v>1</v>
      </c>
      <c r="U6128" s="17"/>
      <c r="V6128" s="17"/>
      <c r="W6128" s="17"/>
      <c r="X6128" s="17"/>
      <c r="Y6128" s="17"/>
      <c r="Z6128" s="18">
        <v>1</v>
      </c>
      <c r="AA6128" s="17"/>
      <c r="AB6128" s="17"/>
      <c r="AC6128" s="41">
        <v>12.571111111111112</v>
      </c>
    </row>
    <row r="6129" spans="1:29" x14ac:dyDescent="0.25">
      <c r="A6129" s="224">
        <v>6125</v>
      </c>
      <c r="B6129" s="78" t="s">
        <v>2322</v>
      </c>
      <c r="C6129" s="8" t="s">
        <v>1369</v>
      </c>
      <c r="D6129" s="18">
        <v>0.12567676767676766</v>
      </c>
      <c r="E6129" s="122"/>
      <c r="F6129" s="17"/>
      <c r="G6129" s="18">
        <f>SUM(D6129*100,E6129:F6129)</f>
        <v>12.567676767676767</v>
      </c>
      <c r="H6129" s="17"/>
      <c r="I6129" s="19"/>
      <c r="J6129" s="18">
        <f>SUM(H6129:I6129)</f>
        <v>0</v>
      </c>
      <c r="K6129" s="17"/>
      <c r="L6129" s="19"/>
      <c r="M6129" s="19"/>
      <c r="N6129" s="18">
        <f>SUM(K6129:M6129)</f>
        <v>0</v>
      </c>
      <c r="O6129" s="19"/>
      <c r="P6129" s="19"/>
      <c r="Q6129" s="19"/>
      <c r="R6129" s="19"/>
      <c r="S6129" s="18">
        <f>SUM(O6129:R6129)</f>
        <v>0</v>
      </c>
      <c r="T6129" s="20"/>
      <c r="U6129" s="17"/>
      <c r="V6129" s="17"/>
      <c r="W6129" s="17"/>
      <c r="X6129" s="17"/>
      <c r="Y6129" s="17"/>
      <c r="Z6129" s="18">
        <f>SUM(T6129:Y6129)</f>
        <v>0</v>
      </c>
      <c r="AA6129" s="17"/>
      <c r="AB6129" s="17"/>
      <c r="AC6129" s="41">
        <f>G6129+J6129+N6129+S6129+Z6129+AA6129-AB6129</f>
        <v>12.567676767676767</v>
      </c>
    </row>
    <row r="6130" spans="1:29" x14ac:dyDescent="0.25">
      <c r="A6130" s="224">
        <v>6126</v>
      </c>
      <c r="B6130" s="85" t="s">
        <v>2323</v>
      </c>
      <c r="C6130" s="8" t="s">
        <v>1369</v>
      </c>
      <c r="D6130" s="18">
        <v>0.12466666666666666</v>
      </c>
      <c r="E6130" s="122"/>
      <c r="F6130" s="17"/>
      <c r="G6130" s="18">
        <f>SUM(D6130*100,E6130:F6130)</f>
        <v>12.466666666666667</v>
      </c>
      <c r="H6130" s="17"/>
      <c r="I6130" s="19"/>
      <c r="J6130" s="18">
        <f>SUM(H6130:I6130)</f>
        <v>0</v>
      </c>
      <c r="K6130" s="17"/>
      <c r="L6130" s="19"/>
      <c r="M6130" s="19"/>
      <c r="N6130" s="18">
        <f>SUM(K6130:M6130)</f>
        <v>0</v>
      </c>
      <c r="O6130" s="19"/>
      <c r="P6130" s="19"/>
      <c r="Q6130" s="19"/>
      <c r="R6130" s="19"/>
      <c r="S6130" s="18">
        <f>SUM(O6130:R6130)</f>
        <v>0</v>
      </c>
      <c r="T6130" s="20"/>
      <c r="U6130" s="17"/>
      <c r="V6130" s="17"/>
      <c r="W6130" s="17"/>
      <c r="X6130" s="17"/>
      <c r="Y6130" s="17"/>
      <c r="Z6130" s="18">
        <f>SUM(T6130:Y6130)</f>
        <v>0</v>
      </c>
      <c r="AA6130" s="17"/>
      <c r="AB6130" s="17"/>
      <c r="AC6130" s="41">
        <f>G6130+J6130+N6130+S6130+Z6130+AA6130-AB6130</f>
        <v>12.466666666666667</v>
      </c>
    </row>
    <row r="6131" spans="1:29" x14ac:dyDescent="0.25">
      <c r="A6131" s="225">
        <v>6127</v>
      </c>
      <c r="B6131" s="62" t="s">
        <v>4015</v>
      </c>
      <c r="C6131" s="13" t="s">
        <v>3340</v>
      </c>
      <c r="D6131" s="18">
        <v>0.124</v>
      </c>
      <c r="E6131" s="122"/>
      <c r="F6131" s="17"/>
      <c r="G6131" s="18">
        <v>12.4</v>
      </c>
      <c r="H6131" s="17"/>
      <c r="I6131" s="19"/>
      <c r="J6131" s="18">
        <v>0</v>
      </c>
      <c r="K6131" s="17"/>
      <c r="L6131" s="19"/>
      <c r="M6131" s="19"/>
      <c r="N6131" s="18">
        <v>0</v>
      </c>
      <c r="O6131" s="19"/>
      <c r="P6131" s="19"/>
      <c r="Q6131" s="19"/>
      <c r="R6131" s="19"/>
      <c r="S6131" s="18">
        <v>0</v>
      </c>
      <c r="T6131" s="20"/>
      <c r="U6131" s="17"/>
      <c r="V6131" s="17"/>
      <c r="W6131" s="17"/>
      <c r="X6131" s="17"/>
      <c r="Y6131" s="17"/>
      <c r="Z6131" s="18">
        <v>0</v>
      </c>
      <c r="AA6131" s="17"/>
      <c r="AB6131" s="17"/>
      <c r="AC6131" s="41">
        <v>12.4</v>
      </c>
    </row>
    <row r="6132" spans="1:29" x14ac:dyDescent="0.25">
      <c r="A6132" s="224">
        <v>6128</v>
      </c>
      <c r="B6132" s="62" t="s">
        <v>3312</v>
      </c>
      <c r="C6132" s="13" t="s">
        <v>2360</v>
      </c>
      <c r="D6132" s="18">
        <v>0.1214375</v>
      </c>
      <c r="E6132" s="122"/>
      <c r="F6132" s="17"/>
      <c r="G6132" s="18">
        <v>12.143750000000001</v>
      </c>
      <c r="H6132" s="17"/>
      <c r="I6132" s="19"/>
      <c r="J6132" s="18">
        <v>0</v>
      </c>
      <c r="K6132" s="17"/>
      <c r="L6132" s="19"/>
      <c r="M6132" s="19"/>
      <c r="N6132" s="18">
        <v>0</v>
      </c>
      <c r="O6132" s="19"/>
      <c r="P6132" s="19"/>
      <c r="Q6132" s="19"/>
      <c r="R6132" s="19"/>
      <c r="S6132" s="18">
        <v>0</v>
      </c>
      <c r="T6132" s="20"/>
      <c r="U6132" s="17"/>
      <c r="V6132" s="17"/>
      <c r="W6132" s="17"/>
      <c r="X6132" s="17"/>
      <c r="Y6132" s="17"/>
      <c r="Z6132" s="18">
        <v>0</v>
      </c>
      <c r="AA6132" s="17"/>
      <c r="AB6132" s="17"/>
      <c r="AC6132" s="41">
        <v>12.143750000000001</v>
      </c>
    </row>
    <row r="6133" spans="1:29" x14ac:dyDescent="0.25">
      <c r="A6133" s="224">
        <v>6129</v>
      </c>
      <c r="B6133" s="58" t="s">
        <v>1337</v>
      </c>
      <c r="C6133" s="8" t="s">
        <v>5456</v>
      </c>
      <c r="D6133" s="6">
        <v>0.01</v>
      </c>
      <c r="E6133" s="121"/>
      <c r="F6133" s="5"/>
      <c r="G6133" s="6">
        <f>SUM(D6133*100,E6133:F6133)</f>
        <v>1</v>
      </c>
      <c r="H6133" s="5"/>
      <c r="I6133" s="4"/>
      <c r="J6133" s="6">
        <f>SUM(H6133:I6133)</f>
        <v>0</v>
      </c>
      <c r="K6133" s="5"/>
      <c r="L6133" s="4"/>
      <c r="M6133" s="4"/>
      <c r="N6133" s="6">
        <f>SUM(K6133:M6133)</f>
        <v>0</v>
      </c>
      <c r="O6133" s="4"/>
      <c r="P6133" s="4"/>
      <c r="Q6133" s="4"/>
      <c r="R6133" s="4"/>
      <c r="S6133" s="6">
        <f>SUM(O6133:R6133)</f>
        <v>0</v>
      </c>
      <c r="T6133" s="7">
        <f>1.5+1</f>
        <v>2.5</v>
      </c>
      <c r="U6133" s="5">
        <f>8.2+0.3</f>
        <v>8.5</v>
      </c>
      <c r="V6133" s="5"/>
      <c r="W6133" s="5"/>
      <c r="X6133" s="5"/>
      <c r="Y6133" s="5"/>
      <c r="Z6133" s="6">
        <f>SUM(T6133:Y6133)</f>
        <v>11</v>
      </c>
      <c r="AA6133" s="5"/>
      <c r="AB6133" s="5"/>
      <c r="AC6133" s="40">
        <f>G6133+J6133+N6133+S6133+Z6133+AA6133-AB6133</f>
        <v>12</v>
      </c>
    </row>
    <row r="6134" spans="1:29" x14ac:dyDescent="0.25">
      <c r="A6134" s="224">
        <v>6130</v>
      </c>
      <c r="B6134" s="109">
        <v>184038</v>
      </c>
      <c r="C6134" s="36" t="s">
        <v>5457</v>
      </c>
      <c r="D6134" s="39">
        <v>0.11944444444444445</v>
      </c>
      <c r="E6134" s="123"/>
      <c r="F6134" s="33"/>
      <c r="G6134" s="34">
        <v>11.944444444444445</v>
      </c>
      <c r="H6134" s="33"/>
      <c r="I6134" s="32"/>
      <c r="J6134" s="34">
        <v>0</v>
      </c>
      <c r="K6134" s="33"/>
      <c r="L6134" s="32"/>
      <c r="M6134" s="32"/>
      <c r="N6134" s="34">
        <v>0</v>
      </c>
      <c r="O6134" s="32"/>
      <c r="P6134" s="32"/>
      <c r="Q6134" s="32"/>
      <c r="R6134" s="32"/>
      <c r="S6134" s="34">
        <v>0</v>
      </c>
      <c r="T6134" s="35"/>
      <c r="U6134" s="33"/>
      <c r="V6134" s="33"/>
      <c r="W6134" s="33"/>
      <c r="X6134" s="33"/>
      <c r="Y6134" s="33"/>
      <c r="Z6134" s="34">
        <v>0</v>
      </c>
      <c r="AA6134" s="33"/>
      <c r="AB6134" s="33"/>
      <c r="AC6134" s="42">
        <v>11.944444444444445</v>
      </c>
    </row>
    <row r="6135" spans="1:29" x14ac:dyDescent="0.25">
      <c r="A6135" s="225">
        <v>6131</v>
      </c>
      <c r="B6135" s="109">
        <v>194217</v>
      </c>
      <c r="C6135" s="36" t="s">
        <v>5457</v>
      </c>
      <c r="D6135" s="38">
        <v>0.11812499999999999</v>
      </c>
      <c r="E6135" s="123"/>
      <c r="F6135" s="33"/>
      <c r="G6135" s="34">
        <v>11.8125</v>
      </c>
      <c r="H6135" s="33"/>
      <c r="I6135" s="32"/>
      <c r="J6135" s="34">
        <v>0</v>
      </c>
      <c r="K6135" s="33"/>
      <c r="L6135" s="32"/>
      <c r="M6135" s="32"/>
      <c r="N6135" s="34">
        <v>0</v>
      </c>
      <c r="O6135" s="32"/>
      <c r="P6135" s="32"/>
      <c r="Q6135" s="32"/>
      <c r="R6135" s="32"/>
      <c r="S6135" s="34">
        <v>0</v>
      </c>
      <c r="T6135" s="35"/>
      <c r="U6135" s="33"/>
      <c r="V6135" s="33"/>
      <c r="W6135" s="33"/>
      <c r="X6135" s="33"/>
      <c r="Y6135" s="33"/>
      <c r="Z6135" s="34">
        <v>0</v>
      </c>
      <c r="AA6135" s="33"/>
      <c r="AB6135" s="33"/>
      <c r="AC6135" s="42">
        <v>11.8125</v>
      </c>
    </row>
    <row r="6136" spans="1:29" x14ac:dyDescent="0.25">
      <c r="A6136" s="224">
        <v>6132</v>
      </c>
      <c r="B6136" s="62" t="s">
        <v>3313</v>
      </c>
      <c r="C6136" s="13" t="s">
        <v>2360</v>
      </c>
      <c r="D6136" s="18">
        <v>0.11749999999999999</v>
      </c>
      <c r="E6136" s="122"/>
      <c r="F6136" s="17"/>
      <c r="G6136" s="18">
        <v>11.75</v>
      </c>
      <c r="H6136" s="17"/>
      <c r="I6136" s="19"/>
      <c r="J6136" s="18">
        <v>0</v>
      </c>
      <c r="K6136" s="17"/>
      <c r="L6136" s="19"/>
      <c r="M6136" s="19"/>
      <c r="N6136" s="18">
        <v>0</v>
      </c>
      <c r="O6136" s="19"/>
      <c r="P6136" s="19"/>
      <c r="Q6136" s="19"/>
      <c r="R6136" s="19"/>
      <c r="S6136" s="18">
        <v>0</v>
      </c>
      <c r="T6136" s="20"/>
      <c r="U6136" s="17"/>
      <c r="V6136" s="17"/>
      <c r="W6136" s="17"/>
      <c r="X6136" s="17"/>
      <c r="Y6136" s="17"/>
      <c r="Z6136" s="18">
        <v>0</v>
      </c>
      <c r="AA6136" s="17"/>
      <c r="AB6136" s="17"/>
      <c r="AC6136" s="41">
        <v>11.75</v>
      </c>
    </row>
    <row r="6137" spans="1:29" x14ac:dyDescent="0.25">
      <c r="A6137" s="224">
        <v>6133</v>
      </c>
      <c r="B6137" s="62" t="s">
        <v>4622</v>
      </c>
      <c r="C6137" s="50" t="s">
        <v>4042</v>
      </c>
      <c r="D6137" s="18">
        <v>0.1167741935483871</v>
      </c>
      <c r="E6137" s="124"/>
      <c r="F6137" s="17"/>
      <c r="G6137" s="18">
        <f>SUM(D6137*100,E6137:F6137)</f>
        <v>11.67741935483871</v>
      </c>
      <c r="H6137" s="17"/>
      <c r="I6137" s="19"/>
      <c r="J6137" s="18">
        <f>SUM(H6137:I6137)</f>
        <v>0</v>
      </c>
      <c r="K6137" s="17"/>
      <c r="L6137" s="19"/>
      <c r="M6137" s="19"/>
      <c r="N6137" s="18">
        <f>SUM(K6137:M6137)</f>
        <v>0</v>
      </c>
      <c r="O6137" s="19"/>
      <c r="P6137" s="19"/>
      <c r="Q6137" s="19"/>
      <c r="R6137" s="19"/>
      <c r="S6137" s="18">
        <f>SUM(O6137:R6137)</f>
        <v>0</v>
      </c>
      <c r="T6137" s="20"/>
      <c r="U6137" s="17"/>
      <c r="V6137" s="17"/>
      <c r="W6137" s="17"/>
      <c r="X6137" s="17"/>
      <c r="Y6137" s="17"/>
      <c r="Z6137" s="18">
        <f>SUM(T6137:Y6137)</f>
        <v>0</v>
      </c>
      <c r="AA6137" s="17"/>
      <c r="AB6137" s="17"/>
      <c r="AC6137" s="41">
        <f>G6137+J6137+N6137+S6137+Z6137+AA6137-AB6137</f>
        <v>11.67741935483871</v>
      </c>
    </row>
    <row r="6138" spans="1:29" x14ac:dyDescent="0.25">
      <c r="A6138" s="224">
        <v>6134</v>
      </c>
      <c r="B6138" s="62" t="s">
        <v>4016</v>
      </c>
      <c r="C6138" s="13" t="s">
        <v>3340</v>
      </c>
      <c r="D6138" s="18">
        <v>0.11423076923076923</v>
      </c>
      <c r="E6138" s="122"/>
      <c r="F6138" s="17"/>
      <c r="G6138" s="18">
        <v>11.423076923076923</v>
      </c>
      <c r="H6138" s="17"/>
      <c r="I6138" s="19"/>
      <c r="J6138" s="18">
        <v>0</v>
      </c>
      <c r="K6138" s="17"/>
      <c r="L6138" s="19"/>
      <c r="M6138" s="19"/>
      <c r="N6138" s="18">
        <v>0</v>
      </c>
      <c r="O6138" s="19"/>
      <c r="P6138" s="19"/>
      <c r="Q6138" s="19"/>
      <c r="R6138" s="19"/>
      <c r="S6138" s="18">
        <v>0</v>
      </c>
      <c r="T6138" s="20"/>
      <c r="U6138" s="17"/>
      <c r="V6138" s="17"/>
      <c r="W6138" s="17"/>
      <c r="X6138" s="17"/>
      <c r="Y6138" s="17"/>
      <c r="Z6138" s="18">
        <v>0</v>
      </c>
      <c r="AA6138" s="17"/>
      <c r="AB6138" s="17"/>
      <c r="AC6138" s="41">
        <v>11.423076923076923</v>
      </c>
    </row>
    <row r="6139" spans="1:29" x14ac:dyDescent="0.25">
      <c r="A6139" s="225">
        <v>6135</v>
      </c>
      <c r="B6139" s="58" t="s">
        <v>1338</v>
      </c>
      <c r="C6139" s="8" t="s">
        <v>5456</v>
      </c>
      <c r="D6139" s="6">
        <v>0.11379310344827587</v>
      </c>
      <c r="E6139" s="121"/>
      <c r="F6139" s="5"/>
      <c r="G6139" s="6">
        <f>SUM(D6139*100,E6139:F6139)</f>
        <v>11.379310344827587</v>
      </c>
      <c r="H6139" s="5"/>
      <c r="I6139" s="4"/>
      <c r="J6139" s="6">
        <f>SUM(H6139:I6139)</f>
        <v>0</v>
      </c>
      <c r="K6139" s="5"/>
      <c r="L6139" s="4"/>
      <c r="M6139" s="4"/>
      <c r="N6139" s="6">
        <f>SUM(K6139:M6139)</f>
        <v>0</v>
      </c>
      <c r="O6139" s="4"/>
      <c r="P6139" s="4"/>
      <c r="Q6139" s="4"/>
      <c r="R6139" s="4"/>
      <c r="S6139" s="6">
        <f>SUM(O6139:R6139)</f>
        <v>0</v>
      </c>
      <c r="T6139" s="7"/>
      <c r="U6139" s="5"/>
      <c r="V6139" s="5"/>
      <c r="W6139" s="5"/>
      <c r="X6139" s="5"/>
      <c r="Y6139" s="5"/>
      <c r="Z6139" s="6">
        <f>SUM(T6139:Y6139)</f>
        <v>0</v>
      </c>
      <c r="AA6139" s="5"/>
      <c r="AB6139" s="5"/>
      <c r="AC6139" s="40">
        <f>G6139+J6139+N6139+S6139+Z6139+AA6139-AB6139</f>
        <v>11.379310344827587</v>
      </c>
    </row>
    <row r="6140" spans="1:29" x14ac:dyDescent="0.25">
      <c r="A6140" s="224">
        <v>6136</v>
      </c>
      <c r="B6140" s="62" t="s">
        <v>1339</v>
      </c>
      <c r="C6140" s="8" t="s">
        <v>5456</v>
      </c>
      <c r="D6140" s="6">
        <v>0.10655172413793103</v>
      </c>
      <c r="E6140" s="121"/>
      <c r="F6140" s="5"/>
      <c r="G6140" s="6">
        <f>SUM(D6140*100,E6140:F6140)</f>
        <v>10.655172413793103</v>
      </c>
      <c r="H6140" s="5"/>
      <c r="I6140" s="4"/>
      <c r="J6140" s="6">
        <f>SUM(H6140:I6140)</f>
        <v>0</v>
      </c>
      <c r="K6140" s="5"/>
      <c r="L6140" s="4"/>
      <c r="M6140" s="4"/>
      <c r="N6140" s="6">
        <f>SUM(K6140:M6140)</f>
        <v>0</v>
      </c>
      <c r="O6140" s="4"/>
      <c r="P6140" s="4"/>
      <c r="Q6140" s="4"/>
      <c r="R6140" s="4"/>
      <c r="S6140" s="6">
        <f>SUM(O6140:R6140)</f>
        <v>0</v>
      </c>
      <c r="T6140" s="7"/>
      <c r="U6140" s="5"/>
      <c r="V6140" s="5"/>
      <c r="W6140" s="5"/>
      <c r="X6140" s="5"/>
      <c r="Y6140" s="5"/>
      <c r="Z6140" s="6">
        <f>SUM(T6140:Y6140)</f>
        <v>0</v>
      </c>
      <c r="AA6140" s="5"/>
      <c r="AB6140" s="5"/>
      <c r="AC6140" s="40">
        <f>G6140+J6140+N6140+S6140+Z6140+AA6140-AB6140</f>
        <v>10.655172413793103</v>
      </c>
    </row>
    <row r="6141" spans="1:29" x14ac:dyDescent="0.25">
      <c r="A6141" s="224">
        <v>6137</v>
      </c>
      <c r="B6141" s="59" t="s">
        <v>1340</v>
      </c>
      <c r="C6141" s="8" t="s">
        <v>5456</v>
      </c>
      <c r="D6141" s="43">
        <v>0.106</v>
      </c>
      <c r="E6141" s="121"/>
      <c r="F6141" s="5"/>
      <c r="G6141" s="6">
        <f>SUM(D6141*100,E6141:F6141)</f>
        <v>10.6</v>
      </c>
      <c r="H6141" s="5"/>
      <c r="I6141" s="4"/>
      <c r="J6141" s="6">
        <f>SUM(H6141:I6141)</f>
        <v>0</v>
      </c>
      <c r="K6141" s="5"/>
      <c r="L6141" s="4"/>
      <c r="M6141" s="4"/>
      <c r="N6141" s="6">
        <f>SUM(K6141:M6141)</f>
        <v>0</v>
      </c>
      <c r="O6141" s="4"/>
      <c r="P6141" s="4"/>
      <c r="Q6141" s="4"/>
      <c r="R6141" s="4"/>
      <c r="S6141" s="6">
        <f>SUM(O6141:R6141)</f>
        <v>0</v>
      </c>
      <c r="T6141" s="7"/>
      <c r="U6141" s="5"/>
      <c r="V6141" s="5"/>
      <c r="W6141" s="5"/>
      <c r="X6141" s="5"/>
      <c r="Y6141" s="5"/>
      <c r="Z6141" s="6">
        <f>SUM(T6141:Y6141)</f>
        <v>0</v>
      </c>
      <c r="AA6141" s="5"/>
      <c r="AB6141" s="5"/>
      <c r="AC6141" s="40">
        <f>G6141+J6141+N6141+S6141+Z6141+AA6141-AB6141</f>
        <v>10.6</v>
      </c>
    </row>
    <row r="6142" spans="1:29" x14ac:dyDescent="0.25">
      <c r="A6142" s="224">
        <v>6138</v>
      </c>
      <c r="B6142" s="62" t="s">
        <v>3314</v>
      </c>
      <c r="C6142" s="13" t="s">
        <v>2360</v>
      </c>
      <c r="D6142" s="18">
        <v>9.8333333333333342E-2</v>
      </c>
      <c r="E6142" s="122"/>
      <c r="F6142" s="17"/>
      <c r="G6142" s="18">
        <v>9.8333333333333339</v>
      </c>
      <c r="H6142" s="17"/>
      <c r="I6142" s="19"/>
      <c r="J6142" s="18">
        <v>0</v>
      </c>
      <c r="K6142" s="17"/>
      <c r="L6142" s="19"/>
      <c r="M6142" s="19"/>
      <c r="N6142" s="18">
        <v>0</v>
      </c>
      <c r="O6142" s="19"/>
      <c r="P6142" s="19"/>
      <c r="Q6142" s="19"/>
      <c r="R6142" s="19"/>
      <c r="S6142" s="18">
        <v>0</v>
      </c>
      <c r="T6142" s="20"/>
      <c r="U6142" s="17"/>
      <c r="V6142" s="17"/>
      <c r="W6142" s="17"/>
      <c r="X6142" s="17"/>
      <c r="Y6142" s="17"/>
      <c r="Z6142" s="18">
        <v>0</v>
      </c>
      <c r="AA6142" s="17"/>
      <c r="AB6142" s="17"/>
      <c r="AC6142" s="41">
        <v>9.8333333333333339</v>
      </c>
    </row>
    <row r="6143" spans="1:29" x14ac:dyDescent="0.25">
      <c r="A6143" s="225">
        <v>6139</v>
      </c>
      <c r="B6143" s="109">
        <v>184134</v>
      </c>
      <c r="C6143" s="36" t="s">
        <v>5457</v>
      </c>
      <c r="D6143" s="39">
        <v>9.7222222222222224E-2</v>
      </c>
      <c r="E6143" s="123"/>
      <c r="F6143" s="33"/>
      <c r="G6143" s="34">
        <v>9.7222222222222232</v>
      </c>
      <c r="H6143" s="33"/>
      <c r="I6143" s="32"/>
      <c r="J6143" s="34">
        <v>0</v>
      </c>
      <c r="K6143" s="33"/>
      <c r="L6143" s="32"/>
      <c r="M6143" s="32"/>
      <c r="N6143" s="34">
        <v>0</v>
      </c>
      <c r="O6143" s="32"/>
      <c r="P6143" s="32"/>
      <c r="Q6143" s="32"/>
      <c r="R6143" s="32"/>
      <c r="S6143" s="34">
        <v>0</v>
      </c>
      <c r="T6143" s="35"/>
      <c r="U6143" s="33"/>
      <c r="V6143" s="33"/>
      <c r="W6143" s="33"/>
      <c r="X6143" s="33"/>
      <c r="Y6143" s="33"/>
      <c r="Z6143" s="34">
        <v>0</v>
      </c>
      <c r="AA6143" s="33"/>
      <c r="AB6143" s="33"/>
      <c r="AC6143" s="42">
        <v>9.7222222222222232</v>
      </c>
    </row>
    <row r="6144" spans="1:29" x14ac:dyDescent="0.25">
      <c r="A6144" s="224">
        <v>6140</v>
      </c>
      <c r="B6144" s="60" t="s">
        <v>4872</v>
      </c>
      <c r="C6144" s="8" t="s">
        <v>4042</v>
      </c>
      <c r="D6144" s="18">
        <v>8.9062500000000003E-2</v>
      </c>
      <c r="E6144" s="124"/>
      <c r="F6144" s="17"/>
      <c r="G6144" s="18">
        <f>SUM(D6144*100,E6144:F6144)</f>
        <v>8.90625</v>
      </c>
      <c r="H6144" s="17"/>
      <c r="I6144" s="19"/>
      <c r="J6144" s="18">
        <f>SUM(H6144:I6144)</f>
        <v>0</v>
      </c>
      <c r="K6144" s="17"/>
      <c r="L6144" s="19"/>
      <c r="M6144" s="19"/>
      <c r="N6144" s="18">
        <f>SUM(K6144:M6144)</f>
        <v>0</v>
      </c>
      <c r="O6144" s="19"/>
      <c r="P6144" s="19"/>
      <c r="Q6144" s="19"/>
      <c r="R6144" s="19"/>
      <c r="S6144" s="18">
        <f>SUM(O6144:R6144)</f>
        <v>0</v>
      </c>
      <c r="T6144" s="20"/>
      <c r="U6144" s="17">
        <v>0.8</v>
      </c>
      <c r="V6144" s="17"/>
      <c r="W6144" s="17"/>
      <c r="X6144" s="17"/>
      <c r="Y6144" s="17"/>
      <c r="Z6144" s="18">
        <f>SUM(T6144:Y6144)</f>
        <v>0.8</v>
      </c>
      <c r="AA6144" s="17"/>
      <c r="AB6144" s="17"/>
      <c r="AC6144" s="41">
        <f>G6144+J6144+N6144+S6144+Z6144+AA6144-AB6144</f>
        <v>9.7062500000000007</v>
      </c>
    </row>
    <row r="6145" spans="1:29" x14ac:dyDescent="0.25">
      <c r="A6145" s="224">
        <v>6141</v>
      </c>
      <c r="B6145" s="109">
        <v>194189</v>
      </c>
      <c r="C6145" s="36" t="s">
        <v>5457</v>
      </c>
      <c r="D6145" s="39">
        <v>9.2999999999999999E-2</v>
      </c>
      <c r="E6145" s="123"/>
      <c r="F6145" s="33"/>
      <c r="G6145" s="34">
        <v>9.3000000000000007</v>
      </c>
      <c r="H6145" s="33"/>
      <c r="I6145" s="32"/>
      <c r="J6145" s="34">
        <v>0</v>
      </c>
      <c r="K6145" s="33"/>
      <c r="L6145" s="32"/>
      <c r="M6145" s="32"/>
      <c r="N6145" s="34">
        <v>0</v>
      </c>
      <c r="O6145" s="32"/>
      <c r="P6145" s="32"/>
      <c r="Q6145" s="32"/>
      <c r="R6145" s="32"/>
      <c r="S6145" s="34">
        <v>0</v>
      </c>
      <c r="T6145" s="35"/>
      <c r="U6145" s="33"/>
      <c r="V6145" s="33"/>
      <c r="W6145" s="33"/>
      <c r="X6145" s="33"/>
      <c r="Y6145" s="33"/>
      <c r="Z6145" s="34">
        <v>0</v>
      </c>
      <c r="AA6145" s="33"/>
      <c r="AB6145" s="33"/>
      <c r="AC6145" s="42">
        <v>9.3000000000000007</v>
      </c>
    </row>
    <row r="6146" spans="1:29" x14ac:dyDescent="0.25">
      <c r="A6146" s="224">
        <v>6142</v>
      </c>
      <c r="B6146" s="62" t="s">
        <v>3315</v>
      </c>
      <c r="C6146" s="13" t="s">
        <v>2360</v>
      </c>
      <c r="D6146" s="18">
        <v>8.8333333333333333E-2</v>
      </c>
      <c r="E6146" s="122"/>
      <c r="F6146" s="17"/>
      <c r="G6146" s="18">
        <v>8.8333333333333339</v>
      </c>
      <c r="H6146" s="17"/>
      <c r="I6146" s="19"/>
      <c r="J6146" s="18">
        <v>0</v>
      </c>
      <c r="K6146" s="17"/>
      <c r="L6146" s="19"/>
      <c r="M6146" s="19"/>
      <c r="N6146" s="18">
        <v>0</v>
      </c>
      <c r="O6146" s="19"/>
      <c r="P6146" s="19"/>
      <c r="Q6146" s="19"/>
      <c r="R6146" s="19"/>
      <c r="S6146" s="18">
        <v>0</v>
      </c>
      <c r="T6146" s="20"/>
      <c r="U6146" s="17"/>
      <c r="V6146" s="17"/>
      <c r="W6146" s="17"/>
      <c r="X6146" s="17"/>
      <c r="Y6146" s="17"/>
      <c r="Z6146" s="18">
        <v>0</v>
      </c>
      <c r="AA6146" s="17"/>
      <c r="AB6146" s="17"/>
      <c r="AC6146" s="41">
        <v>8.8333333333333339</v>
      </c>
    </row>
    <row r="6147" spans="1:29" x14ac:dyDescent="0.25">
      <c r="A6147" s="225">
        <v>6143</v>
      </c>
      <c r="B6147" s="62" t="s">
        <v>3316</v>
      </c>
      <c r="C6147" s="13" t="s">
        <v>2360</v>
      </c>
      <c r="D6147" s="18">
        <v>8.7499999999999994E-2</v>
      </c>
      <c r="E6147" s="122"/>
      <c r="F6147" s="17"/>
      <c r="G6147" s="18">
        <v>8.75</v>
      </c>
      <c r="H6147" s="17"/>
      <c r="I6147" s="19"/>
      <c r="J6147" s="18">
        <v>0</v>
      </c>
      <c r="K6147" s="17"/>
      <c r="L6147" s="19"/>
      <c r="M6147" s="19"/>
      <c r="N6147" s="18">
        <v>0</v>
      </c>
      <c r="O6147" s="19"/>
      <c r="P6147" s="19"/>
      <c r="Q6147" s="19"/>
      <c r="R6147" s="19"/>
      <c r="S6147" s="18">
        <v>0</v>
      </c>
      <c r="T6147" s="20"/>
      <c r="U6147" s="17"/>
      <c r="V6147" s="17"/>
      <c r="W6147" s="17"/>
      <c r="X6147" s="17"/>
      <c r="Y6147" s="17"/>
      <c r="Z6147" s="18">
        <v>0</v>
      </c>
      <c r="AA6147" s="17"/>
      <c r="AB6147" s="17"/>
      <c r="AC6147" s="41">
        <v>8.75</v>
      </c>
    </row>
    <row r="6148" spans="1:29" x14ac:dyDescent="0.25">
      <c r="A6148" s="224">
        <v>6144</v>
      </c>
      <c r="B6148" s="92" t="s">
        <v>2324</v>
      </c>
      <c r="C6148" s="8" t="s">
        <v>1369</v>
      </c>
      <c r="D6148" s="18">
        <v>8.4745762711864403E-2</v>
      </c>
      <c r="E6148" s="122"/>
      <c r="F6148" s="17"/>
      <c r="G6148" s="18">
        <f>SUM(D6148*100,E6148:F6148)</f>
        <v>8.4745762711864394</v>
      </c>
      <c r="H6148" s="17"/>
      <c r="I6148" s="19"/>
      <c r="J6148" s="18">
        <f>SUM(H6148:I6148)</f>
        <v>0</v>
      </c>
      <c r="K6148" s="17"/>
      <c r="L6148" s="19"/>
      <c r="M6148" s="19"/>
      <c r="N6148" s="18">
        <f>SUM(K6148:M6148)</f>
        <v>0</v>
      </c>
      <c r="O6148" s="19"/>
      <c r="P6148" s="19"/>
      <c r="Q6148" s="19"/>
      <c r="R6148" s="19"/>
      <c r="S6148" s="18">
        <f>SUM(O6148:R6148)</f>
        <v>0</v>
      </c>
      <c r="T6148" s="20"/>
      <c r="U6148" s="17"/>
      <c r="V6148" s="17"/>
      <c r="W6148" s="17"/>
      <c r="X6148" s="17"/>
      <c r="Y6148" s="17"/>
      <c r="Z6148" s="18">
        <f>SUM(T6148:Y6148)</f>
        <v>0</v>
      </c>
      <c r="AA6148" s="17"/>
      <c r="AB6148" s="17"/>
      <c r="AC6148" s="41">
        <f>G6148+J6148+N6148+S6148+Z6148+AA6148-AB6148</f>
        <v>8.4745762711864394</v>
      </c>
    </row>
    <row r="6149" spans="1:29" x14ac:dyDescent="0.25">
      <c r="A6149" s="224">
        <v>6145</v>
      </c>
      <c r="B6149" s="109">
        <v>194039</v>
      </c>
      <c r="C6149" s="36" t="s">
        <v>5457</v>
      </c>
      <c r="D6149" s="38">
        <v>8.4687499999999999E-2</v>
      </c>
      <c r="E6149" s="123"/>
      <c r="F6149" s="33"/>
      <c r="G6149" s="34">
        <v>8.46875</v>
      </c>
      <c r="H6149" s="33"/>
      <c r="I6149" s="32"/>
      <c r="J6149" s="34">
        <v>0</v>
      </c>
      <c r="K6149" s="33"/>
      <c r="L6149" s="32"/>
      <c r="M6149" s="32"/>
      <c r="N6149" s="34">
        <v>0</v>
      </c>
      <c r="O6149" s="32"/>
      <c r="P6149" s="32"/>
      <c r="Q6149" s="32"/>
      <c r="R6149" s="32"/>
      <c r="S6149" s="34">
        <v>0</v>
      </c>
      <c r="T6149" s="35"/>
      <c r="U6149" s="33"/>
      <c r="V6149" s="33"/>
      <c r="W6149" s="33"/>
      <c r="X6149" s="33"/>
      <c r="Y6149" s="33"/>
      <c r="Z6149" s="34">
        <v>0</v>
      </c>
      <c r="AA6149" s="33"/>
      <c r="AB6149" s="33"/>
      <c r="AC6149" s="42">
        <v>8.46875</v>
      </c>
    </row>
    <row r="6150" spans="1:29" x14ac:dyDescent="0.25">
      <c r="A6150" s="224">
        <v>6146</v>
      </c>
      <c r="B6150" s="101" t="s">
        <v>2325</v>
      </c>
      <c r="C6150" s="8" t="s">
        <v>1369</v>
      </c>
      <c r="D6150" s="18">
        <v>8.4339999999999998E-2</v>
      </c>
      <c r="E6150" s="122"/>
      <c r="F6150" s="17"/>
      <c r="G6150" s="18">
        <f>SUM(D6150*100,E6150:F6150)</f>
        <v>8.4339999999999993</v>
      </c>
      <c r="H6150" s="17"/>
      <c r="I6150" s="19"/>
      <c r="J6150" s="18">
        <f>SUM(H6150:I6150)</f>
        <v>0</v>
      </c>
      <c r="K6150" s="17"/>
      <c r="L6150" s="19"/>
      <c r="M6150" s="19"/>
      <c r="N6150" s="18">
        <f>SUM(K6150:M6150)</f>
        <v>0</v>
      </c>
      <c r="O6150" s="19"/>
      <c r="P6150" s="19"/>
      <c r="Q6150" s="19"/>
      <c r="R6150" s="19"/>
      <c r="S6150" s="18">
        <f>SUM(O6150:R6150)</f>
        <v>0</v>
      </c>
      <c r="T6150" s="20"/>
      <c r="U6150" s="17"/>
      <c r="V6150" s="17"/>
      <c r="W6150" s="17"/>
      <c r="X6150" s="17"/>
      <c r="Y6150" s="17"/>
      <c r="Z6150" s="18">
        <f>SUM(T6150:Y6150)</f>
        <v>0</v>
      </c>
      <c r="AA6150" s="17"/>
      <c r="AB6150" s="17"/>
      <c r="AC6150" s="41">
        <f>G6150+J6150+N6150+S6150+Z6150+AA6150-AB6150</f>
        <v>8.4339999999999993</v>
      </c>
    </row>
    <row r="6151" spans="1:29" x14ac:dyDescent="0.25">
      <c r="A6151" s="225">
        <v>6147</v>
      </c>
      <c r="B6151" s="62" t="s">
        <v>3317</v>
      </c>
      <c r="C6151" s="13" t="s">
        <v>2360</v>
      </c>
      <c r="D6151" s="18">
        <v>8.307692307692309E-2</v>
      </c>
      <c r="E6151" s="122"/>
      <c r="F6151" s="17"/>
      <c r="G6151" s="18">
        <v>8.3076923076923084</v>
      </c>
      <c r="H6151" s="17"/>
      <c r="I6151" s="19"/>
      <c r="J6151" s="18">
        <v>0</v>
      </c>
      <c r="K6151" s="17"/>
      <c r="L6151" s="19"/>
      <c r="M6151" s="19"/>
      <c r="N6151" s="18">
        <v>0</v>
      </c>
      <c r="O6151" s="19"/>
      <c r="P6151" s="19"/>
      <c r="Q6151" s="19"/>
      <c r="R6151" s="19"/>
      <c r="S6151" s="18">
        <v>0</v>
      </c>
      <c r="T6151" s="20"/>
      <c r="U6151" s="17"/>
      <c r="V6151" s="17"/>
      <c r="W6151" s="17"/>
      <c r="X6151" s="17"/>
      <c r="Y6151" s="17"/>
      <c r="Z6151" s="18">
        <v>0</v>
      </c>
      <c r="AA6151" s="17"/>
      <c r="AB6151" s="17"/>
      <c r="AC6151" s="41">
        <v>8.3076923076923084</v>
      </c>
    </row>
    <row r="6152" spans="1:29" x14ac:dyDescent="0.25">
      <c r="A6152" s="224">
        <v>6148</v>
      </c>
      <c r="B6152" s="58" t="s">
        <v>1341</v>
      </c>
      <c r="C6152" s="8" t="s">
        <v>5456</v>
      </c>
      <c r="D6152" s="6">
        <v>1.6666666666666666E-2</v>
      </c>
      <c r="E6152" s="121"/>
      <c r="F6152" s="5"/>
      <c r="G6152" s="6">
        <f>SUM(D6152*100,E6152:F6152)</f>
        <v>1.6666666666666667</v>
      </c>
      <c r="H6152" s="5"/>
      <c r="I6152" s="4"/>
      <c r="J6152" s="6">
        <f>SUM(H6152:I6152)</f>
        <v>0</v>
      </c>
      <c r="K6152" s="5"/>
      <c r="L6152" s="4"/>
      <c r="M6152" s="4"/>
      <c r="N6152" s="6">
        <f>SUM(K6152:M6152)</f>
        <v>0</v>
      </c>
      <c r="O6152" s="4">
        <v>2.5</v>
      </c>
      <c r="P6152" s="4">
        <v>4</v>
      </c>
      <c r="Q6152" s="4"/>
      <c r="R6152" s="4"/>
      <c r="S6152" s="6">
        <f>SUM(O6152:R6152)</f>
        <v>6.5</v>
      </c>
      <c r="T6152" s="7"/>
      <c r="U6152" s="5"/>
      <c r="V6152" s="5"/>
      <c r="W6152" s="5"/>
      <c r="X6152" s="5"/>
      <c r="Y6152" s="5"/>
      <c r="Z6152" s="6">
        <f>SUM(T6152:Y6152)</f>
        <v>0</v>
      </c>
      <c r="AA6152" s="5"/>
      <c r="AB6152" s="5"/>
      <c r="AC6152" s="40">
        <f>G6152+J6152+N6152+S6152+Z6152+AA6152-AB6152</f>
        <v>8.1666666666666661</v>
      </c>
    </row>
    <row r="6153" spans="1:29" x14ac:dyDescent="0.25">
      <c r="A6153" s="224">
        <v>6149</v>
      </c>
      <c r="B6153" s="62" t="s">
        <v>4952</v>
      </c>
      <c r="C6153" s="8" t="s">
        <v>4042</v>
      </c>
      <c r="D6153" s="18">
        <v>8.1414473684210523E-2</v>
      </c>
      <c r="E6153" s="124"/>
      <c r="F6153" s="17"/>
      <c r="G6153" s="18">
        <f>SUM(D6153*100,E6153:F6153)</f>
        <v>8.1414473684210531</v>
      </c>
      <c r="H6153" s="17"/>
      <c r="I6153" s="19"/>
      <c r="J6153" s="18">
        <f>SUM(H6153:I6153)</f>
        <v>0</v>
      </c>
      <c r="K6153" s="17"/>
      <c r="L6153" s="19"/>
      <c r="M6153" s="19"/>
      <c r="N6153" s="18">
        <f>SUM(K6153:M6153)</f>
        <v>0</v>
      </c>
      <c r="O6153" s="19"/>
      <c r="P6153" s="19"/>
      <c r="Q6153" s="19"/>
      <c r="R6153" s="19"/>
      <c r="S6153" s="18">
        <f>SUM(O6153:R6153)</f>
        <v>0</v>
      </c>
      <c r="T6153" s="20"/>
      <c r="U6153" s="17"/>
      <c r="V6153" s="17"/>
      <c r="W6153" s="17"/>
      <c r="X6153" s="17"/>
      <c r="Y6153" s="17"/>
      <c r="Z6153" s="18">
        <f>SUM(T6153:Y6153)</f>
        <v>0</v>
      </c>
      <c r="AA6153" s="17"/>
      <c r="AB6153" s="17"/>
      <c r="AC6153" s="41">
        <f>G6153+J6153+N6153+S6153+Z6153+AA6153-AB6153</f>
        <v>8.1414473684210531</v>
      </c>
    </row>
    <row r="6154" spans="1:29" x14ac:dyDescent="0.25">
      <c r="A6154" s="224">
        <v>6150</v>
      </c>
      <c r="B6154" s="81" t="s">
        <v>2326</v>
      </c>
      <c r="C6154" s="8" t="s">
        <v>1369</v>
      </c>
      <c r="D6154" s="18">
        <v>8.0898876404494377E-2</v>
      </c>
      <c r="E6154" s="122"/>
      <c r="F6154" s="17"/>
      <c r="G6154" s="18">
        <f>SUM(D6154*100,E6154:F6154)</f>
        <v>8.0898876404494384</v>
      </c>
      <c r="H6154" s="17"/>
      <c r="I6154" s="19"/>
      <c r="J6154" s="18">
        <f>SUM(H6154:I6154)</f>
        <v>0</v>
      </c>
      <c r="K6154" s="17"/>
      <c r="L6154" s="19"/>
      <c r="M6154" s="19"/>
      <c r="N6154" s="18">
        <f>SUM(K6154:M6154)</f>
        <v>0</v>
      </c>
      <c r="O6154" s="19"/>
      <c r="P6154" s="19"/>
      <c r="Q6154" s="19"/>
      <c r="R6154" s="19"/>
      <c r="S6154" s="18">
        <f>SUM(O6154:R6154)</f>
        <v>0</v>
      </c>
      <c r="T6154" s="20"/>
      <c r="U6154" s="17"/>
      <c r="V6154" s="17"/>
      <c r="W6154" s="17"/>
      <c r="X6154" s="17"/>
      <c r="Y6154" s="17"/>
      <c r="Z6154" s="18">
        <f>SUM(T6154:Y6154)</f>
        <v>0</v>
      </c>
      <c r="AA6154" s="17"/>
      <c r="AB6154" s="17"/>
      <c r="AC6154" s="41">
        <f>G6154+J6154+N6154+S6154+Z6154+AA6154-AB6154</f>
        <v>8.0898876404494384</v>
      </c>
    </row>
    <row r="6155" spans="1:29" x14ac:dyDescent="0.25">
      <c r="A6155" s="225">
        <v>6151</v>
      </c>
      <c r="B6155" s="62" t="s">
        <v>3318</v>
      </c>
      <c r="C6155" s="13" t="s">
        <v>2360</v>
      </c>
      <c r="D6155" s="18">
        <v>0.08</v>
      </c>
      <c r="E6155" s="122"/>
      <c r="F6155" s="17"/>
      <c r="G6155" s="18">
        <v>8</v>
      </c>
      <c r="H6155" s="17"/>
      <c r="I6155" s="19"/>
      <c r="J6155" s="18">
        <v>0</v>
      </c>
      <c r="K6155" s="17"/>
      <c r="L6155" s="19"/>
      <c r="M6155" s="19"/>
      <c r="N6155" s="18">
        <v>0</v>
      </c>
      <c r="O6155" s="19"/>
      <c r="P6155" s="19"/>
      <c r="Q6155" s="19"/>
      <c r="R6155" s="19"/>
      <c r="S6155" s="18">
        <v>0</v>
      </c>
      <c r="T6155" s="20"/>
      <c r="U6155" s="17"/>
      <c r="V6155" s="17"/>
      <c r="W6155" s="17"/>
      <c r="X6155" s="17"/>
      <c r="Y6155" s="17"/>
      <c r="Z6155" s="18">
        <v>0</v>
      </c>
      <c r="AA6155" s="17"/>
      <c r="AB6155" s="17"/>
      <c r="AC6155" s="41">
        <v>8</v>
      </c>
    </row>
    <row r="6156" spans="1:29" x14ac:dyDescent="0.25">
      <c r="A6156" s="224">
        <v>6152</v>
      </c>
      <c r="B6156" s="62" t="s">
        <v>3319</v>
      </c>
      <c r="C6156" s="13" t="s">
        <v>2360</v>
      </c>
      <c r="D6156" s="18">
        <v>0.08</v>
      </c>
      <c r="E6156" s="122"/>
      <c r="F6156" s="17"/>
      <c r="G6156" s="18">
        <v>8</v>
      </c>
      <c r="H6156" s="17"/>
      <c r="I6156" s="19"/>
      <c r="J6156" s="18">
        <v>0</v>
      </c>
      <c r="K6156" s="17"/>
      <c r="L6156" s="19"/>
      <c r="M6156" s="19"/>
      <c r="N6156" s="18">
        <v>0</v>
      </c>
      <c r="O6156" s="19"/>
      <c r="P6156" s="19"/>
      <c r="Q6156" s="19"/>
      <c r="R6156" s="19"/>
      <c r="S6156" s="18">
        <v>0</v>
      </c>
      <c r="T6156" s="20"/>
      <c r="U6156" s="17"/>
      <c r="V6156" s="17"/>
      <c r="W6156" s="17"/>
      <c r="X6156" s="17"/>
      <c r="Y6156" s="17"/>
      <c r="Z6156" s="18">
        <v>0</v>
      </c>
      <c r="AA6156" s="17"/>
      <c r="AB6156" s="17"/>
      <c r="AC6156" s="41">
        <v>8</v>
      </c>
    </row>
    <row r="6157" spans="1:29" x14ac:dyDescent="0.25">
      <c r="A6157" s="224">
        <v>6153</v>
      </c>
      <c r="B6157" s="62" t="s">
        <v>3320</v>
      </c>
      <c r="C6157" s="13" t="s">
        <v>2360</v>
      </c>
      <c r="D6157" s="18">
        <v>7.8333333333333324E-2</v>
      </c>
      <c r="E6157" s="122"/>
      <c r="F6157" s="17"/>
      <c r="G6157" s="18">
        <v>7.8333333333333321</v>
      </c>
      <c r="H6157" s="17"/>
      <c r="I6157" s="19"/>
      <c r="J6157" s="18">
        <v>0</v>
      </c>
      <c r="K6157" s="17"/>
      <c r="L6157" s="19"/>
      <c r="M6157" s="19"/>
      <c r="N6157" s="18">
        <v>0</v>
      </c>
      <c r="O6157" s="19"/>
      <c r="P6157" s="19"/>
      <c r="Q6157" s="19"/>
      <c r="R6157" s="19"/>
      <c r="S6157" s="18">
        <v>0</v>
      </c>
      <c r="T6157" s="20"/>
      <c r="U6157" s="17"/>
      <c r="V6157" s="17"/>
      <c r="W6157" s="17"/>
      <c r="X6157" s="17"/>
      <c r="Y6157" s="17"/>
      <c r="Z6157" s="18">
        <v>0</v>
      </c>
      <c r="AA6157" s="17"/>
      <c r="AB6157" s="17"/>
      <c r="AC6157" s="41">
        <v>7.8333333333333321</v>
      </c>
    </row>
    <row r="6158" spans="1:29" x14ac:dyDescent="0.25">
      <c r="A6158" s="224">
        <v>6154</v>
      </c>
      <c r="B6158" s="81" t="s">
        <v>4430</v>
      </c>
      <c r="C6158" s="8" t="s">
        <v>4042</v>
      </c>
      <c r="D6158" s="18">
        <v>7.7419354838709681E-2</v>
      </c>
      <c r="E6158" s="124"/>
      <c r="F6158" s="17"/>
      <c r="G6158" s="18">
        <f>SUM(D6158*100,E6158:F6158)</f>
        <v>7.741935483870968</v>
      </c>
      <c r="H6158" s="17"/>
      <c r="I6158" s="19"/>
      <c r="J6158" s="18">
        <f>SUM(H6158:I6158)</f>
        <v>0</v>
      </c>
      <c r="K6158" s="17"/>
      <c r="L6158" s="19"/>
      <c r="M6158" s="19"/>
      <c r="N6158" s="18">
        <f>SUM(K6158:M6158)</f>
        <v>0</v>
      </c>
      <c r="O6158" s="19"/>
      <c r="P6158" s="19"/>
      <c r="Q6158" s="19"/>
      <c r="R6158" s="19"/>
      <c r="S6158" s="18">
        <f>SUM(O6158:R6158)</f>
        <v>0</v>
      </c>
      <c r="T6158" s="20"/>
      <c r="U6158" s="17"/>
      <c r="V6158" s="17"/>
      <c r="W6158" s="17"/>
      <c r="X6158" s="17"/>
      <c r="Y6158" s="17"/>
      <c r="Z6158" s="18">
        <f>SUM(T6158:Y6158)</f>
        <v>0</v>
      </c>
      <c r="AA6158" s="17"/>
      <c r="AB6158" s="17"/>
      <c r="AC6158" s="41">
        <f>G6158+J6158+N6158+S6158+Z6158+AA6158-AB6158</f>
        <v>7.741935483870968</v>
      </c>
    </row>
    <row r="6159" spans="1:29" x14ac:dyDescent="0.25">
      <c r="A6159" s="225">
        <v>6155</v>
      </c>
      <c r="B6159" s="62" t="s">
        <v>5155</v>
      </c>
      <c r="C6159" s="24" t="s">
        <v>4042</v>
      </c>
      <c r="D6159" s="18">
        <v>7.6129032258064513E-2</v>
      </c>
      <c r="E6159" s="124"/>
      <c r="F6159" s="17"/>
      <c r="G6159" s="18">
        <f>SUM(D6159*100,E6159:F6159)</f>
        <v>7.6129032258064511</v>
      </c>
      <c r="H6159" s="17"/>
      <c r="I6159" s="19"/>
      <c r="J6159" s="18">
        <f>SUM(H6159:I6159)</f>
        <v>0</v>
      </c>
      <c r="K6159" s="17"/>
      <c r="L6159" s="19"/>
      <c r="M6159" s="19"/>
      <c r="N6159" s="18">
        <f>SUM(K6159:M6159)</f>
        <v>0</v>
      </c>
      <c r="O6159" s="19"/>
      <c r="P6159" s="19"/>
      <c r="Q6159" s="19"/>
      <c r="R6159" s="19"/>
      <c r="S6159" s="18">
        <f>SUM(O6159:R6159)</f>
        <v>0</v>
      </c>
      <c r="T6159" s="20"/>
      <c r="U6159" s="17"/>
      <c r="V6159" s="17"/>
      <c r="W6159" s="17"/>
      <c r="X6159" s="17"/>
      <c r="Y6159" s="17"/>
      <c r="Z6159" s="18">
        <f>SUM(T6159:Y6159)</f>
        <v>0</v>
      </c>
      <c r="AA6159" s="17"/>
      <c r="AB6159" s="17"/>
      <c r="AC6159" s="41">
        <f>G6159+J6159+N6159+S6159+Z6159+AA6159-AB6159</f>
        <v>7.6129032258064511</v>
      </c>
    </row>
    <row r="6160" spans="1:29" x14ac:dyDescent="0.25">
      <c r="A6160" s="224">
        <v>6156</v>
      </c>
      <c r="B6160" s="83" t="s">
        <v>2327</v>
      </c>
      <c r="C6160" s="8" t="s">
        <v>1369</v>
      </c>
      <c r="D6160" s="18">
        <v>7.5333333333333335E-2</v>
      </c>
      <c r="E6160" s="122"/>
      <c r="F6160" s="17"/>
      <c r="G6160" s="18">
        <f>SUM(D6160*100,E6160:F6160)</f>
        <v>7.5333333333333332</v>
      </c>
      <c r="H6160" s="17"/>
      <c r="I6160" s="19"/>
      <c r="J6160" s="18">
        <f>SUM(H6160:I6160)</f>
        <v>0</v>
      </c>
      <c r="K6160" s="17"/>
      <c r="L6160" s="19"/>
      <c r="M6160" s="19"/>
      <c r="N6160" s="18">
        <f>SUM(K6160:M6160)</f>
        <v>0</v>
      </c>
      <c r="O6160" s="19"/>
      <c r="P6160" s="19"/>
      <c r="Q6160" s="19"/>
      <c r="R6160" s="19"/>
      <c r="S6160" s="18">
        <f>SUM(O6160:R6160)</f>
        <v>0</v>
      </c>
      <c r="T6160" s="20"/>
      <c r="U6160" s="17"/>
      <c r="V6160" s="17"/>
      <c r="W6160" s="17"/>
      <c r="X6160" s="17"/>
      <c r="Y6160" s="17"/>
      <c r="Z6160" s="18">
        <f>SUM(T6160:Y6160)</f>
        <v>0</v>
      </c>
      <c r="AA6160" s="17"/>
      <c r="AB6160" s="17"/>
      <c r="AC6160" s="41">
        <f>G6160+J6160+N6160+S6160+Z6160+AA6160-AB6160</f>
        <v>7.5333333333333332</v>
      </c>
    </row>
    <row r="6161" spans="1:29" x14ac:dyDescent="0.25">
      <c r="A6161" s="224">
        <v>6157</v>
      </c>
      <c r="B6161" s="81" t="s">
        <v>2328</v>
      </c>
      <c r="C6161" s="8" t="s">
        <v>1369</v>
      </c>
      <c r="D6161" s="18">
        <v>7.3220973782771537E-2</v>
      </c>
      <c r="E6161" s="122"/>
      <c r="F6161" s="17"/>
      <c r="G6161" s="18">
        <f>SUM(D6161*100,E6161:F6161)</f>
        <v>7.3220973782771539</v>
      </c>
      <c r="H6161" s="17"/>
      <c r="I6161" s="19"/>
      <c r="J6161" s="18">
        <f>SUM(H6161:I6161)</f>
        <v>0</v>
      </c>
      <c r="K6161" s="17"/>
      <c r="L6161" s="19"/>
      <c r="M6161" s="19"/>
      <c r="N6161" s="18">
        <f>SUM(K6161:M6161)</f>
        <v>0</v>
      </c>
      <c r="O6161" s="19"/>
      <c r="P6161" s="19"/>
      <c r="Q6161" s="19"/>
      <c r="R6161" s="19"/>
      <c r="S6161" s="18">
        <f>SUM(O6161:R6161)</f>
        <v>0</v>
      </c>
      <c r="T6161" s="20"/>
      <c r="U6161" s="17"/>
      <c r="V6161" s="17"/>
      <c r="W6161" s="17"/>
      <c r="X6161" s="17"/>
      <c r="Y6161" s="17"/>
      <c r="Z6161" s="18">
        <f>SUM(T6161:Y6161)</f>
        <v>0</v>
      </c>
      <c r="AA6161" s="17"/>
      <c r="AB6161" s="17"/>
      <c r="AC6161" s="41">
        <f>G6161+J6161+N6161+S6161+Z6161+AA6161-AB6161</f>
        <v>7.3220973782771539</v>
      </c>
    </row>
    <row r="6162" spans="1:29" x14ac:dyDescent="0.25">
      <c r="A6162" s="224">
        <v>6158</v>
      </c>
      <c r="B6162" s="88" t="s">
        <v>2329</v>
      </c>
      <c r="C6162" s="8" t="s">
        <v>1369</v>
      </c>
      <c r="D6162" s="18">
        <v>7.2333333333333333E-2</v>
      </c>
      <c r="E6162" s="122"/>
      <c r="F6162" s="17"/>
      <c r="G6162" s="18">
        <f>SUM(D6162*100,E6162:F6162)</f>
        <v>7.2333333333333334</v>
      </c>
      <c r="H6162" s="17"/>
      <c r="I6162" s="19"/>
      <c r="J6162" s="18">
        <f>SUM(H6162:I6162)</f>
        <v>0</v>
      </c>
      <c r="K6162" s="17"/>
      <c r="L6162" s="19"/>
      <c r="M6162" s="19"/>
      <c r="N6162" s="18">
        <f>SUM(K6162:M6162)</f>
        <v>0</v>
      </c>
      <c r="O6162" s="19"/>
      <c r="P6162" s="19"/>
      <c r="Q6162" s="19"/>
      <c r="R6162" s="19"/>
      <c r="S6162" s="18">
        <f>SUM(O6162:R6162)</f>
        <v>0</v>
      </c>
      <c r="T6162" s="20"/>
      <c r="U6162" s="17"/>
      <c r="V6162" s="17"/>
      <c r="W6162" s="17"/>
      <c r="X6162" s="17"/>
      <c r="Y6162" s="17"/>
      <c r="Z6162" s="18">
        <f>SUM(T6162:Y6162)</f>
        <v>0</v>
      </c>
      <c r="AA6162" s="17"/>
      <c r="AB6162" s="17"/>
      <c r="AC6162" s="41">
        <f>G6162+J6162+N6162+S6162+Z6162+AA6162-AB6162</f>
        <v>7.2333333333333334</v>
      </c>
    </row>
    <row r="6163" spans="1:29" x14ac:dyDescent="0.25">
      <c r="A6163" s="225">
        <v>6159</v>
      </c>
      <c r="B6163" s="62" t="s">
        <v>2726</v>
      </c>
      <c r="C6163" s="13" t="s">
        <v>2360</v>
      </c>
      <c r="D6163" s="18">
        <v>7.166666666666667E-2</v>
      </c>
      <c r="E6163" s="122"/>
      <c r="F6163" s="17"/>
      <c r="G6163" s="18">
        <v>7.166666666666667</v>
      </c>
      <c r="H6163" s="17"/>
      <c r="I6163" s="19"/>
      <c r="J6163" s="18">
        <v>0</v>
      </c>
      <c r="K6163" s="17"/>
      <c r="L6163" s="19"/>
      <c r="M6163" s="19"/>
      <c r="N6163" s="18">
        <v>0</v>
      </c>
      <c r="O6163" s="19"/>
      <c r="P6163" s="19"/>
      <c r="Q6163" s="19"/>
      <c r="R6163" s="19"/>
      <c r="S6163" s="18">
        <v>0</v>
      </c>
      <c r="T6163" s="20"/>
      <c r="U6163" s="17"/>
      <c r="V6163" s="17"/>
      <c r="W6163" s="17"/>
      <c r="X6163" s="17"/>
      <c r="Y6163" s="17"/>
      <c r="Z6163" s="18">
        <v>0</v>
      </c>
      <c r="AA6163" s="17"/>
      <c r="AB6163" s="17"/>
      <c r="AC6163" s="41">
        <v>7.166666666666667</v>
      </c>
    </row>
    <row r="6164" spans="1:29" x14ac:dyDescent="0.25">
      <c r="A6164" s="224">
        <v>6160</v>
      </c>
      <c r="B6164" s="23" t="s">
        <v>2330</v>
      </c>
      <c r="C6164" s="8" t="s">
        <v>1369</v>
      </c>
      <c r="D6164" s="18">
        <v>7.0666666666666669E-2</v>
      </c>
      <c r="E6164" s="122"/>
      <c r="F6164" s="17"/>
      <c r="G6164" s="18">
        <f>SUM(D6164*100,E6164:F6164)</f>
        <v>7.0666666666666673</v>
      </c>
      <c r="H6164" s="17"/>
      <c r="I6164" s="19"/>
      <c r="J6164" s="18">
        <f>SUM(H6164:I6164)</f>
        <v>0</v>
      </c>
      <c r="K6164" s="17"/>
      <c r="L6164" s="19"/>
      <c r="M6164" s="19"/>
      <c r="N6164" s="18">
        <f>SUM(K6164:M6164)</f>
        <v>0</v>
      </c>
      <c r="O6164" s="19"/>
      <c r="P6164" s="19"/>
      <c r="Q6164" s="19"/>
      <c r="R6164" s="19"/>
      <c r="S6164" s="18">
        <f>SUM(O6164:R6164)</f>
        <v>0</v>
      </c>
      <c r="T6164" s="20"/>
      <c r="U6164" s="17"/>
      <c r="V6164" s="17"/>
      <c r="W6164" s="17"/>
      <c r="X6164" s="17"/>
      <c r="Y6164" s="17"/>
      <c r="Z6164" s="18">
        <f>SUM(T6164:Y6164)</f>
        <v>0</v>
      </c>
      <c r="AA6164" s="17"/>
      <c r="AB6164" s="17"/>
      <c r="AC6164" s="41">
        <f>G6164+J6164+N6164+S6164+Z6164+AA6164-AB6164</f>
        <v>7.0666666666666673</v>
      </c>
    </row>
    <row r="6165" spans="1:29" x14ac:dyDescent="0.25">
      <c r="A6165" s="224">
        <v>6161</v>
      </c>
      <c r="B6165" s="29">
        <v>164411</v>
      </c>
      <c r="C6165" s="28" t="s">
        <v>1369</v>
      </c>
      <c r="D6165" s="18">
        <v>7.0000000000000007E-2</v>
      </c>
      <c r="E6165" s="122"/>
      <c r="F6165" s="17"/>
      <c r="G6165" s="18">
        <f>SUM(D6165*100,E6165:F6165)</f>
        <v>7.0000000000000009</v>
      </c>
      <c r="H6165" s="17"/>
      <c r="I6165" s="19"/>
      <c r="J6165" s="18">
        <f>SUM(H6165:I6165)</f>
        <v>0</v>
      </c>
      <c r="K6165" s="17"/>
      <c r="L6165" s="19"/>
      <c r="M6165" s="19"/>
      <c r="N6165" s="18">
        <f>SUM(K6165:M6165)</f>
        <v>0</v>
      </c>
      <c r="O6165" s="19"/>
      <c r="P6165" s="19"/>
      <c r="Q6165" s="19"/>
      <c r="R6165" s="19"/>
      <c r="S6165" s="18">
        <f>SUM(O6165:R6165)</f>
        <v>0</v>
      </c>
      <c r="T6165" s="20"/>
      <c r="U6165" s="17"/>
      <c r="V6165" s="17"/>
      <c r="W6165" s="17"/>
      <c r="X6165" s="17"/>
      <c r="Y6165" s="17"/>
      <c r="Z6165" s="18">
        <f>SUM(T6165:Y6165)</f>
        <v>0</v>
      </c>
      <c r="AA6165" s="17"/>
      <c r="AB6165" s="17"/>
      <c r="AC6165" s="41">
        <f>G6165+J6165+N6165+S6165+Z6165+AA6165-AB6165</f>
        <v>7.0000000000000009</v>
      </c>
    </row>
    <row r="6166" spans="1:29" x14ac:dyDescent="0.25">
      <c r="A6166" s="224">
        <v>6162</v>
      </c>
      <c r="B6166" s="111" t="s">
        <v>4209</v>
      </c>
      <c r="C6166" s="8" t="s">
        <v>4042</v>
      </c>
      <c r="D6166" s="18">
        <v>6.9375000000000006E-2</v>
      </c>
      <c r="E6166" s="124"/>
      <c r="F6166" s="17"/>
      <c r="G6166" s="18">
        <f>SUM(D6166*100,E6166:F6166)</f>
        <v>6.9375000000000009</v>
      </c>
      <c r="H6166" s="17"/>
      <c r="I6166" s="19"/>
      <c r="J6166" s="18">
        <f>SUM(H6166:I6166)</f>
        <v>0</v>
      </c>
      <c r="K6166" s="17"/>
      <c r="L6166" s="19"/>
      <c r="M6166" s="19"/>
      <c r="N6166" s="18">
        <f>SUM(K6166:M6166)</f>
        <v>0</v>
      </c>
      <c r="O6166" s="19"/>
      <c r="P6166" s="19"/>
      <c r="Q6166" s="19"/>
      <c r="R6166" s="19"/>
      <c r="S6166" s="18">
        <f>SUM(O6166:R6166)</f>
        <v>0</v>
      </c>
      <c r="T6166" s="20"/>
      <c r="U6166" s="17"/>
      <c r="V6166" s="17"/>
      <c r="W6166" s="17"/>
      <c r="X6166" s="17"/>
      <c r="Y6166" s="17"/>
      <c r="Z6166" s="18">
        <f>SUM(T6166:Y6166)</f>
        <v>0</v>
      </c>
      <c r="AA6166" s="17"/>
      <c r="AB6166" s="17"/>
      <c r="AC6166" s="41">
        <f>G6166+J6166+N6166+S6166+Z6166+AA6166-AB6166</f>
        <v>6.9375000000000009</v>
      </c>
    </row>
    <row r="6167" spans="1:29" x14ac:dyDescent="0.25">
      <c r="A6167" s="225">
        <v>6163</v>
      </c>
      <c r="B6167" s="62" t="s">
        <v>4638</v>
      </c>
      <c r="C6167" s="50" t="s">
        <v>4042</v>
      </c>
      <c r="D6167" s="18">
        <v>6.8709677419354839E-2</v>
      </c>
      <c r="E6167" s="124"/>
      <c r="F6167" s="17"/>
      <c r="G6167" s="18">
        <f>SUM(D6167*100,E6167:F6167)</f>
        <v>6.870967741935484</v>
      </c>
      <c r="H6167" s="17"/>
      <c r="I6167" s="19"/>
      <c r="J6167" s="18">
        <f>SUM(H6167:I6167)</f>
        <v>0</v>
      </c>
      <c r="K6167" s="17"/>
      <c r="L6167" s="19"/>
      <c r="M6167" s="19"/>
      <c r="N6167" s="18">
        <f>SUM(K6167:M6167)</f>
        <v>0</v>
      </c>
      <c r="O6167" s="19"/>
      <c r="P6167" s="19"/>
      <c r="Q6167" s="19"/>
      <c r="R6167" s="19"/>
      <c r="S6167" s="18">
        <f>SUM(O6167:R6167)</f>
        <v>0</v>
      </c>
      <c r="T6167" s="20"/>
      <c r="U6167" s="17"/>
      <c r="V6167" s="17"/>
      <c r="W6167" s="17"/>
      <c r="X6167" s="17"/>
      <c r="Y6167" s="17"/>
      <c r="Z6167" s="18">
        <f>SUM(T6167:Y6167)</f>
        <v>0</v>
      </c>
      <c r="AA6167" s="17"/>
      <c r="AB6167" s="17"/>
      <c r="AC6167" s="41">
        <f>G6167+J6167+N6167+S6167+Z6167+AA6167-AB6167</f>
        <v>6.870967741935484</v>
      </c>
    </row>
    <row r="6168" spans="1:29" x14ac:dyDescent="0.25">
      <c r="A6168" s="224">
        <v>6164</v>
      </c>
      <c r="B6168" s="58" t="s">
        <v>1342</v>
      </c>
      <c r="C6168" s="8" t="s">
        <v>5456</v>
      </c>
      <c r="D6168" s="43">
        <v>6.6451612903225807E-2</v>
      </c>
      <c r="E6168" s="121"/>
      <c r="F6168" s="5"/>
      <c r="G6168" s="6">
        <f>SUM(D6168*100,E6168:F6168)</f>
        <v>6.645161290322581</v>
      </c>
      <c r="H6168" s="5"/>
      <c r="I6168" s="4"/>
      <c r="J6168" s="6">
        <f>SUM(H6168:I6168)</f>
        <v>0</v>
      </c>
      <c r="K6168" s="5"/>
      <c r="L6168" s="4"/>
      <c r="M6168" s="4"/>
      <c r="N6168" s="6">
        <f>SUM(K6168:M6168)</f>
        <v>0</v>
      </c>
      <c r="O6168" s="4"/>
      <c r="P6168" s="4"/>
      <c r="Q6168" s="4"/>
      <c r="R6168" s="4"/>
      <c r="S6168" s="6">
        <f>SUM(O6168:R6168)</f>
        <v>0</v>
      </c>
      <c r="T6168" s="7"/>
      <c r="U6168" s="5"/>
      <c r="V6168" s="5"/>
      <c r="W6168" s="5"/>
      <c r="X6168" s="5"/>
      <c r="Y6168" s="5"/>
      <c r="Z6168" s="6">
        <f>SUM(T6168:Y6168)</f>
        <v>0</v>
      </c>
      <c r="AA6168" s="5"/>
      <c r="AB6168" s="5"/>
      <c r="AC6168" s="40">
        <f>G6168+J6168+N6168+S6168+Z6168+AA6168-AB6168</f>
        <v>6.645161290322581</v>
      </c>
    </row>
    <row r="6169" spans="1:29" x14ac:dyDescent="0.25">
      <c r="A6169" s="224">
        <v>6165</v>
      </c>
      <c r="B6169" s="58" t="s">
        <v>1343</v>
      </c>
      <c r="C6169" s="8" t="s">
        <v>5456</v>
      </c>
      <c r="D6169" s="6">
        <v>6.5161290322580639E-2</v>
      </c>
      <c r="E6169" s="121"/>
      <c r="F6169" s="5"/>
      <c r="G6169" s="6">
        <f>SUM(D6169*100,E6169:F6169)</f>
        <v>6.5161290322580641</v>
      </c>
      <c r="H6169" s="5"/>
      <c r="I6169" s="4"/>
      <c r="J6169" s="6">
        <f>SUM(H6169:I6169)</f>
        <v>0</v>
      </c>
      <c r="K6169" s="5"/>
      <c r="L6169" s="4"/>
      <c r="M6169" s="4"/>
      <c r="N6169" s="6">
        <f>SUM(K6169:M6169)</f>
        <v>0</v>
      </c>
      <c r="O6169" s="4"/>
      <c r="P6169" s="4"/>
      <c r="Q6169" s="4"/>
      <c r="R6169" s="4"/>
      <c r="S6169" s="6">
        <f>SUM(O6169:R6169)</f>
        <v>0</v>
      </c>
      <c r="T6169" s="7"/>
      <c r="U6169" s="5"/>
      <c r="V6169" s="5"/>
      <c r="W6169" s="5"/>
      <c r="X6169" s="5"/>
      <c r="Y6169" s="5"/>
      <c r="Z6169" s="6">
        <f>SUM(T6169:Y6169)</f>
        <v>0</v>
      </c>
      <c r="AA6169" s="5"/>
      <c r="AB6169" s="5"/>
      <c r="AC6169" s="40">
        <f>G6169+J6169+N6169+S6169+Z6169+AA6169-AB6169</f>
        <v>6.5161290322580641</v>
      </c>
    </row>
    <row r="6170" spans="1:29" x14ac:dyDescent="0.25">
      <c r="A6170" s="224">
        <v>6166</v>
      </c>
      <c r="B6170" s="62" t="s">
        <v>3321</v>
      </c>
      <c r="C6170" s="13" t="s">
        <v>2360</v>
      </c>
      <c r="D6170" s="18">
        <v>6.25E-2</v>
      </c>
      <c r="E6170" s="122"/>
      <c r="F6170" s="17"/>
      <c r="G6170" s="18">
        <v>6.25</v>
      </c>
      <c r="H6170" s="17"/>
      <c r="I6170" s="19"/>
      <c r="J6170" s="18">
        <v>0</v>
      </c>
      <c r="K6170" s="17"/>
      <c r="L6170" s="19"/>
      <c r="M6170" s="19"/>
      <c r="N6170" s="18">
        <v>0</v>
      </c>
      <c r="O6170" s="19"/>
      <c r="P6170" s="19"/>
      <c r="Q6170" s="19"/>
      <c r="R6170" s="19"/>
      <c r="S6170" s="18">
        <v>0</v>
      </c>
      <c r="T6170" s="20"/>
      <c r="U6170" s="17"/>
      <c r="V6170" s="17"/>
      <c r="W6170" s="17"/>
      <c r="X6170" s="17"/>
      <c r="Y6170" s="17"/>
      <c r="Z6170" s="18">
        <v>0</v>
      </c>
      <c r="AA6170" s="17"/>
      <c r="AB6170" s="17"/>
      <c r="AC6170" s="41">
        <v>6.25</v>
      </c>
    </row>
    <row r="6171" spans="1:29" x14ac:dyDescent="0.25">
      <c r="A6171" s="225">
        <v>6167</v>
      </c>
      <c r="B6171" s="58" t="s">
        <v>1344</v>
      </c>
      <c r="C6171" s="8" t="s">
        <v>5456</v>
      </c>
      <c r="D6171" s="6">
        <v>6.0999999999999999E-2</v>
      </c>
      <c r="E6171" s="121"/>
      <c r="F6171" s="5"/>
      <c r="G6171" s="6">
        <f>SUM(D6171*100,E6171:F6171)</f>
        <v>6.1</v>
      </c>
      <c r="H6171" s="5"/>
      <c r="I6171" s="4"/>
      <c r="J6171" s="6">
        <f>SUM(H6171:I6171)</f>
        <v>0</v>
      </c>
      <c r="K6171" s="5"/>
      <c r="L6171" s="4"/>
      <c r="M6171" s="4"/>
      <c r="N6171" s="6">
        <f>SUM(K6171:M6171)</f>
        <v>0</v>
      </c>
      <c r="O6171" s="4"/>
      <c r="P6171" s="4"/>
      <c r="Q6171" s="4"/>
      <c r="R6171" s="4"/>
      <c r="S6171" s="6">
        <f>SUM(O6171:R6171)</f>
        <v>0</v>
      </c>
      <c r="T6171" s="7"/>
      <c r="U6171" s="5"/>
      <c r="V6171" s="5"/>
      <c r="W6171" s="5"/>
      <c r="X6171" s="5"/>
      <c r="Y6171" s="5"/>
      <c r="Z6171" s="6">
        <f>SUM(T6171:Y6171)</f>
        <v>0</v>
      </c>
      <c r="AA6171" s="5"/>
      <c r="AB6171" s="5"/>
      <c r="AC6171" s="40">
        <f>G6171+J6171+N6171+S6171+Z6171+AA6171-AB6171</f>
        <v>6.1</v>
      </c>
    </row>
    <row r="6172" spans="1:29" x14ac:dyDescent="0.25">
      <c r="A6172" s="224">
        <v>6168</v>
      </c>
      <c r="B6172" s="62" t="s">
        <v>4701</v>
      </c>
      <c r="C6172" s="8" t="s">
        <v>4042</v>
      </c>
      <c r="D6172" s="18">
        <v>5.9333333333333335E-2</v>
      </c>
      <c r="E6172" s="124"/>
      <c r="F6172" s="17"/>
      <c r="G6172" s="18">
        <f>SUM(D6172*100,E6172:F6172)</f>
        <v>5.9333333333333336</v>
      </c>
      <c r="H6172" s="17"/>
      <c r="I6172" s="19"/>
      <c r="J6172" s="18">
        <f>SUM(H6172:I6172)</f>
        <v>0</v>
      </c>
      <c r="K6172" s="17"/>
      <c r="L6172" s="19"/>
      <c r="M6172" s="19"/>
      <c r="N6172" s="18">
        <f>SUM(K6172:M6172)</f>
        <v>0</v>
      </c>
      <c r="O6172" s="19"/>
      <c r="P6172" s="19"/>
      <c r="Q6172" s="19"/>
      <c r="R6172" s="19"/>
      <c r="S6172" s="18">
        <f>SUM(O6172:R6172)</f>
        <v>0</v>
      </c>
      <c r="T6172" s="20"/>
      <c r="U6172" s="17"/>
      <c r="V6172" s="17"/>
      <c r="W6172" s="17"/>
      <c r="X6172" s="17"/>
      <c r="Y6172" s="17"/>
      <c r="Z6172" s="18">
        <f>SUM(T6172:Y6172)</f>
        <v>0</v>
      </c>
      <c r="AA6172" s="17"/>
      <c r="AB6172" s="17"/>
      <c r="AC6172" s="41">
        <f>G6172+J6172+N6172+S6172+Z6172+AA6172-AB6172</f>
        <v>5.9333333333333336</v>
      </c>
    </row>
    <row r="6173" spans="1:29" x14ac:dyDescent="0.25">
      <c r="A6173" s="224">
        <v>6169</v>
      </c>
      <c r="B6173" s="62" t="s">
        <v>4665</v>
      </c>
      <c r="C6173" s="8" t="s">
        <v>4042</v>
      </c>
      <c r="D6173" s="18">
        <v>5.7333333333333333E-2</v>
      </c>
      <c r="E6173" s="124"/>
      <c r="F6173" s="17"/>
      <c r="G6173" s="18">
        <f>SUM(D6173*100,E6173:F6173)</f>
        <v>5.7333333333333334</v>
      </c>
      <c r="H6173" s="17"/>
      <c r="I6173" s="19"/>
      <c r="J6173" s="18">
        <f>SUM(H6173:I6173)</f>
        <v>0</v>
      </c>
      <c r="K6173" s="17"/>
      <c r="L6173" s="19"/>
      <c r="M6173" s="19"/>
      <c r="N6173" s="18">
        <f>SUM(K6173:M6173)</f>
        <v>0</v>
      </c>
      <c r="O6173" s="19"/>
      <c r="P6173" s="19"/>
      <c r="Q6173" s="19"/>
      <c r="R6173" s="19"/>
      <c r="S6173" s="18">
        <f>SUM(O6173:R6173)</f>
        <v>0</v>
      </c>
      <c r="T6173" s="20"/>
      <c r="U6173" s="17"/>
      <c r="V6173" s="17"/>
      <c r="W6173" s="17"/>
      <c r="X6173" s="17"/>
      <c r="Y6173" s="17"/>
      <c r="Z6173" s="18">
        <f>SUM(T6173:Y6173)</f>
        <v>0</v>
      </c>
      <c r="AA6173" s="17"/>
      <c r="AB6173" s="17"/>
      <c r="AC6173" s="41">
        <f>G6173+J6173+N6173+S6173+Z6173+AA6173-AB6173</f>
        <v>5.7333333333333334</v>
      </c>
    </row>
    <row r="6174" spans="1:29" x14ac:dyDescent="0.25">
      <c r="A6174" s="224">
        <v>6170</v>
      </c>
      <c r="B6174" s="84" t="s">
        <v>2331</v>
      </c>
      <c r="C6174" s="8" t="s">
        <v>1369</v>
      </c>
      <c r="D6174" s="18">
        <v>5.7303370786516851E-2</v>
      </c>
      <c r="E6174" s="122"/>
      <c r="F6174" s="17"/>
      <c r="G6174" s="18">
        <f>SUM(D6174*100,E6174:F6174)</f>
        <v>5.7303370786516847</v>
      </c>
      <c r="H6174" s="17"/>
      <c r="I6174" s="19"/>
      <c r="J6174" s="18">
        <f>SUM(H6174:I6174)</f>
        <v>0</v>
      </c>
      <c r="K6174" s="17"/>
      <c r="L6174" s="19"/>
      <c r="M6174" s="19"/>
      <c r="N6174" s="18">
        <f>SUM(K6174:M6174)</f>
        <v>0</v>
      </c>
      <c r="O6174" s="19"/>
      <c r="P6174" s="19"/>
      <c r="Q6174" s="19"/>
      <c r="R6174" s="19"/>
      <c r="S6174" s="18">
        <f>SUM(O6174:R6174)</f>
        <v>0</v>
      </c>
      <c r="T6174" s="20"/>
      <c r="U6174" s="17"/>
      <c r="V6174" s="17"/>
      <c r="W6174" s="17"/>
      <c r="X6174" s="17"/>
      <c r="Y6174" s="17"/>
      <c r="Z6174" s="18">
        <f>SUM(T6174:Y6174)</f>
        <v>0</v>
      </c>
      <c r="AA6174" s="17"/>
      <c r="AB6174" s="17"/>
      <c r="AC6174" s="41">
        <f>G6174+J6174+N6174+S6174+Z6174+AA6174-AB6174</f>
        <v>5.7303370786516847</v>
      </c>
    </row>
    <row r="6175" spans="1:29" x14ac:dyDescent="0.25">
      <c r="A6175" s="225">
        <v>6171</v>
      </c>
      <c r="B6175" s="81" t="s">
        <v>2332</v>
      </c>
      <c r="C6175" s="8" t="s">
        <v>1369</v>
      </c>
      <c r="D6175" s="18">
        <v>5.7303370786516851E-2</v>
      </c>
      <c r="E6175" s="122"/>
      <c r="F6175" s="17"/>
      <c r="G6175" s="18">
        <f>SUM(D6175*100,E6175:F6175)</f>
        <v>5.7303370786516847</v>
      </c>
      <c r="H6175" s="17"/>
      <c r="I6175" s="19"/>
      <c r="J6175" s="18">
        <f>SUM(H6175:I6175)</f>
        <v>0</v>
      </c>
      <c r="K6175" s="17"/>
      <c r="L6175" s="19"/>
      <c r="M6175" s="19"/>
      <c r="N6175" s="18">
        <f>SUM(K6175:M6175)</f>
        <v>0</v>
      </c>
      <c r="O6175" s="19"/>
      <c r="P6175" s="19"/>
      <c r="Q6175" s="19"/>
      <c r="R6175" s="19"/>
      <c r="S6175" s="18">
        <f>SUM(O6175:R6175)</f>
        <v>0</v>
      </c>
      <c r="T6175" s="20"/>
      <c r="U6175" s="17"/>
      <c r="V6175" s="17"/>
      <c r="W6175" s="17"/>
      <c r="X6175" s="17"/>
      <c r="Y6175" s="17"/>
      <c r="Z6175" s="18">
        <f>SUM(T6175:Y6175)</f>
        <v>0</v>
      </c>
      <c r="AA6175" s="17"/>
      <c r="AB6175" s="17"/>
      <c r="AC6175" s="41">
        <f>G6175+J6175+N6175+S6175+Z6175+AA6175-AB6175</f>
        <v>5.7303370786516847</v>
      </c>
    </row>
    <row r="6176" spans="1:29" x14ac:dyDescent="0.25">
      <c r="A6176" s="224">
        <v>6172</v>
      </c>
      <c r="B6176" s="90" t="s">
        <v>2108</v>
      </c>
      <c r="C6176" s="21" t="s">
        <v>1369</v>
      </c>
      <c r="D6176" s="18">
        <v>5.7125382262996946E-2</v>
      </c>
      <c r="E6176" s="122"/>
      <c r="F6176" s="17"/>
      <c r="G6176" s="18">
        <f>SUM(D6176*100,E6176:F6176)</f>
        <v>5.7125382262996949</v>
      </c>
      <c r="H6176" s="17"/>
      <c r="I6176" s="19"/>
      <c r="J6176" s="18">
        <f>SUM(H6176:I6176)</f>
        <v>0</v>
      </c>
      <c r="K6176" s="17"/>
      <c r="L6176" s="19"/>
      <c r="M6176" s="19"/>
      <c r="N6176" s="18">
        <f>SUM(K6176:M6176)</f>
        <v>0</v>
      </c>
      <c r="O6176" s="19"/>
      <c r="P6176" s="19"/>
      <c r="Q6176" s="19"/>
      <c r="R6176" s="19"/>
      <c r="S6176" s="18">
        <f>SUM(O6176:R6176)</f>
        <v>0</v>
      </c>
      <c r="T6176" s="20"/>
      <c r="U6176" s="17"/>
      <c r="V6176" s="17"/>
      <c r="W6176" s="17"/>
      <c r="X6176" s="17"/>
      <c r="Y6176" s="17"/>
      <c r="Z6176" s="18">
        <f>SUM(T6176:Y6176)</f>
        <v>0</v>
      </c>
      <c r="AA6176" s="17"/>
      <c r="AB6176" s="17"/>
      <c r="AC6176" s="41">
        <f>G6176+J6176+N6176+S6176+Z6176+AA6176-AB6176</f>
        <v>5.7125382262996949</v>
      </c>
    </row>
    <row r="6177" spans="1:29" x14ac:dyDescent="0.25">
      <c r="A6177" s="224">
        <v>6173</v>
      </c>
      <c r="B6177" s="62" t="s">
        <v>5280</v>
      </c>
      <c r="C6177" s="9" t="s">
        <v>4042</v>
      </c>
      <c r="D6177" s="18">
        <v>5.6703030303030304E-2</v>
      </c>
      <c r="E6177" s="124"/>
      <c r="F6177" s="17"/>
      <c r="G6177" s="18">
        <f>SUM(D6177*100,E6177:F6177)</f>
        <v>5.67030303030303</v>
      </c>
      <c r="H6177" s="17"/>
      <c r="I6177" s="19"/>
      <c r="J6177" s="18">
        <f>SUM(H6177:I6177)</f>
        <v>0</v>
      </c>
      <c r="K6177" s="17"/>
      <c r="L6177" s="19"/>
      <c r="M6177" s="19"/>
      <c r="N6177" s="18">
        <f>SUM(K6177:M6177)</f>
        <v>0</v>
      </c>
      <c r="O6177" s="19"/>
      <c r="P6177" s="19"/>
      <c r="Q6177" s="19"/>
      <c r="R6177" s="19"/>
      <c r="S6177" s="18">
        <f>SUM(O6177:R6177)</f>
        <v>0</v>
      </c>
      <c r="T6177" s="20"/>
      <c r="U6177" s="17"/>
      <c r="V6177" s="17"/>
      <c r="W6177" s="17"/>
      <c r="X6177" s="17"/>
      <c r="Y6177" s="17"/>
      <c r="Z6177" s="18">
        <f>SUM(T6177:Y6177)</f>
        <v>0</v>
      </c>
      <c r="AA6177" s="17"/>
      <c r="AB6177" s="17"/>
      <c r="AC6177" s="41">
        <f>G6177+J6177+N6177+S6177+Z6177+AA6177-AB6177</f>
        <v>5.67030303030303</v>
      </c>
    </row>
    <row r="6178" spans="1:29" x14ac:dyDescent="0.25">
      <c r="A6178" s="224">
        <v>6174</v>
      </c>
      <c r="B6178" s="62" t="s">
        <v>4017</v>
      </c>
      <c r="C6178" s="13" t="s">
        <v>3340</v>
      </c>
      <c r="D6178" s="18">
        <v>5.4666666666666669E-2</v>
      </c>
      <c r="E6178" s="122"/>
      <c r="F6178" s="17"/>
      <c r="G6178" s="18">
        <v>5.4666666666666668</v>
      </c>
      <c r="H6178" s="17"/>
      <c r="I6178" s="19"/>
      <c r="J6178" s="18">
        <v>0</v>
      </c>
      <c r="K6178" s="17"/>
      <c r="L6178" s="19"/>
      <c r="M6178" s="19"/>
      <c r="N6178" s="18">
        <v>0</v>
      </c>
      <c r="O6178" s="19"/>
      <c r="P6178" s="19"/>
      <c r="Q6178" s="19"/>
      <c r="R6178" s="19"/>
      <c r="S6178" s="18">
        <v>0</v>
      </c>
      <c r="T6178" s="20"/>
      <c r="U6178" s="17"/>
      <c r="V6178" s="17"/>
      <c r="W6178" s="17"/>
      <c r="X6178" s="17"/>
      <c r="Y6178" s="17"/>
      <c r="Z6178" s="18">
        <v>0</v>
      </c>
      <c r="AA6178" s="17"/>
      <c r="AB6178" s="17"/>
      <c r="AC6178" s="41">
        <v>5.4666666666666668</v>
      </c>
    </row>
    <row r="6179" spans="1:29" x14ac:dyDescent="0.25">
      <c r="A6179" s="225">
        <v>6175</v>
      </c>
      <c r="B6179" s="74" t="s">
        <v>2333</v>
      </c>
      <c r="C6179" s="8" t="s">
        <v>1369</v>
      </c>
      <c r="D6179" s="18">
        <v>5.1515151515151514E-2</v>
      </c>
      <c r="E6179" s="122"/>
      <c r="F6179" s="17"/>
      <c r="G6179" s="18">
        <f>SUM(D6179*100,E6179:F6179)</f>
        <v>5.1515151515151514</v>
      </c>
      <c r="H6179" s="17"/>
      <c r="I6179" s="19"/>
      <c r="J6179" s="18">
        <f>SUM(H6179:I6179)</f>
        <v>0</v>
      </c>
      <c r="K6179" s="17"/>
      <c r="L6179" s="19"/>
      <c r="M6179" s="19"/>
      <c r="N6179" s="18">
        <f>SUM(K6179:M6179)</f>
        <v>0</v>
      </c>
      <c r="O6179" s="19"/>
      <c r="P6179" s="19"/>
      <c r="Q6179" s="19"/>
      <c r="R6179" s="19"/>
      <c r="S6179" s="18">
        <f>SUM(O6179:R6179)</f>
        <v>0</v>
      </c>
      <c r="T6179" s="20"/>
      <c r="U6179" s="17"/>
      <c r="V6179" s="17"/>
      <c r="W6179" s="17"/>
      <c r="X6179" s="17"/>
      <c r="Y6179" s="17"/>
      <c r="Z6179" s="18">
        <f>SUM(T6179:Y6179)</f>
        <v>0</v>
      </c>
      <c r="AA6179" s="17"/>
      <c r="AB6179" s="17"/>
      <c r="AC6179" s="41">
        <f>G6179+J6179+N6179+S6179+Z6179+AA6179-AB6179</f>
        <v>5.1515151515151514</v>
      </c>
    </row>
    <row r="6180" spans="1:29" x14ac:dyDescent="0.25">
      <c r="A6180" s="224">
        <v>6176</v>
      </c>
      <c r="B6180" s="62" t="s">
        <v>3322</v>
      </c>
      <c r="C6180" s="13" t="s">
        <v>2360</v>
      </c>
      <c r="D6180" s="18">
        <v>0.05</v>
      </c>
      <c r="E6180" s="122"/>
      <c r="F6180" s="17"/>
      <c r="G6180" s="18">
        <v>5</v>
      </c>
      <c r="H6180" s="17"/>
      <c r="I6180" s="19"/>
      <c r="J6180" s="18">
        <v>0</v>
      </c>
      <c r="K6180" s="17"/>
      <c r="L6180" s="19"/>
      <c r="M6180" s="19"/>
      <c r="N6180" s="18">
        <v>0</v>
      </c>
      <c r="O6180" s="19"/>
      <c r="P6180" s="19"/>
      <c r="Q6180" s="19"/>
      <c r="R6180" s="19"/>
      <c r="S6180" s="18">
        <v>0</v>
      </c>
      <c r="T6180" s="20"/>
      <c r="U6180" s="17"/>
      <c r="V6180" s="17"/>
      <c r="W6180" s="17"/>
      <c r="X6180" s="17"/>
      <c r="Y6180" s="17"/>
      <c r="Z6180" s="18">
        <v>0</v>
      </c>
      <c r="AA6180" s="17"/>
      <c r="AB6180" s="17"/>
      <c r="AC6180" s="41">
        <v>5</v>
      </c>
    </row>
    <row r="6181" spans="1:29" x14ac:dyDescent="0.25">
      <c r="A6181" s="224">
        <v>6177</v>
      </c>
      <c r="B6181" s="62" t="s">
        <v>3323</v>
      </c>
      <c r="C6181" s="13" t="s">
        <v>2360</v>
      </c>
      <c r="D6181" s="18">
        <v>0.05</v>
      </c>
      <c r="E6181" s="122"/>
      <c r="F6181" s="17"/>
      <c r="G6181" s="18">
        <v>5</v>
      </c>
      <c r="H6181" s="17"/>
      <c r="I6181" s="19"/>
      <c r="J6181" s="18">
        <v>0</v>
      </c>
      <c r="K6181" s="17"/>
      <c r="L6181" s="19"/>
      <c r="M6181" s="19"/>
      <c r="N6181" s="18">
        <v>0</v>
      </c>
      <c r="O6181" s="19"/>
      <c r="P6181" s="19"/>
      <c r="Q6181" s="19"/>
      <c r="R6181" s="19"/>
      <c r="S6181" s="18">
        <v>0</v>
      </c>
      <c r="T6181" s="20"/>
      <c r="U6181" s="17"/>
      <c r="V6181" s="17"/>
      <c r="W6181" s="17"/>
      <c r="X6181" s="17"/>
      <c r="Y6181" s="17"/>
      <c r="Z6181" s="18">
        <v>0</v>
      </c>
      <c r="AA6181" s="17"/>
      <c r="AB6181" s="17"/>
      <c r="AC6181" s="41">
        <v>5</v>
      </c>
    </row>
    <row r="6182" spans="1:29" x14ac:dyDescent="0.25">
      <c r="A6182" s="224">
        <v>6178</v>
      </c>
      <c r="B6182" s="81" t="s">
        <v>4382</v>
      </c>
      <c r="C6182" s="8" t="s">
        <v>4042</v>
      </c>
      <c r="D6182" s="18">
        <v>4.8620689655172411E-2</v>
      </c>
      <c r="E6182" s="124"/>
      <c r="F6182" s="17"/>
      <c r="G6182" s="18">
        <f>SUM(D6182*100,E6182:F6182)</f>
        <v>4.8620689655172411</v>
      </c>
      <c r="H6182" s="17"/>
      <c r="I6182" s="19"/>
      <c r="J6182" s="18">
        <f>SUM(H6182:I6182)</f>
        <v>0</v>
      </c>
      <c r="K6182" s="17"/>
      <c r="L6182" s="19"/>
      <c r="M6182" s="19"/>
      <c r="N6182" s="18">
        <f>SUM(K6182:M6182)</f>
        <v>0</v>
      </c>
      <c r="O6182" s="19"/>
      <c r="P6182" s="19"/>
      <c r="Q6182" s="19"/>
      <c r="R6182" s="19"/>
      <c r="S6182" s="18">
        <f>SUM(O6182:R6182)</f>
        <v>0</v>
      </c>
      <c r="T6182" s="20"/>
      <c r="U6182" s="17"/>
      <c r="V6182" s="17"/>
      <c r="W6182" s="17"/>
      <c r="X6182" s="17"/>
      <c r="Y6182" s="17"/>
      <c r="Z6182" s="18">
        <f>SUM(T6182:Y6182)</f>
        <v>0</v>
      </c>
      <c r="AA6182" s="17"/>
      <c r="AB6182" s="17"/>
      <c r="AC6182" s="41">
        <f>G6182+J6182+N6182+S6182+Z6182+AA6182-AB6182</f>
        <v>4.8620689655172411</v>
      </c>
    </row>
    <row r="6183" spans="1:29" x14ac:dyDescent="0.25">
      <c r="A6183" s="225">
        <v>6179</v>
      </c>
      <c r="B6183" s="58" t="s">
        <v>1345</v>
      </c>
      <c r="C6183" s="8" t="s">
        <v>5456</v>
      </c>
      <c r="D6183" s="6">
        <v>4.8275862068965517E-2</v>
      </c>
      <c r="E6183" s="121"/>
      <c r="F6183" s="5"/>
      <c r="G6183" s="6">
        <f>SUM(D6183*100,E6183:F6183)</f>
        <v>4.8275862068965516</v>
      </c>
      <c r="H6183" s="5"/>
      <c r="I6183" s="4"/>
      <c r="J6183" s="6">
        <f>SUM(H6183:I6183)</f>
        <v>0</v>
      </c>
      <c r="K6183" s="5"/>
      <c r="L6183" s="4"/>
      <c r="M6183" s="4"/>
      <c r="N6183" s="6">
        <f>SUM(K6183:M6183)</f>
        <v>0</v>
      </c>
      <c r="O6183" s="4"/>
      <c r="P6183" s="4"/>
      <c r="Q6183" s="4"/>
      <c r="R6183" s="4"/>
      <c r="S6183" s="6">
        <f>SUM(O6183:R6183)</f>
        <v>0</v>
      </c>
      <c r="T6183" s="7"/>
      <c r="U6183" s="5"/>
      <c r="V6183" s="5"/>
      <c r="W6183" s="5"/>
      <c r="X6183" s="5"/>
      <c r="Y6183" s="5"/>
      <c r="Z6183" s="6">
        <f>SUM(T6183:Y6183)</f>
        <v>0</v>
      </c>
      <c r="AA6183" s="5"/>
      <c r="AB6183" s="5"/>
      <c r="AC6183" s="40">
        <f>G6183+J6183+N6183+S6183+Z6183+AA6183-AB6183</f>
        <v>4.8275862068965516</v>
      </c>
    </row>
    <row r="6184" spans="1:29" x14ac:dyDescent="0.25">
      <c r="A6184" s="224">
        <v>6180</v>
      </c>
      <c r="B6184" s="62" t="s">
        <v>1346</v>
      </c>
      <c r="C6184" s="8" t="s">
        <v>5456</v>
      </c>
      <c r="D6184" s="6">
        <v>4.8000000000000001E-2</v>
      </c>
      <c r="E6184" s="121"/>
      <c r="F6184" s="5"/>
      <c r="G6184" s="6">
        <f>SUM(D6184*100,E6184:F6184)</f>
        <v>4.8</v>
      </c>
      <c r="H6184" s="5"/>
      <c r="I6184" s="4"/>
      <c r="J6184" s="6">
        <f>SUM(H6184:I6184)</f>
        <v>0</v>
      </c>
      <c r="K6184" s="5"/>
      <c r="L6184" s="4"/>
      <c r="M6184" s="4"/>
      <c r="N6184" s="6">
        <f>SUM(K6184:M6184)</f>
        <v>0</v>
      </c>
      <c r="O6184" s="4"/>
      <c r="P6184" s="4"/>
      <c r="Q6184" s="4"/>
      <c r="R6184" s="4"/>
      <c r="S6184" s="6">
        <f>SUM(O6184:R6184)</f>
        <v>0</v>
      </c>
      <c r="T6184" s="7"/>
      <c r="U6184" s="5"/>
      <c r="V6184" s="5"/>
      <c r="W6184" s="5"/>
      <c r="X6184" s="5"/>
      <c r="Y6184" s="5"/>
      <c r="Z6184" s="6">
        <f>SUM(T6184:Y6184)</f>
        <v>0</v>
      </c>
      <c r="AA6184" s="5"/>
      <c r="AB6184" s="5"/>
      <c r="AC6184" s="40">
        <f>G6184+J6184+N6184+S6184+Z6184+AA6184-AB6184</f>
        <v>4.8</v>
      </c>
    </row>
    <row r="6185" spans="1:29" x14ac:dyDescent="0.25">
      <c r="A6185" s="224">
        <v>6181</v>
      </c>
      <c r="B6185" s="81" t="s">
        <v>4466</v>
      </c>
      <c r="C6185" s="8" t="s">
        <v>4042</v>
      </c>
      <c r="D6185" s="18">
        <v>4.6774193548387098E-2</v>
      </c>
      <c r="E6185" s="124"/>
      <c r="F6185" s="17"/>
      <c r="G6185" s="18">
        <f>SUM(D6185*100,E6185:F6185)</f>
        <v>4.67741935483871</v>
      </c>
      <c r="H6185" s="17"/>
      <c r="I6185" s="19"/>
      <c r="J6185" s="18">
        <f>SUM(H6185:I6185)</f>
        <v>0</v>
      </c>
      <c r="K6185" s="17"/>
      <c r="L6185" s="19"/>
      <c r="M6185" s="19"/>
      <c r="N6185" s="18">
        <f>SUM(K6185:M6185)</f>
        <v>0</v>
      </c>
      <c r="O6185" s="19"/>
      <c r="P6185" s="19"/>
      <c r="Q6185" s="19"/>
      <c r="R6185" s="19"/>
      <c r="S6185" s="18">
        <f>SUM(O6185:R6185)</f>
        <v>0</v>
      </c>
      <c r="T6185" s="20"/>
      <c r="U6185" s="17"/>
      <c r="V6185" s="17"/>
      <c r="W6185" s="17"/>
      <c r="X6185" s="17"/>
      <c r="Y6185" s="17"/>
      <c r="Z6185" s="18">
        <f>SUM(T6185:Y6185)</f>
        <v>0</v>
      </c>
      <c r="AA6185" s="17"/>
      <c r="AB6185" s="17"/>
      <c r="AC6185" s="41">
        <f>G6185+J6185+N6185+S6185+Z6185+AA6185-AB6185</f>
        <v>4.67741935483871</v>
      </c>
    </row>
    <row r="6186" spans="1:29" x14ac:dyDescent="0.25">
      <c r="A6186" s="224">
        <v>6182</v>
      </c>
      <c r="B6186" s="109">
        <v>204491</v>
      </c>
      <c r="C6186" s="36" t="s">
        <v>5457</v>
      </c>
      <c r="D6186" s="39">
        <v>4.6666666666666669E-2</v>
      </c>
      <c r="E6186" s="123"/>
      <c r="F6186" s="33"/>
      <c r="G6186" s="34">
        <v>4.666666666666667</v>
      </c>
      <c r="H6186" s="33"/>
      <c r="I6186" s="32"/>
      <c r="J6186" s="34">
        <v>0</v>
      </c>
      <c r="K6186" s="33"/>
      <c r="L6186" s="32"/>
      <c r="M6186" s="32"/>
      <c r="N6186" s="34">
        <v>0</v>
      </c>
      <c r="O6186" s="32"/>
      <c r="P6186" s="32"/>
      <c r="Q6186" s="32"/>
      <c r="R6186" s="32"/>
      <c r="S6186" s="34">
        <v>0</v>
      </c>
      <c r="T6186" s="35"/>
      <c r="U6186" s="33"/>
      <c r="V6186" s="33"/>
      <c r="W6186" s="33"/>
      <c r="X6186" s="33"/>
      <c r="Y6186" s="33"/>
      <c r="Z6186" s="34">
        <v>0</v>
      </c>
      <c r="AA6186" s="33"/>
      <c r="AB6186" s="33"/>
      <c r="AC6186" s="42">
        <v>4.666666666666667</v>
      </c>
    </row>
    <row r="6187" spans="1:29" x14ac:dyDescent="0.25">
      <c r="A6187" s="225">
        <v>6183</v>
      </c>
      <c r="B6187" s="83" t="s">
        <v>2334</v>
      </c>
      <c r="C6187" s="8" t="s">
        <v>1369</v>
      </c>
      <c r="D6187" s="18">
        <v>4.5333333333333337E-2</v>
      </c>
      <c r="E6187" s="122"/>
      <c r="F6187" s="17"/>
      <c r="G6187" s="18">
        <f>SUM(D6187*100,E6187:F6187)</f>
        <v>4.5333333333333332</v>
      </c>
      <c r="H6187" s="17"/>
      <c r="I6187" s="19"/>
      <c r="J6187" s="18">
        <f>SUM(H6187:I6187)</f>
        <v>0</v>
      </c>
      <c r="K6187" s="17"/>
      <c r="L6187" s="19"/>
      <c r="M6187" s="19"/>
      <c r="N6187" s="18">
        <f>SUM(K6187:M6187)</f>
        <v>0</v>
      </c>
      <c r="O6187" s="19"/>
      <c r="P6187" s="19"/>
      <c r="Q6187" s="19"/>
      <c r="R6187" s="19"/>
      <c r="S6187" s="18">
        <f>SUM(O6187:R6187)</f>
        <v>0</v>
      </c>
      <c r="T6187" s="20"/>
      <c r="U6187" s="17"/>
      <c r="V6187" s="17"/>
      <c r="W6187" s="17"/>
      <c r="X6187" s="17"/>
      <c r="Y6187" s="17"/>
      <c r="Z6187" s="18">
        <f>SUM(T6187:Y6187)</f>
        <v>0</v>
      </c>
      <c r="AA6187" s="17"/>
      <c r="AB6187" s="17"/>
      <c r="AC6187" s="41">
        <f>G6187+J6187+N6187+S6187+Z6187+AA6187-AB6187</f>
        <v>4.5333333333333332</v>
      </c>
    </row>
    <row r="6188" spans="1:29" x14ac:dyDescent="0.25">
      <c r="A6188" s="224">
        <v>6184</v>
      </c>
      <c r="B6188" s="59" t="s">
        <v>1347</v>
      </c>
      <c r="C6188" s="8" t="s">
        <v>5456</v>
      </c>
      <c r="D6188" s="6">
        <v>4.5161290322580643E-2</v>
      </c>
      <c r="E6188" s="121"/>
      <c r="F6188" s="5"/>
      <c r="G6188" s="6">
        <f>SUM(D6188*100,E6188:F6188)</f>
        <v>4.5161290322580641</v>
      </c>
      <c r="H6188" s="5"/>
      <c r="I6188" s="4"/>
      <c r="J6188" s="6">
        <f>SUM(H6188:I6188)</f>
        <v>0</v>
      </c>
      <c r="K6188" s="5"/>
      <c r="L6188" s="4"/>
      <c r="M6188" s="4"/>
      <c r="N6188" s="6">
        <f>SUM(K6188:M6188)</f>
        <v>0</v>
      </c>
      <c r="O6188" s="4"/>
      <c r="P6188" s="4"/>
      <c r="Q6188" s="4"/>
      <c r="R6188" s="4"/>
      <c r="S6188" s="6">
        <f>SUM(O6188:R6188)</f>
        <v>0</v>
      </c>
      <c r="T6188" s="7"/>
      <c r="U6188" s="5"/>
      <c r="V6188" s="5"/>
      <c r="W6188" s="5"/>
      <c r="X6188" s="5"/>
      <c r="Y6188" s="5"/>
      <c r="Z6188" s="6">
        <f>SUM(T6188:Y6188)</f>
        <v>0</v>
      </c>
      <c r="AA6188" s="5"/>
      <c r="AB6188" s="5"/>
      <c r="AC6188" s="40">
        <f>G6188+J6188+N6188+S6188+Z6188+AA6188-AB6188</f>
        <v>4.5161290322580641</v>
      </c>
    </row>
    <row r="6189" spans="1:29" x14ac:dyDescent="0.25">
      <c r="A6189" s="224">
        <v>6185</v>
      </c>
      <c r="B6189" s="105" t="s">
        <v>2335</v>
      </c>
      <c r="C6189" s="8" t="s">
        <v>1369</v>
      </c>
      <c r="D6189" s="18">
        <v>4.4477419354838711E-2</v>
      </c>
      <c r="E6189" s="122"/>
      <c r="F6189" s="17"/>
      <c r="G6189" s="18">
        <f>SUM(D6189*100,E6189:F6189)</f>
        <v>4.4477419354838714</v>
      </c>
      <c r="H6189" s="17"/>
      <c r="I6189" s="19"/>
      <c r="J6189" s="18">
        <f>SUM(H6189:I6189)</f>
        <v>0</v>
      </c>
      <c r="K6189" s="17"/>
      <c r="L6189" s="19"/>
      <c r="M6189" s="19"/>
      <c r="N6189" s="18">
        <f>SUM(K6189:M6189)</f>
        <v>0</v>
      </c>
      <c r="O6189" s="19"/>
      <c r="P6189" s="19"/>
      <c r="Q6189" s="19"/>
      <c r="R6189" s="19"/>
      <c r="S6189" s="18">
        <f>SUM(O6189:R6189)</f>
        <v>0</v>
      </c>
      <c r="T6189" s="20"/>
      <c r="U6189" s="17"/>
      <c r="V6189" s="17"/>
      <c r="W6189" s="17"/>
      <c r="X6189" s="17"/>
      <c r="Y6189" s="17"/>
      <c r="Z6189" s="18">
        <f>SUM(T6189:Y6189)</f>
        <v>0</v>
      </c>
      <c r="AA6189" s="17"/>
      <c r="AB6189" s="17"/>
      <c r="AC6189" s="41">
        <f>G6189+J6189+N6189+S6189+Z6189+AA6189-AB6189</f>
        <v>4.4477419354838714</v>
      </c>
    </row>
    <row r="6190" spans="1:29" x14ac:dyDescent="0.25">
      <c r="A6190" s="224">
        <v>6186</v>
      </c>
      <c r="B6190" s="62" t="s">
        <v>3324</v>
      </c>
      <c r="C6190" s="13" t="s">
        <v>2360</v>
      </c>
      <c r="D6190" s="18">
        <v>4.3333333333333328E-2</v>
      </c>
      <c r="E6190" s="122"/>
      <c r="F6190" s="17"/>
      <c r="G6190" s="18">
        <v>4.333333333333333</v>
      </c>
      <c r="H6190" s="17"/>
      <c r="I6190" s="19"/>
      <c r="J6190" s="18">
        <v>0</v>
      </c>
      <c r="K6190" s="17"/>
      <c r="L6190" s="19"/>
      <c r="M6190" s="19"/>
      <c r="N6190" s="18">
        <v>0</v>
      </c>
      <c r="O6190" s="19"/>
      <c r="P6190" s="19"/>
      <c r="Q6190" s="19"/>
      <c r="R6190" s="19"/>
      <c r="S6190" s="18">
        <v>0</v>
      </c>
      <c r="T6190" s="20"/>
      <c r="U6190" s="17"/>
      <c r="V6190" s="17"/>
      <c r="W6190" s="17"/>
      <c r="X6190" s="17"/>
      <c r="Y6190" s="17"/>
      <c r="Z6190" s="18">
        <v>0</v>
      </c>
      <c r="AA6190" s="17"/>
      <c r="AB6190" s="17"/>
      <c r="AC6190" s="41">
        <v>4.333333333333333</v>
      </c>
    </row>
    <row r="6191" spans="1:29" x14ac:dyDescent="0.25">
      <c r="A6191" s="225">
        <v>6187</v>
      </c>
      <c r="B6191" s="81">
        <v>164184</v>
      </c>
      <c r="C6191" s="8" t="s">
        <v>4042</v>
      </c>
      <c r="D6191" s="18">
        <v>4.2727272727272725E-2</v>
      </c>
      <c r="E6191" s="124"/>
      <c r="F6191" s="17"/>
      <c r="G6191" s="18">
        <f>SUM(D6191*100,E6191:F6191)</f>
        <v>4.2727272727272725</v>
      </c>
      <c r="H6191" s="17"/>
      <c r="I6191" s="19"/>
      <c r="J6191" s="18">
        <f>SUM(H6191:I6191)</f>
        <v>0</v>
      </c>
      <c r="K6191" s="17"/>
      <c r="L6191" s="19"/>
      <c r="M6191" s="19"/>
      <c r="N6191" s="18">
        <f>SUM(K6191:M6191)</f>
        <v>0</v>
      </c>
      <c r="O6191" s="19"/>
      <c r="P6191" s="19"/>
      <c r="Q6191" s="19"/>
      <c r="R6191" s="19"/>
      <c r="S6191" s="18">
        <f>SUM(O6191:R6191)</f>
        <v>0</v>
      </c>
      <c r="T6191" s="20"/>
      <c r="U6191" s="17"/>
      <c r="V6191" s="17"/>
      <c r="W6191" s="17"/>
      <c r="X6191" s="17"/>
      <c r="Y6191" s="17"/>
      <c r="Z6191" s="18">
        <f>SUM(T6191:Y6191)</f>
        <v>0</v>
      </c>
      <c r="AA6191" s="17"/>
      <c r="AB6191" s="17"/>
      <c r="AC6191" s="41">
        <f>G6191+J6191+N6191+S6191+Z6191+AA6191-AB6191</f>
        <v>4.2727272727272725</v>
      </c>
    </row>
    <row r="6192" spans="1:29" x14ac:dyDescent="0.25">
      <c r="A6192" s="224">
        <v>6188</v>
      </c>
      <c r="B6192" s="77" t="s">
        <v>2336</v>
      </c>
      <c r="C6192" s="21" t="s">
        <v>1369</v>
      </c>
      <c r="D6192" s="18">
        <v>3.8532110091743121E-2</v>
      </c>
      <c r="E6192" s="122"/>
      <c r="F6192" s="17"/>
      <c r="G6192" s="18">
        <f>SUM(D6192*100,E6192:F6192)</f>
        <v>3.8532110091743119</v>
      </c>
      <c r="H6192" s="17"/>
      <c r="I6192" s="19"/>
      <c r="J6192" s="18">
        <f>SUM(H6192:I6192)</f>
        <v>0</v>
      </c>
      <c r="K6192" s="17"/>
      <c r="L6192" s="19"/>
      <c r="M6192" s="19"/>
      <c r="N6192" s="18">
        <f>SUM(K6192:M6192)</f>
        <v>0</v>
      </c>
      <c r="O6192" s="19"/>
      <c r="P6192" s="19"/>
      <c r="Q6192" s="19"/>
      <c r="R6192" s="19"/>
      <c r="S6192" s="18">
        <f>SUM(O6192:R6192)</f>
        <v>0</v>
      </c>
      <c r="T6192" s="20"/>
      <c r="U6192" s="17"/>
      <c r="V6192" s="17"/>
      <c r="W6192" s="17">
        <v>0.4</v>
      </c>
      <c r="X6192" s="17"/>
      <c r="Y6192" s="17"/>
      <c r="Z6192" s="18">
        <f>SUM(T6192:Y6192)</f>
        <v>0.4</v>
      </c>
      <c r="AA6192" s="17"/>
      <c r="AB6192" s="17"/>
      <c r="AC6192" s="41">
        <f>G6192+J6192+N6192+S6192+Z6192+AA6192-AB6192</f>
        <v>4.2532110091743123</v>
      </c>
    </row>
    <row r="6193" spans="1:29" x14ac:dyDescent="0.25">
      <c r="A6193" s="224">
        <v>6189</v>
      </c>
      <c r="B6193" s="62" t="s">
        <v>3325</v>
      </c>
      <c r="C6193" s="13" t="s">
        <v>2360</v>
      </c>
      <c r="D6193" s="18">
        <v>4.2500000000000003E-2</v>
      </c>
      <c r="E6193" s="122"/>
      <c r="F6193" s="17"/>
      <c r="G6193" s="18">
        <v>4.25</v>
      </c>
      <c r="H6193" s="17"/>
      <c r="I6193" s="19"/>
      <c r="J6193" s="18">
        <v>0</v>
      </c>
      <c r="K6193" s="17"/>
      <c r="L6193" s="19"/>
      <c r="M6193" s="19"/>
      <c r="N6193" s="18">
        <v>0</v>
      </c>
      <c r="O6193" s="19"/>
      <c r="P6193" s="19"/>
      <c r="Q6193" s="19"/>
      <c r="R6193" s="19"/>
      <c r="S6193" s="18">
        <v>0</v>
      </c>
      <c r="T6193" s="20"/>
      <c r="U6193" s="17"/>
      <c r="V6193" s="17"/>
      <c r="W6193" s="17"/>
      <c r="X6193" s="17"/>
      <c r="Y6193" s="17"/>
      <c r="Z6193" s="18">
        <v>0</v>
      </c>
      <c r="AA6193" s="17"/>
      <c r="AB6193" s="17"/>
      <c r="AC6193" s="41">
        <v>4.25</v>
      </c>
    </row>
    <row r="6194" spans="1:29" x14ac:dyDescent="0.25">
      <c r="A6194" s="224">
        <v>6190</v>
      </c>
      <c r="B6194" s="58" t="s">
        <v>1348</v>
      </c>
      <c r="C6194" s="8" t="s">
        <v>5456</v>
      </c>
      <c r="D6194" s="6">
        <v>4.1379310344827586E-2</v>
      </c>
      <c r="E6194" s="121"/>
      <c r="F6194" s="5"/>
      <c r="G6194" s="6">
        <f>SUM(D6194*100,E6194:F6194)</f>
        <v>4.1379310344827589</v>
      </c>
      <c r="H6194" s="5"/>
      <c r="I6194" s="4"/>
      <c r="J6194" s="6">
        <f>SUM(H6194:I6194)</f>
        <v>0</v>
      </c>
      <c r="K6194" s="5"/>
      <c r="L6194" s="4"/>
      <c r="M6194" s="4"/>
      <c r="N6194" s="6">
        <f>SUM(K6194:M6194)</f>
        <v>0</v>
      </c>
      <c r="O6194" s="4"/>
      <c r="P6194" s="4"/>
      <c r="Q6194" s="4"/>
      <c r="R6194" s="4"/>
      <c r="S6194" s="6">
        <f>SUM(O6194:R6194)</f>
        <v>0</v>
      </c>
      <c r="T6194" s="7"/>
      <c r="U6194" s="5"/>
      <c r="V6194" s="5"/>
      <c r="W6194" s="5"/>
      <c r="X6194" s="5"/>
      <c r="Y6194" s="5"/>
      <c r="Z6194" s="6">
        <f>SUM(T6194:Y6194)</f>
        <v>0</v>
      </c>
      <c r="AA6194" s="5"/>
      <c r="AB6194" s="5"/>
      <c r="AC6194" s="40">
        <f>G6194+J6194+N6194+S6194+Z6194+AA6194-AB6194</f>
        <v>4.1379310344827589</v>
      </c>
    </row>
    <row r="6195" spans="1:29" x14ac:dyDescent="0.25">
      <c r="A6195" s="225">
        <v>6191</v>
      </c>
      <c r="B6195" s="81" t="s">
        <v>4411</v>
      </c>
      <c r="C6195" s="8" t="s">
        <v>4042</v>
      </c>
      <c r="D6195" s="18">
        <v>1.0344827586206896E-2</v>
      </c>
      <c r="E6195" s="124"/>
      <c r="F6195" s="17"/>
      <c r="G6195" s="18">
        <f>SUM(D6195*100,E6195:F6195)</f>
        <v>1.0344827586206897</v>
      </c>
      <c r="H6195" s="17"/>
      <c r="I6195" s="19"/>
      <c r="J6195" s="18">
        <f>SUM(H6195:I6195)</f>
        <v>0</v>
      </c>
      <c r="K6195" s="17"/>
      <c r="L6195" s="19"/>
      <c r="M6195" s="19"/>
      <c r="N6195" s="18">
        <f>SUM(K6195:M6195)</f>
        <v>0</v>
      </c>
      <c r="O6195" s="19"/>
      <c r="P6195" s="19"/>
      <c r="Q6195" s="19"/>
      <c r="R6195" s="19"/>
      <c r="S6195" s="18">
        <f>SUM(O6195:R6195)</f>
        <v>0</v>
      </c>
      <c r="T6195" s="20">
        <v>3</v>
      </c>
      <c r="U6195" s="17"/>
      <c r="V6195" s="17"/>
      <c r="W6195" s="17"/>
      <c r="X6195" s="17"/>
      <c r="Y6195" s="17"/>
      <c r="Z6195" s="18">
        <f>SUM(T6195:Y6195)</f>
        <v>3</v>
      </c>
      <c r="AA6195" s="17"/>
      <c r="AB6195" s="17"/>
      <c r="AC6195" s="41">
        <f>G6195+J6195+N6195+S6195+Z6195+AA6195-AB6195</f>
        <v>4.0344827586206895</v>
      </c>
    </row>
    <row r="6196" spans="1:29" x14ac:dyDescent="0.25">
      <c r="A6196" s="224">
        <v>6192</v>
      </c>
      <c r="B6196" s="82" t="s">
        <v>2337</v>
      </c>
      <c r="C6196" s="25" t="s">
        <v>1369</v>
      </c>
      <c r="D6196" s="18">
        <v>0.04</v>
      </c>
      <c r="E6196" s="122"/>
      <c r="F6196" s="17"/>
      <c r="G6196" s="18">
        <f>SUM(D6196*100,E6196:F6196)</f>
        <v>4</v>
      </c>
      <c r="H6196" s="17"/>
      <c r="I6196" s="19"/>
      <c r="J6196" s="18">
        <f>SUM(H6196:I6196)</f>
        <v>0</v>
      </c>
      <c r="K6196" s="17"/>
      <c r="L6196" s="19"/>
      <c r="M6196" s="19"/>
      <c r="N6196" s="18">
        <f>SUM(K6196:M6196)</f>
        <v>0</v>
      </c>
      <c r="O6196" s="19"/>
      <c r="P6196" s="19"/>
      <c r="Q6196" s="19"/>
      <c r="R6196" s="19"/>
      <c r="S6196" s="18">
        <f>SUM(O6196:R6196)</f>
        <v>0</v>
      </c>
      <c r="T6196" s="20"/>
      <c r="U6196" s="17"/>
      <c r="V6196" s="17"/>
      <c r="W6196" s="17"/>
      <c r="X6196" s="17"/>
      <c r="Y6196" s="17"/>
      <c r="Z6196" s="18">
        <f>SUM(T6196:Y6196)</f>
        <v>0</v>
      </c>
      <c r="AA6196" s="17"/>
      <c r="AB6196" s="17"/>
      <c r="AC6196" s="41">
        <f>G6196+J6196+N6196+S6196+Z6196+AA6196-AB6196</f>
        <v>4</v>
      </c>
    </row>
    <row r="6197" spans="1:29" x14ac:dyDescent="0.25">
      <c r="A6197" s="224">
        <v>6193</v>
      </c>
      <c r="B6197" s="109">
        <v>194131</v>
      </c>
      <c r="C6197" s="36" t="s">
        <v>5457</v>
      </c>
      <c r="D6197" s="39">
        <v>0.04</v>
      </c>
      <c r="E6197" s="123"/>
      <c r="F6197" s="33"/>
      <c r="G6197" s="34">
        <v>4</v>
      </c>
      <c r="H6197" s="33"/>
      <c r="I6197" s="32"/>
      <c r="J6197" s="34">
        <v>0</v>
      </c>
      <c r="K6197" s="33"/>
      <c r="L6197" s="32"/>
      <c r="M6197" s="32"/>
      <c r="N6197" s="34">
        <v>0</v>
      </c>
      <c r="O6197" s="32"/>
      <c r="P6197" s="32"/>
      <c r="Q6197" s="32"/>
      <c r="R6197" s="32"/>
      <c r="S6197" s="34">
        <v>0</v>
      </c>
      <c r="T6197" s="35"/>
      <c r="U6197" s="33"/>
      <c r="V6197" s="33"/>
      <c r="W6197" s="33"/>
      <c r="X6197" s="33"/>
      <c r="Y6197" s="33"/>
      <c r="Z6197" s="34">
        <v>0</v>
      </c>
      <c r="AA6197" s="33"/>
      <c r="AB6197" s="33"/>
      <c r="AC6197" s="42">
        <v>4</v>
      </c>
    </row>
    <row r="6198" spans="1:29" x14ac:dyDescent="0.25">
      <c r="A6198" s="224">
        <v>6194</v>
      </c>
      <c r="B6198" s="62" t="s">
        <v>4018</v>
      </c>
      <c r="C6198" s="13" t="s">
        <v>3340</v>
      </c>
      <c r="D6198" s="18">
        <v>3.8076923076923078E-2</v>
      </c>
      <c r="E6198" s="122"/>
      <c r="F6198" s="17"/>
      <c r="G6198" s="18">
        <v>3.8076923076923079</v>
      </c>
      <c r="H6198" s="17"/>
      <c r="I6198" s="19"/>
      <c r="J6198" s="18">
        <v>0</v>
      </c>
      <c r="K6198" s="17"/>
      <c r="L6198" s="19"/>
      <c r="M6198" s="19"/>
      <c r="N6198" s="18">
        <v>0</v>
      </c>
      <c r="O6198" s="19"/>
      <c r="P6198" s="19"/>
      <c r="Q6198" s="19"/>
      <c r="R6198" s="19"/>
      <c r="S6198" s="18">
        <v>0</v>
      </c>
      <c r="T6198" s="20"/>
      <c r="U6198" s="17"/>
      <c r="V6198" s="17"/>
      <c r="W6198" s="17"/>
      <c r="X6198" s="17"/>
      <c r="Y6198" s="17"/>
      <c r="Z6198" s="18">
        <v>0</v>
      </c>
      <c r="AA6198" s="17"/>
      <c r="AB6198" s="17"/>
      <c r="AC6198" s="41">
        <v>3.8076923076923079</v>
      </c>
    </row>
    <row r="6199" spans="1:29" x14ac:dyDescent="0.25">
      <c r="A6199" s="225">
        <v>6195</v>
      </c>
      <c r="B6199" s="81" t="s">
        <v>4505</v>
      </c>
      <c r="C6199" s="8" t="s">
        <v>4042</v>
      </c>
      <c r="D6199" s="18">
        <v>3.8064516129032257E-2</v>
      </c>
      <c r="E6199" s="124"/>
      <c r="F6199" s="17"/>
      <c r="G6199" s="18">
        <f>SUM(D6199*100,E6199:F6199)</f>
        <v>3.8064516129032255</v>
      </c>
      <c r="H6199" s="17"/>
      <c r="I6199" s="19"/>
      <c r="J6199" s="18">
        <f>SUM(H6199:I6199)</f>
        <v>0</v>
      </c>
      <c r="K6199" s="17"/>
      <c r="L6199" s="19"/>
      <c r="M6199" s="19"/>
      <c r="N6199" s="18">
        <f>SUM(K6199:M6199)</f>
        <v>0</v>
      </c>
      <c r="O6199" s="19"/>
      <c r="P6199" s="19"/>
      <c r="Q6199" s="19"/>
      <c r="R6199" s="19"/>
      <c r="S6199" s="18">
        <f>SUM(O6199:R6199)</f>
        <v>0</v>
      </c>
      <c r="T6199" s="20"/>
      <c r="U6199" s="17"/>
      <c r="V6199" s="17"/>
      <c r="W6199" s="17"/>
      <c r="X6199" s="17"/>
      <c r="Y6199" s="17"/>
      <c r="Z6199" s="18">
        <f>SUM(T6199:Y6199)</f>
        <v>0</v>
      </c>
      <c r="AA6199" s="17"/>
      <c r="AB6199" s="17"/>
      <c r="AC6199" s="41">
        <f>G6199+J6199+N6199+S6199+Z6199+AA6199-AB6199</f>
        <v>3.8064516129032255</v>
      </c>
    </row>
    <row r="6200" spans="1:29" x14ac:dyDescent="0.25">
      <c r="A6200" s="224">
        <v>6196</v>
      </c>
      <c r="B6200" s="58" t="s">
        <v>1349</v>
      </c>
      <c r="C6200" s="8" t="s">
        <v>5456</v>
      </c>
      <c r="D6200" s="6">
        <v>3.5999999999999997E-2</v>
      </c>
      <c r="E6200" s="121"/>
      <c r="F6200" s="5"/>
      <c r="G6200" s="6">
        <f>SUM(D6200*100,E6200:F6200)</f>
        <v>3.5999999999999996</v>
      </c>
      <c r="H6200" s="5"/>
      <c r="I6200" s="4"/>
      <c r="J6200" s="6">
        <f>SUM(H6200:I6200)</f>
        <v>0</v>
      </c>
      <c r="K6200" s="5"/>
      <c r="L6200" s="4"/>
      <c r="M6200" s="4"/>
      <c r="N6200" s="6">
        <f>SUM(K6200:M6200)</f>
        <v>0</v>
      </c>
      <c r="O6200" s="4"/>
      <c r="P6200" s="4"/>
      <c r="Q6200" s="4"/>
      <c r="R6200" s="4"/>
      <c r="S6200" s="6">
        <f>SUM(O6200:R6200)</f>
        <v>0</v>
      </c>
      <c r="T6200" s="7"/>
      <c r="U6200" s="5"/>
      <c r="V6200" s="5"/>
      <c r="W6200" s="5"/>
      <c r="X6200" s="5"/>
      <c r="Y6200" s="5"/>
      <c r="Z6200" s="6">
        <f>SUM(T6200:Y6200)</f>
        <v>0</v>
      </c>
      <c r="AA6200" s="5"/>
      <c r="AB6200" s="5"/>
      <c r="AC6200" s="40">
        <f>G6200+J6200+N6200+S6200+Z6200+AA6200-AB6200</f>
        <v>3.5999999999999996</v>
      </c>
    </row>
    <row r="6201" spans="1:29" x14ac:dyDescent="0.25">
      <c r="A6201" s="224">
        <v>6197</v>
      </c>
      <c r="B6201" s="76" t="s">
        <v>2295</v>
      </c>
      <c r="C6201" s="8" t="s">
        <v>1369</v>
      </c>
      <c r="D6201" s="18">
        <v>3.5499999999999997E-2</v>
      </c>
      <c r="E6201" s="122"/>
      <c r="F6201" s="17"/>
      <c r="G6201" s="18">
        <f>SUM(D6201*100,E6201:F6201)</f>
        <v>3.55</v>
      </c>
      <c r="H6201" s="17"/>
      <c r="I6201" s="19"/>
      <c r="J6201" s="18">
        <f>SUM(H6201:I6201)</f>
        <v>0</v>
      </c>
      <c r="K6201" s="17"/>
      <c r="L6201" s="19"/>
      <c r="M6201" s="19"/>
      <c r="N6201" s="18">
        <f>SUM(K6201:M6201)</f>
        <v>0</v>
      </c>
      <c r="O6201" s="19"/>
      <c r="P6201" s="19"/>
      <c r="Q6201" s="19"/>
      <c r="R6201" s="19"/>
      <c r="S6201" s="18">
        <f>SUM(O6201:R6201)</f>
        <v>0</v>
      </c>
      <c r="T6201" s="20"/>
      <c r="U6201" s="17"/>
      <c r="V6201" s="17"/>
      <c r="W6201" s="17"/>
      <c r="X6201" s="17"/>
      <c r="Y6201" s="17"/>
      <c r="Z6201" s="18">
        <f>SUM(T6201:Y6201)</f>
        <v>0</v>
      </c>
      <c r="AA6201" s="17"/>
      <c r="AB6201" s="17"/>
      <c r="AC6201" s="41">
        <f>G6201+J6201+N6201+S6201+Z6201+AA6201-AB6201</f>
        <v>3.55</v>
      </c>
    </row>
    <row r="6202" spans="1:29" x14ac:dyDescent="0.25">
      <c r="A6202" s="224">
        <v>6198</v>
      </c>
      <c r="B6202" s="81" t="s">
        <v>4517</v>
      </c>
      <c r="C6202" s="8" t="s">
        <v>4042</v>
      </c>
      <c r="D6202" s="18">
        <v>3.2903225806451615E-2</v>
      </c>
      <c r="E6202" s="124"/>
      <c r="F6202" s="17"/>
      <c r="G6202" s="18">
        <f>SUM(D6202*100,E6202:F6202)</f>
        <v>3.2903225806451615</v>
      </c>
      <c r="H6202" s="17"/>
      <c r="I6202" s="19"/>
      <c r="J6202" s="18">
        <f>SUM(H6202:I6202)</f>
        <v>0</v>
      </c>
      <c r="K6202" s="17"/>
      <c r="L6202" s="19"/>
      <c r="M6202" s="19"/>
      <c r="N6202" s="18">
        <f>SUM(K6202:M6202)</f>
        <v>0</v>
      </c>
      <c r="O6202" s="19"/>
      <c r="P6202" s="19"/>
      <c r="Q6202" s="19"/>
      <c r="R6202" s="19"/>
      <c r="S6202" s="18">
        <f>SUM(O6202:R6202)</f>
        <v>0</v>
      </c>
      <c r="T6202" s="20"/>
      <c r="U6202" s="17"/>
      <c r="V6202" s="17"/>
      <c r="W6202" s="17"/>
      <c r="X6202" s="17"/>
      <c r="Y6202" s="17"/>
      <c r="Z6202" s="18">
        <f>SUM(T6202:Y6202)</f>
        <v>0</v>
      </c>
      <c r="AA6202" s="17"/>
      <c r="AB6202" s="17"/>
      <c r="AC6202" s="41">
        <f>G6202+J6202+N6202+S6202+Z6202+AA6202-AB6202</f>
        <v>3.2903225806451615</v>
      </c>
    </row>
    <row r="6203" spans="1:29" x14ac:dyDescent="0.25">
      <c r="A6203" s="225">
        <v>6199</v>
      </c>
      <c r="B6203" s="81" t="s">
        <v>4518</v>
      </c>
      <c r="C6203" s="8" t="s">
        <v>4042</v>
      </c>
      <c r="D6203" s="18">
        <v>3.2903225806451615E-2</v>
      </c>
      <c r="E6203" s="124"/>
      <c r="F6203" s="17"/>
      <c r="G6203" s="18">
        <f>SUM(D6203*100,E6203:F6203)</f>
        <v>3.2903225806451615</v>
      </c>
      <c r="H6203" s="17"/>
      <c r="I6203" s="19"/>
      <c r="J6203" s="18">
        <f>SUM(H6203:I6203)</f>
        <v>0</v>
      </c>
      <c r="K6203" s="17"/>
      <c r="L6203" s="19"/>
      <c r="M6203" s="19"/>
      <c r="N6203" s="18">
        <f>SUM(K6203:M6203)</f>
        <v>0</v>
      </c>
      <c r="O6203" s="19"/>
      <c r="P6203" s="19"/>
      <c r="Q6203" s="19"/>
      <c r="R6203" s="19"/>
      <c r="S6203" s="18">
        <f>SUM(O6203:R6203)</f>
        <v>0</v>
      </c>
      <c r="T6203" s="20"/>
      <c r="U6203" s="17"/>
      <c r="V6203" s="17"/>
      <c r="W6203" s="17"/>
      <c r="X6203" s="17"/>
      <c r="Y6203" s="17"/>
      <c r="Z6203" s="18">
        <f>SUM(T6203:Y6203)</f>
        <v>0</v>
      </c>
      <c r="AA6203" s="17"/>
      <c r="AB6203" s="17"/>
      <c r="AC6203" s="41">
        <f>G6203+J6203+N6203+S6203+Z6203+AA6203-AB6203</f>
        <v>3.2903225806451615</v>
      </c>
    </row>
    <row r="6204" spans="1:29" x14ac:dyDescent="0.25">
      <c r="A6204" s="224">
        <v>6200</v>
      </c>
      <c r="B6204" s="109">
        <v>204674</v>
      </c>
      <c r="C6204" s="36" t="s">
        <v>5457</v>
      </c>
      <c r="D6204" s="38">
        <v>3.2500000000000001E-2</v>
      </c>
      <c r="E6204" s="123"/>
      <c r="F6204" s="33"/>
      <c r="G6204" s="34">
        <v>3.25</v>
      </c>
      <c r="H6204" s="33"/>
      <c r="I6204" s="32"/>
      <c r="J6204" s="34">
        <v>0</v>
      </c>
      <c r="K6204" s="33"/>
      <c r="L6204" s="32"/>
      <c r="M6204" s="32"/>
      <c r="N6204" s="34">
        <v>0</v>
      </c>
      <c r="O6204" s="32"/>
      <c r="P6204" s="32"/>
      <c r="Q6204" s="32"/>
      <c r="R6204" s="32"/>
      <c r="S6204" s="34">
        <v>0</v>
      </c>
      <c r="T6204" s="35"/>
      <c r="U6204" s="33"/>
      <c r="V6204" s="33"/>
      <c r="W6204" s="33"/>
      <c r="X6204" s="33"/>
      <c r="Y6204" s="33"/>
      <c r="Z6204" s="34">
        <v>0</v>
      </c>
      <c r="AA6204" s="33"/>
      <c r="AB6204" s="33"/>
      <c r="AC6204" s="42">
        <v>3.25</v>
      </c>
    </row>
    <row r="6205" spans="1:29" x14ac:dyDescent="0.25">
      <c r="A6205" s="224">
        <v>6201</v>
      </c>
      <c r="B6205" s="111" t="s">
        <v>4076</v>
      </c>
      <c r="C6205" s="8" t="s">
        <v>4042</v>
      </c>
      <c r="D6205" s="18">
        <v>2.2812499999999999E-2</v>
      </c>
      <c r="E6205" s="124"/>
      <c r="F6205" s="17"/>
      <c r="G6205" s="18">
        <f>SUM(D6205*100,E6205:F6205)</f>
        <v>2.28125</v>
      </c>
      <c r="H6205" s="17"/>
      <c r="I6205" s="19"/>
      <c r="J6205" s="18">
        <f>SUM(H6205:I6205)</f>
        <v>0</v>
      </c>
      <c r="K6205" s="17"/>
      <c r="L6205" s="19"/>
      <c r="M6205" s="19"/>
      <c r="N6205" s="18">
        <f>SUM(K6205:M6205)</f>
        <v>0</v>
      </c>
      <c r="O6205" s="19"/>
      <c r="P6205" s="19"/>
      <c r="Q6205" s="19"/>
      <c r="R6205" s="19"/>
      <c r="S6205" s="18">
        <f>SUM(O6205:R6205)</f>
        <v>0</v>
      </c>
      <c r="T6205" s="20"/>
      <c r="U6205" s="17">
        <v>0.8</v>
      </c>
      <c r="V6205" s="17"/>
      <c r="W6205" s="17"/>
      <c r="X6205" s="17"/>
      <c r="Y6205" s="17"/>
      <c r="Z6205" s="18">
        <f>SUM(T6205:Y6205)</f>
        <v>0.8</v>
      </c>
      <c r="AA6205" s="17"/>
      <c r="AB6205" s="17"/>
      <c r="AC6205" s="41">
        <f>G6205+J6205+N6205+S6205+Z6205+AA6205-AB6205</f>
        <v>3.0812499999999998</v>
      </c>
    </row>
    <row r="6206" spans="1:29" x14ac:dyDescent="0.25">
      <c r="A6206" s="224">
        <v>6202</v>
      </c>
      <c r="B6206" s="62" t="s">
        <v>4934</v>
      </c>
      <c r="C6206" s="8" t="s">
        <v>4042</v>
      </c>
      <c r="D6206" s="18">
        <v>3.0197368421052632E-2</v>
      </c>
      <c r="E6206" s="124"/>
      <c r="F6206" s="17"/>
      <c r="G6206" s="18">
        <f>SUM(D6206*100,E6206:F6206)</f>
        <v>3.0197368421052633</v>
      </c>
      <c r="H6206" s="17"/>
      <c r="I6206" s="19"/>
      <c r="J6206" s="18">
        <f>SUM(H6206:I6206)</f>
        <v>0</v>
      </c>
      <c r="K6206" s="17"/>
      <c r="L6206" s="19"/>
      <c r="M6206" s="19"/>
      <c r="N6206" s="18">
        <f>SUM(K6206:M6206)</f>
        <v>0</v>
      </c>
      <c r="O6206" s="19"/>
      <c r="P6206" s="19"/>
      <c r="Q6206" s="19"/>
      <c r="R6206" s="19"/>
      <c r="S6206" s="18">
        <f>SUM(O6206:R6206)</f>
        <v>0</v>
      </c>
      <c r="T6206" s="20"/>
      <c r="U6206" s="17"/>
      <c r="V6206" s="17"/>
      <c r="W6206" s="17"/>
      <c r="X6206" s="17"/>
      <c r="Y6206" s="17"/>
      <c r="Z6206" s="18">
        <f>SUM(T6206:Y6206)</f>
        <v>0</v>
      </c>
      <c r="AA6206" s="17"/>
      <c r="AB6206" s="17"/>
      <c r="AC6206" s="41">
        <f>G6206+J6206+N6206+S6206+Z6206+AA6206-AB6206</f>
        <v>3.0197368421052633</v>
      </c>
    </row>
    <row r="6207" spans="1:29" x14ac:dyDescent="0.25">
      <c r="A6207" s="225">
        <v>6203</v>
      </c>
      <c r="B6207" s="62" t="s">
        <v>4019</v>
      </c>
      <c r="C6207" s="13" t="s">
        <v>3340</v>
      </c>
      <c r="D6207" s="18">
        <v>0</v>
      </c>
      <c r="E6207" s="122">
        <v>3</v>
      </c>
      <c r="F6207" s="17"/>
      <c r="G6207" s="18">
        <v>3</v>
      </c>
      <c r="H6207" s="17"/>
      <c r="I6207" s="19"/>
      <c r="J6207" s="18">
        <v>0</v>
      </c>
      <c r="K6207" s="17"/>
      <c r="L6207" s="19"/>
      <c r="M6207" s="19"/>
      <c r="N6207" s="18">
        <v>0</v>
      </c>
      <c r="O6207" s="19"/>
      <c r="P6207" s="19"/>
      <c r="Q6207" s="19"/>
      <c r="R6207" s="19"/>
      <c r="S6207" s="18">
        <v>0</v>
      </c>
      <c r="T6207" s="20"/>
      <c r="U6207" s="17"/>
      <c r="V6207" s="17"/>
      <c r="W6207" s="17"/>
      <c r="X6207" s="17"/>
      <c r="Y6207" s="17"/>
      <c r="Z6207" s="18">
        <v>0</v>
      </c>
      <c r="AA6207" s="17"/>
      <c r="AB6207" s="17"/>
      <c r="AC6207" s="41">
        <v>3</v>
      </c>
    </row>
    <row r="6208" spans="1:29" x14ac:dyDescent="0.25">
      <c r="A6208" s="224">
        <v>6204</v>
      </c>
      <c r="B6208" s="58" t="s">
        <v>1350</v>
      </c>
      <c r="C6208" s="8" t="s">
        <v>5456</v>
      </c>
      <c r="D6208" s="6">
        <v>2.9677419354838711E-2</v>
      </c>
      <c r="E6208" s="121"/>
      <c r="F6208" s="5"/>
      <c r="G6208" s="6">
        <f>SUM(D6208*100,E6208:F6208)</f>
        <v>2.967741935483871</v>
      </c>
      <c r="H6208" s="5"/>
      <c r="I6208" s="4"/>
      <c r="J6208" s="6">
        <f>SUM(H6208:I6208)</f>
        <v>0</v>
      </c>
      <c r="K6208" s="5"/>
      <c r="L6208" s="4"/>
      <c r="M6208" s="4"/>
      <c r="N6208" s="6">
        <f>SUM(K6208:M6208)</f>
        <v>0</v>
      </c>
      <c r="O6208" s="4"/>
      <c r="P6208" s="4"/>
      <c r="Q6208" s="4"/>
      <c r="R6208" s="4"/>
      <c r="S6208" s="6">
        <f>SUM(O6208:R6208)</f>
        <v>0</v>
      </c>
      <c r="T6208" s="7"/>
      <c r="U6208" s="5"/>
      <c r="V6208" s="5"/>
      <c r="W6208" s="5"/>
      <c r="X6208" s="5"/>
      <c r="Y6208" s="5"/>
      <c r="Z6208" s="6">
        <f>SUM(T6208:Y6208)</f>
        <v>0</v>
      </c>
      <c r="AA6208" s="5"/>
      <c r="AB6208" s="5"/>
      <c r="AC6208" s="40">
        <f>G6208+J6208+N6208+S6208+Z6208+AA6208-AB6208</f>
        <v>2.967741935483871</v>
      </c>
    </row>
    <row r="6209" spans="1:29" x14ac:dyDescent="0.25">
      <c r="A6209" s="224">
        <v>6205</v>
      </c>
      <c r="B6209" s="101" t="s">
        <v>2338</v>
      </c>
      <c r="C6209" s="8" t="s">
        <v>1369</v>
      </c>
      <c r="D6209" s="18">
        <v>2.9666666666666668E-2</v>
      </c>
      <c r="E6209" s="122"/>
      <c r="F6209" s="17"/>
      <c r="G6209" s="18">
        <f>SUM(D6209*100,E6209:F6209)</f>
        <v>2.9666666666666668</v>
      </c>
      <c r="H6209" s="17"/>
      <c r="I6209" s="19"/>
      <c r="J6209" s="18">
        <f>SUM(H6209:I6209)</f>
        <v>0</v>
      </c>
      <c r="K6209" s="17"/>
      <c r="L6209" s="19"/>
      <c r="M6209" s="19"/>
      <c r="N6209" s="18">
        <f>SUM(K6209:M6209)</f>
        <v>0</v>
      </c>
      <c r="O6209" s="19"/>
      <c r="P6209" s="19"/>
      <c r="Q6209" s="19"/>
      <c r="R6209" s="19"/>
      <c r="S6209" s="18">
        <f>SUM(O6209:R6209)</f>
        <v>0</v>
      </c>
      <c r="T6209" s="20"/>
      <c r="U6209" s="17"/>
      <c r="V6209" s="17"/>
      <c r="W6209" s="17"/>
      <c r="X6209" s="17"/>
      <c r="Y6209" s="17"/>
      <c r="Z6209" s="18">
        <f>SUM(T6209:Y6209)</f>
        <v>0</v>
      </c>
      <c r="AA6209" s="17"/>
      <c r="AB6209" s="17"/>
      <c r="AC6209" s="41">
        <f>G6209+J6209+N6209+S6209+Z6209+AA6209-AB6209</f>
        <v>2.9666666666666668</v>
      </c>
    </row>
    <row r="6210" spans="1:29" x14ac:dyDescent="0.25">
      <c r="A6210" s="224">
        <v>6206</v>
      </c>
      <c r="B6210" s="109">
        <v>184258</v>
      </c>
      <c r="C6210" s="36" t="s">
        <v>5457</v>
      </c>
      <c r="D6210" s="39">
        <v>2.9444444444444443E-2</v>
      </c>
      <c r="E6210" s="123"/>
      <c r="F6210" s="33"/>
      <c r="G6210" s="34">
        <v>2.9444444444444442</v>
      </c>
      <c r="H6210" s="33"/>
      <c r="I6210" s="32"/>
      <c r="J6210" s="34">
        <v>0</v>
      </c>
      <c r="K6210" s="33"/>
      <c r="L6210" s="32"/>
      <c r="M6210" s="32"/>
      <c r="N6210" s="34">
        <v>0</v>
      </c>
      <c r="O6210" s="32"/>
      <c r="P6210" s="32"/>
      <c r="Q6210" s="32"/>
      <c r="R6210" s="32"/>
      <c r="S6210" s="34">
        <v>0</v>
      </c>
      <c r="T6210" s="35"/>
      <c r="U6210" s="33"/>
      <c r="V6210" s="33"/>
      <c r="W6210" s="33"/>
      <c r="X6210" s="33"/>
      <c r="Y6210" s="33"/>
      <c r="Z6210" s="34">
        <v>0</v>
      </c>
      <c r="AA6210" s="33"/>
      <c r="AB6210" s="33"/>
      <c r="AC6210" s="42">
        <v>2.9444444444444442</v>
      </c>
    </row>
    <row r="6211" spans="1:29" x14ac:dyDescent="0.25">
      <c r="A6211" s="225">
        <v>6207</v>
      </c>
      <c r="B6211" s="58" t="s">
        <v>1351</v>
      </c>
      <c r="C6211" s="8" t="s">
        <v>5456</v>
      </c>
      <c r="D6211" s="6">
        <v>2.6206896551724139E-2</v>
      </c>
      <c r="E6211" s="121"/>
      <c r="F6211" s="5"/>
      <c r="G6211" s="6">
        <f>SUM(D6211*100,E6211:F6211)</f>
        <v>2.6206896551724137</v>
      </c>
      <c r="H6211" s="5"/>
      <c r="I6211" s="4"/>
      <c r="J6211" s="6">
        <f>SUM(H6211:I6211)</f>
        <v>0</v>
      </c>
      <c r="K6211" s="5"/>
      <c r="L6211" s="4"/>
      <c r="M6211" s="4"/>
      <c r="N6211" s="6">
        <f>SUM(K6211:M6211)</f>
        <v>0</v>
      </c>
      <c r="O6211" s="4"/>
      <c r="P6211" s="4"/>
      <c r="Q6211" s="4"/>
      <c r="R6211" s="4"/>
      <c r="S6211" s="6">
        <f>SUM(O6211:R6211)</f>
        <v>0</v>
      </c>
      <c r="T6211" s="7"/>
      <c r="U6211" s="5"/>
      <c r="V6211" s="5"/>
      <c r="W6211" s="5"/>
      <c r="X6211" s="5"/>
      <c r="Y6211" s="5"/>
      <c r="Z6211" s="6">
        <f>SUM(T6211:Y6211)</f>
        <v>0</v>
      </c>
      <c r="AA6211" s="5"/>
      <c r="AB6211" s="5"/>
      <c r="AC6211" s="40">
        <f>G6211+J6211+N6211+S6211+Z6211+AA6211-AB6211</f>
        <v>2.6206896551724137</v>
      </c>
    </row>
    <row r="6212" spans="1:29" x14ac:dyDescent="0.25">
      <c r="A6212" s="224">
        <v>6208</v>
      </c>
      <c r="B6212" s="62" t="s">
        <v>4631</v>
      </c>
      <c r="C6212" s="50" t="s">
        <v>4042</v>
      </c>
      <c r="D6212" s="18">
        <v>2.6129032258064518E-2</v>
      </c>
      <c r="E6212" s="124"/>
      <c r="F6212" s="17"/>
      <c r="G6212" s="18">
        <f>SUM(D6212*100,E6212:F6212)</f>
        <v>2.612903225806452</v>
      </c>
      <c r="H6212" s="17"/>
      <c r="I6212" s="19"/>
      <c r="J6212" s="18">
        <f>SUM(H6212:I6212)</f>
        <v>0</v>
      </c>
      <c r="K6212" s="17"/>
      <c r="L6212" s="19"/>
      <c r="M6212" s="19"/>
      <c r="N6212" s="18">
        <f>SUM(K6212:M6212)</f>
        <v>0</v>
      </c>
      <c r="O6212" s="19"/>
      <c r="P6212" s="19"/>
      <c r="Q6212" s="19"/>
      <c r="R6212" s="19"/>
      <c r="S6212" s="18">
        <f>SUM(O6212:R6212)</f>
        <v>0</v>
      </c>
      <c r="T6212" s="20"/>
      <c r="U6212" s="17"/>
      <c r="V6212" s="17"/>
      <c r="W6212" s="17"/>
      <c r="X6212" s="17"/>
      <c r="Y6212" s="17"/>
      <c r="Z6212" s="18">
        <f>SUM(T6212:Y6212)</f>
        <v>0</v>
      </c>
      <c r="AA6212" s="17"/>
      <c r="AB6212" s="17"/>
      <c r="AC6212" s="41">
        <f>G6212+J6212+N6212+S6212+Z6212+AA6212-AB6212</f>
        <v>2.612903225806452</v>
      </c>
    </row>
    <row r="6213" spans="1:29" x14ac:dyDescent="0.25">
      <c r="A6213" s="224">
        <v>6209</v>
      </c>
      <c r="B6213" s="111" t="s">
        <v>4051</v>
      </c>
      <c r="C6213" s="8" t="s">
        <v>4042</v>
      </c>
      <c r="D6213" s="18">
        <v>2.5624999999999998E-2</v>
      </c>
      <c r="E6213" s="124"/>
      <c r="F6213" s="17"/>
      <c r="G6213" s="18">
        <f>SUM(D6213*100,E6213:F6213)</f>
        <v>2.5625</v>
      </c>
      <c r="H6213" s="17"/>
      <c r="I6213" s="19"/>
      <c r="J6213" s="18">
        <f>SUM(H6213:I6213)</f>
        <v>0</v>
      </c>
      <c r="K6213" s="17"/>
      <c r="L6213" s="19"/>
      <c r="M6213" s="19"/>
      <c r="N6213" s="18">
        <f>SUM(K6213:M6213)</f>
        <v>0</v>
      </c>
      <c r="O6213" s="19"/>
      <c r="P6213" s="19"/>
      <c r="Q6213" s="19"/>
      <c r="R6213" s="19"/>
      <c r="S6213" s="18">
        <f>SUM(O6213:R6213)</f>
        <v>0</v>
      </c>
      <c r="T6213" s="20"/>
      <c r="U6213" s="17"/>
      <c r="V6213" s="17"/>
      <c r="W6213" s="17"/>
      <c r="X6213" s="17"/>
      <c r="Y6213" s="17"/>
      <c r="Z6213" s="18">
        <f>SUM(T6213:Y6213)</f>
        <v>0</v>
      </c>
      <c r="AA6213" s="17"/>
      <c r="AB6213" s="17"/>
      <c r="AC6213" s="41">
        <f>G6213+J6213+N6213+S6213+Z6213+AA6213-AB6213</f>
        <v>2.5625</v>
      </c>
    </row>
    <row r="6214" spans="1:29" x14ac:dyDescent="0.25">
      <c r="A6214" s="224">
        <v>6210</v>
      </c>
      <c r="B6214" s="95" t="s">
        <v>2339</v>
      </c>
      <c r="C6214" s="8" t="s">
        <v>1369</v>
      </c>
      <c r="D6214" s="18">
        <v>2.4193548387096774E-2</v>
      </c>
      <c r="E6214" s="122"/>
      <c r="F6214" s="17"/>
      <c r="G6214" s="18">
        <f>SUM(D6214*100,E6214:F6214)</f>
        <v>2.4193548387096775</v>
      </c>
      <c r="H6214" s="17"/>
      <c r="I6214" s="19"/>
      <c r="J6214" s="18">
        <f>SUM(H6214:I6214)</f>
        <v>0</v>
      </c>
      <c r="K6214" s="17"/>
      <c r="L6214" s="19"/>
      <c r="M6214" s="19"/>
      <c r="N6214" s="18">
        <f>SUM(K6214:M6214)</f>
        <v>0</v>
      </c>
      <c r="O6214" s="19"/>
      <c r="P6214" s="19"/>
      <c r="Q6214" s="19"/>
      <c r="R6214" s="19"/>
      <c r="S6214" s="18">
        <f>SUM(O6214:R6214)</f>
        <v>0</v>
      </c>
      <c r="T6214" s="20"/>
      <c r="U6214" s="17"/>
      <c r="V6214" s="17"/>
      <c r="W6214" s="17"/>
      <c r="X6214" s="17"/>
      <c r="Y6214" s="17"/>
      <c r="Z6214" s="18">
        <f>SUM(T6214:Y6214)</f>
        <v>0</v>
      </c>
      <c r="AA6214" s="17"/>
      <c r="AB6214" s="17"/>
      <c r="AC6214" s="41">
        <f>G6214+J6214+N6214+S6214+Z6214+AA6214-AB6214</f>
        <v>2.4193548387096775</v>
      </c>
    </row>
    <row r="6215" spans="1:29" x14ac:dyDescent="0.25">
      <c r="A6215" s="225">
        <v>6211</v>
      </c>
      <c r="B6215" s="95" t="s">
        <v>2340</v>
      </c>
      <c r="C6215" s="8" t="s">
        <v>1369</v>
      </c>
      <c r="D6215" s="18">
        <v>2.3548387096774193E-2</v>
      </c>
      <c r="E6215" s="122"/>
      <c r="F6215" s="17"/>
      <c r="G6215" s="18">
        <f>SUM(D6215*100,E6215:F6215)</f>
        <v>2.3548387096774195</v>
      </c>
      <c r="H6215" s="17"/>
      <c r="I6215" s="19"/>
      <c r="J6215" s="18">
        <f>SUM(H6215:I6215)</f>
        <v>0</v>
      </c>
      <c r="K6215" s="17"/>
      <c r="L6215" s="19"/>
      <c r="M6215" s="19"/>
      <c r="N6215" s="18">
        <f>SUM(K6215:M6215)</f>
        <v>0</v>
      </c>
      <c r="O6215" s="19"/>
      <c r="P6215" s="19"/>
      <c r="Q6215" s="19"/>
      <c r="R6215" s="19"/>
      <c r="S6215" s="18">
        <f>SUM(O6215:R6215)</f>
        <v>0</v>
      </c>
      <c r="T6215" s="20"/>
      <c r="U6215" s="17"/>
      <c r="V6215" s="17"/>
      <c r="W6215" s="17"/>
      <c r="X6215" s="17"/>
      <c r="Y6215" s="17"/>
      <c r="Z6215" s="18">
        <f>SUM(T6215:Y6215)</f>
        <v>0</v>
      </c>
      <c r="AA6215" s="17"/>
      <c r="AB6215" s="17"/>
      <c r="AC6215" s="41">
        <f>G6215+J6215+N6215+S6215+Z6215+AA6215-AB6215</f>
        <v>2.3548387096774195</v>
      </c>
    </row>
    <row r="6216" spans="1:29" x14ac:dyDescent="0.25">
      <c r="A6216" s="224">
        <v>6212</v>
      </c>
      <c r="B6216" s="103" t="s">
        <v>2341</v>
      </c>
      <c r="C6216" s="8" t="s">
        <v>1369</v>
      </c>
      <c r="D6216" s="18">
        <v>2.2666666666666668E-2</v>
      </c>
      <c r="E6216" s="122"/>
      <c r="F6216" s="17"/>
      <c r="G6216" s="18">
        <f>SUM(D6216*100,E6216:F6216)</f>
        <v>2.2666666666666666</v>
      </c>
      <c r="H6216" s="17"/>
      <c r="I6216" s="19"/>
      <c r="J6216" s="18">
        <f>SUM(H6216:I6216)</f>
        <v>0</v>
      </c>
      <c r="K6216" s="17"/>
      <c r="L6216" s="19"/>
      <c r="M6216" s="19"/>
      <c r="N6216" s="18">
        <f>SUM(K6216:M6216)</f>
        <v>0</v>
      </c>
      <c r="O6216" s="19"/>
      <c r="P6216" s="19"/>
      <c r="Q6216" s="19"/>
      <c r="R6216" s="19"/>
      <c r="S6216" s="18">
        <f>SUM(O6216:R6216)</f>
        <v>0</v>
      </c>
      <c r="T6216" s="20"/>
      <c r="U6216" s="17"/>
      <c r="V6216" s="17"/>
      <c r="W6216" s="17"/>
      <c r="X6216" s="17"/>
      <c r="Y6216" s="17"/>
      <c r="Z6216" s="18">
        <f>SUM(T6216:Y6216)</f>
        <v>0</v>
      </c>
      <c r="AA6216" s="17"/>
      <c r="AB6216" s="17"/>
      <c r="AC6216" s="41">
        <f>G6216+J6216+N6216+S6216+Z6216+AA6216-AB6216</f>
        <v>2.2666666666666666</v>
      </c>
    </row>
    <row r="6217" spans="1:29" x14ac:dyDescent="0.25">
      <c r="A6217" s="224">
        <v>6213</v>
      </c>
      <c r="B6217" s="74" t="s">
        <v>1580</v>
      </c>
      <c r="C6217" s="21" t="s">
        <v>1369</v>
      </c>
      <c r="D6217" s="18">
        <v>2.073394495412844E-2</v>
      </c>
      <c r="E6217" s="122"/>
      <c r="F6217" s="17"/>
      <c r="G6217" s="18">
        <f>SUM(D6217*100,E6217:F6217)</f>
        <v>2.073394495412844</v>
      </c>
      <c r="H6217" s="17"/>
      <c r="I6217" s="19"/>
      <c r="J6217" s="18">
        <f>SUM(H6217:I6217)</f>
        <v>0</v>
      </c>
      <c r="K6217" s="17"/>
      <c r="L6217" s="19"/>
      <c r="M6217" s="19"/>
      <c r="N6217" s="18">
        <f>SUM(K6217:M6217)</f>
        <v>0</v>
      </c>
      <c r="O6217" s="19"/>
      <c r="P6217" s="19"/>
      <c r="Q6217" s="19"/>
      <c r="R6217" s="19"/>
      <c r="S6217" s="18">
        <f>SUM(O6217:R6217)</f>
        <v>0</v>
      </c>
      <c r="T6217" s="20"/>
      <c r="U6217" s="17"/>
      <c r="V6217" s="17"/>
      <c r="W6217" s="17"/>
      <c r="X6217" s="17"/>
      <c r="Y6217" s="17"/>
      <c r="Z6217" s="18">
        <f>SUM(T6217:Y6217)</f>
        <v>0</v>
      </c>
      <c r="AA6217" s="17"/>
      <c r="AB6217" s="17"/>
      <c r="AC6217" s="41">
        <f>G6217+J6217+N6217+S6217+Z6217+AA6217-AB6217</f>
        <v>2.073394495412844</v>
      </c>
    </row>
    <row r="6218" spans="1:29" x14ac:dyDescent="0.25">
      <c r="A6218" s="224">
        <v>6214</v>
      </c>
      <c r="B6218" s="111" t="s">
        <v>4053</v>
      </c>
      <c r="C6218" s="8" t="s">
        <v>4042</v>
      </c>
      <c r="D6218" s="18">
        <v>2.0312500000000001E-2</v>
      </c>
      <c r="E6218" s="124"/>
      <c r="F6218" s="17"/>
      <c r="G6218" s="18">
        <f>SUM(D6218*100,E6218:F6218)</f>
        <v>2.03125</v>
      </c>
      <c r="H6218" s="17"/>
      <c r="I6218" s="19"/>
      <c r="J6218" s="18">
        <f>SUM(H6218:I6218)</f>
        <v>0</v>
      </c>
      <c r="K6218" s="17"/>
      <c r="L6218" s="19"/>
      <c r="M6218" s="19"/>
      <c r="N6218" s="18">
        <f>SUM(K6218:M6218)</f>
        <v>0</v>
      </c>
      <c r="O6218" s="19"/>
      <c r="P6218" s="19"/>
      <c r="Q6218" s="19"/>
      <c r="R6218" s="19"/>
      <c r="S6218" s="18">
        <f>SUM(O6218:R6218)</f>
        <v>0</v>
      </c>
      <c r="T6218" s="20"/>
      <c r="U6218" s="17"/>
      <c r="V6218" s="17"/>
      <c r="W6218" s="17"/>
      <c r="X6218" s="17"/>
      <c r="Y6218" s="17"/>
      <c r="Z6218" s="18">
        <f>SUM(T6218:Y6218)</f>
        <v>0</v>
      </c>
      <c r="AA6218" s="17"/>
      <c r="AB6218" s="17"/>
      <c r="AC6218" s="41">
        <f>G6218+J6218+N6218+S6218+Z6218+AA6218-AB6218</f>
        <v>2.03125</v>
      </c>
    </row>
    <row r="6219" spans="1:29" x14ac:dyDescent="0.25">
      <c r="A6219" s="225">
        <v>6215</v>
      </c>
      <c r="B6219" s="81" t="s">
        <v>4271</v>
      </c>
      <c r="C6219" s="8" t="s">
        <v>4042</v>
      </c>
      <c r="D6219" s="18">
        <v>1.9E-2</v>
      </c>
      <c r="E6219" s="124"/>
      <c r="F6219" s="17"/>
      <c r="G6219" s="18">
        <f>SUM(D6219*100,E6219:F6219)</f>
        <v>1.9</v>
      </c>
      <c r="H6219" s="17"/>
      <c r="I6219" s="19"/>
      <c r="J6219" s="18">
        <f>SUM(H6219:I6219)</f>
        <v>0</v>
      </c>
      <c r="K6219" s="17"/>
      <c r="L6219" s="19"/>
      <c r="M6219" s="19"/>
      <c r="N6219" s="18">
        <f>SUM(K6219:M6219)</f>
        <v>0</v>
      </c>
      <c r="O6219" s="19"/>
      <c r="P6219" s="19"/>
      <c r="Q6219" s="19"/>
      <c r="R6219" s="19"/>
      <c r="S6219" s="18">
        <f>SUM(O6219:R6219)</f>
        <v>0</v>
      </c>
      <c r="T6219" s="20"/>
      <c r="U6219" s="17"/>
      <c r="V6219" s="17"/>
      <c r="W6219" s="17"/>
      <c r="X6219" s="17"/>
      <c r="Y6219" s="17"/>
      <c r="Z6219" s="18">
        <f>SUM(T6219:Y6219)</f>
        <v>0</v>
      </c>
      <c r="AA6219" s="17"/>
      <c r="AB6219" s="17"/>
      <c r="AC6219" s="41">
        <f>G6219+J6219+N6219+S6219+Z6219+AA6219-AB6219</f>
        <v>1.9</v>
      </c>
    </row>
    <row r="6220" spans="1:29" x14ac:dyDescent="0.25">
      <c r="A6220" s="224">
        <v>6216</v>
      </c>
      <c r="B6220" s="62" t="s">
        <v>1352</v>
      </c>
      <c r="C6220" s="8" t="s">
        <v>5456</v>
      </c>
      <c r="D6220" s="43">
        <v>1.7419354838709676E-2</v>
      </c>
      <c r="E6220" s="121"/>
      <c r="F6220" s="5"/>
      <c r="G6220" s="6">
        <f>SUM(D6220*100,E6220:F6220)</f>
        <v>1.7419354838709675</v>
      </c>
      <c r="H6220" s="5"/>
      <c r="I6220" s="4"/>
      <c r="J6220" s="6">
        <f>SUM(H6220:I6220)</f>
        <v>0</v>
      </c>
      <c r="K6220" s="5"/>
      <c r="L6220" s="4"/>
      <c r="M6220" s="4"/>
      <c r="N6220" s="6">
        <f>SUM(K6220:M6220)</f>
        <v>0</v>
      </c>
      <c r="O6220" s="4"/>
      <c r="P6220" s="4"/>
      <c r="Q6220" s="4"/>
      <c r="R6220" s="4"/>
      <c r="S6220" s="6">
        <f>SUM(O6220:R6220)</f>
        <v>0</v>
      </c>
      <c r="T6220" s="7"/>
      <c r="U6220" s="5"/>
      <c r="V6220" s="5"/>
      <c r="W6220" s="5"/>
      <c r="X6220" s="5"/>
      <c r="Y6220" s="5"/>
      <c r="Z6220" s="6">
        <f>SUM(T6220:Y6220)</f>
        <v>0</v>
      </c>
      <c r="AA6220" s="5"/>
      <c r="AB6220" s="5"/>
      <c r="AC6220" s="40">
        <f>G6220+J6220+N6220+S6220+Z6220+AA6220-AB6220</f>
        <v>1.7419354838709675</v>
      </c>
    </row>
    <row r="6221" spans="1:29" x14ac:dyDescent="0.25">
      <c r="A6221" s="224">
        <v>6217</v>
      </c>
      <c r="B6221" s="58" t="s">
        <v>1353</v>
      </c>
      <c r="C6221" s="8" t="s">
        <v>5456</v>
      </c>
      <c r="D6221" s="6">
        <v>1.7419354838709676E-2</v>
      </c>
      <c r="E6221" s="121"/>
      <c r="F6221" s="5"/>
      <c r="G6221" s="6">
        <f>SUM(D6221*100,E6221:F6221)</f>
        <v>1.7419354838709675</v>
      </c>
      <c r="H6221" s="5"/>
      <c r="I6221" s="4"/>
      <c r="J6221" s="6">
        <f>SUM(H6221:I6221)</f>
        <v>0</v>
      </c>
      <c r="K6221" s="5"/>
      <c r="L6221" s="4"/>
      <c r="M6221" s="4"/>
      <c r="N6221" s="6">
        <f>SUM(K6221:M6221)</f>
        <v>0</v>
      </c>
      <c r="O6221" s="4"/>
      <c r="P6221" s="4"/>
      <c r="Q6221" s="4"/>
      <c r="R6221" s="4"/>
      <c r="S6221" s="6">
        <f>SUM(O6221:R6221)</f>
        <v>0</v>
      </c>
      <c r="T6221" s="7"/>
      <c r="U6221" s="5"/>
      <c r="V6221" s="5"/>
      <c r="W6221" s="5"/>
      <c r="X6221" s="5"/>
      <c r="Y6221" s="5"/>
      <c r="Z6221" s="6">
        <f>SUM(T6221:Y6221)</f>
        <v>0</v>
      </c>
      <c r="AA6221" s="5"/>
      <c r="AB6221" s="5"/>
      <c r="AC6221" s="40">
        <f>G6221+J6221+N6221+S6221+Z6221+AA6221-AB6221</f>
        <v>1.7419354838709675</v>
      </c>
    </row>
    <row r="6222" spans="1:29" x14ac:dyDescent="0.25">
      <c r="A6222" s="224">
        <v>6218</v>
      </c>
      <c r="B6222" s="81" t="s">
        <v>4424</v>
      </c>
      <c r="C6222" s="8" t="s">
        <v>4042</v>
      </c>
      <c r="D6222" s="18">
        <v>1.7096774193548388E-2</v>
      </c>
      <c r="E6222" s="124"/>
      <c r="F6222" s="17"/>
      <c r="G6222" s="18">
        <f>SUM(D6222*100,E6222:F6222)</f>
        <v>1.7096774193548387</v>
      </c>
      <c r="H6222" s="17"/>
      <c r="I6222" s="19"/>
      <c r="J6222" s="18">
        <f>SUM(H6222:I6222)</f>
        <v>0</v>
      </c>
      <c r="K6222" s="17"/>
      <c r="L6222" s="19"/>
      <c r="M6222" s="19"/>
      <c r="N6222" s="18">
        <f>SUM(K6222:M6222)</f>
        <v>0</v>
      </c>
      <c r="O6222" s="19"/>
      <c r="P6222" s="19"/>
      <c r="Q6222" s="19"/>
      <c r="R6222" s="19"/>
      <c r="S6222" s="18">
        <f>SUM(O6222:R6222)</f>
        <v>0</v>
      </c>
      <c r="T6222" s="20"/>
      <c r="U6222" s="17"/>
      <c r="V6222" s="17"/>
      <c r="W6222" s="17"/>
      <c r="X6222" s="17"/>
      <c r="Y6222" s="17"/>
      <c r="Z6222" s="18">
        <f>SUM(T6222:Y6222)</f>
        <v>0</v>
      </c>
      <c r="AA6222" s="17"/>
      <c r="AB6222" s="17"/>
      <c r="AC6222" s="41">
        <f>G6222+J6222+N6222+S6222+Z6222+AA6222-AB6222</f>
        <v>1.7096774193548387</v>
      </c>
    </row>
    <row r="6223" spans="1:29" x14ac:dyDescent="0.25">
      <c r="A6223" s="225">
        <v>6219</v>
      </c>
      <c r="B6223" s="83" t="s">
        <v>2342</v>
      </c>
      <c r="C6223" s="8" t="s">
        <v>1369</v>
      </c>
      <c r="D6223" s="18">
        <v>1.6E-2</v>
      </c>
      <c r="E6223" s="122"/>
      <c r="F6223" s="17"/>
      <c r="G6223" s="18">
        <f>SUM(D6223*100,E6223:F6223)</f>
        <v>1.6</v>
      </c>
      <c r="H6223" s="17"/>
      <c r="I6223" s="19"/>
      <c r="J6223" s="18">
        <f>SUM(H6223:I6223)</f>
        <v>0</v>
      </c>
      <c r="K6223" s="17"/>
      <c r="L6223" s="19"/>
      <c r="M6223" s="19"/>
      <c r="N6223" s="18">
        <f>SUM(K6223:M6223)</f>
        <v>0</v>
      </c>
      <c r="O6223" s="19"/>
      <c r="P6223" s="19"/>
      <c r="Q6223" s="19"/>
      <c r="R6223" s="19"/>
      <c r="S6223" s="18">
        <f>SUM(O6223:R6223)</f>
        <v>0</v>
      </c>
      <c r="T6223" s="20"/>
      <c r="U6223" s="17"/>
      <c r="V6223" s="17"/>
      <c r="W6223" s="17"/>
      <c r="X6223" s="17"/>
      <c r="Y6223" s="17"/>
      <c r="Z6223" s="18">
        <f>SUM(T6223:Y6223)</f>
        <v>0</v>
      </c>
      <c r="AA6223" s="17"/>
      <c r="AB6223" s="17"/>
      <c r="AC6223" s="41">
        <f>G6223+J6223+N6223+S6223+Z6223+AA6223-AB6223</f>
        <v>1.6</v>
      </c>
    </row>
    <row r="6224" spans="1:29" x14ac:dyDescent="0.25">
      <c r="A6224" s="224">
        <v>6220</v>
      </c>
      <c r="B6224" s="62" t="s">
        <v>4020</v>
      </c>
      <c r="C6224" s="13" t="s">
        <v>3340</v>
      </c>
      <c r="D6224" s="18">
        <v>0</v>
      </c>
      <c r="E6224" s="122"/>
      <c r="F6224" s="17"/>
      <c r="G6224" s="18">
        <v>0</v>
      </c>
      <c r="H6224" s="17"/>
      <c r="I6224" s="19"/>
      <c r="J6224" s="18">
        <v>0</v>
      </c>
      <c r="K6224" s="17"/>
      <c r="L6224" s="19"/>
      <c r="M6224" s="19"/>
      <c r="N6224" s="18">
        <v>0</v>
      </c>
      <c r="O6224" s="19"/>
      <c r="P6224" s="19"/>
      <c r="Q6224" s="19"/>
      <c r="R6224" s="19"/>
      <c r="S6224" s="18">
        <v>0</v>
      </c>
      <c r="T6224" s="20">
        <v>1.5</v>
      </c>
      <c r="U6224" s="17"/>
      <c r="V6224" s="17"/>
      <c r="W6224" s="17"/>
      <c r="X6224" s="17"/>
      <c r="Y6224" s="17"/>
      <c r="Z6224" s="18">
        <v>1.5</v>
      </c>
      <c r="AA6224" s="17"/>
      <c r="AB6224" s="17"/>
      <c r="AC6224" s="41">
        <v>1.5</v>
      </c>
    </row>
    <row r="6225" spans="1:29" x14ac:dyDescent="0.25">
      <c r="A6225" s="224">
        <v>6221</v>
      </c>
      <c r="B6225" s="74" t="s">
        <v>2333</v>
      </c>
      <c r="C6225" s="21" t="s">
        <v>1369</v>
      </c>
      <c r="D6225" s="18">
        <v>1.4923547400611619E-2</v>
      </c>
      <c r="E6225" s="122"/>
      <c r="F6225" s="17"/>
      <c r="G6225" s="18">
        <f>SUM(D6225*100,E6225:F6225)</f>
        <v>1.4923547400611619</v>
      </c>
      <c r="H6225" s="17"/>
      <c r="I6225" s="19"/>
      <c r="J6225" s="18">
        <f>SUM(H6225:I6225)</f>
        <v>0</v>
      </c>
      <c r="K6225" s="17"/>
      <c r="L6225" s="19"/>
      <c r="M6225" s="19"/>
      <c r="N6225" s="18">
        <f>SUM(K6225:M6225)</f>
        <v>0</v>
      </c>
      <c r="O6225" s="19"/>
      <c r="P6225" s="19"/>
      <c r="Q6225" s="19"/>
      <c r="R6225" s="19"/>
      <c r="S6225" s="18">
        <f>SUM(O6225:R6225)</f>
        <v>0</v>
      </c>
      <c r="T6225" s="20"/>
      <c r="U6225" s="17"/>
      <c r="V6225" s="17"/>
      <c r="W6225" s="17"/>
      <c r="X6225" s="17"/>
      <c r="Y6225" s="17"/>
      <c r="Z6225" s="18">
        <f>SUM(T6225:Y6225)</f>
        <v>0</v>
      </c>
      <c r="AA6225" s="17"/>
      <c r="AB6225" s="17"/>
      <c r="AC6225" s="41">
        <f>G6225+J6225+N6225+S6225+Z6225+AA6225-AB6225</f>
        <v>1.4923547400611619</v>
      </c>
    </row>
    <row r="6226" spans="1:29" x14ac:dyDescent="0.25">
      <c r="A6226" s="224">
        <v>6222</v>
      </c>
      <c r="B6226" s="109">
        <v>184072</v>
      </c>
      <c r="C6226" s="36" t="s">
        <v>5457</v>
      </c>
      <c r="D6226" s="39">
        <v>1.3888888888888888E-2</v>
      </c>
      <c r="E6226" s="123"/>
      <c r="F6226" s="33"/>
      <c r="G6226" s="34">
        <v>1.3888888888888888</v>
      </c>
      <c r="H6226" s="33"/>
      <c r="I6226" s="32"/>
      <c r="J6226" s="34">
        <v>0</v>
      </c>
      <c r="K6226" s="33"/>
      <c r="L6226" s="32"/>
      <c r="M6226" s="32"/>
      <c r="N6226" s="34">
        <v>0</v>
      </c>
      <c r="O6226" s="32"/>
      <c r="P6226" s="32"/>
      <c r="Q6226" s="32"/>
      <c r="R6226" s="32"/>
      <c r="S6226" s="34">
        <v>0</v>
      </c>
      <c r="T6226" s="35"/>
      <c r="U6226" s="33"/>
      <c r="V6226" s="33"/>
      <c r="W6226" s="33"/>
      <c r="X6226" s="33"/>
      <c r="Y6226" s="33"/>
      <c r="Z6226" s="34">
        <v>0</v>
      </c>
      <c r="AA6226" s="33"/>
      <c r="AB6226" s="33"/>
      <c r="AC6226" s="42">
        <v>1.3888888888888888</v>
      </c>
    </row>
    <row r="6227" spans="1:29" x14ac:dyDescent="0.25">
      <c r="A6227" s="225">
        <v>6223</v>
      </c>
      <c r="B6227" s="62" t="s">
        <v>3326</v>
      </c>
      <c r="C6227" s="13" t="s">
        <v>2360</v>
      </c>
      <c r="D6227" s="18">
        <v>1.3333333333333332E-2</v>
      </c>
      <c r="E6227" s="122"/>
      <c r="F6227" s="17"/>
      <c r="G6227" s="18">
        <v>1.3333333333333333</v>
      </c>
      <c r="H6227" s="17"/>
      <c r="I6227" s="19"/>
      <c r="J6227" s="18">
        <v>0</v>
      </c>
      <c r="K6227" s="17"/>
      <c r="L6227" s="19"/>
      <c r="M6227" s="19"/>
      <c r="N6227" s="18">
        <v>0</v>
      </c>
      <c r="O6227" s="19"/>
      <c r="P6227" s="19"/>
      <c r="Q6227" s="19"/>
      <c r="R6227" s="19"/>
      <c r="S6227" s="18">
        <v>0</v>
      </c>
      <c r="T6227" s="20"/>
      <c r="U6227" s="17"/>
      <c r="V6227" s="17"/>
      <c r="W6227" s="17"/>
      <c r="X6227" s="17"/>
      <c r="Y6227" s="17"/>
      <c r="Z6227" s="18">
        <v>0</v>
      </c>
      <c r="AA6227" s="17"/>
      <c r="AB6227" s="17"/>
      <c r="AC6227" s="41">
        <v>1.3333333333333333</v>
      </c>
    </row>
    <row r="6228" spans="1:29" x14ac:dyDescent="0.25">
      <c r="A6228" s="224">
        <v>6224</v>
      </c>
      <c r="B6228" s="81" t="s">
        <v>4287</v>
      </c>
      <c r="C6228" s="8" t="s">
        <v>4042</v>
      </c>
      <c r="D6228" s="18">
        <v>1.2333333333333333E-2</v>
      </c>
      <c r="E6228" s="124"/>
      <c r="F6228" s="17"/>
      <c r="G6228" s="18">
        <f>SUM(D6228*100,E6228:F6228)</f>
        <v>1.2333333333333334</v>
      </c>
      <c r="H6228" s="17"/>
      <c r="I6228" s="19"/>
      <c r="J6228" s="18">
        <f>SUM(H6228:I6228)</f>
        <v>0</v>
      </c>
      <c r="K6228" s="17"/>
      <c r="L6228" s="19"/>
      <c r="M6228" s="19"/>
      <c r="N6228" s="18">
        <f>SUM(K6228:M6228)</f>
        <v>0</v>
      </c>
      <c r="O6228" s="19"/>
      <c r="P6228" s="19"/>
      <c r="Q6228" s="19"/>
      <c r="R6228" s="19"/>
      <c r="S6228" s="18">
        <f>SUM(O6228:R6228)</f>
        <v>0</v>
      </c>
      <c r="T6228" s="20"/>
      <c r="U6228" s="17"/>
      <c r="V6228" s="17"/>
      <c r="W6228" s="17"/>
      <c r="X6228" s="17"/>
      <c r="Y6228" s="17"/>
      <c r="Z6228" s="18">
        <f>SUM(T6228:Y6228)</f>
        <v>0</v>
      </c>
      <c r="AA6228" s="17"/>
      <c r="AB6228" s="17"/>
      <c r="AC6228" s="41">
        <f>G6228+J6228+N6228+S6228+Z6228+AA6228-AB6228</f>
        <v>1.2333333333333334</v>
      </c>
    </row>
    <row r="6229" spans="1:29" x14ac:dyDescent="0.25">
      <c r="A6229" s="224">
        <v>6225</v>
      </c>
      <c r="B6229" s="58" t="s">
        <v>1354</v>
      </c>
      <c r="C6229" s="8" t="s">
        <v>5456</v>
      </c>
      <c r="D6229" s="6">
        <v>0.01</v>
      </c>
      <c r="E6229" s="121"/>
      <c r="F6229" s="5"/>
      <c r="G6229" s="6">
        <f>SUM(D6229*100,E6229:F6229)</f>
        <v>1</v>
      </c>
      <c r="H6229" s="5"/>
      <c r="I6229" s="4"/>
      <c r="J6229" s="6">
        <f>SUM(H6229:I6229)</f>
        <v>0</v>
      </c>
      <c r="K6229" s="5"/>
      <c r="L6229" s="4"/>
      <c r="M6229" s="4"/>
      <c r="N6229" s="6">
        <f>SUM(K6229:M6229)</f>
        <v>0</v>
      </c>
      <c r="O6229" s="4"/>
      <c r="P6229" s="4"/>
      <c r="Q6229" s="4"/>
      <c r="R6229" s="4"/>
      <c r="S6229" s="6">
        <f>SUM(O6229:R6229)</f>
        <v>0</v>
      </c>
      <c r="T6229" s="7"/>
      <c r="U6229" s="5"/>
      <c r="V6229" s="5"/>
      <c r="W6229" s="5"/>
      <c r="X6229" s="5"/>
      <c r="Y6229" s="5"/>
      <c r="Z6229" s="6">
        <f>SUM(T6229:Y6229)</f>
        <v>0</v>
      </c>
      <c r="AA6229" s="5"/>
      <c r="AB6229" s="5"/>
      <c r="AC6229" s="40">
        <f>G6229+J6229+N6229+S6229+Z6229+AA6229-AB6229</f>
        <v>1</v>
      </c>
    </row>
    <row r="6230" spans="1:29" x14ac:dyDescent="0.25">
      <c r="A6230" s="224">
        <v>6226</v>
      </c>
      <c r="B6230" s="62" t="s">
        <v>3327</v>
      </c>
      <c r="C6230" s="13" t="s">
        <v>2360</v>
      </c>
      <c r="D6230" s="18">
        <v>0</v>
      </c>
      <c r="E6230" s="122"/>
      <c r="F6230" s="17"/>
      <c r="G6230" s="18">
        <v>0</v>
      </c>
      <c r="H6230" s="17">
        <v>1</v>
      </c>
      <c r="I6230" s="19"/>
      <c r="J6230" s="18">
        <v>1</v>
      </c>
      <c r="K6230" s="17"/>
      <c r="L6230" s="19"/>
      <c r="M6230" s="19"/>
      <c r="N6230" s="18">
        <v>0</v>
      </c>
      <c r="O6230" s="19"/>
      <c r="P6230" s="19"/>
      <c r="Q6230" s="19"/>
      <c r="R6230" s="19"/>
      <c r="S6230" s="18">
        <v>0</v>
      </c>
      <c r="T6230" s="20"/>
      <c r="U6230" s="17"/>
      <c r="V6230" s="17"/>
      <c r="W6230" s="17"/>
      <c r="X6230" s="17"/>
      <c r="Y6230" s="17"/>
      <c r="Z6230" s="18">
        <v>0</v>
      </c>
      <c r="AA6230" s="17"/>
      <c r="AB6230" s="17"/>
      <c r="AC6230" s="41">
        <v>1</v>
      </c>
    </row>
    <row r="6231" spans="1:29" x14ac:dyDescent="0.25">
      <c r="A6231" s="225">
        <v>6227</v>
      </c>
      <c r="B6231" s="62" t="s">
        <v>1355</v>
      </c>
      <c r="C6231" s="8" t="s">
        <v>5456</v>
      </c>
      <c r="D6231" s="43">
        <v>8.3870967741935479E-3</v>
      </c>
      <c r="E6231" s="121"/>
      <c r="F6231" s="5"/>
      <c r="G6231" s="6">
        <f>SUM(D6231*100,E6231:F6231)</f>
        <v>0.83870967741935476</v>
      </c>
      <c r="H6231" s="5"/>
      <c r="I6231" s="4"/>
      <c r="J6231" s="6">
        <f>SUM(H6231:I6231)</f>
        <v>0</v>
      </c>
      <c r="K6231" s="5"/>
      <c r="L6231" s="4"/>
      <c r="M6231" s="4"/>
      <c r="N6231" s="6">
        <f>SUM(K6231:M6231)</f>
        <v>0</v>
      </c>
      <c r="O6231" s="4"/>
      <c r="P6231" s="4"/>
      <c r="Q6231" s="4"/>
      <c r="R6231" s="4"/>
      <c r="S6231" s="6">
        <f>SUM(O6231:R6231)</f>
        <v>0</v>
      </c>
      <c r="T6231" s="7"/>
      <c r="U6231" s="5"/>
      <c r="V6231" s="5"/>
      <c r="W6231" s="5"/>
      <c r="X6231" s="5"/>
      <c r="Y6231" s="5"/>
      <c r="Z6231" s="6">
        <f>SUM(T6231:Y6231)</f>
        <v>0</v>
      </c>
      <c r="AA6231" s="5"/>
      <c r="AB6231" s="5"/>
      <c r="AC6231" s="40">
        <f>G6231+J6231+N6231+S6231+Z6231+AA6231-AB6231</f>
        <v>0.83870967741935476</v>
      </c>
    </row>
    <row r="6232" spans="1:29" x14ac:dyDescent="0.25">
      <c r="A6232" s="224">
        <v>6228</v>
      </c>
      <c r="B6232" s="76" t="s">
        <v>2343</v>
      </c>
      <c r="C6232" s="8" t="s">
        <v>1369</v>
      </c>
      <c r="D6232" s="18">
        <v>8.2500000000000004E-3</v>
      </c>
      <c r="E6232" s="122"/>
      <c r="F6232" s="17"/>
      <c r="G6232" s="18">
        <f>SUM(D6232*100,E6232:F6232)</f>
        <v>0.82500000000000007</v>
      </c>
      <c r="H6232" s="17"/>
      <c r="I6232" s="19"/>
      <c r="J6232" s="18">
        <f>SUM(H6232:I6232)</f>
        <v>0</v>
      </c>
      <c r="K6232" s="17"/>
      <c r="L6232" s="19"/>
      <c r="M6232" s="19"/>
      <c r="N6232" s="18">
        <f>SUM(K6232:M6232)</f>
        <v>0</v>
      </c>
      <c r="O6232" s="19"/>
      <c r="P6232" s="19"/>
      <c r="Q6232" s="19"/>
      <c r="R6232" s="19"/>
      <c r="S6232" s="18">
        <f>SUM(O6232:R6232)</f>
        <v>0</v>
      </c>
      <c r="T6232" s="20"/>
      <c r="U6232" s="17"/>
      <c r="V6232" s="17"/>
      <c r="W6232" s="17"/>
      <c r="X6232" s="17"/>
      <c r="Y6232" s="17"/>
      <c r="Z6232" s="18">
        <f>SUM(T6232:Y6232)</f>
        <v>0</v>
      </c>
      <c r="AA6232" s="17"/>
      <c r="AB6232" s="17"/>
      <c r="AC6232" s="41">
        <f>G6232+J6232+N6232+S6232+Z6232+AA6232-AB6232</f>
        <v>0.82500000000000007</v>
      </c>
    </row>
    <row r="6233" spans="1:29" x14ac:dyDescent="0.25">
      <c r="A6233" s="224">
        <v>6229</v>
      </c>
      <c r="B6233" s="62" t="s">
        <v>5147</v>
      </c>
      <c r="C6233" s="24" t="s">
        <v>4042</v>
      </c>
      <c r="D6233" s="18">
        <v>6.4516129032258064E-3</v>
      </c>
      <c r="E6233" s="124"/>
      <c r="F6233" s="17"/>
      <c r="G6233" s="18">
        <f>SUM(D6233*100,E6233:F6233)</f>
        <v>0.64516129032258063</v>
      </c>
      <c r="H6233" s="17"/>
      <c r="I6233" s="19"/>
      <c r="J6233" s="18">
        <f>SUM(H6233:I6233)</f>
        <v>0</v>
      </c>
      <c r="K6233" s="17"/>
      <c r="L6233" s="19"/>
      <c r="M6233" s="19"/>
      <c r="N6233" s="18">
        <f>SUM(K6233:M6233)</f>
        <v>0</v>
      </c>
      <c r="O6233" s="19"/>
      <c r="P6233" s="19"/>
      <c r="Q6233" s="19"/>
      <c r="R6233" s="19"/>
      <c r="S6233" s="18">
        <f>SUM(O6233:R6233)</f>
        <v>0</v>
      </c>
      <c r="T6233" s="20"/>
      <c r="U6233" s="17"/>
      <c r="V6233" s="17"/>
      <c r="W6233" s="17"/>
      <c r="X6233" s="17"/>
      <c r="Y6233" s="17"/>
      <c r="Z6233" s="18">
        <f>SUM(T6233:Y6233)</f>
        <v>0</v>
      </c>
      <c r="AA6233" s="17"/>
      <c r="AB6233" s="17"/>
      <c r="AC6233" s="41">
        <f>G6233+J6233+N6233+S6233+Z6233+AA6233-AB6233</f>
        <v>0.64516129032258063</v>
      </c>
    </row>
    <row r="6234" spans="1:29" x14ac:dyDescent="0.25">
      <c r="A6234" s="224">
        <v>6230</v>
      </c>
      <c r="B6234" s="58" t="s">
        <v>1356</v>
      </c>
      <c r="C6234" s="8" t="s">
        <v>5456</v>
      </c>
      <c r="D6234" s="43">
        <v>6.0000000000000001E-3</v>
      </c>
      <c r="E6234" s="121"/>
      <c r="F6234" s="5"/>
      <c r="G6234" s="6">
        <f>SUM(D6234*100,E6234:F6234)</f>
        <v>0.6</v>
      </c>
      <c r="H6234" s="5"/>
      <c r="I6234" s="4"/>
      <c r="J6234" s="6">
        <f>SUM(H6234:I6234)</f>
        <v>0</v>
      </c>
      <c r="K6234" s="5"/>
      <c r="L6234" s="4"/>
      <c r="M6234" s="4"/>
      <c r="N6234" s="6">
        <f>SUM(K6234:M6234)</f>
        <v>0</v>
      </c>
      <c r="O6234" s="4"/>
      <c r="P6234" s="4"/>
      <c r="Q6234" s="4"/>
      <c r="R6234" s="4"/>
      <c r="S6234" s="6">
        <f>SUM(O6234:R6234)</f>
        <v>0</v>
      </c>
      <c r="T6234" s="7"/>
      <c r="U6234" s="5"/>
      <c r="V6234" s="5"/>
      <c r="W6234" s="5"/>
      <c r="X6234" s="5"/>
      <c r="Y6234" s="5"/>
      <c r="Z6234" s="6">
        <f>SUM(T6234:Y6234)</f>
        <v>0</v>
      </c>
      <c r="AA6234" s="5"/>
      <c r="AB6234" s="5"/>
      <c r="AC6234" s="40">
        <f>G6234+J6234+N6234+S6234+Z6234+AA6234-AB6234</f>
        <v>0.6</v>
      </c>
    </row>
    <row r="6235" spans="1:29" x14ac:dyDescent="0.25">
      <c r="A6235" s="225">
        <v>6231</v>
      </c>
      <c r="B6235" s="81" t="s">
        <v>4560</v>
      </c>
      <c r="C6235" s="8" t="s">
        <v>4042</v>
      </c>
      <c r="D6235" s="18">
        <v>2.4242424242424242E-3</v>
      </c>
      <c r="E6235" s="124"/>
      <c r="F6235" s="17"/>
      <c r="G6235" s="18">
        <f>SUM(D6235*100,E6235:F6235)</f>
        <v>0.24242424242424243</v>
      </c>
      <c r="H6235" s="17"/>
      <c r="I6235" s="19"/>
      <c r="J6235" s="18">
        <f>SUM(H6235:I6235)</f>
        <v>0</v>
      </c>
      <c r="K6235" s="17"/>
      <c r="L6235" s="19"/>
      <c r="M6235" s="19"/>
      <c r="N6235" s="18">
        <f>SUM(K6235:M6235)</f>
        <v>0</v>
      </c>
      <c r="O6235" s="19"/>
      <c r="P6235" s="19"/>
      <c r="Q6235" s="19"/>
      <c r="R6235" s="19"/>
      <c r="S6235" s="18">
        <f>SUM(O6235:R6235)</f>
        <v>0</v>
      </c>
      <c r="T6235" s="20"/>
      <c r="U6235" s="17"/>
      <c r="V6235" s="17"/>
      <c r="W6235" s="17"/>
      <c r="X6235" s="17"/>
      <c r="Y6235" s="17"/>
      <c r="Z6235" s="18">
        <f>SUM(T6235:Y6235)</f>
        <v>0</v>
      </c>
      <c r="AA6235" s="17"/>
      <c r="AB6235" s="17"/>
      <c r="AC6235" s="41">
        <f>G6235+J6235+N6235+S6235+Z6235+AA6235-AB6235</f>
        <v>0.24242424242424243</v>
      </c>
    </row>
    <row r="6236" spans="1:29" x14ac:dyDescent="0.25">
      <c r="A6236" s="224">
        <v>6232</v>
      </c>
      <c r="B6236" s="81" t="s">
        <v>2344</v>
      </c>
      <c r="C6236" s="8" t="s">
        <v>1369</v>
      </c>
      <c r="D6236" s="18">
        <v>1.4981273408239701E-3</v>
      </c>
      <c r="E6236" s="122"/>
      <c r="F6236" s="17"/>
      <c r="G6236" s="18">
        <f>SUM(D6236*100,E6236:F6236)</f>
        <v>0.14981273408239701</v>
      </c>
      <c r="H6236" s="17"/>
      <c r="I6236" s="19"/>
      <c r="J6236" s="18">
        <f>SUM(H6236:I6236)</f>
        <v>0</v>
      </c>
      <c r="K6236" s="17"/>
      <c r="L6236" s="19"/>
      <c r="M6236" s="19"/>
      <c r="N6236" s="18">
        <f>SUM(K6236:M6236)</f>
        <v>0</v>
      </c>
      <c r="O6236" s="19"/>
      <c r="P6236" s="19"/>
      <c r="Q6236" s="19"/>
      <c r="R6236" s="19"/>
      <c r="S6236" s="18">
        <f>SUM(O6236:R6236)</f>
        <v>0</v>
      </c>
      <c r="T6236" s="20"/>
      <c r="U6236" s="17"/>
      <c r="V6236" s="17"/>
      <c r="W6236" s="17"/>
      <c r="X6236" s="17"/>
      <c r="Y6236" s="17"/>
      <c r="Z6236" s="18">
        <f>SUM(T6236:Y6236)</f>
        <v>0</v>
      </c>
      <c r="AA6236" s="17"/>
      <c r="AB6236" s="17"/>
      <c r="AC6236" s="41">
        <f>G6236+J6236+N6236+S6236+Z6236+AA6236-AB6236</f>
        <v>0.14981273408239701</v>
      </c>
    </row>
    <row r="6237" spans="1:29" x14ac:dyDescent="0.25">
      <c r="A6237" s="224">
        <v>6233</v>
      </c>
      <c r="B6237" s="58" t="s">
        <v>1357</v>
      </c>
      <c r="C6237" s="8" t="s">
        <v>5456</v>
      </c>
      <c r="D6237" s="43">
        <v>1.3333333333333333E-3</v>
      </c>
      <c r="E6237" s="121"/>
      <c r="F6237" s="5"/>
      <c r="G6237" s="6">
        <f>SUM(D6237*100,E6237:F6237)</f>
        <v>0.13333333333333333</v>
      </c>
      <c r="H6237" s="5"/>
      <c r="I6237" s="4"/>
      <c r="J6237" s="6">
        <f>SUM(H6237:I6237)</f>
        <v>0</v>
      </c>
      <c r="K6237" s="5"/>
      <c r="L6237" s="4"/>
      <c r="M6237" s="4"/>
      <c r="N6237" s="6">
        <f>SUM(K6237:M6237)</f>
        <v>0</v>
      </c>
      <c r="O6237" s="4"/>
      <c r="P6237" s="4"/>
      <c r="Q6237" s="4"/>
      <c r="R6237" s="4"/>
      <c r="S6237" s="6">
        <f>SUM(O6237:R6237)</f>
        <v>0</v>
      </c>
      <c r="T6237" s="7"/>
      <c r="U6237" s="5"/>
      <c r="V6237" s="5"/>
      <c r="W6237" s="5"/>
      <c r="X6237" s="5"/>
      <c r="Y6237" s="5"/>
      <c r="Z6237" s="6">
        <f>SUM(T6237:Y6237)</f>
        <v>0</v>
      </c>
      <c r="AA6237" s="5"/>
      <c r="AB6237" s="5"/>
      <c r="AC6237" s="40">
        <f>G6237+J6237+N6237+S6237+Z6237+AA6237-AB6237</f>
        <v>0.13333333333333333</v>
      </c>
    </row>
    <row r="6238" spans="1:29" x14ac:dyDescent="0.25">
      <c r="A6238" s="224">
        <v>6234</v>
      </c>
      <c r="B6238" s="101" t="s">
        <v>2345</v>
      </c>
      <c r="C6238" s="8" t="s">
        <v>1369</v>
      </c>
      <c r="D6238" s="18">
        <v>1E-3</v>
      </c>
      <c r="E6238" s="122"/>
      <c r="F6238" s="17"/>
      <c r="G6238" s="18">
        <f>SUM(D6238*100,E6238:F6238)</f>
        <v>0.1</v>
      </c>
      <c r="H6238" s="17"/>
      <c r="I6238" s="19"/>
      <c r="J6238" s="18">
        <f>SUM(H6238:I6238)</f>
        <v>0</v>
      </c>
      <c r="K6238" s="17"/>
      <c r="L6238" s="19"/>
      <c r="M6238" s="19"/>
      <c r="N6238" s="18">
        <f>SUM(K6238:M6238)</f>
        <v>0</v>
      </c>
      <c r="O6238" s="19"/>
      <c r="P6238" s="19"/>
      <c r="Q6238" s="19"/>
      <c r="R6238" s="19"/>
      <c r="S6238" s="18">
        <f>SUM(O6238:R6238)</f>
        <v>0</v>
      </c>
      <c r="T6238" s="20"/>
      <c r="U6238" s="17"/>
      <c r="V6238" s="17"/>
      <c r="W6238" s="17"/>
      <c r="X6238" s="17"/>
      <c r="Y6238" s="17"/>
      <c r="Z6238" s="18">
        <f>SUM(T6238:Y6238)</f>
        <v>0</v>
      </c>
      <c r="AA6238" s="17"/>
      <c r="AB6238" s="17"/>
      <c r="AC6238" s="41">
        <f>G6238+J6238+N6238+S6238+Z6238+AA6238-AB6238</f>
        <v>0.1</v>
      </c>
    </row>
    <row r="6239" spans="1:29" x14ac:dyDescent="0.25">
      <c r="A6239" s="225">
        <v>6235</v>
      </c>
      <c r="B6239" s="62" t="s">
        <v>1358</v>
      </c>
      <c r="C6239" s="8" t="s">
        <v>5456</v>
      </c>
      <c r="D6239" s="43">
        <v>6.4516129032258064E-4</v>
      </c>
      <c r="E6239" s="121"/>
      <c r="F6239" s="5"/>
      <c r="G6239" s="6">
        <f>SUM(D6239*100,E6239:F6239)</f>
        <v>6.4516129032258063E-2</v>
      </c>
      <c r="H6239" s="5"/>
      <c r="I6239" s="4"/>
      <c r="J6239" s="6">
        <f>SUM(H6239:I6239)</f>
        <v>0</v>
      </c>
      <c r="K6239" s="5"/>
      <c r="L6239" s="4"/>
      <c r="M6239" s="4"/>
      <c r="N6239" s="6">
        <f>SUM(K6239:M6239)</f>
        <v>0</v>
      </c>
      <c r="O6239" s="4"/>
      <c r="P6239" s="4"/>
      <c r="Q6239" s="4"/>
      <c r="R6239" s="4"/>
      <c r="S6239" s="6">
        <f>SUM(O6239:R6239)</f>
        <v>0</v>
      </c>
      <c r="T6239" s="7"/>
      <c r="U6239" s="5"/>
      <c r="V6239" s="5"/>
      <c r="W6239" s="5"/>
      <c r="X6239" s="5"/>
      <c r="Y6239" s="5"/>
      <c r="Z6239" s="6">
        <f>SUM(T6239:Y6239)</f>
        <v>0</v>
      </c>
      <c r="AA6239" s="5"/>
      <c r="AB6239" s="5"/>
      <c r="AC6239" s="40">
        <f>G6239+J6239+N6239+S6239+Z6239+AA6239-AB6239</f>
        <v>6.4516129032258063E-2</v>
      </c>
    </row>
    <row r="6240" spans="1:29" x14ac:dyDescent="0.25">
      <c r="A6240" s="224">
        <v>6236</v>
      </c>
      <c r="B6240" s="61" t="s">
        <v>1359</v>
      </c>
      <c r="C6240" s="8" t="s">
        <v>5456</v>
      </c>
      <c r="D6240" s="6">
        <v>8.8969823100936525E-5</v>
      </c>
      <c r="E6240" s="121"/>
      <c r="F6240" s="5"/>
      <c r="G6240" s="6">
        <f>SUM(D6240*100,E6240:F6240)</f>
        <v>8.8969823100936533E-3</v>
      </c>
      <c r="H6240" s="5"/>
      <c r="I6240" s="4"/>
      <c r="J6240" s="6">
        <f>SUM(H6240:I6240)</f>
        <v>0</v>
      </c>
      <c r="K6240" s="5"/>
      <c r="L6240" s="4"/>
      <c r="M6240" s="4"/>
      <c r="N6240" s="6">
        <f>SUM(K6240:M6240)</f>
        <v>0</v>
      </c>
      <c r="O6240" s="4"/>
      <c r="P6240" s="4"/>
      <c r="Q6240" s="4"/>
      <c r="R6240" s="4"/>
      <c r="S6240" s="6">
        <f>SUM(O6240:R6240)</f>
        <v>0</v>
      </c>
      <c r="T6240" s="7"/>
      <c r="U6240" s="5"/>
      <c r="V6240" s="5"/>
      <c r="W6240" s="5"/>
      <c r="X6240" s="5"/>
      <c r="Y6240" s="5"/>
      <c r="Z6240" s="6">
        <f>SUM(T6240:Y6240)</f>
        <v>0</v>
      </c>
      <c r="AA6240" s="5"/>
      <c r="AB6240" s="5"/>
      <c r="AC6240" s="40">
        <f>G6240+J6240+N6240+S6240+Z6240+AA6240-AB6240</f>
        <v>8.8969823100936533E-3</v>
      </c>
    </row>
    <row r="6241" spans="1:29" x14ac:dyDescent="0.25">
      <c r="A6241" s="224">
        <v>6237</v>
      </c>
      <c r="B6241" s="61" t="s">
        <v>1360</v>
      </c>
      <c r="C6241" s="8" t="s">
        <v>5456</v>
      </c>
      <c r="D6241" s="6">
        <v>3.0905306971904266E-5</v>
      </c>
      <c r="E6241" s="121"/>
      <c r="F6241" s="5"/>
      <c r="G6241" s="6">
        <f>SUM(D6241*100,E6241:F6241)</f>
        <v>3.0905306971904267E-3</v>
      </c>
      <c r="H6241" s="5"/>
      <c r="I6241" s="4"/>
      <c r="J6241" s="6">
        <f>SUM(H6241:I6241)</f>
        <v>0</v>
      </c>
      <c r="K6241" s="5"/>
      <c r="L6241" s="4"/>
      <c r="M6241" s="4"/>
      <c r="N6241" s="6">
        <f>SUM(K6241:M6241)</f>
        <v>0</v>
      </c>
      <c r="O6241" s="4"/>
      <c r="P6241" s="4"/>
      <c r="Q6241" s="4"/>
      <c r="R6241" s="4"/>
      <c r="S6241" s="6">
        <f>SUM(O6241:R6241)</f>
        <v>0</v>
      </c>
      <c r="T6241" s="7"/>
      <c r="U6241" s="5"/>
      <c r="V6241" s="5"/>
      <c r="W6241" s="5"/>
      <c r="X6241" s="5"/>
      <c r="Y6241" s="5"/>
      <c r="Z6241" s="6">
        <f>SUM(T6241:Y6241)</f>
        <v>0</v>
      </c>
      <c r="AA6241" s="5"/>
      <c r="AB6241" s="5"/>
      <c r="AC6241" s="40">
        <f>G6241+J6241+N6241+S6241+Z6241+AA6241-AB6241</f>
        <v>3.0905306971904267E-3</v>
      </c>
    </row>
    <row r="6242" spans="1:29" x14ac:dyDescent="0.25">
      <c r="A6242" s="224">
        <v>6238</v>
      </c>
      <c r="B6242" s="58" t="s">
        <v>1361</v>
      </c>
      <c r="C6242" s="8" t="s">
        <v>5456</v>
      </c>
      <c r="D6242" s="43">
        <v>0</v>
      </c>
      <c r="E6242" s="121"/>
      <c r="F6242" s="5"/>
      <c r="G6242" s="6">
        <f>SUM(D6242*100,E6242:F6242)</f>
        <v>0</v>
      </c>
      <c r="H6242" s="5"/>
      <c r="I6242" s="4"/>
      <c r="J6242" s="6">
        <f>SUM(H6242:I6242)</f>
        <v>0</v>
      </c>
      <c r="K6242" s="5"/>
      <c r="L6242" s="4"/>
      <c r="M6242" s="4"/>
      <c r="N6242" s="6">
        <f>SUM(K6242:M6242)</f>
        <v>0</v>
      </c>
      <c r="O6242" s="4"/>
      <c r="P6242" s="4"/>
      <c r="Q6242" s="4"/>
      <c r="R6242" s="4"/>
      <c r="S6242" s="6">
        <f>SUM(O6242:R6242)</f>
        <v>0</v>
      </c>
      <c r="T6242" s="7"/>
      <c r="U6242" s="5"/>
      <c r="V6242" s="5"/>
      <c r="W6242" s="5"/>
      <c r="X6242" s="5"/>
      <c r="Y6242" s="5"/>
      <c r="Z6242" s="6">
        <f>SUM(T6242:Y6242)</f>
        <v>0</v>
      </c>
      <c r="AA6242" s="5"/>
      <c r="AB6242" s="5"/>
      <c r="AC6242" s="40">
        <f>G6242+J6242+N6242+S6242+Z6242+AA6242-AB6242</f>
        <v>0</v>
      </c>
    </row>
    <row r="6243" spans="1:29" x14ac:dyDescent="0.25">
      <c r="A6243" s="225">
        <v>6239</v>
      </c>
      <c r="B6243" s="59" t="s">
        <v>1362</v>
      </c>
      <c r="C6243" s="8" t="s">
        <v>5456</v>
      </c>
      <c r="D6243" s="6">
        <v>0</v>
      </c>
      <c r="E6243" s="121"/>
      <c r="F6243" s="5"/>
      <c r="G6243" s="6">
        <f>SUM(D6243*100,E6243:F6243)</f>
        <v>0</v>
      </c>
      <c r="H6243" s="5"/>
      <c r="I6243" s="4"/>
      <c r="J6243" s="6">
        <f>SUM(H6243:I6243)</f>
        <v>0</v>
      </c>
      <c r="K6243" s="5"/>
      <c r="L6243" s="4"/>
      <c r="M6243" s="4"/>
      <c r="N6243" s="6">
        <f>SUM(K6243:M6243)</f>
        <v>0</v>
      </c>
      <c r="O6243" s="4"/>
      <c r="P6243" s="4"/>
      <c r="Q6243" s="4"/>
      <c r="R6243" s="4"/>
      <c r="S6243" s="6">
        <f>SUM(O6243:R6243)</f>
        <v>0</v>
      </c>
      <c r="T6243" s="7"/>
      <c r="U6243" s="5"/>
      <c r="V6243" s="5"/>
      <c r="W6243" s="5"/>
      <c r="X6243" s="5"/>
      <c r="Y6243" s="5"/>
      <c r="Z6243" s="6">
        <f>SUM(T6243:Y6243)</f>
        <v>0</v>
      </c>
      <c r="AA6243" s="5"/>
      <c r="AB6243" s="5"/>
      <c r="AC6243" s="40">
        <f>G6243+J6243+N6243+S6243+Z6243+AA6243-AB6243</f>
        <v>0</v>
      </c>
    </row>
    <row r="6244" spans="1:29" x14ac:dyDescent="0.25">
      <c r="A6244" s="224">
        <v>6240</v>
      </c>
      <c r="B6244" s="58" t="s">
        <v>1363</v>
      </c>
      <c r="C6244" s="8" t="s">
        <v>5456</v>
      </c>
      <c r="D6244" s="6">
        <v>0</v>
      </c>
      <c r="E6244" s="121"/>
      <c r="F6244" s="5"/>
      <c r="G6244" s="6">
        <f>SUM(D6244*100,E6244:F6244)</f>
        <v>0</v>
      </c>
      <c r="H6244" s="5"/>
      <c r="I6244" s="4"/>
      <c r="J6244" s="6">
        <f>SUM(H6244:I6244)</f>
        <v>0</v>
      </c>
      <c r="K6244" s="5"/>
      <c r="L6244" s="4"/>
      <c r="M6244" s="4"/>
      <c r="N6244" s="6">
        <f>SUM(K6244:M6244)</f>
        <v>0</v>
      </c>
      <c r="O6244" s="4"/>
      <c r="P6244" s="4"/>
      <c r="Q6244" s="4"/>
      <c r="R6244" s="4"/>
      <c r="S6244" s="6">
        <f>SUM(O6244:R6244)</f>
        <v>0</v>
      </c>
      <c r="T6244" s="7"/>
      <c r="U6244" s="5"/>
      <c r="V6244" s="5"/>
      <c r="W6244" s="5"/>
      <c r="X6244" s="5"/>
      <c r="Y6244" s="5"/>
      <c r="Z6244" s="6">
        <f>SUM(T6244:Y6244)</f>
        <v>0</v>
      </c>
      <c r="AA6244" s="5"/>
      <c r="AB6244" s="5"/>
      <c r="AC6244" s="40">
        <f>G6244+J6244+N6244+S6244+Z6244+AA6244-AB6244</f>
        <v>0</v>
      </c>
    </row>
    <row r="6245" spans="1:29" x14ac:dyDescent="0.25">
      <c r="A6245" s="224">
        <v>6241</v>
      </c>
      <c r="B6245" s="58" t="s">
        <v>1364</v>
      </c>
      <c r="C6245" s="8" t="s">
        <v>5456</v>
      </c>
      <c r="D6245" s="6">
        <v>0</v>
      </c>
      <c r="E6245" s="121"/>
      <c r="F6245" s="5"/>
      <c r="G6245" s="6">
        <f>SUM(D6245*100,E6245:F6245)</f>
        <v>0</v>
      </c>
      <c r="H6245" s="5"/>
      <c r="I6245" s="4"/>
      <c r="J6245" s="6">
        <f>SUM(H6245:I6245)</f>
        <v>0</v>
      </c>
      <c r="K6245" s="5"/>
      <c r="L6245" s="4"/>
      <c r="M6245" s="4"/>
      <c r="N6245" s="6">
        <f>SUM(K6245:M6245)</f>
        <v>0</v>
      </c>
      <c r="O6245" s="4"/>
      <c r="P6245" s="4"/>
      <c r="Q6245" s="4"/>
      <c r="R6245" s="4"/>
      <c r="S6245" s="6">
        <f>SUM(O6245:R6245)</f>
        <v>0</v>
      </c>
      <c r="T6245" s="7"/>
      <c r="U6245" s="5"/>
      <c r="V6245" s="5"/>
      <c r="W6245" s="5"/>
      <c r="X6245" s="5"/>
      <c r="Y6245" s="5"/>
      <c r="Z6245" s="6">
        <f>SUM(T6245:Y6245)</f>
        <v>0</v>
      </c>
      <c r="AA6245" s="5"/>
      <c r="AB6245" s="5"/>
      <c r="AC6245" s="40">
        <f>G6245+J6245+N6245+S6245+Z6245+AA6245-AB6245</f>
        <v>0</v>
      </c>
    </row>
    <row r="6246" spans="1:29" x14ac:dyDescent="0.25">
      <c r="A6246" s="224">
        <v>6242</v>
      </c>
      <c r="B6246" s="58" t="s">
        <v>1365</v>
      </c>
      <c r="C6246" s="8" t="s">
        <v>5456</v>
      </c>
      <c r="D6246" s="6">
        <v>0</v>
      </c>
      <c r="E6246" s="121"/>
      <c r="F6246" s="5"/>
      <c r="G6246" s="6">
        <f>SUM(D6246*100,E6246:F6246)</f>
        <v>0</v>
      </c>
      <c r="H6246" s="5"/>
      <c r="I6246" s="4"/>
      <c r="J6246" s="6">
        <f>SUM(H6246:I6246)</f>
        <v>0</v>
      </c>
      <c r="K6246" s="5"/>
      <c r="L6246" s="4"/>
      <c r="M6246" s="4"/>
      <c r="N6246" s="6">
        <f>SUM(K6246:M6246)</f>
        <v>0</v>
      </c>
      <c r="O6246" s="4"/>
      <c r="P6246" s="4"/>
      <c r="Q6246" s="4"/>
      <c r="R6246" s="4"/>
      <c r="S6246" s="6">
        <f>SUM(O6246:R6246)</f>
        <v>0</v>
      </c>
      <c r="T6246" s="7"/>
      <c r="U6246" s="5"/>
      <c r="V6246" s="5"/>
      <c r="W6246" s="5"/>
      <c r="X6246" s="5"/>
      <c r="Y6246" s="5"/>
      <c r="Z6246" s="6">
        <f>SUM(T6246:Y6246)</f>
        <v>0</v>
      </c>
      <c r="AA6246" s="5"/>
      <c r="AB6246" s="5"/>
      <c r="AC6246" s="40">
        <f>G6246+J6246+N6246+S6246+Z6246+AA6246-AB6246</f>
        <v>0</v>
      </c>
    </row>
    <row r="6247" spans="1:29" x14ac:dyDescent="0.25">
      <c r="A6247" s="225">
        <v>6243</v>
      </c>
      <c r="B6247" s="59" t="s">
        <v>1366</v>
      </c>
      <c r="C6247" s="8" t="s">
        <v>5456</v>
      </c>
      <c r="D6247" s="6">
        <v>0</v>
      </c>
      <c r="E6247" s="121"/>
      <c r="F6247" s="5"/>
      <c r="G6247" s="6">
        <f>SUM(D6247*100,E6247:F6247)</f>
        <v>0</v>
      </c>
      <c r="H6247" s="5"/>
      <c r="I6247" s="4"/>
      <c r="J6247" s="6">
        <f>SUM(H6247:I6247)</f>
        <v>0</v>
      </c>
      <c r="K6247" s="5"/>
      <c r="L6247" s="4"/>
      <c r="M6247" s="4"/>
      <c r="N6247" s="6">
        <f>SUM(K6247:M6247)</f>
        <v>0</v>
      </c>
      <c r="O6247" s="4"/>
      <c r="P6247" s="4"/>
      <c r="Q6247" s="4"/>
      <c r="R6247" s="4"/>
      <c r="S6247" s="6">
        <f>SUM(O6247:R6247)</f>
        <v>0</v>
      </c>
      <c r="T6247" s="7"/>
      <c r="U6247" s="5"/>
      <c r="V6247" s="5"/>
      <c r="W6247" s="5"/>
      <c r="X6247" s="5"/>
      <c r="Y6247" s="5"/>
      <c r="Z6247" s="6">
        <f>SUM(T6247:Y6247)</f>
        <v>0</v>
      </c>
      <c r="AA6247" s="5"/>
      <c r="AB6247" s="5"/>
      <c r="AC6247" s="40">
        <f>G6247+J6247+N6247+S6247+Z6247+AA6247-AB6247</f>
        <v>0</v>
      </c>
    </row>
    <row r="6248" spans="1:29" x14ac:dyDescent="0.25">
      <c r="A6248" s="224">
        <v>6244</v>
      </c>
      <c r="B6248" s="68" t="s">
        <v>1367</v>
      </c>
      <c r="C6248" s="8" t="s">
        <v>5456</v>
      </c>
      <c r="D6248" s="6">
        <v>0</v>
      </c>
      <c r="E6248" s="121"/>
      <c r="F6248" s="5"/>
      <c r="G6248" s="6">
        <f>SUM(D6248*100,E6248:F6248)</f>
        <v>0</v>
      </c>
      <c r="H6248" s="5"/>
      <c r="I6248" s="4"/>
      <c r="J6248" s="6">
        <f>SUM(H6248:I6248)</f>
        <v>0</v>
      </c>
      <c r="K6248" s="5"/>
      <c r="L6248" s="4"/>
      <c r="M6248" s="4"/>
      <c r="N6248" s="6">
        <f>SUM(K6248:M6248)</f>
        <v>0</v>
      </c>
      <c r="O6248" s="4"/>
      <c r="P6248" s="4"/>
      <c r="Q6248" s="4"/>
      <c r="R6248" s="4"/>
      <c r="S6248" s="6">
        <f>SUM(O6248:R6248)</f>
        <v>0</v>
      </c>
      <c r="T6248" s="7"/>
      <c r="U6248" s="5"/>
      <c r="V6248" s="5"/>
      <c r="W6248" s="5"/>
      <c r="X6248" s="5"/>
      <c r="Y6248" s="5"/>
      <c r="Z6248" s="6">
        <f>SUM(T6248:Y6248)</f>
        <v>0</v>
      </c>
      <c r="AA6248" s="5"/>
      <c r="AB6248" s="5"/>
      <c r="AC6248" s="40">
        <f>G6248+J6248+N6248+S6248+Z6248+AA6248-AB6248</f>
        <v>0</v>
      </c>
    </row>
    <row r="6249" spans="1:29" x14ac:dyDescent="0.25">
      <c r="A6249" s="224">
        <v>6245</v>
      </c>
      <c r="B6249" s="93" t="s">
        <v>2346</v>
      </c>
      <c r="C6249" s="8" t="s">
        <v>1369</v>
      </c>
      <c r="D6249" s="18">
        <v>0</v>
      </c>
      <c r="E6249" s="122"/>
      <c r="F6249" s="17"/>
      <c r="G6249" s="18">
        <f>SUM(D6249*100,E6249:F6249)</f>
        <v>0</v>
      </c>
      <c r="H6249" s="17"/>
      <c r="I6249" s="19"/>
      <c r="J6249" s="18">
        <f>SUM(H6249:I6249)</f>
        <v>0</v>
      </c>
      <c r="K6249" s="17"/>
      <c r="L6249" s="19"/>
      <c r="M6249" s="19"/>
      <c r="N6249" s="18">
        <f>SUM(K6249:M6249)</f>
        <v>0</v>
      </c>
      <c r="O6249" s="19"/>
      <c r="P6249" s="19"/>
      <c r="Q6249" s="19"/>
      <c r="R6249" s="19"/>
      <c r="S6249" s="18">
        <f>SUM(O6249:R6249)</f>
        <v>0</v>
      </c>
      <c r="T6249" s="20"/>
      <c r="U6249" s="17"/>
      <c r="V6249" s="17"/>
      <c r="W6249" s="17"/>
      <c r="X6249" s="17"/>
      <c r="Y6249" s="17"/>
      <c r="Z6249" s="18">
        <f>SUM(T6249:Y6249)</f>
        <v>0</v>
      </c>
      <c r="AA6249" s="17"/>
      <c r="AB6249" s="17"/>
      <c r="AC6249" s="41">
        <f>G6249+J6249+N6249+S6249+Z6249+AA6249-AB6249</f>
        <v>0</v>
      </c>
    </row>
    <row r="6250" spans="1:29" x14ac:dyDescent="0.25">
      <c r="A6250" s="224">
        <v>6246</v>
      </c>
      <c r="B6250" s="29" t="s">
        <v>2347</v>
      </c>
      <c r="C6250" s="28" t="s">
        <v>1369</v>
      </c>
      <c r="D6250" s="18">
        <v>0</v>
      </c>
      <c r="E6250" s="122"/>
      <c r="F6250" s="17"/>
      <c r="G6250" s="18">
        <f>SUM(D6250*100,E6250:F6250)</f>
        <v>0</v>
      </c>
      <c r="H6250" s="17"/>
      <c r="I6250" s="19"/>
      <c r="J6250" s="18">
        <f>SUM(H6250:I6250)</f>
        <v>0</v>
      </c>
      <c r="K6250" s="17"/>
      <c r="L6250" s="19"/>
      <c r="M6250" s="19"/>
      <c r="N6250" s="18">
        <f>SUM(K6250:M6250)</f>
        <v>0</v>
      </c>
      <c r="O6250" s="19"/>
      <c r="P6250" s="19"/>
      <c r="Q6250" s="19"/>
      <c r="R6250" s="19"/>
      <c r="S6250" s="18">
        <f>SUM(O6250:R6250)</f>
        <v>0</v>
      </c>
      <c r="T6250" s="20"/>
      <c r="U6250" s="17"/>
      <c r="V6250" s="17"/>
      <c r="W6250" s="17"/>
      <c r="X6250" s="17"/>
      <c r="Y6250" s="17"/>
      <c r="Z6250" s="18">
        <f>SUM(T6250:Y6250)</f>
        <v>0</v>
      </c>
      <c r="AA6250" s="17"/>
      <c r="AB6250" s="17"/>
      <c r="AC6250" s="41">
        <f>G6250+J6250+N6250+S6250+Z6250+AA6250-AB6250</f>
        <v>0</v>
      </c>
    </row>
    <row r="6251" spans="1:29" x14ac:dyDescent="0.25">
      <c r="A6251" s="225">
        <v>6247</v>
      </c>
      <c r="B6251" s="29" t="s">
        <v>2348</v>
      </c>
      <c r="C6251" s="28" t="s">
        <v>1369</v>
      </c>
      <c r="D6251" s="18">
        <v>0</v>
      </c>
      <c r="E6251" s="122"/>
      <c r="F6251" s="17"/>
      <c r="G6251" s="18">
        <f>SUM(D6251*100,E6251:F6251)</f>
        <v>0</v>
      </c>
      <c r="H6251" s="17"/>
      <c r="I6251" s="19"/>
      <c r="J6251" s="18">
        <f>SUM(H6251:I6251)</f>
        <v>0</v>
      </c>
      <c r="K6251" s="17"/>
      <c r="L6251" s="19"/>
      <c r="M6251" s="19"/>
      <c r="N6251" s="18">
        <f>SUM(K6251:M6251)</f>
        <v>0</v>
      </c>
      <c r="O6251" s="19"/>
      <c r="P6251" s="19"/>
      <c r="Q6251" s="19"/>
      <c r="R6251" s="19"/>
      <c r="S6251" s="18">
        <f>SUM(O6251:R6251)</f>
        <v>0</v>
      </c>
      <c r="T6251" s="20"/>
      <c r="U6251" s="17"/>
      <c r="V6251" s="17"/>
      <c r="W6251" s="17"/>
      <c r="X6251" s="17"/>
      <c r="Y6251" s="17"/>
      <c r="Z6251" s="18">
        <f>SUM(T6251:Y6251)</f>
        <v>0</v>
      </c>
      <c r="AA6251" s="17"/>
      <c r="AB6251" s="17"/>
      <c r="AC6251" s="41">
        <f>G6251+J6251+N6251+S6251+Z6251+AA6251-AB6251</f>
        <v>0</v>
      </c>
    </row>
    <row r="6252" spans="1:29" x14ac:dyDescent="0.25">
      <c r="A6252" s="224">
        <v>6248</v>
      </c>
      <c r="B6252" s="27" t="s">
        <v>2349</v>
      </c>
      <c r="C6252" s="28" t="s">
        <v>1369</v>
      </c>
      <c r="D6252" s="18">
        <v>0</v>
      </c>
      <c r="E6252" s="122"/>
      <c r="F6252" s="17"/>
      <c r="G6252" s="18">
        <f>SUM(D6252*100,E6252:F6252)</f>
        <v>0</v>
      </c>
      <c r="H6252" s="17"/>
      <c r="I6252" s="19"/>
      <c r="J6252" s="18">
        <f>SUM(H6252:I6252)</f>
        <v>0</v>
      </c>
      <c r="K6252" s="17"/>
      <c r="L6252" s="19"/>
      <c r="M6252" s="19"/>
      <c r="N6252" s="18">
        <f>SUM(K6252:M6252)</f>
        <v>0</v>
      </c>
      <c r="O6252" s="19"/>
      <c r="P6252" s="19"/>
      <c r="Q6252" s="19"/>
      <c r="R6252" s="19"/>
      <c r="S6252" s="18">
        <f>SUM(O6252:R6252)</f>
        <v>0</v>
      </c>
      <c r="T6252" s="20"/>
      <c r="U6252" s="17"/>
      <c r="V6252" s="17"/>
      <c r="W6252" s="17"/>
      <c r="X6252" s="17"/>
      <c r="Y6252" s="17"/>
      <c r="Z6252" s="18">
        <f>SUM(T6252:Y6252)</f>
        <v>0</v>
      </c>
      <c r="AA6252" s="17"/>
      <c r="AB6252" s="17"/>
      <c r="AC6252" s="41">
        <f>G6252+J6252+N6252+S6252+Z6252+AA6252-AB6252</f>
        <v>0</v>
      </c>
    </row>
    <row r="6253" spans="1:29" x14ac:dyDescent="0.25">
      <c r="A6253" s="224">
        <v>6249</v>
      </c>
      <c r="B6253" s="93" t="s">
        <v>2350</v>
      </c>
      <c r="C6253" s="8" t="s">
        <v>1369</v>
      </c>
      <c r="D6253" s="18">
        <v>0</v>
      </c>
      <c r="E6253" s="122"/>
      <c r="F6253" s="17"/>
      <c r="G6253" s="18">
        <f>SUM(D6253*100,E6253:F6253)</f>
        <v>0</v>
      </c>
      <c r="H6253" s="17"/>
      <c r="I6253" s="19"/>
      <c r="J6253" s="18">
        <f>SUM(H6253:I6253)</f>
        <v>0</v>
      </c>
      <c r="K6253" s="17"/>
      <c r="L6253" s="19"/>
      <c r="M6253" s="19"/>
      <c r="N6253" s="18">
        <f>SUM(K6253:M6253)</f>
        <v>0</v>
      </c>
      <c r="O6253" s="19"/>
      <c r="P6253" s="19"/>
      <c r="Q6253" s="19"/>
      <c r="R6253" s="19"/>
      <c r="S6253" s="18">
        <f>SUM(O6253:R6253)</f>
        <v>0</v>
      </c>
      <c r="T6253" s="20"/>
      <c r="U6253" s="17"/>
      <c r="V6253" s="17"/>
      <c r="W6253" s="17"/>
      <c r="X6253" s="17"/>
      <c r="Y6253" s="17"/>
      <c r="Z6253" s="18">
        <f>SUM(T6253:Y6253)</f>
        <v>0</v>
      </c>
      <c r="AA6253" s="17"/>
      <c r="AB6253" s="17"/>
      <c r="AC6253" s="41">
        <f>G6253+J6253+N6253+S6253+Z6253+AA6253-AB6253</f>
        <v>0</v>
      </c>
    </row>
    <row r="6254" spans="1:29" x14ac:dyDescent="0.25">
      <c r="A6254" s="224">
        <v>6250</v>
      </c>
      <c r="B6254" s="76" t="s">
        <v>2351</v>
      </c>
      <c r="C6254" s="8" t="s">
        <v>1369</v>
      </c>
      <c r="D6254" s="18">
        <v>0</v>
      </c>
      <c r="E6254" s="122"/>
      <c r="F6254" s="17"/>
      <c r="G6254" s="18">
        <f>SUM(D6254*100,E6254:F6254)</f>
        <v>0</v>
      </c>
      <c r="H6254" s="17"/>
      <c r="I6254" s="19"/>
      <c r="J6254" s="18">
        <f>SUM(H6254:I6254)</f>
        <v>0</v>
      </c>
      <c r="K6254" s="17"/>
      <c r="L6254" s="19"/>
      <c r="M6254" s="19"/>
      <c r="N6254" s="18">
        <f>SUM(K6254:M6254)</f>
        <v>0</v>
      </c>
      <c r="O6254" s="19"/>
      <c r="P6254" s="19"/>
      <c r="Q6254" s="19"/>
      <c r="R6254" s="19"/>
      <c r="S6254" s="18">
        <f>SUM(O6254:R6254)</f>
        <v>0</v>
      </c>
      <c r="T6254" s="20"/>
      <c r="U6254" s="17"/>
      <c r="V6254" s="17"/>
      <c r="W6254" s="17"/>
      <c r="X6254" s="17"/>
      <c r="Y6254" s="17"/>
      <c r="Z6254" s="18">
        <f>SUM(T6254:Y6254)</f>
        <v>0</v>
      </c>
      <c r="AA6254" s="17"/>
      <c r="AB6254" s="17"/>
      <c r="AC6254" s="41">
        <f>G6254+J6254+N6254+S6254+Z6254+AA6254-AB6254</f>
        <v>0</v>
      </c>
    </row>
    <row r="6255" spans="1:29" x14ac:dyDescent="0.25">
      <c r="A6255" s="225">
        <v>6251</v>
      </c>
      <c r="B6255" s="75" t="s">
        <v>2352</v>
      </c>
      <c r="C6255" s="8" t="s">
        <v>1369</v>
      </c>
      <c r="D6255" s="18">
        <v>0</v>
      </c>
      <c r="E6255" s="122"/>
      <c r="F6255" s="17"/>
      <c r="G6255" s="18">
        <f>SUM(D6255*100,E6255:F6255)</f>
        <v>0</v>
      </c>
      <c r="H6255" s="17"/>
      <c r="I6255" s="19"/>
      <c r="J6255" s="18">
        <f>SUM(H6255:I6255)</f>
        <v>0</v>
      </c>
      <c r="K6255" s="17"/>
      <c r="L6255" s="19"/>
      <c r="M6255" s="19"/>
      <c r="N6255" s="18">
        <f>SUM(K6255:M6255)</f>
        <v>0</v>
      </c>
      <c r="O6255" s="19"/>
      <c r="P6255" s="19"/>
      <c r="Q6255" s="19"/>
      <c r="R6255" s="19"/>
      <c r="S6255" s="18">
        <f>SUM(O6255:R6255)</f>
        <v>0</v>
      </c>
      <c r="T6255" s="20"/>
      <c r="U6255" s="17"/>
      <c r="V6255" s="17"/>
      <c r="W6255" s="17"/>
      <c r="X6255" s="17"/>
      <c r="Y6255" s="17"/>
      <c r="Z6255" s="18">
        <f>SUM(T6255:Y6255)</f>
        <v>0</v>
      </c>
      <c r="AA6255" s="17"/>
      <c r="AB6255" s="17"/>
      <c r="AC6255" s="41">
        <f>G6255+J6255+N6255+S6255+Z6255+AA6255-AB6255</f>
        <v>0</v>
      </c>
    </row>
    <row r="6256" spans="1:29" x14ac:dyDescent="0.25">
      <c r="A6256" s="224">
        <v>6252</v>
      </c>
      <c r="B6256" s="75" t="s">
        <v>2353</v>
      </c>
      <c r="C6256" s="8" t="s">
        <v>1369</v>
      </c>
      <c r="D6256" s="18">
        <v>0</v>
      </c>
      <c r="E6256" s="122"/>
      <c r="F6256" s="17"/>
      <c r="G6256" s="18">
        <f>SUM(D6256*100,E6256:F6256)</f>
        <v>0</v>
      </c>
      <c r="H6256" s="17"/>
      <c r="I6256" s="19"/>
      <c r="J6256" s="18">
        <f>SUM(H6256:I6256)</f>
        <v>0</v>
      </c>
      <c r="K6256" s="17"/>
      <c r="L6256" s="19"/>
      <c r="M6256" s="19"/>
      <c r="N6256" s="18">
        <f>SUM(K6256:M6256)</f>
        <v>0</v>
      </c>
      <c r="O6256" s="19"/>
      <c r="P6256" s="19"/>
      <c r="Q6256" s="19"/>
      <c r="R6256" s="19"/>
      <c r="S6256" s="18">
        <f>SUM(O6256:R6256)</f>
        <v>0</v>
      </c>
      <c r="T6256" s="20"/>
      <c r="U6256" s="17"/>
      <c r="V6256" s="17"/>
      <c r="W6256" s="17"/>
      <c r="X6256" s="17"/>
      <c r="Y6256" s="17"/>
      <c r="Z6256" s="18">
        <f>SUM(T6256:Y6256)</f>
        <v>0</v>
      </c>
      <c r="AA6256" s="17"/>
      <c r="AB6256" s="17"/>
      <c r="AC6256" s="41">
        <f>G6256+J6256+N6256+S6256+Z6256+AA6256-AB6256</f>
        <v>0</v>
      </c>
    </row>
    <row r="6257" spans="1:29" x14ac:dyDescent="0.25">
      <c r="A6257" s="224">
        <v>6253</v>
      </c>
      <c r="B6257" s="90" t="s">
        <v>1403</v>
      </c>
      <c r="C6257" s="21" t="s">
        <v>1369</v>
      </c>
      <c r="D6257" s="18">
        <v>0</v>
      </c>
      <c r="E6257" s="122"/>
      <c r="F6257" s="17"/>
      <c r="G6257" s="18">
        <f>SUM(D6257*100,E6257:F6257)</f>
        <v>0</v>
      </c>
      <c r="H6257" s="17"/>
      <c r="I6257" s="19"/>
      <c r="J6257" s="18">
        <f>SUM(H6257:I6257)</f>
        <v>0</v>
      </c>
      <c r="K6257" s="17"/>
      <c r="L6257" s="19"/>
      <c r="M6257" s="19"/>
      <c r="N6257" s="18">
        <f>SUM(K6257:M6257)</f>
        <v>0</v>
      </c>
      <c r="O6257" s="19"/>
      <c r="P6257" s="19"/>
      <c r="Q6257" s="19"/>
      <c r="R6257" s="19"/>
      <c r="S6257" s="18">
        <f>SUM(O6257:R6257)</f>
        <v>0</v>
      </c>
      <c r="T6257" s="20"/>
      <c r="U6257" s="17"/>
      <c r="V6257" s="17"/>
      <c r="W6257" s="17"/>
      <c r="X6257" s="17"/>
      <c r="Y6257" s="17"/>
      <c r="Z6257" s="18">
        <f>SUM(T6257:Y6257)</f>
        <v>0</v>
      </c>
      <c r="AA6257" s="17"/>
      <c r="AB6257" s="17"/>
      <c r="AC6257" s="41">
        <f>G6257+J6257+N6257+S6257+Z6257+AA6257-AB6257</f>
        <v>0</v>
      </c>
    </row>
    <row r="6258" spans="1:29" x14ac:dyDescent="0.25">
      <c r="A6258" s="224">
        <v>6254</v>
      </c>
      <c r="B6258" s="90" t="s">
        <v>2190</v>
      </c>
      <c r="C6258" s="21" t="s">
        <v>1369</v>
      </c>
      <c r="D6258" s="18">
        <v>0</v>
      </c>
      <c r="E6258" s="122"/>
      <c r="F6258" s="17"/>
      <c r="G6258" s="18">
        <f>SUM(D6258*100,E6258:F6258)</f>
        <v>0</v>
      </c>
      <c r="H6258" s="17"/>
      <c r="I6258" s="19"/>
      <c r="J6258" s="18">
        <f>SUM(H6258:I6258)</f>
        <v>0</v>
      </c>
      <c r="K6258" s="17"/>
      <c r="L6258" s="19"/>
      <c r="M6258" s="19"/>
      <c r="N6258" s="18">
        <f>SUM(K6258:M6258)</f>
        <v>0</v>
      </c>
      <c r="O6258" s="19"/>
      <c r="P6258" s="19"/>
      <c r="Q6258" s="19"/>
      <c r="R6258" s="19"/>
      <c r="S6258" s="18">
        <f>SUM(O6258:R6258)</f>
        <v>0</v>
      </c>
      <c r="T6258" s="20"/>
      <c r="U6258" s="17"/>
      <c r="V6258" s="17"/>
      <c r="W6258" s="17"/>
      <c r="X6258" s="17"/>
      <c r="Y6258" s="17"/>
      <c r="Z6258" s="18">
        <f>SUM(T6258:Y6258)</f>
        <v>0</v>
      </c>
      <c r="AA6258" s="17"/>
      <c r="AB6258" s="17"/>
      <c r="AC6258" s="41">
        <f>G6258+J6258+N6258+S6258+Z6258+AA6258-AB6258</f>
        <v>0</v>
      </c>
    </row>
    <row r="6259" spans="1:29" x14ac:dyDescent="0.25">
      <c r="A6259" s="225">
        <v>6255</v>
      </c>
      <c r="B6259" s="74" t="s">
        <v>1680</v>
      </c>
      <c r="C6259" s="21" t="s">
        <v>1369</v>
      </c>
      <c r="D6259" s="18">
        <v>0</v>
      </c>
      <c r="E6259" s="122"/>
      <c r="F6259" s="17"/>
      <c r="G6259" s="18">
        <f>SUM(D6259*100,E6259:F6259)</f>
        <v>0</v>
      </c>
      <c r="H6259" s="17"/>
      <c r="I6259" s="19"/>
      <c r="J6259" s="18">
        <f>SUM(H6259:I6259)</f>
        <v>0</v>
      </c>
      <c r="K6259" s="17"/>
      <c r="L6259" s="19"/>
      <c r="M6259" s="19"/>
      <c r="N6259" s="18">
        <f>SUM(K6259:M6259)</f>
        <v>0</v>
      </c>
      <c r="O6259" s="19"/>
      <c r="P6259" s="19"/>
      <c r="Q6259" s="19"/>
      <c r="R6259" s="19"/>
      <c r="S6259" s="18">
        <f>SUM(O6259:R6259)</f>
        <v>0</v>
      </c>
      <c r="T6259" s="20"/>
      <c r="U6259" s="17"/>
      <c r="V6259" s="17"/>
      <c r="W6259" s="17"/>
      <c r="X6259" s="17"/>
      <c r="Y6259" s="17"/>
      <c r="Z6259" s="18">
        <f>SUM(T6259:Y6259)</f>
        <v>0</v>
      </c>
      <c r="AA6259" s="17"/>
      <c r="AB6259" s="17"/>
      <c r="AC6259" s="41">
        <f>G6259+J6259+N6259+S6259+Z6259+AA6259-AB6259</f>
        <v>0</v>
      </c>
    </row>
    <row r="6260" spans="1:29" x14ac:dyDescent="0.25">
      <c r="A6260" s="224">
        <v>6256</v>
      </c>
      <c r="B6260" s="29" t="s">
        <v>2354</v>
      </c>
      <c r="C6260" s="28" t="s">
        <v>1369</v>
      </c>
      <c r="D6260" s="18">
        <v>0</v>
      </c>
      <c r="E6260" s="122"/>
      <c r="F6260" s="17"/>
      <c r="G6260" s="18">
        <f>SUM(D6260*100,E6260:F6260)</f>
        <v>0</v>
      </c>
      <c r="H6260" s="17"/>
      <c r="I6260" s="19"/>
      <c r="J6260" s="18">
        <f>SUM(H6260:I6260)</f>
        <v>0</v>
      </c>
      <c r="K6260" s="17"/>
      <c r="L6260" s="19"/>
      <c r="M6260" s="19"/>
      <c r="N6260" s="18">
        <f>SUM(K6260:M6260)</f>
        <v>0</v>
      </c>
      <c r="O6260" s="19"/>
      <c r="P6260" s="19"/>
      <c r="Q6260" s="19"/>
      <c r="R6260" s="19"/>
      <c r="S6260" s="18">
        <f>SUM(O6260:R6260)</f>
        <v>0</v>
      </c>
      <c r="T6260" s="20"/>
      <c r="U6260" s="17"/>
      <c r="V6260" s="17"/>
      <c r="W6260" s="17"/>
      <c r="X6260" s="17"/>
      <c r="Y6260" s="17"/>
      <c r="Z6260" s="18">
        <f>SUM(T6260:Y6260)</f>
        <v>0</v>
      </c>
      <c r="AA6260" s="17"/>
      <c r="AB6260" s="17"/>
      <c r="AC6260" s="41">
        <f>G6260+J6260+N6260+S6260+Z6260+AA6260-AB6260</f>
        <v>0</v>
      </c>
    </row>
    <row r="6261" spans="1:29" x14ac:dyDescent="0.25">
      <c r="A6261" s="224">
        <v>6257</v>
      </c>
      <c r="B6261" s="81" t="s">
        <v>2355</v>
      </c>
      <c r="C6261" s="8" t="s">
        <v>1369</v>
      </c>
      <c r="D6261" s="18">
        <v>0</v>
      </c>
      <c r="E6261" s="122"/>
      <c r="F6261" s="17"/>
      <c r="G6261" s="18">
        <f>SUM(D6261*100,E6261:F6261)</f>
        <v>0</v>
      </c>
      <c r="H6261" s="17"/>
      <c r="I6261" s="19"/>
      <c r="J6261" s="18">
        <f>SUM(H6261:I6261)</f>
        <v>0</v>
      </c>
      <c r="K6261" s="17"/>
      <c r="L6261" s="19"/>
      <c r="M6261" s="19"/>
      <c r="N6261" s="18">
        <f>SUM(K6261:M6261)</f>
        <v>0</v>
      </c>
      <c r="O6261" s="19"/>
      <c r="P6261" s="19"/>
      <c r="Q6261" s="19"/>
      <c r="R6261" s="19"/>
      <c r="S6261" s="18">
        <f>SUM(O6261:R6261)</f>
        <v>0</v>
      </c>
      <c r="T6261" s="20"/>
      <c r="U6261" s="17"/>
      <c r="V6261" s="17"/>
      <c r="W6261" s="17"/>
      <c r="X6261" s="17"/>
      <c r="Y6261" s="17"/>
      <c r="Z6261" s="18">
        <f>SUM(T6261:Y6261)</f>
        <v>0</v>
      </c>
      <c r="AA6261" s="17"/>
      <c r="AB6261" s="17"/>
      <c r="AC6261" s="41">
        <f>G6261+J6261+N6261+S6261+Z6261+AA6261-AB6261</f>
        <v>0</v>
      </c>
    </row>
    <row r="6262" spans="1:29" x14ac:dyDescent="0.25">
      <c r="A6262" s="224">
        <v>6258</v>
      </c>
      <c r="B6262" s="89" t="s">
        <v>2356</v>
      </c>
      <c r="C6262" s="8" t="s">
        <v>1369</v>
      </c>
      <c r="D6262" s="18">
        <v>0</v>
      </c>
      <c r="E6262" s="122"/>
      <c r="F6262" s="17"/>
      <c r="G6262" s="18">
        <f>SUM(D6262*100,E6262:F6262)</f>
        <v>0</v>
      </c>
      <c r="H6262" s="17"/>
      <c r="I6262" s="19"/>
      <c r="J6262" s="18">
        <f>SUM(H6262:I6262)</f>
        <v>0</v>
      </c>
      <c r="K6262" s="17"/>
      <c r="L6262" s="19"/>
      <c r="M6262" s="19"/>
      <c r="N6262" s="18">
        <f>SUM(K6262:M6262)</f>
        <v>0</v>
      </c>
      <c r="O6262" s="19"/>
      <c r="P6262" s="19"/>
      <c r="Q6262" s="19"/>
      <c r="R6262" s="19"/>
      <c r="S6262" s="18">
        <f>SUM(O6262:R6262)</f>
        <v>0</v>
      </c>
      <c r="T6262" s="20"/>
      <c r="U6262" s="17"/>
      <c r="V6262" s="17"/>
      <c r="W6262" s="17"/>
      <c r="X6262" s="17"/>
      <c r="Y6262" s="17"/>
      <c r="Z6262" s="18">
        <f>SUM(T6262:Y6262)</f>
        <v>0</v>
      </c>
      <c r="AA6262" s="17"/>
      <c r="AB6262" s="17"/>
      <c r="AC6262" s="41">
        <f>G6262+J6262+N6262+S6262+Z6262+AA6262-AB6262</f>
        <v>0</v>
      </c>
    </row>
    <row r="6263" spans="1:29" x14ac:dyDescent="0.25">
      <c r="A6263" s="225">
        <v>6259</v>
      </c>
      <c r="B6263" s="100" t="s">
        <v>2357</v>
      </c>
      <c r="C6263" s="26" t="s">
        <v>1369</v>
      </c>
      <c r="D6263" s="18">
        <v>0</v>
      </c>
      <c r="E6263" s="122"/>
      <c r="F6263" s="17"/>
      <c r="G6263" s="18">
        <f>SUM(D6263*100,E6263:F6263)</f>
        <v>0</v>
      </c>
      <c r="H6263" s="17"/>
      <c r="I6263" s="19"/>
      <c r="J6263" s="18">
        <f>SUM(H6263:I6263)</f>
        <v>0</v>
      </c>
      <c r="K6263" s="17"/>
      <c r="L6263" s="19"/>
      <c r="M6263" s="19"/>
      <c r="N6263" s="18">
        <f>SUM(K6263:M6263)</f>
        <v>0</v>
      </c>
      <c r="O6263" s="19"/>
      <c r="P6263" s="19"/>
      <c r="Q6263" s="19"/>
      <c r="R6263" s="19"/>
      <c r="S6263" s="18">
        <f>SUM(O6263:R6263)</f>
        <v>0</v>
      </c>
      <c r="T6263" s="20"/>
      <c r="U6263" s="17"/>
      <c r="V6263" s="17"/>
      <c r="W6263" s="17"/>
      <c r="X6263" s="17"/>
      <c r="Y6263" s="17"/>
      <c r="Z6263" s="18">
        <f>SUM(T6263:Y6263)</f>
        <v>0</v>
      </c>
      <c r="AA6263" s="17"/>
      <c r="AB6263" s="17"/>
      <c r="AC6263" s="41">
        <f>G6263+J6263+N6263+S6263+Z6263+AA6263-AB6263</f>
        <v>0</v>
      </c>
    </row>
    <row r="6264" spans="1:29" x14ac:dyDescent="0.25">
      <c r="A6264" s="224">
        <v>6260</v>
      </c>
      <c r="B6264" s="87" t="s">
        <v>2358</v>
      </c>
      <c r="C6264" s="26" t="s">
        <v>1369</v>
      </c>
      <c r="D6264" s="18">
        <v>0</v>
      </c>
      <c r="E6264" s="122"/>
      <c r="F6264" s="17"/>
      <c r="G6264" s="18">
        <f>SUM(D6264*100,E6264:F6264)</f>
        <v>0</v>
      </c>
      <c r="H6264" s="17"/>
      <c r="I6264" s="19"/>
      <c r="J6264" s="18">
        <f>SUM(H6264:I6264)</f>
        <v>0</v>
      </c>
      <c r="K6264" s="17"/>
      <c r="L6264" s="19"/>
      <c r="M6264" s="19"/>
      <c r="N6264" s="18">
        <f>SUM(K6264:M6264)</f>
        <v>0</v>
      </c>
      <c r="O6264" s="19"/>
      <c r="P6264" s="19"/>
      <c r="Q6264" s="19"/>
      <c r="R6264" s="19"/>
      <c r="S6264" s="18">
        <f>SUM(O6264:R6264)</f>
        <v>0</v>
      </c>
      <c r="T6264" s="20"/>
      <c r="U6264" s="17"/>
      <c r="V6264" s="17"/>
      <c r="W6264" s="17"/>
      <c r="X6264" s="17"/>
      <c r="Y6264" s="17"/>
      <c r="Z6264" s="18">
        <f>SUM(T6264:Y6264)</f>
        <v>0</v>
      </c>
      <c r="AA6264" s="17"/>
      <c r="AB6264" s="17"/>
      <c r="AC6264" s="41">
        <f>G6264+J6264+N6264+S6264+Z6264+AA6264-AB6264</f>
        <v>0</v>
      </c>
    </row>
    <row r="6265" spans="1:29" x14ac:dyDescent="0.25">
      <c r="A6265" s="224">
        <v>6261</v>
      </c>
      <c r="B6265" s="62" t="s">
        <v>3328</v>
      </c>
      <c r="C6265" s="13" t="s">
        <v>2360</v>
      </c>
      <c r="D6265" s="18">
        <v>0</v>
      </c>
      <c r="E6265" s="122"/>
      <c r="F6265" s="17"/>
      <c r="G6265" s="18">
        <v>0</v>
      </c>
      <c r="H6265" s="17"/>
      <c r="I6265" s="19"/>
      <c r="J6265" s="18">
        <v>0</v>
      </c>
      <c r="K6265" s="17"/>
      <c r="L6265" s="19"/>
      <c r="M6265" s="19"/>
      <c r="N6265" s="18">
        <v>0</v>
      </c>
      <c r="O6265" s="19"/>
      <c r="P6265" s="19"/>
      <c r="Q6265" s="19"/>
      <c r="R6265" s="19"/>
      <c r="S6265" s="18">
        <v>0</v>
      </c>
      <c r="T6265" s="20"/>
      <c r="U6265" s="17"/>
      <c r="V6265" s="17"/>
      <c r="W6265" s="17"/>
      <c r="X6265" s="17"/>
      <c r="Y6265" s="17"/>
      <c r="Z6265" s="18">
        <v>0</v>
      </c>
      <c r="AA6265" s="17"/>
      <c r="AB6265" s="17"/>
      <c r="AC6265" s="41">
        <v>0</v>
      </c>
    </row>
    <row r="6266" spans="1:29" x14ac:dyDescent="0.25">
      <c r="A6266" s="224">
        <v>6262</v>
      </c>
      <c r="B6266" s="62" t="s">
        <v>3329</v>
      </c>
      <c r="C6266" s="13" t="s">
        <v>2360</v>
      </c>
      <c r="D6266" s="18">
        <v>0</v>
      </c>
      <c r="E6266" s="122"/>
      <c r="F6266" s="17"/>
      <c r="G6266" s="18">
        <v>0</v>
      </c>
      <c r="H6266" s="17"/>
      <c r="I6266" s="19"/>
      <c r="J6266" s="18">
        <v>0</v>
      </c>
      <c r="K6266" s="17"/>
      <c r="L6266" s="19"/>
      <c r="M6266" s="19"/>
      <c r="N6266" s="18">
        <v>0</v>
      </c>
      <c r="O6266" s="19"/>
      <c r="P6266" s="19"/>
      <c r="Q6266" s="19"/>
      <c r="R6266" s="19"/>
      <c r="S6266" s="18">
        <v>0</v>
      </c>
      <c r="T6266" s="20"/>
      <c r="U6266" s="17"/>
      <c r="V6266" s="17"/>
      <c r="W6266" s="17"/>
      <c r="X6266" s="17"/>
      <c r="Y6266" s="17"/>
      <c r="Z6266" s="18">
        <v>0</v>
      </c>
      <c r="AA6266" s="17"/>
      <c r="AB6266" s="17"/>
      <c r="AC6266" s="41">
        <v>0</v>
      </c>
    </row>
    <row r="6267" spans="1:29" x14ac:dyDescent="0.25">
      <c r="A6267" s="225">
        <v>6263</v>
      </c>
      <c r="B6267" s="62" t="s">
        <v>3330</v>
      </c>
      <c r="C6267" s="13" t="s">
        <v>2360</v>
      </c>
      <c r="D6267" s="18">
        <v>0</v>
      </c>
      <c r="E6267" s="122"/>
      <c r="F6267" s="17"/>
      <c r="G6267" s="18">
        <v>0</v>
      </c>
      <c r="H6267" s="17"/>
      <c r="I6267" s="19"/>
      <c r="J6267" s="18">
        <v>0</v>
      </c>
      <c r="K6267" s="17"/>
      <c r="L6267" s="19"/>
      <c r="M6267" s="19"/>
      <c r="N6267" s="18">
        <v>0</v>
      </c>
      <c r="O6267" s="19"/>
      <c r="P6267" s="19"/>
      <c r="Q6267" s="19"/>
      <c r="R6267" s="19"/>
      <c r="S6267" s="18">
        <v>0</v>
      </c>
      <c r="T6267" s="20"/>
      <c r="U6267" s="17"/>
      <c r="V6267" s="17"/>
      <c r="W6267" s="17"/>
      <c r="X6267" s="17"/>
      <c r="Y6267" s="17"/>
      <c r="Z6267" s="18">
        <v>0</v>
      </c>
      <c r="AA6267" s="17"/>
      <c r="AB6267" s="17"/>
      <c r="AC6267" s="41">
        <v>0</v>
      </c>
    </row>
    <row r="6268" spans="1:29" x14ac:dyDescent="0.25">
      <c r="A6268" s="224">
        <v>6264</v>
      </c>
      <c r="B6268" s="62" t="s">
        <v>3331</v>
      </c>
      <c r="C6268" s="13" t="s">
        <v>2360</v>
      </c>
      <c r="D6268" s="18">
        <v>0</v>
      </c>
      <c r="E6268" s="122"/>
      <c r="F6268" s="17"/>
      <c r="G6268" s="18">
        <v>0</v>
      </c>
      <c r="H6268" s="17"/>
      <c r="I6268" s="19"/>
      <c r="J6268" s="18">
        <v>0</v>
      </c>
      <c r="K6268" s="17"/>
      <c r="L6268" s="19"/>
      <c r="M6268" s="19"/>
      <c r="N6268" s="18">
        <v>0</v>
      </c>
      <c r="O6268" s="19"/>
      <c r="P6268" s="19"/>
      <c r="Q6268" s="19"/>
      <c r="R6268" s="19"/>
      <c r="S6268" s="18">
        <v>0</v>
      </c>
      <c r="T6268" s="20"/>
      <c r="U6268" s="17"/>
      <c r="V6268" s="17"/>
      <c r="W6268" s="17"/>
      <c r="X6268" s="17"/>
      <c r="Y6268" s="17"/>
      <c r="Z6268" s="18">
        <v>0</v>
      </c>
      <c r="AA6268" s="17"/>
      <c r="AB6268" s="17"/>
      <c r="AC6268" s="41">
        <v>0</v>
      </c>
    </row>
    <row r="6269" spans="1:29" x14ac:dyDescent="0.25">
      <c r="A6269" s="224">
        <v>6265</v>
      </c>
      <c r="B6269" s="62" t="s">
        <v>3332</v>
      </c>
      <c r="C6269" s="13" t="s">
        <v>2360</v>
      </c>
      <c r="D6269" s="18">
        <v>0</v>
      </c>
      <c r="E6269" s="122"/>
      <c r="F6269" s="17"/>
      <c r="G6269" s="18">
        <v>0</v>
      </c>
      <c r="H6269" s="17"/>
      <c r="I6269" s="19"/>
      <c r="J6269" s="18">
        <v>0</v>
      </c>
      <c r="K6269" s="17"/>
      <c r="L6269" s="19"/>
      <c r="M6269" s="19"/>
      <c r="N6269" s="18">
        <v>0</v>
      </c>
      <c r="O6269" s="19"/>
      <c r="P6269" s="19"/>
      <c r="Q6269" s="19"/>
      <c r="R6269" s="19"/>
      <c r="S6269" s="18">
        <v>0</v>
      </c>
      <c r="T6269" s="20"/>
      <c r="U6269" s="17"/>
      <c r="V6269" s="17"/>
      <c r="W6269" s="17"/>
      <c r="X6269" s="17"/>
      <c r="Y6269" s="17"/>
      <c r="Z6269" s="18">
        <v>0</v>
      </c>
      <c r="AA6269" s="17"/>
      <c r="AB6269" s="17"/>
      <c r="AC6269" s="41">
        <v>0</v>
      </c>
    </row>
    <row r="6270" spans="1:29" x14ac:dyDescent="0.25">
      <c r="A6270" s="224">
        <v>6266</v>
      </c>
      <c r="B6270" s="62" t="s">
        <v>3333</v>
      </c>
      <c r="C6270" s="13" t="s">
        <v>2360</v>
      </c>
      <c r="D6270" s="18">
        <v>0</v>
      </c>
      <c r="E6270" s="122"/>
      <c r="F6270" s="17"/>
      <c r="G6270" s="18">
        <v>0</v>
      </c>
      <c r="H6270" s="17"/>
      <c r="I6270" s="19"/>
      <c r="J6270" s="18">
        <v>0</v>
      </c>
      <c r="K6270" s="17"/>
      <c r="L6270" s="19"/>
      <c r="M6270" s="19"/>
      <c r="N6270" s="18">
        <v>0</v>
      </c>
      <c r="O6270" s="19"/>
      <c r="P6270" s="19"/>
      <c r="Q6270" s="19"/>
      <c r="R6270" s="19"/>
      <c r="S6270" s="18">
        <v>0</v>
      </c>
      <c r="T6270" s="20"/>
      <c r="U6270" s="17"/>
      <c r="V6270" s="17"/>
      <c r="W6270" s="17"/>
      <c r="X6270" s="17"/>
      <c r="Y6270" s="17"/>
      <c r="Z6270" s="18">
        <v>0</v>
      </c>
      <c r="AA6270" s="17"/>
      <c r="AB6270" s="17"/>
      <c r="AC6270" s="41">
        <v>0</v>
      </c>
    </row>
    <row r="6271" spans="1:29" x14ac:dyDescent="0.25">
      <c r="A6271" s="225">
        <v>6267</v>
      </c>
      <c r="B6271" s="62" t="s">
        <v>3334</v>
      </c>
      <c r="C6271" s="13" t="s">
        <v>2360</v>
      </c>
      <c r="D6271" s="18">
        <v>0</v>
      </c>
      <c r="E6271" s="122"/>
      <c r="F6271" s="17"/>
      <c r="G6271" s="18">
        <v>0</v>
      </c>
      <c r="H6271" s="17"/>
      <c r="I6271" s="19"/>
      <c r="J6271" s="18">
        <v>0</v>
      </c>
      <c r="K6271" s="17"/>
      <c r="L6271" s="19"/>
      <c r="M6271" s="19"/>
      <c r="N6271" s="18">
        <v>0</v>
      </c>
      <c r="O6271" s="19"/>
      <c r="P6271" s="19"/>
      <c r="Q6271" s="19"/>
      <c r="R6271" s="19"/>
      <c r="S6271" s="18">
        <v>0</v>
      </c>
      <c r="T6271" s="20"/>
      <c r="U6271" s="17"/>
      <c r="V6271" s="17"/>
      <c r="W6271" s="17"/>
      <c r="X6271" s="17"/>
      <c r="Y6271" s="17"/>
      <c r="Z6271" s="18">
        <v>0</v>
      </c>
      <c r="AA6271" s="17"/>
      <c r="AB6271" s="17"/>
      <c r="AC6271" s="41">
        <v>0</v>
      </c>
    </row>
    <row r="6272" spans="1:29" x14ac:dyDescent="0.25">
      <c r="A6272" s="224">
        <v>6268</v>
      </c>
      <c r="B6272" s="62" t="s">
        <v>3335</v>
      </c>
      <c r="C6272" s="13" t="s">
        <v>2360</v>
      </c>
      <c r="D6272" s="18">
        <v>0</v>
      </c>
      <c r="E6272" s="122"/>
      <c r="F6272" s="17"/>
      <c r="G6272" s="18">
        <v>0</v>
      </c>
      <c r="H6272" s="17"/>
      <c r="I6272" s="19"/>
      <c r="J6272" s="18">
        <v>0</v>
      </c>
      <c r="K6272" s="17"/>
      <c r="L6272" s="19"/>
      <c r="M6272" s="19"/>
      <c r="N6272" s="18">
        <v>0</v>
      </c>
      <c r="O6272" s="19"/>
      <c r="P6272" s="19"/>
      <c r="Q6272" s="19"/>
      <c r="R6272" s="19"/>
      <c r="S6272" s="18">
        <v>0</v>
      </c>
      <c r="T6272" s="20"/>
      <c r="U6272" s="17"/>
      <c r="V6272" s="17"/>
      <c r="W6272" s="17"/>
      <c r="X6272" s="17"/>
      <c r="Y6272" s="17"/>
      <c r="Z6272" s="18">
        <v>0</v>
      </c>
      <c r="AA6272" s="17"/>
      <c r="AB6272" s="17"/>
      <c r="AC6272" s="41">
        <v>0</v>
      </c>
    </row>
    <row r="6273" spans="1:29" x14ac:dyDescent="0.25">
      <c r="A6273" s="224">
        <v>6269</v>
      </c>
      <c r="B6273" s="62" t="s">
        <v>3336</v>
      </c>
      <c r="C6273" s="13" t="s">
        <v>2360</v>
      </c>
      <c r="D6273" s="18">
        <v>0</v>
      </c>
      <c r="E6273" s="122"/>
      <c r="F6273" s="17"/>
      <c r="G6273" s="18">
        <v>0</v>
      </c>
      <c r="H6273" s="17"/>
      <c r="I6273" s="19"/>
      <c r="J6273" s="18">
        <v>0</v>
      </c>
      <c r="K6273" s="17"/>
      <c r="L6273" s="19"/>
      <c r="M6273" s="19"/>
      <c r="N6273" s="18">
        <v>0</v>
      </c>
      <c r="O6273" s="19"/>
      <c r="P6273" s="19"/>
      <c r="Q6273" s="19"/>
      <c r="R6273" s="19"/>
      <c r="S6273" s="18">
        <v>0</v>
      </c>
      <c r="T6273" s="20"/>
      <c r="U6273" s="17"/>
      <c r="V6273" s="17"/>
      <c r="W6273" s="17"/>
      <c r="X6273" s="17"/>
      <c r="Y6273" s="17"/>
      <c r="Z6273" s="18">
        <v>0</v>
      </c>
      <c r="AA6273" s="17"/>
      <c r="AB6273" s="17"/>
      <c r="AC6273" s="41">
        <v>0</v>
      </c>
    </row>
    <row r="6274" spans="1:29" x14ac:dyDescent="0.25">
      <c r="A6274" s="224">
        <v>6270</v>
      </c>
      <c r="B6274" s="62" t="s">
        <v>3337</v>
      </c>
      <c r="C6274" s="13" t="s">
        <v>2360</v>
      </c>
      <c r="D6274" s="18">
        <v>0</v>
      </c>
      <c r="E6274" s="122"/>
      <c r="F6274" s="17"/>
      <c r="G6274" s="18">
        <v>0</v>
      </c>
      <c r="H6274" s="17"/>
      <c r="I6274" s="19"/>
      <c r="J6274" s="18">
        <v>0</v>
      </c>
      <c r="K6274" s="17"/>
      <c r="L6274" s="19"/>
      <c r="M6274" s="19"/>
      <c r="N6274" s="18">
        <v>0</v>
      </c>
      <c r="O6274" s="19"/>
      <c r="P6274" s="19"/>
      <c r="Q6274" s="19"/>
      <c r="R6274" s="19"/>
      <c r="S6274" s="18">
        <v>0</v>
      </c>
      <c r="T6274" s="20"/>
      <c r="U6274" s="17"/>
      <c r="V6274" s="17"/>
      <c r="W6274" s="17"/>
      <c r="X6274" s="17"/>
      <c r="Y6274" s="17"/>
      <c r="Z6274" s="18">
        <v>0</v>
      </c>
      <c r="AA6274" s="17"/>
      <c r="AB6274" s="17"/>
      <c r="AC6274" s="41">
        <v>0</v>
      </c>
    </row>
    <row r="6275" spans="1:29" x14ac:dyDescent="0.25">
      <c r="A6275" s="225">
        <v>6271</v>
      </c>
      <c r="B6275" s="62" t="s">
        <v>2941</v>
      </c>
      <c r="C6275" s="13" t="s">
        <v>2360</v>
      </c>
      <c r="D6275" s="18">
        <v>0</v>
      </c>
      <c r="E6275" s="122"/>
      <c r="F6275" s="17"/>
      <c r="G6275" s="18">
        <v>0</v>
      </c>
      <c r="H6275" s="17"/>
      <c r="I6275" s="19"/>
      <c r="J6275" s="18">
        <v>0</v>
      </c>
      <c r="K6275" s="17"/>
      <c r="L6275" s="19"/>
      <c r="M6275" s="19"/>
      <c r="N6275" s="18">
        <v>0</v>
      </c>
      <c r="O6275" s="19"/>
      <c r="P6275" s="19"/>
      <c r="Q6275" s="19"/>
      <c r="R6275" s="19"/>
      <c r="S6275" s="18">
        <v>0</v>
      </c>
      <c r="T6275" s="20"/>
      <c r="U6275" s="17"/>
      <c r="V6275" s="17"/>
      <c r="W6275" s="17"/>
      <c r="X6275" s="17"/>
      <c r="Y6275" s="17"/>
      <c r="Z6275" s="18">
        <v>0</v>
      </c>
      <c r="AA6275" s="17"/>
      <c r="AB6275" s="17"/>
      <c r="AC6275" s="41">
        <v>0</v>
      </c>
    </row>
    <row r="6276" spans="1:29" x14ac:dyDescent="0.25">
      <c r="A6276" s="224">
        <v>6272</v>
      </c>
      <c r="B6276" s="62" t="s">
        <v>3338</v>
      </c>
      <c r="C6276" s="13" t="s">
        <v>2360</v>
      </c>
      <c r="D6276" s="18">
        <v>0</v>
      </c>
      <c r="E6276" s="122"/>
      <c r="F6276" s="17"/>
      <c r="G6276" s="18">
        <v>0</v>
      </c>
      <c r="H6276" s="17"/>
      <c r="I6276" s="19"/>
      <c r="J6276" s="18">
        <v>0</v>
      </c>
      <c r="K6276" s="17"/>
      <c r="L6276" s="19"/>
      <c r="M6276" s="19"/>
      <c r="N6276" s="18">
        <v>0</v>
      </c>
      <c r="O6276" s="19"/>
      <c r="P6276" s="19"/>
      <c r="Q6276" s="19"/>
      <c r="R6276" s="19"/>
      <c r="S6276" s="18">
        <v>0</v>
      </c>
      <c r="T6276" s="20"/>
      <c r="U6276" s="17"/>
      <c r="V6276" s="17"/>
      <c r="W6276" s="17"/>
      <c r="X6276" s="17"/>
      <c r="Y6276" s="17"/>
      <c r="Z6276" s="18">
        <v>0</v>
      </c>
      <c r="AA6276" s="17"/>
      <c r="AB6276" s="17"/>
      <c r="AC6276" s="41">
        <v>0</v>
      </c>
    </row>
    <row r="6277" spans="1:29" x14ac:dyDescent="0.25">
      <c r="A6277" s="224">
        <v>6273</v>
      </c>
      <c r="B6277" s="62" t="s">
        <v>4021</v>
      </c>
      <c r="C6277" s="13" t="s">
        <v>3340</v>
      </c>
      <c r="D6277" s="18">
        <v>0</v>
      </c>
      <c r="E6277" s="122"/>
      <c r="F6277" s="17"/>
      <c r="G6277" s="18">
        <v>0</v>
      </c>
      <c r="H6277" s="17"/>
      <c r="I6277" s="19"/>
      <c r="J6277" s="18">
        <v>0</v>
      </c>
      <c r="K6277" s="17"/>
      <c r="L6277" s="19"/>
      <c r="M6277" s="19"/>
      <c r="N6277" s="18">
        <v>0</v>
      </c>
      <c r="O6277" s="19"/>
      <c r="P6277" s="19"/>
      <c r="Q6277" s="19"/>
      <c r="R6277" s="19"/>
      <c r="S6277" s="18">
        <v>0</v>
      </c>
      <c r="T6277" s="20"/>
      <c r="U6277" s="17"/>
      <c r="V6277" s="17"/>
      <c r="W6277" s="17"/>
      <c r="X6277" s="17"/>
      <c r="Y6277" s="17"/>
      <c r="Z6277" s="18">
        <v>0</v>
      </c>
      <c r="AA6277" s="17"/>
      <c r="AB6277" s="17"/>
      <c r="AC6277" s="41">
        <v>0</v>
      </c>
    </row>
    <row r="6278" spans="1:29" x14ac:dyDescent="0.25">
      <c r="A6278" s="224">
        <v>6274</v>
      </c>
      <c r="B6278" s="62" t="s">
        <v>4022</v>
      </c>
      <c r="C6278" s="13" t="s">
        <v>3340</v>
      </c>
      <c r="D6278" s="18">
        <v>0</v>
      </c>
      <c r="E6278" s="122"/>
      <c r="F6278" s="17"/>
      <c r="G6278" s="18">
        <v>0</v>
      </c>
      <c r="H6278" s="17"/>
      <c r="I6278" s="19"/>
      <c r="J6278" s="18">
        <v>0</v>
      </c>
      <c r="K6278" s="17"/>
      <c r="L6278" s="19"/>
      <c r="M6278" s="19"/>
      <c r="N6278" s="18">
        <v>0</v>
      </c>
      <c r="O6278" s="19"/>
      <c r="P6278" s="19"/>
      <c r="Q6278" s="19"/>
      <c r="R6278" s="19"/>
      <c r="S6278" s="18">
        <v>0</v>
      </c>
      <c r="T6278" s="20"/>
      <c r="U6278" s="17"/>
      <c r="V6278" s="17"/>
      <c r="W6278" s="17"/>
      <c r="X6278" s="17"/>
      <c r="Y6278" s="17"/>
      <c r="Z6278" s="18">
        <v>0</v>
      </c>
      <c r="AA6278" s="17"/>
      <c r="AB6278" s="17"/>
      <c r="AC6278" s="41">
        <v>0</v>
      </c>
    </row>
    <row r="6279" spans="1:29" x14ac:dyDescent="0.25">
      <c r="A6279" s="225">
        <v>6275</v>
      </c>
      <c r="B6279" s="62" t="s">
        <v>4023</v>
      </c>
      <c r="C6279" s="13" t="s">
        <v>3340</v>
      </c>
      <c r="D6279" s="18">
        <v>0</v>
      </c>
      <c r="E6279" s="122"/>
      <c r="F6279" s="17"/>
      <c r="G6279" s="18">
        <v>0</v>
      </c>
      <c r="H6279" s="17"/>
      <c r="I6279" s="19"/>
      <c r="J6279" s="18">
        <v>0</v>
      </c>
      <c r="K6279" s="17"/>
      <c r="L6279" s="19"/>
      <c r="M6279" s="19"/>
      <c r="N6279" s="18">
        <v>0</v>
      </c>
      <c r="O6279" s="19"/>
      <c r="P6279" s="19"/>
      <c r="Q6279" s="19"/>
      <c r="R6279" s="19"/>
      <c r="S6279" s="18">
        <v>0</v>
      </c>
      <c r="T6279" s="20"/>
      <c r="U6279" s="17"/>
      <c r="V6279" s="17"/>
      <c r="W6279" s="17"/>
      <c r="X6279" s="17"/>
      <c r="Y6279" s="17"/>
      <c r="Z6279" s="18">
        <v>0</v>
      </c>
      <c r="AA6279" s="17"/>
      <c r="AB6279" s="17"/>
      <c r="AC6279" s="41">
        <v>0</v>
      </c>
    </row>
    <row r="6280" spans="1:29" x14ac:dyDescent="0.25">
      <c r="A6280" s="224">
        <v>6276</v>
      </c>
      <c r="B6280" s="62" t="s">
        <v>4024</v>
      </c>
      <c r="C6280" s="13" t="s">
        <v>3340</v>
      </c>
      <c r="D6280" s="18">
        <v>0</v>
      </c>
      <c r="E6280" s="122"/>
      <c r="F6280" s="17"/>
      <c r="G6280" s="18">
        <v>0</v>
      </c>
      <c r="H6280" s="17"/>
      <c r="I6280" s="19"/>
      <c r="J6280" s="18">
        <v>0</v>
      </c>
      <c r="K6280" s="17"/>
      <c r="L6280" s="19"/>
      <c r="M6280" s="19"/>
      <c r="N6280" s="18">
        <v>0</v>
      </c>
      <c r="O6280" s="19"/>
      <c r="P6280" s="19"/>
      <c r="Q6280" s="19"/>
      <c r="R6280" s="19"/>
      <c r="S6280" s="18">
        <v>0</v>
      </c>
      <c r="T6280" s="20"/>
      <c r="U6280" s="17"/>
      <c r="V6280" s="17"/>
      <c r="W6280" s="17"/>
      <c r="X6280" s="17"/>
      <c r="Y6280" s="17"/>
      <c r="Z6280" s="18">
        <v>0</v>
      </c>
      <c r="AA6280" s="17"/>
      <c r="AB6280" s="17"/>
      <c r="AC6280" s="41">
        <v>0</v>
      </c>
    </row>
    <row r="6281" spans="1:29" x14ac:dyDescent="0.25">
      <c r="A6281" s="224">
        <v>6277</v>
      </c>
      <c r="B6281" s="62" t="s">
        <v>4025</v>
      </c>
      <c r="C6281" s="13" t="s">
        <v>3340</v>
      </c>
      <c r="D6281" s="18">
        <v>0</v>
      </c>
      <c r="E6281" s="122"/>
      <c r="F6281" s="17"/>
      <c r="G6281" s="18">
        <v>0</v>
      </c>
      <c r="H6281" s="17"/>
      <c r="I6281" s="19"/>
      <c r="J6281" s="18">
        <v>0</v>
      </c>
      <c r="K6281" s="17"/>
      <c r="L6281" s="19"/>
      <c r="M6281" s="19"/>
      <c r="N6281" s="18">
        <v>0</v>
      </c>
      <c r="O6281" s="19"/>
      <c r="P6281" s="19"/>
      <c r="Q6281" s="19"/>
      <c r="R6281" s="19"/>
      <c r="S6281" s="18">
        <v>0</v>
      </c>
      <c r="T6281" s="20"/>
      <c r="U6281" s="17"/>
      <c r="V6281" s="17"/>
      <c r="W6281" s="17"/>
      <c r="X6281" s="17"/>
      <c r="Y6281" s="17"/>
      <c r="Z6281" s="18">
        <v>0</v>
      </c>
      <c r="AA6281" s="17"/>
      <c r="AB6281" s="17"/>
      <c r="AC6281" s="41">
        <v>0</v>
      </c>
    </row>
    <row r="6282" spans="1:29" x14ac:dyDescent="0.25">
      <c r="A6282" s="224">
        <v>6278</v>
      </c>
      <c r="B6282" s="62" t="s">
        <v>4026</v>
      </c>
      <c r="C6282" s="13" t="s">
        <v>3340</v>
      </c>
      <c r="D6282" s="18">
        <v>0</v>
      </c>
      <c r="E6282" s="122"/>
      <c r="F6282" s="17"/>
      <c r="G6282" s="18">
        <v>0</v>
      </c>
      <c r="H6282" s="17"/>
      <c r="I6282" s="19"/>
      <c r="J6282" s="18">
        <v>0</v>
      </c>
      <c r="K6282" s="17"/>
      <c r="L6282" s="19"/>
      <c r="M6282" s="19"/>
      <c r="N6282" s="18">
        <v>0</v>
      </c>
      <c r="O6282" s="19"/>
      <c r="P6282" s="19"/>
      <c r="Q6282" s="19"/>
      <c r="R6282" s="19"/>
      <c r="S6282" s="18">
        <v>0</v>
      </c>
      <c r="T6282" s="20"/>
      <c r="U6282" s="17"/>
      <c r="V6282" s="17"/>
      <c r="W6282" s="17"/>
      <c r="X6282" s="17"/>
      <c r="Y6282" s="17"/>
      <c r="Z6282" s="18">
        <v>0</v>
      </c>
      <c r="AA6282" s="17"/>
      <c r="AB6282" s="17"/>
      <c r="AC6282" s="41">
        <v>0</v>
      </c>
    </row>
    <row r="6283" spans="1:29" x14ac:dyDescent="0.25">
      <c r="A6283" s="225">
        <v>6279</v>
      </c>
      <c r="B6283" s="62" t="s">
        <v>4027</v>
      </c>
      <c r="C6283" s="13" t="s">
        <v>3340</v>
      </c>
      <c r="D6283" s="18">
        <v>0</v>
      </c>
      <c r="E6283" s="122"/>
      <c r="F6283" s="17"/>
      <c r="G6283" s="18">
        <v>0</v>
      </c>
      <c r="H6283" s="17"/>
      <c r="I6283" s="19"/>
      <c r="J6283" s="18">
        <v>0</v>
      </c>
      <c r="K6283" s="17"/>
      <c r="L6283" s="19"/>
      <c r="M6283" s="19"/>
      <c r="N6283" s="18">
        <v>0</v>
      </c>
      <c r="O6283" s="19"/>
      <c r="P6283" s="19"/>
      <c r="Q6283" s="19"/>
      <c r="R6283" s="19"/>
      <c r="S6283" s="18">
        <v>0</v>
      </c>
      <c r="T6283" s="20"/>
      <c r="U6283" s="17"/>
      <c r="V6283" s="17"/>
      <c r="W6283" s="17"/>
      <c r="X6283" s="17"/>
      <c r="Y6283" s="17"/>
      <c r="Z6283" s="18">
        <v>0</v>
      </c>
      <c r="AA6283" s="17"/>
      <c r="AB6283" s="17"/>
      <c r="AC6283" s="41">
        <v>0</v>
      </c>
    </row>
    <row r="6284" spans="1:29" x14ac:dyDescent="0.25">
      <c r="A6284" s="224">
        <v>6280</v>
      </c>
      <c r="B6284" s="62" t="s">
        <v>4028</v>
      </c>
      <c r="C6284" s="13" t="s">
        <v>3340</v>
      </c>
      <c r="D6284" s="18">
        <v>0</v>
      </c>
      <c r="E6284" s="122"/>
      <c r="F6284" s="17"/>
      <c r="G6284" s="18">
        <v>0</v>
      </c>
      <c r="H6284" s="17"/>
      <c r="I6284" s="19"/>
      <c r="J6284" s="18">
        <v>0</v>
      </c>
      <c r="K6284" s="17"/>
      <c r="L6284" s="19"/>
      <c r="M6284" s="19"/>
      <c r="N6284" s="18">
        <v>0</v>
      </c>
      <c r="O6284" s="19"/>
      <c r="P6284" s="19"/>
      <c r="Q6284" s="19"/>
      <c r="R6284" s="19"/>
      <c r="S6284" s="18">
        <v>0</v>
      </c>
      <c r="T6284" s="20"/>
      <c r="U6284" s="17"/>
      <c r="V6284" s="17"/>
      <c r="W6284" s="17"/>
      <c r="X6284" s="17"/>
      <c r="Y6284" s="17"/>
      <c r="Z6284" s="18">
        <v>0</v>
      </c>
      <c r="AA6284" s="17"/>
      <c r="AB6284" s="17"/>
      <c r="AC6284" s="41">
        <v>0</v>
      </c>
    </row>
    <row r="6285" spans="1:29" x14ac:dyDescent="0.25">
      <c r="A6285" s="224">
        <v>6281</v>
      </c>
      <c r="B6285" s="62" t="s">
        <v>4029</v>
      </c>
      <c r="C6285" s="13" t="s">
        <v>3340</v>
      </c>
      <c r="D6285" s="18">
        <v>0</v>
      </c>
      <c r="E6285" s="122"/>
      <c r="F6285" s="17"/>
      <c r="G6285" s="18">
        <v>0</v>
      </c>
      <c r="H6285" s="17"/>
      <c r="I6285" s="19"/>
      <c r="J6285" s="18">
        <v>0</v>
      </c>
      <c r="K6285" s="17"/>
      <c r="L6285" s="19"/>
      <c r="M6285" s="19"/>
      <c r="N6285" s="18">
        <v>0</v>
      </c>
      <c r="O6285" s="19"/>
      <c r="P6285" s="19"/>
      <c r="Q6285" s="19"/>
      <c r="R6285" s="19"/>
      <c r="S6285" s="18">
        <v>0</v>
      </c>
      <c r="T6285" s="20"/>
      <c r="U6285" s="17"/>
      <c r="V6285" s="17"/>
      <c r="W6285" s="17"/>
      <c r="X6285" s="17"/>
      <c r="Y6285" s="17"/>
      <c r="Z6285" s="18">
        <v>0</v>
      </c>
      <c r="AA6285" s="17"/>
      <c r="AB6285" s="17"/>
      <c r="AC6285" s="41">
        <v>0</v>
      </c>
    </row>
    <row r="6286" spans="1:29" x14ac:dyDescent="0.25">
      <c r="A6286" s="224">
        <v>6282</v>
      </c>
      <c r="B6286" s="62" t="s">
        <v>4030</v>
      </c>
      <c r="C6286" s="13" t="s">
        <v>3340</v>
      </c>
      <c r="D6286" s="18">
        <v>0</v>
      </c>
      <c r="E6286" s="122"/>
      <c r="F6286" s="17"/>
      <c r="G6286" s="18">
        <v>0</v>
      </c>
      <c r="H6286" s="17"/>
      <c r="I6286" s="19"/>
      <c r="J6286" s="18">
        <v>0</v>
      </c>
      <c r="K6286" s="17"/>
      <c r="L6286" s="19"/>
      <c r="M6286" s="19"/>
      <c r="N6286" s="18">
        <v>0</v>
      </c>
      <c r="O6286" s="19"/>
      <c r="P6286" s="19"/>
      <c r="Q6286" s="19"/>
      <c r="R6286" s="19"/>
      <c r="S6286" s="18">
        <v>0</v>
      </c>
      <c r="T6286" s="20"/>
      <c r="U6286" s="17"/>
      <c r="V6286" s="17"/>
      <c r="W6286" s="17"/>
      <c r="X6286" s="17"/>
      <c r="Y6286" s="17"/>
      <c r="Z6286" s="18">
        <v>0</v>
      </c>
      <c r="AA6286" s="17"/>
      <c r="AB6286" s="17"/>
      <c r="AC6286" s="41">
        <v>0</v>
      </c>
    </row>
    <row r="6287" spans="1:29" x14ac:dyDescent="0.25">
      <c r="A6287" s="225">
        <v>6283</v>
      </c>
      <c r="B6287" s="62" t="s">
        <v>4031</v>
      </c>
      <c r="C6287" s="13" t="s">
        <v>3340</v>
      </c>
      <c r="D6287" s="18">
        <v>0</v>
      </c>
      <c r="E6287" s="122"/>
      <c r="F6287" s="17"/>
      <c r="G6287" s="18">
        <v>0</v>
      </c>
      <c r="H6287" s="17"/>
      <c r="I6287" s="19"/>
      <c r="J6287" s="18">
        <v>0</v>
      </c>
      <c r="K6287" s="17"/>
      <c r="L6287" s="19"/>
      <c r="M6287" s="19"/>
      <c r="N6287" s="18">
        <v>0</v>
      </c>
      <c r="O6287" s="19"/>
      <c r="P6287" s="19"/>
      <c r="Q6287" s="19"/>
      <c r="R6287" s="19"/>
      <c r="S6287" s="18">
        <v>0</v>
      </c>
      <c r="T6287" s="20"/>
      <c r="U6287" s="17"/>
      <c r="V6287" s="17"/>
      <c r="W6287" s="17"/>
      <c r="X6287" s="17"/>
      <c r="Y6287" s="17"/>
      <c r="Z6287" s="18">
        <v>0</v>
      </c>
      <c r="AA6287" s="17"/>
      <c r="AB6287" s="17"/>
      <c r="AC6287" s="41">
        <v>0</v>
      </c>
    </row>
    <row r="6288" spans="1:29" x14ac:dyDescent="0.25">
      <c r="A6288" s="224">
        <v>6284</v>
      </c>
      <c r="B6288" s="62" t="s">
        <v>4032</v>
      </c>
      <c r="C6288" s="13" t="s">
        <v>3340</v>
      </c>
      <c r="D6288" s="18">
        <v>0</v>
      </c>
      <c r="E6288" s="122"/>
      <c r="F6288" s="17"/>
      <c r="G6288" s="18">
        <v>0</v>
      </c>
      <c r="H6288" s="17"/>
      <c r="I6288" s="19"/>
      <c r="J6288" s="18">
        <v>0</v>
      </c>
      <c r="K6288" s="17"/>
      <c r="L6288" s="19"/>
      <c r="M6288" s="19"/>
      <c r="N6288" s="18">
        <v>0</v>
      </c>
      <c r="O6288" s="19"/>
      <c r="P6288" s="19"/>
      <c r="Q6288" s="19"/>
      <c r="R6288" s="19"/>
      <c r="S6288" s="18">
        <v>0</v>
      </c>
      <c r="T6288" s="20"/>
      <c r="U6288" s="17"/>
      <c r="V6288" s="17"/>
      <c r="W6288" s="17"/>
      <c r="X6288" s="17"/>
      <c r="Y6288" s="17"/>
      <c r="Z6288" s="18">
        <v>0</v>
      </c>
      <c r="AA6288" s="17"/>
      <c r="AB6288" s="17"/>
      <c r="AC6288" s="41">
        <v>0</v>
      </c>
    </row>
    <row r="6289" spans="1:29" x14ac:dyDescent="0.25">
      <c r="A6289" s="224">
        <v>6285</v>
      </c>
      <c r="B6289" s="62" t="s">
        <v>4033</v>
      </c>
      <c r="C6289" s="13" t="s">
        <v>3340</v>
      </c>
      <c r="D6289" s="18">
        <v>0</v>
      </c>
      <c r="E6289" s="122"/>
      <c r="F6289" s="17"/>
      <c r="G6289" s="18">
        <v>0</v>
      </c>
      <c r="H6289" s="17"/>
      <c r="I6289" s="19"/>
      <c r="J6289" s="18">
        <v>0</v>
      </c>
      <c r="K6289" s="17"/>
      <c r="L6289" s="19"/>
      <c r="M6289" s="19"/>
      <c r="N6289" s="18">
        <v>0</v>
      </c>
      <c r="O6289" s="19"/>
      <c r="P6289" s="19"/>
      <c r="Q6289" s="19"/>
      <c r="R6289" s="19"/>
      <c r="S6289" s="18">
        <v>0</v>
      </c>
      <c r="T6289" s="20"/>
      <c r="U6289" s="17"/>
      <c r="V6289" s="17"/>
      <c r="W6289" s="17"/>
      <c r="X6289" s="17"/>
      <c r="Y6289" s="17"/>
      <c r="Z6289" s="18">
        <v>0</v>
      </c>
      <c r="AA6289" s="17"/>
      <c r="AB6289" s="17"/>
      <c r="AC6289" s="41">
        <v>0</v>
      </c>
    </row>
    <row r="6290" spans="1:29" x14ac:dyDescent="0.25">
      <c r="A6290" s="224">
        <v>6286</v>
      </c>
      <c r="B6290" s="62" t="s">
        <v>4034</v>
      </c>
      <c r="C6290" s="13" t="s">
        <v>3340</v>
      </c>
      <c r="D6290" s="18">
        <v>0</v>
      </c>
      <c r="E6290" s="122"/>
      <c r="F6290" s="17"/>
      <c r="G6290" s="18">
        <v>0</v>
      </c>
      <c r="H6290" s="17"/>
      <c r="I6290" s="19"/>
      <c r="J6290" s="18">
        <v>0</v>
      </c>
      <c r="K6290" s="17"/>
      <c r="L6290" s="19"/>
      <c r="M6290" s="19"/>
      <c r="N6290" s="18">
        <v>0</v>
      </c>
      <c r="O6290" s="19"/>
      <c r="P6290" s="19"/>
      <c r="Q6290" s="19"/>
      <c r="R6290" s="19"/>
      <c r="S6290" s="18">
        <v>0</v>
      </c>
      <c r="T6290" s="20"/>
      <c r="U6290" s="17"/>
      <c r="V6290" s="17"/>
      <c r="W6290" s="17"/>
      <c r="X6290" s="17"/>
      <c r="Y6290" s="17"/>
      <c r="Z6290" s="18">
        <v>0</v>
      </c>
      <c r="AA6290" s="17"/>
      <c r="AB6290" s="17"/>
      <c r="AC6290" s="41">
        <v>0</v>
      </c>
    </row>
    <row r="6291" spans="1:29" x14ac:dyDescent="0.25">
      <c r="A6291" s="225">
        <v>6287</v>
      </c>
      <c r="B6291" s="62" t="s">
        <v>4035</v>
      </c>
      <c r="C6291" s="13" t="s">
        <v>3340</v>
      </c>
      <c r="D6291" s="18">
        <v>0</v>
      </c>
      <c r="E6291" s="122"/>
      <c r="F6291" s="17"/>
      <c r="G6291" s="18">
        <v>0</v>
      </c>
      <c r="H6291" s="17"/>
      <c r="I6291" s="19"/>
      <c r="J6291" s="18">
        <v>0</v>
      </c>
      <c r="K6291" s="17"/>
      <c r="L6291" s="19"/>
      <c r="M6291" s="19"/>
      <c r="N6291" s="18">
        <v>0</v>
      </c>
      <c r="O6291" s="19"/>
      <c r="P6291" s="19"/>
      <c r="Q6291" s="19"/>
      <c r="R6291" s="19"/>
      <c r="S6291" s="18">
        <v>0</v>
      </c>
      <c r="T6291" s="20"/>
      <c r="U6291" s="17"/>
      <c r="V6291" s="17"/>
      <c r="W6291" s="17"/>
      <c r="X6291" s="17"/>
      <c r="Y6291" s="17"/>
      <c r="Z6291" s="18">
        <v>0</v>
      </c>
      <c r="AA6291" s="17"/>
      <c r="AB6291" s="17"/>
      <c r="AC6291" s="41">
        <v>0</v>
      </c>
    </row>
    <row r="6292" spans="1:29" x14ac:dyDescent="0.25">
      <c r="A6292" s="224">
        <v>6288</v>
      </c>
      <c r="B6292" s="62" t="s">
        <v>4036</v>
      </c>
      <c r="C6292" s="13" t="s">
        <v>3340</v>
      </c>
      <c r="D6292" s="18">
        <v>0</v>
      </c>
      <c r="E6292" s="122"/>
      <c r="F6292" s="17"/>
      <c r="G6292" s="18">
        <v>0</v>
      </c>
      <c r="H6292" s="17"/>
      <c r="I6292" s="19"/>
      <c r="J6292" s="18">
        <v>0</v>
      </c>
      <c r="K6292" s="17"/>
      <c r="L6292" s="19"/>
      <c r="M6292" s="19"/>
      <c r="N6292" s="18">
        <v>0</v>
      </c>
      <c r="O6292" s="19"/>
      <c r="P6292" s="19"/>
      <c r="Q6292" s="19"/>
      <c r="R6292" s="19"/>
      <c r="S6292" s="18">
        <v>0</v>
      </c>
      <c r="T6292" s="20"/>
      <c r="U6292" s="17"/>
      <c r="V6292" s="17"/>
      <c r="W6292" s="17"/>
      <c r="X6292" s="17"/>
      <c r="Y6292" s="17"/>
      <c r="Z6292" s="18">
        <v>0</v>
      </c>
      <c r="AA6292" s="17"/>
      <c r="AB6292" s="17"/>
      <c r="AC6292" s="41">
        <v>0</v>
      </c>
    </row>
    <row r="6293" spans="1:29" x14ac:dyDescent="0.25">
      <c r="A6293" s="224">
        <v>6289</v>
      </c>
      <c r="B6293" s="62" t="s">
        <v>4037</v>
      </c>
      <c r="C6293" s="13" t="s">
        <v>3340</v>
      </c>
      <c r="D6293" s="18">
        <v>0</v>
      </c>
      <c r="E6293" s="122"/>
      <c r="F6293" s="17"/>
      <c r="G6293" s="18">
        <v>0</v>
      </c>
      <c r="H6293" s="17"/>
      <c r="I6293" s="19"/>
      <c r="J6293" s="18">
        <v>0</v>
      </c>
      <c r="K6293" s="17"/>
      <c r="L6293" s="19"/>
      <c r="M6293" s="19"/>
      <c r="N6293" s="18">
        <v>0</v>
      </c>
      <c r="O6293" s="19"/>
      <c r="P6293" s="19"/>
      <c r="Q6293" s="19"/>
      <c r="R6293" s="19"/>
      <c r="S6293" s="18">
        <v>0</v>
      </c>
      <c r="T6293" s="20"/>
      <c r="U6293" s="17"/>
      <c r="V6293" s="17"/>
      <c r="W6293" s="17"/>
      <c r="X6293" s="17"/>
      <c r="Y6293" s="17"/>
      <c r="Z6293" s="18">
        <v>0</v>
      </c>
      <c r="AA6293" s="17"/>
      <c r="AB6293" s="17"/>
      <c r="AC6293" s="41">
        <v>0</v>
      </c>
    </row>
    <row r="6294" spans="1:29" x14ac:dyDescent="0.25">
      <c r="A6294" s="224">
        <v>6290</v>
      </c>
      <c r="B6294" s="62" t="s">
        <v>4038</v>
      </c>
      <c r="C6294" s="13" t="s">
        <v>3340</v>
      </c>
      <c r="D6294" s="18">
        <v>0</v>
      </c>
      <c r="E6294" s="122"/>
      <c r="F6294" s="17"/>
      <c r="G6294" s="18">
        <v>0</v>
      </c>
      <c r="H6294" s="17"/>
      <c r="I6294" s="19"/>
      <c r="J6294" s="18">
        <v>0</v>
      </c>
      <c r="K6294" s="17"/>
      <c r="L6294" s="19"/>
      <c r="M6294" s="19"/>
      <c r="N6294" s="18">
        <v>0</v>
      </c>
      <c r="O6294" s="19"/>
      <c r="P6294" s="19"/>
      <c r="Q6294" s="19"/>
      <c r="R6294" s="19"/>
      <c r="S6294" s="18">
        <v>0</v>
      </c>
      <c r="T6294" s="20"/>
      <c r="U6294" s="17"/>
      <c r="V6294" s="17"/>
      <c r="W6294" s="17"/>
      <c r="X6294" s="17"/>
      <c r="Y6294" s="17"/>
      <c r="Z6294" s="18">
        <v>0</v>
      </c>
      <c r="AA6294" s="17"/>
      <c r="AB6294" s="17"/>
      <c r="AC6294" s="41">
        <v>0</v>
      </c>
    </row>
    <row r="6295" spans="1:29" x14ac:dyDescent="0.25">
      <c r="A6295" s="225">
        <v>6291</v>
      </c>
      <c r="B6295" s="62" t="s">
        <v>4039</v>
      </c>
      <c r="C6295" s="13" t="s">
        <v>3340</v>
      </c>
      <c r="D6295" s="18">
        <v>0</v>
      </c>
      <c r="E6295" s="122"/>
      <c r="F6295" s="17"/>
      <c r="G6295" s="18">
        <v>0</v>
      </c>
      <c r="H6295" s="17"/>
      <c r="I6295" s="19"/>
      <c r="J6295" s="18">
        <v>0</v>
      </c>
      <c r="K6295" s="17"/>
      <c r="L6295" s="19"/>
      <c r="M6295" s="19"/>
      <c r="N6295" s="18">
        <v>0</v>
      </c>
      <c r="O6295" s="19"/>
      <c r="P6295" s="19"/>
      <c r="Q6295" s="19"/>
      <c r="R6295" s="19"/>
      <c r="S6295" s="18">
        <v>0</v>
      </c>
      <c r="T6295" s="20"/>
      <c r="U6295" s="17"/>
      <c r="V6295" s="17"/>
      <c r="W6295" s="17"/>
      <c r="X6295" s="17"/>
      <c r="Y6295" s="17"/>
      <c r="Z6295" s="18">
        <v>0</v>
      </c>
      <c r="AA6295" s="17"/>
      <c r="AB6295" s="17"/>
      <c r="AC6295" s="41">
        <v>0</v>
      </c>
    </row>
    <row r="6296" spans="1:29" x14ac:dyDescent="0.25">
      <c r="A6296" s="224">
        <v>6292</v>
      </c>
      <c r="B6296" s="62" t="s">
        <v>4040</v>
      </c>
      <c r="C6296" s="13" t="s">
        <v>3340</v>
      </c>
      <c r="D6296" s="18">
        <v>0</v>
      </c>
      <c r="E6296" s="122"/>
      <c r="F6296" s="17"/>
      <c r="G6296" s="18">
        <v>0</v>
      </c>
      <c r="H6296" s="17"/>
      <c r="I6296" s="19"/>
      <c r="J6296" s="18">
        <v>0</v>
      </c>
      <c r="K6296" s="17"/>
      <c r="L6296" s="19"/>
      <c r="M6296" s="19"/>
      <c r="N6296" s="18">
        <v>0</v>
      </c>
      <c r="O6296" s="19"/>
      <c r="P6296" s="19"/>
      <c r="Q6296" s="19"/>
      <c r="R6296" s="19"/>
      <c r="S6296" s="18">
        <v>0</v>
      </c>
      <c r="T6296" s="20"/>
      <c r="U6296" s="17"/>
      <c r="V6296" s="17"/>
      <c r="W6296" s="17"/>
      <c r="X6296" s="17"/>
      <c r="Y6296" s="17"/>
      <c r="Z6296" s="18">
        <v>0</v>
      </c>
      <c r="AA6296" s="17"/>
      <c r="AB6296" s="17"/>
      <c r="AC6296" s="41">
        <v>0</v>
      </c>
    </row>
    <row r="6297" spans="1:29" x14ac:dyDescent="0.25">
      <c r="A6297" s="224">
        <v>6293</v>
      </c>
      <c r="B6297" s="109">
        <v>1700</v>
      </c>
      <c r="C6297" s="36" t="s">
        <v>5457</v>
      </c>
      <c r="D6297" s="38">
        <v>0</v>
      </c>
      <c r="E6297" s="123"/>
      <c r="F6297" s="33"/>
      <c r="G6297" s="34">
        <v>0</v>
      </c>
      <c r="H6297" s="33"/>
      <c r="I6297" s="32"/>
      <c r="J6297" s="34">
        <v>0</v>
      </c>
      <c r="K6297" s="33"/>
      <c r="L6297" s="32"/>
      <c r="M6297" s="32"/>
      <c r="N6297" s="34">
        <v>0</v>
      </c>
      <c r="O6297" s="32"/>
      <c r="P6297" s="32"/>
      <c r="Q6297" s="32"/>
      <c r="R6297" s="32"/>
      <c r="S6297" s="34">
        <v>0</v>
      </c>
      <c r="T6297" s="35"/>
      <c r="U6297" s="33"/>
      <c r="V6297" s="33"/>
      <c r="W6297" s="33"/>
      <c r="X6297" s="33"/>
      <c r="Y6297" s="33"/>
      <c r="Z6297" s="34">
        <v>0</v>
      </c>
      <c r="AA6297" s="33"/>
      <c r="AB6297" s="33"/>
      <c r="AC6297" s="42">
        <v>0</v>
      </c>
    </row>
    <row r="6298" spans="1:29" x14ac:dyDescent="0.25">
      <c r="A6298" s="224">
        <v>6294</v>
      </c>
      <c r="B6298" s="109">
        <v>204680</v>
      </c>
      <c r="C6298" s="36" t="s">
        <v>5457</v>
      </c>
      <c r="D6298" s="38">
        <v>0</v>
      </c>
      <c r="E6298" s="123"/>
      <c r="F6298" s="33"/>
      <c r="G6298" s="34">
        <v>0</v>
      </c>
      <c r="H6298" s="33"/>
      <c r="I6298" s="32"/>
      <c r="J6298" s="34">
        <v>0</v>
      </c>
      <c r="K6298" s="33"/>
      <c r="L6298" s="32"/>
      <c r="M6298" s="32"/>
      <c r="N6298" s="34">
        <v>0</v>
      </c>
      <c r="O6298" s="32"/>
      <c r="P6298" s="32"/>
      <c r="Q6298" s="32"/>
      <c r="R6298" s="32"/>
      <c r="S6298" s="34">
        <v>0</v>
      </c>
      <c r="T6298" s="35"/>
      <c r="U6298" s="33"/>
      <c r="V6298" s="33"/>
      <c r="W6298" s="33"/>
      <c r="X6298" s="33"/>
      <c r="Y6298" s="33"/>
      <c r="Z6298" s="34">
        <v>0</v>
      </c>
      <c r="AA6298" s="33"/>
      <c r="AB6298" s="33"/>
      <c r="AC6298" s="42">
        <v>0</v>
      </c>
    </row>
    <row r="6299" spans="1:29" x14ac:dyDescent="0.25">
      <c r="A6299" s="225">
        <v>6295</v>
      </c>
      <c r="B6299" s="109">
        <v>204675</v>
      </c>
      <c r="C6299" s="36" t="s">
        <v>5457</v>
      </c>
      <c r="D6299" s="38">
        <v>0</v>
      </c>
      <c r="E6299" s="123"/>
      <c r="F6299" s="33"/>
      <c r="G6299" s="34">
        <v>0</v>
      </c>
      <c r="H6299" s="33"/>
      <c r="I6299" s="32"/>
      <c r="J6299" s="34">
        <v>0</v>
      </c>
      <c r="K6299" s="33"/>
      <c r="L6299" s="32"/>
      <c r="M6299" s="32"/>
      <c r="N6299" s="34">
        <v>0</v>
      </c>
      <c r="O6299" s="32"/>
      <c r="P6299" s="32"/>
      <c r="Q6299" s="32"/>
      <c r="R6299" s="32"/>
      <c r="S6299" s="34">
        <v>0</v>
      </c>
      <c r="T6299" s="35"/>
      <c r="U6299" s="33"/>
      <c r="V6299" s="33"/>
      <c r="W6299" s="33"/>
      <c r="X6299" s="33"/>
      <c r="Y6299" s="33"/>
      <c r="Z6299" s="34">
        <v>0</v>
      </c>
      <c r="AA6299" s="33"/>
      <c r="AB6299" s="33"/>
      <c r="AC6299" s="42">
        <v>0</v>
      </c>
    </row>
    <row r="6300" spans="1:29" x14ac:dyDescent="0.25">
      <c r="A6300" s="224">
        <v>6296</v>
      </c>
      <c r="B6300" s="109">
        <v>194125</v>
      </c>
      <c r="C6300" s="36" t="s">
        <v>5457</v>
      </c>
      <c r="D6300" s="39">
        <v>0</v>
      </c>
      <c r="E6300" s="123"/>
      <c r="F6300" s="33"/>
      <c r="G6300" s="34">
        <v>0</v>
      </c>
      <c r="H6300" s="33"/>
      <c r="I6300" s="32"/>
      <c r="J6300" s="34">
        <v>0</v>
      </c>
      <c r="K6300" s="33"/>
      <c r="L6300" s="32"/>
      <c r="M6300" s="32"/>
      <c r="N6300" s="34">
        <v>0</v>
      </c>
      <c r="O6300" s="32"/>
      <c r="P6300" s="32"/>
      <c r="Q6300" s="32"/>
      <c r="R6300" s="32"/>
      <c r="S6300" s="34">
        <v>0</v>
      </c>
      <c r="T6300" s="35"/>
      <c r="U6300" s="33"/>
      <c r="V6300" s="33"/>
      <c r="W6300" s="33"/>
      <c r="X6300" s="33"/>
      <c r="Y6300" s="33"/>
      <c r="Z6300" s="34">
        <v>0</v>
      </c>
      <c r="AA6300" s="33"/>
      <c r="AB6300" s="33"/>
      <c r="AC6300" s="42">
        <v>0</v>
      </c>
    </row>
    <row r="6301" spans="1:29" x14ac:dyDescent="0.25">
      <c r="A6301" s="224">
        <v>6297</v>
      </c>
      <c r="B6301" s="109">
        <v>174025</v>
      </c>
      <c r="C6301" s="36" t="s">
        <v>5457</v>
      </c>
      <c r="D6301" s="39">
        <v>0</v>
      </c>
      <c r="E6301" s="123"/>
      <c r="F6301" s="33"/>
      <c r="G6301" s="34">
        <v>0</v>
      </c>
      <c r="H6301" s="33"/>
      <c r="I6301" s="32"/>
      <c r="J6301" s="34">
        <v>0</v>
      </c>
      <c r="K6301" s="33"/>
      <c r="L6301" s="32"/>
      <c r="M6301" s="32"/>
      <c r="N6301" s="34">
        <v>0</v>
      </c>
      <c r="O6301" s="32"/>
      <c r="P6301" s="32"/>
      <c r="Q6301" s="32"/>
      <c r="R6301" s="32"/>
      <c r="S6301" s="34">
        <v>0</v>
      </c>
      <c r="T6301" s="35"/>
      <c r="U6301" s="33"/>
      <c r="V6301" s="33"/>
      <c r="W6301" s="33"/>
      <c r="X6301" s="33"/>
      <c r="Y6301" s="33"/>
      <c r="Z6301" s="34">
        <v>0</v>
      </c>
      <c r="AA6301" s="33"/>
      <c r="AB6301" s="33"/>
      <c r="AC6301" s="42">
        <v>0</v>
      </c>
    </row>
    <row r="6302" spans="1:29" x14ac:dyDescent="0.25">
      <c r="A6302" s="224">
        <v>6298</v>
      </c>
      <c r="B6302" s="109">
        <v>174706</v>
      </c>
      <c r="C6302" s="36" t="s">
        <v>5457</v>
      </c>
      <c r="D6302" s="39">
        <v>0</v>
      </c>
      <c r="E6302" s="123"/>
      <c r="F6302" s="33"/>
      <c r="G6302" s="34">
        <v>0</v>
      </c>
      <c r="H6302" s="33"/>
      <c r="I6302" s="32"/>
      <c r="J6302" s="34">
        <v>0</v>
      </c>
      <c r="K6302" s="33"/>
      <c r="L6302" s="32"/>
      <c r="M6302" s="32"/>
      <c r="N6302" s="34">
        <v>0</v>
      </c>
      <c r="O6302" s="32"/>
      <c r="P6302" s="32"/>
      <c r="Q6302" s="32"/>
      <c r="R6302" s="32"/>
      <c r="S6302" s="34">
        <v>0</v>
      </c>
      <c r="T6302" s="35"/>
      <c r="U6302" s="33"/>
      <c r="V6302" s="33"/>
      <c r="W6302" s="33"/>
      <c r="X6302" s="33"/>
      <c r="Y6302" s="33"/>
      <c r="Z6302" s="34">
        <v>0</v>
      </c>
      <c r="AA6302" s="33"/>
      <c r="AB6302" s="33"/>
      <c r="AC6302" s="42">
        <v>0</v>
      </c>
    </row>
    <row r="6303" spans="1:29" x14ac:dyDescent="0.25">
      <c r="A6303" s="225">
        <v>6299</v>
      </c>
      <c r="B6303" s="109">
        <v>194510</v>
      </c>
      <c r="C6303" s="36" t="s">
        <v>5457</v>
      </c>
      <c r="D6303" s="39">
        <v>0</v>
      </c>
      <c r="E6303" s="123"/>
      <c r="F6303" s="33"/>
      <c r="G6303" s="34">
        <v>0</v>
      </c>
      <c r="H6303" s="33"/>
      <c r="I6303" s="32"/>
      <c r="J6303" s="34">
        <v>0</v>
      </c>
      <c r="K6303" s="33"/>
      <c r="L6303" s="32"/>
      <c r="M6303" s="32"/>
      <c r="N6303" s="34">
        <v>0</v>
      </c>
      <c r="O6303" s="32"/>
      <c r="P6303" s="32"/>
      <c r="Q6303" s="32"/>
      <c r="R6303" s="32"/>
      <c r="S6303" s="34">
        <v>0</v>
      </c>
      <c r="T6303" s="35"/>
      <c r="U6303" s="33"/>
      <c r="V6303" s="33"/>
      <c r="W6303" s="33"/>
      <c r="X6303" s="33"/>
      <c r="Y6303" s="33"/>
      <c r="Z6303" s="34">
        <v>0</v>
      </c>
      <c r="AA6303" s="33"/>
      <c r="AB6303" s="33"/>
      <c r="AC6303" s="42">
        <v>0</v>
      </c>
    </row>
    <row r="6304" spans="1:29" x14ac:dyDescent="0.25">
      <c r="A6304" s="224">
        <v>6300</v>
      </c>
      <c r="B6304" s="109">
        <v>184231</v>
      </c>
      <c r="C6304" s="36" t="s">
        <v>5457</v>
      </c>
      <c r="D6304" s="39">
        <v>0</v>
      </c>
      <c r="E6304" s="123"/>
      <c r="F6304" s="33"/>
      <c r="G6304" s="34">
        <v>0</v>
      </c>
      <c r="H6304" s="33"/>
      <c r="I6304" s="32"/>
      <c r="J6304" s="34">
        <v>0</v>
      </c>
      <c r="K6304" s="33"/>
      <c r="L6304" s="32"/>
      <c r="M6304" s="32"/>
      <c r="N6304" s="34">
        <v>0</v>
      </c>
      <c r="O6304" s="32"/>
      <c r="P6304" s="32"/>
      <c r="Q6304" s="32"/>
      <c r="R6304" s="32"/>
      <c r="S6304" s="34">
        <v>0</v>
      </c>
      <c r="T6304" s="35"/>
      <c r="U6304" s="33"/>
      <c r="V6304" s="33"/>
      <c r="W6304" s="33"/>
      <c r="X6304" s="33"/>
      <c r="Y6304" s="33"/>
      <c r="Z6304" s="34">
        <v>0</v>
      </c>
      <c r="AA6304" s="33"/>
      <c r="AB6304" s="33"/>
      <c r="AC6304" s="42">
        <v>0</v>
      </c>
    </row>
    <row r="6305" spans="1:29" x14ac:dyDescent="0.25">
      <c r="A6305" s="224">
        <v>6301</v>
      </c>
      <c r="B6305" s="109">
        <v>184177</v>
      </c>
      <c r="C6305" s="36" t="s">
        <v>5457</v>
      </c>
      <c r="D6305" s="39">
        <v>0</v>
      </c>
      <c r="E6305" s="123"/>
      <c r="F6305" s="33"/>
      <c r="G6305" s="34">
        <v>0</v>
      </c>
      <c r="H6305" s="33"/>
      <c r="I6305" s="32"/>
      <c r="J6305" s="34">
        <v>0</v>
      </c>
      <c r="K6305" s="33"/>
      <c r="L6305" s="32"/>
      <c r="M6305" s="32"/>
      <c r="N6305" s="34">
        <v>0</v>
      </c>
      <c r="O6305" s="32"/>
      <c r="P6305" s="32"/>
      <c r="Q6305" s="32"/>
      <c r="R6305" s="32"/>
      <c r="S6305" s="34">
        <v>0</v>
      </c>
      <c r="T6305" s="35"/>
      <c r="U6305" s="33"/>
      <c r="V6305" s="33"/>
      <c r="W6305" s="33"/>
      <c r="X6305" s="33"/>
      <c r="Y6305" s="33"/>
      <c r="Z6305" s="34">
        <v>0</v>
      </c>
      <c r="AA6305" s="33"/>
      <c r="AB6305" s="33"/>
      <c r="AC6305" s="42">
        <v>0</v>
      </c>
    </row>
    <row r="6306" spans="1:29" x14ac:dyDescent="0.25">
      <c r="A6306" s="224">
        <v>6302</v>
      </c>
      <c r="B6306" s="109">
        <v>184119</v>
      </c>
      <c r="C6306" s="36" t="s">
        <v>5457</v>
      </c>
      <c r="D6306" s="39">
        <v>0</v>
      </c>
      <c r="E6306" s="123"/>
      <c r="F6306" s="33"/>
      <c r="G6306" s="34">
        <v>0</v>
      </c>
      <c r="H6306" s="33"/>
      <c r="I6306" s="32"/>
      <c r="J6306" s="34">
        <v>0</v>
      </c>
      <c r="K6306" s="33"/>
      <c r="L6306" s="32"/>
      <c r="M6306" s="32"/>
      <c r="N6306" s="34">
        <v>0</v>
      </c>
      <c r="O6306" s="32"/>
      <c r="P6306" s="32"/>
      <c r="Q6306" s="32"/>
      <c r="R6306" s="32"/>
      <c r="S6306" s="34">
        <v>0</v>
      </c>
      <c r="T6306" s="35"/>
      <c r="U6306" s="33"/>
      <c r="V6306" s="33"/>
      <c r="W6306" s="33"/>
      <c r="X6306" s="33"/>
      <c r="Y6306" s="33"/>
      <c r="Z6306" s="34">
        <v>0</v>
      </c>
      <c r="AA6306" s="33"/>
      <c r="AB6306" s="33"/>
      <c r="AC6306" s="42">
        <v>0</v>
      </c>
    </row>
    <row r="6307" spans="1:29" x14ac:dyDescent="0.25">
      <c r="A6307" s="225">
        <v>6303</v>
      </c>
      <c r="B6307" s="109">
        <v>184679</v>
      </c>
      <c r="C6307" s="36" t="s">
        <v>5457</v>
      </c>
      <c r="D6307" s="39">
        <v>0</v>
      </c>
      <c r="E6307" s="123"/>
      <c r="F6307" s="33"/>
      <c r="G6307" s="34">
        <v>0</v>
      </c>
      <c r="H6307" s="33"/>
      <c r="I6307" s="32"/>
      <c r="J6307" s="34">
        <v>0</v>
      </c>
      <c r="K6307" s="33"/>
      <c r="L6307" s="32"/>
      <c r="M6307" s="32"/>
      <c r="N6307" s="34">
        <v>0</v>
      </c>
      <c r="O6307" s="32"/>
      <c r="P6307" s="32"/>
      <c r="Q6307" s="32"/>
      <c r="R6307" s="32"/>
      <c r="S6307" s="34">
        <v>0</v>
      </c>
      <c r="T6307" s="35"/>
      <c r="U6307" s="33"/>
      <c r="V6307" s="33"/>
      <c r="W6307" s="33"/>
      <c r="X6307" s="33"/>
      <c r="Y6307" s="33"/>
      <c r="Z6307" s="34">
        <v>0</v>
      </c>
      <c r="AA6307" s="33"/>
      <c r="AB6307" s="33"/>
      <c r="AC6307" s="42">
        <v>0</v>
      </c>
    </row>
    <row r="6308" spans="1:29" x14ac:dyDescent="0.25">
      <c r="A6308" s="224">
        <v>6304</v>
      </c>
      <c r="B6308" s="111" t="s">
        <v>4058</v>
      </c>
      <c r="C6308" s="8" t="s">
        <v>4042</v>
      </c>
      <c r="D6308" s="18">
        <v>0</v>
      </c>
      <c r="E6308" s="124"/>
      <c r="F6308" s="17"/>
      <c r="G6308" s="18">
        <f>SUM(D6308*100,E6308:F6308)</f>
        <v>0</v>
      </c>
      <c r="H6308" s="17"/>
      <c r="I6308" s="19"/>
      <c r="J6308" s="18">
        <f>SUM(H6308:I6308)</f>
        <v>0</v>
      </c>
      <c r="K6308" s="17"/>
      <c r="L6308" s="19"/>
      <c r="M6308" s="19"/>
      <c r="N6308" s="18">
        <f>SUM(K6308:M6308)</f>
        <v>0</v>
      </c>
      <c r="O6308" s="19"/>
      <c r="P6308" s="19"/>
      <c r="Q6308" s="19"/>
      <c r="R6308" s="19"/>
      <c r="S6308" s="18">
        <f>SUM(O6308:R6308)</f>
        <v>0</v>
      </c>
      <c r="T6308" s="20"/>
      <c r="U6308" s="17"/>
      <c r="V6308" s="17"/>
      <c r="W6308" s="17"/>
      <c r="X6308" s="17"/>
      <c r="Y6308" s="17"/>
      <c r="Z6308" s="18">
        <f>SUM(T6308:Y6308)</f>
        <v>0</v>
      </c>
      <c r="AA6308" s="17"/>
      <c r="AB6308" s="17"/>
      <c r="AC6308" s="41">
        <f>G6308+J6308+N6308+S6308+Z6308+AA6308-AB6308</f>
        <v>0</v>
      </c>
    </row>
    <row r="6309" spans="1:29" x14ac:dyDescent="0.25">
      <c r="A6309" s="224">
        <v>6305</v>
      </c>
      <c r="B6309" s="111" t="s">
        <v>4092</v>
      </c>
      <c r="C6309" s="8" t="s">
        <v>4042</v>
      </c>
      <c r="D6309" s="18">
        <v>0</v>
      </c>
      <c r="E6309" s="124"/>
      <c r="F6309" s="17"/>
      <c r="G6309" s="18">
        <f>SUM(D6309*100,E6309:F6309)</f>
        <v>0</v>
      </c>
      <c r="H6309" s="17"/>
      <c r="I6309" s="19"/>
      <c r="J6309" s="18">
        <f>SUM(H6309:I6309)</f>
        <v>0</v>
      </c>
      <c r="K6309" s="17"/>
      <c r="L6309" s="19"/>
      <c r="M6309" s="19"/>
      <c r="N6309" s="18">
        <f>SUM(K6309:M6309)</f>
        <v>0</v>
      </c>
      <c r="O6309" s="19"/>
      <c r="P6309" s="19"/>
      <c r="Q6309" s="19"/>
      <c r="R6309" s="19"/>
      <c r="S6309" s="18">
        <f>SUM(O6309:R6309)</f>
        <v>0</v>
      </c>
      <c r="T6309" s="20"/>
      <c r="U6309" s="17"/>
      <c r="V6309" s="17"/>
      <c r="W6309" s="17"/>
      <c r="X6309" s="17"/>
      <c r="Y6309" s="17"/>
      <c r="Z6309" s="18">
        <f>SUM(T6309:Y6309)</f>
        <v>0</v>
      </c>
      <c r="AA6309" s="17"/>
      <c r="AB6309" s="17"/>
      <c r="AC6309" s="41">
        <f>G6309+J6309+N6309+S6309+Z6309+AA6309-AB6309</f>
        <v>0</v>
      </c>
    </row>
    <row r="6310" spans="1:29" x14ac:dyDescent="0.25">
      <c r="A6310" s="224">
        <v>6306</v>
      </c>
      <c r="B6310" s="81" t="s">
        <v>4404</v>
      </c>
      <c r="C6310" s="8" t="s">
        <v>4042</v>
      </c>
      <c r="D6310" s="18">
        <v>0</v>
      </c>
      <c r="E6310" s="124"/>
      <c r="F6310" s="17"/>
      <c r="G6310" s="18">
        <f>SUM(D6310*100,E6310:F6310)</f>
        <v>0</v>
      </c>
      <c r="H6310" s="17"/>
      <c r="I6310" s="19"/>
      <c r="J6310" s="18">
        <f>SUM(H6310:I6310)</f>
        <v>0</v>
      </c>
      <c r="K6310" s="17"/>
      <c r="L6310" s="19"/>
      <c r="M6310" s="19"/>
      <c r="N6310" s="18">
        <f>SUM(K6310:M6310)</f>
        <v>0</v>
      </c>
      <c r="O6310" s="19"/>
      <c r="P6310" s="19"/>
      <c r="Q6310" s="19"/>
      <c r="R6310" s="19"/>
      <c r="S6310" s="18">
        <f>SUM(O6310:R6310)</f>
        <v>0</v>
      </c>
      <c r="T6310" s="20"/>
      <c r="U6310" s="17"/>
      <c r="V6310" s="17"/>
      <c r="W6310" s="17"/>
      <c r="X6310" s="17"/>
      <c r="Y6310" s="17"/>
      <c r="Z6310" s="18">
        <f>SUM(T6310:Y6310)</f>
        <v>0</v>
      </c>
      <c r="AA6310" s="17"/>
      <c r="AB6310" s="17"/>
      <c r="AC6310" s="41">
        <f>G6310+J6310+N6310+S6310+Z6310+AA6310-AB6310</f>
        <v>0</v>
      </c>
    </row>
    <row r="6311" spans="1:29" x14ac:dyDescent="0.25">
      <c r="A6311" s="225">
        <v>6307</v>
      </c>
      <c r="B6311" s="81" t="s">
        <v>4422</v>
      </c>
      <c r="C6311" s="8" t="s">
        <v>4042</v>
      </c>
      <c r="D6311" s="18">
        <v>0</v>
      </c>
      <c r="E6311" s="124"/>
      <c r="F6311" s="17"/>
      <c r="G6311" s="18">
        <f>SUM(D6311*100,E6311:F6311)</f>
        <v>0</v>
      </c>
      <c r="H6311" s="17"/>
      <c r="I6311" s="19"/>
      <c r="J6311" s="18">
        <f>SUM(H6311:I6311)</f>
        <v>0</v>
      </c>
      <c r="K6311" s="17"/>
      <c r="L6311" s="19"/>
      <c r="M6311" s="19"/>
      <c r="N6311" s="18">
        <f>SUM(K6311:M6311)</f>
        <v>0</v>
      </c>
      <c r="O6311" s="19"/>
      <c r="P6311" s="19"/>
      <c r="Q6311" s="19"/>
      <c r="R6311" s="19"/>
      <c r="S6311" s="18">
        <f>SUM(O6311:R6311)</f>
        <v>0</v>
      </c>
      <c r="T6311" s="20"/>
      <c r="U6311" s="17"/>
      <c r="V6311" s="17"/>
      <c r="W6311" s="17"/>
      <c r="X6311" s="17"/>
      <c r="Y6311" s="17"/>
      <c r="Z6311" s="18">
        <f>SUM(T6311:Y6311)</f>
        <v>0</v>
      </c>
      <c r="AA6311" s="17"/>
      <c r="AB6311" s="17"/>
      <c r="AC6311" s="41">
        <f>G6311+J6311+N6311+S6311+Z6311+AA6311-AB6311</f>
        <v>0</v>
      </c>
    </row>
    <row r="6312" spans="1:29" x14ac:dyDescent="0.25">
      <c r="A6312" s="224">
        <v>6308</v>
      </c>
      <c r="B6312" s="62" t="s">
        <v>4627</v>
      </c>
      <c r="C6312" s="50" t="s">
        <v>4042</v>
      </c>
      <c r="D6312" s="18">
        <v>0</v>
      </c>
      <c r="E6312" s="124"/>
      <c r="F6312" s="17"/>
      <c r="G6312" s="18">
        <f>SUM(D6312*100,E6312:F6312)</f>
        <v>0</v>
      </c>
      <c r="H6312" s="17"/>
      <c r="I6312" s="19"/>
      <c r="J6312" s="18">
        <f>SUM(H6312:I6312)</f>
        <v>0</v>
      </c>
      <c r="K6312" s="17"/>
      <c r="L6312" s="19"/>
      <c r="M6312" s="19"/>
      <c r="N6312" s="18">
        <f>SUM(K6312:M6312)</f>
        <v>0</v>
      </c>
      <c r="O6312" s="19"/>
      <c r="P6312" s="19"/>
      <c r="Q6312" s="19"/>
      <c r="R6312" s="19"/>
      <c r="S6312" s="18">
        <f>SUM(O6312:R6312)</f>
        <v>0</v>
      </c>
      <c r="T6312" s="20"/>
      <c r="U6312" s="17"/>
      <c r="V6312" s="17"/>
      <c r="W6312" s="17"/>
      <c r="X6312" s="17"/>
      <c r="Y6312" s="17"/>
      <c r="Z6312" s="18">
        <f>SUM(T6312:Y6312)</f>
        <v>0</v>
      </c>
      <c r="AA6312" s="17"/>
      <c r="AB6312" s="17"/>
      <c r="AC6312" s="41">
        <f>G6312+J6312+N6312+S6312+Z6312+AA6312-AB6312</f>
        <v>0</v>
      </c>
    </row>
    <row r="6313" spans="1:29" x14ac:dyDescent="0.25">
      <c r="A6313" s="224">
        <v>6309</v>
      </c>
      <c r="B6313" s="62" t="s">
        <v>4784</v>
      </c>
      <c r="C6313" s="8" t="s">
        <v>4042</v>
      </c>
      <c r="D6313" s="18">
        <v>0</v>
      </c>
      <c r="E6313" s="124"/>
      <c r="F6313" s="17"/>
      <c r="G6313" s="18">
        <f>SUM(D6313*100,E6313:F6313)</f>
        <v>0</v>
      </c>
      <c r="H6313" s="17"/>
      <c r="I6313" s="19"/>
      <c r="J6313" s="18">
        <f>SUM(H6313:I6313)</f>
        <v>0</v>
      </c>
      <c r="K6313" s="17"/>
      <c r="L6313" s="19"/>
      <c r="M6313" s="19"/>
      <c r="N6313" s="18">
        <f>SUM(K6313:M6313)</f>
        <v>0</v>
      </c>
      <c r="O6313" s="19"/>
      <c r="P6313" s="19"/>
      <c r="Q6313" s="19"/>
      <c r="R6313" s="19"/>
      <c r="S6313" s="18">
        <f>SUM(O6313:R6313)</f>
        <v>0</v>
      </c>
      <c r="T6313" s="20"/>
      <c r="U6313" s="17"/>
      <c r="V6313" s="17"/>
      <c r="W6313" s="17"/>
      <c r="X6313" s="17"/>
      <c r="Y6313" s="17"/>
      <c r="Z6313" s="18">
        <f>SUM(T6313:Y6313)</f>
        <v>0</v>
      </c>
      <c r="AA6313" s="17"/>
      <c r="AB6313" s="17"/>
      <c r="AC6313" s="41">
        <f>G6313+J6313+N6313+S6313+Z6313+AA6313-AB6313</f>
        <v>0</v>
      </c>
    </row>
    <row r="6314" spans="1:29" x14ac:dyDescent="0.25">
      <c r="A6314" s="224">
        <v>6310</v>
      </c>
      <c r="B6314" s="62" t="s">
        <v>4835</v>
      </c>
      <c r="C6314" s="8" t="s">
        <v>4042</v>
      </c>
      <c r="D6314" s="18">
        <v>0</v>
      </c>
      <c r="E6314" s="124"/>
      <c r="F6314" s="17"/>
      <c r="G6314" s="18">
        <f>SUM(D6314*100,E6314:F6314)</f>
        <v>0</v>
      </c>
      <c r="H6314" s="17"/>
      <c r="I6314" s="19"/>
      <c r="J6314" s="18">
        <f>SUM(H6314:I6314)</f>
        <v>0</v>
      </c>
      <c r="K6314" s="17"/>
      <c r="L6314" s="19"/>
      <c r="M6314" s="19"/>
      <c r="N6314" s="18">
        <f>SUM(K6314:M6314)</f>
        <v>0</v>
      </c>
      <c r="O6314" s="19"/>
      <c r="P6314" s="19"/>
      <c r="Q6314" s="19"/>
      <c r="R6314" s="19"/>
      <c r="S6314" s="18">
        <f>SUM(O6314:R6314)</f>
        <v>0</v>
      </c>
      <c r="T6314" s="20"/>
      <c r="U6314" s="17"/>
      <c r="V6314" s="17"/>
      <c r="W6314" s="17"/>
      <c r="X6314" s="17"/>
      <c r="Y6314" s="17"/>
      <c r="Z6314" s="18">
        <f>SUM(T6314:Y6314)</f>
        <v>0</v>
      </c>
      <c r="AA6314" s="17"/>
      <c r="AB6314" s="17"/>
      <c r="AC6314" s="41">
        <f>G6314+J6314+N6314+S6314+Z6314+AA6314-AB6314</f>
        <v>0</v>
      </c>
    </row>
    <row r="6315" spans="1:29" x14ac:dyDescent="0.25">
      <c r="A6315" s="225">
        <v>6311</v>
      </c>
      <c r="B6315" s="62" t="s">
        <v>4958</v>
      </c>
      <c r="C6315" s="8" t="s">
        <v>4042</v>
      </c>
      <c r="D6315" s="18">
        <v>0</v>
      </c>
      <c r="E6315" s="124"/>
      <c r="F6315" s="17"/>
      <c r="G6315" s="18">
        <f>SUM(D6315*100,E6315:F6315)</f>
        <v>0</v>
      </c>
      <c r="H6315" s="17"/>
      <c r="I6315" s="19"/>
      <c r="J6315" s="18">
        <f>SUM(H6315:I6315)</f>
        <v>0</v>
      </c>
      <c r="K6315" s="17"/>
      <c r="L6315" s="19"/>
      <c r="M6315" s="19"/>
      <c r="N6315" s="18">
        <f>SUM(K6315:M6315)</f>
        <v>0</v>
      </c>
      <c r="O6315" s="19"/>
      <c r="P6315" s="19"/>
      <c r="Q6315" s="19"/>
      <c r="R6315" s="19"/>
      <c r="S6315" s="18">
        <f>SUM(O6315:R6315)</f>
        <v>0</v>
      </c>
      <c r="T6315" s="20"/>
      <c r="U6315" s="17"/>
      <c r="V6315" s="17"/>
      <c r="W6315" s="17"/>
      <c r="X6315" s="17"/>
      <c r="Y6315" s="17"/>
      <c r="Z6315" s="18">
        <f>SUM(T6315:Y6315)</f>
        <v>0</v>
      </c>
      <c r="AA6315" s="17"/>
      <c r="AB6315" s="17"/>
      <c r="AC6315" s="41">
        <f>G6315+J6315+N6315+S6315+Z6315+AA6315-AB6315</f>
        <v>0</v>
      </c>
    </row>
    <row r="6316" spans="1:29" x14ac:dyDescent="0.25">
      <c r="A6316" s="224">
        <v>6312</v>
      </c>
      <c r="B6316" s="62" t="s">
        <v>4971</v>
      </c>
      <c r="C6316" s="8" t="s">
        <v>4042</v>
      </c>
      <c r="D6316" s="18">
        <v>0</v>
      </c>
      <c r="E6316" s="124"/>
      <c r="F6316" s="17"/>
      <c r="G6316" s="18">
        <f>SUM(D6316*100,E6316:F6316)</f>
        <v>0</v>
      </c>
      <c r="H6316" s="17"/>
      <c r="I6316" s="19"/>
      <c r="J6316" s="18">
        <f>SUM(H6316:I6316)</f>
        <v>0</v>
      </c>
      <c r="K6316" s="17"/>
      <c r="L6316" s="19"/>
      <c r="M6316" s="19"/>
      <c r="N6316" s="18">
        <f>SUM(K6316:M6316)</f>
        <v>0</v>
      </c>
      <c r="O6316" s="19"/>
      <c r="P6316" s="19"/>
      <c r="Q6316" s="19"/>
      <c r="R6316" s="19"/>
      <c r="S6316" s="18">
        <f>SUM(O6316:R6316)</f>
        <v>0</v>
      </c>
      <c r="T6316" s="20"/>
      <c r="U6316" s="17"/>
      <c r="V6316" s="17"/>
      <c r="W6316" s="17"/>
      <c r="X6316" s="17"/>
      <c r="Y6316" s="17"/>
      <c r="Z6316" s="18">
        <f>SUM(T6316:Y6316)</f>
        <v>0</v>
      </c>
      <c r="AA6316" s="17"/>
      <c r="AB6316" s="17"/>
      <c r="AC6316" s="41">
        <f>G6316+J6316+N6316+S6316+Z6316+AA6316-AB6316</f>
        <v>0</v>
      </c>
    </row>
    <row r="6317" spans="1:29" x14ac:dyDescent="0.25">
      <c r="A6317" s="224">
        <v>6313</v>
      </c>
      <c r="B6317" s="58" t="s">
        <v>5018</v>
      </c>
      <c r="C6317" s="8" t="s">
        <v>4042</v>
      </c>
      <c r="D6317" s="18">
        <v>0</v>
      </c>
      <c r="E6317" s="124"/>
      <c r="F6317" s="17"/>
      <c r="G6317" s="18">
        <f>SUM(D6317*100,E6317:F6317)</f>
        <v>0</v>
      </c>
      <c r="H6317" s="17"/>
      <c r="I6317" s="19"/>
      <c r="J6317" s="18">
        <f>SUM(H6317:I6317)</f>
        <v>0</v>
      </c>
      <c r="K6317" s="17"/>
      <c r="L6317" s="19"/>
      <c r="M6317" s="19"/>
      <c r="N6317" s="18">
        <f>SUM(K6317:M6317)</f>
        <v>0</v>
      </c>
      <c r="O6317" s="19"/>
      <c r="P6317" s="19"/>
      <c r="Q6317" s="19"/>
      <c r="R6317" s="19"/>
      <c r="S6317" s="18">
        <f>SUM(O6317:R6317)</f>
        <v>0</v>
      </c>
      <c r="T6317" s="20"/>
      <c r="U6317" s="17"/>
      <c r="V6317" s="17"/>
      <c r="W6317" s="17"/>
      <c r="X6317" s="17"/>
      <c r="Y6317" s="17"/>
      <c r="Z6317" s="18">
        <f>SUM(T6317:Y6317)</f>
        <v>0</v>
      </c>
      <c r="AA6317" s="17"/>
      <c r="AB6317" s="17"/>
      <c r="AC6317" s="41">
        <f>G6317+J6317+N6317+S6317+Z6317+AA6317-AB6317</f>
        <v>0</v>
      </c>
    </row>
    <row r="6318" spans="1:29" x14ac:dyDescent="0.25">
      <c r="A6318" s="224">
        <v>6314</v>
      </c>
      <c r="B6318" s="62" t="s">
        <v>5067</v>
      </c>
      <c r="C6318" s="24" t="s">
        <v>4042</v>
      </c>
      <c r="D6318" s="18">
        <v>0</v>
      </c>
      <c r="E6318" s="124"/>
      <c r="F6318" s="17"/>
      <c r="G6318" s="18">
        <f>SUM(D6318*100,E6318:F6318)</f>
        <v>0</v>
      </c>
      <c r="H6318" s="17"/>
      <c r="I6318" s="19"/>
      <c r="J6318" s="18">
        <f>SUM(H6318:I6318)</f>
        <v>0</v>
      </c>
      <c r="K6318" s="17"/>
      <c r="L6318" s="19"/>
      <c r="M6318" s="19"/>
      <c r="N6318" s="18">
        <f>SUM(K6318:M6318)</f>
        <v>0</v>
      </c>
      <c r="O6318" s="19"/>
      <c r="P6318" s="19"/>
      <c r="Q6318" s="19"/>
      <c r="R6318" s="19"/>
      <c r="S6318" s="18">
        <f>SUM(O6318:R6318)</f>
        <v>0</v>
      </c>
      <c r="T6318" s="20"/>
      <c r="U6318" s="17"/>
      <c r="V6318" s="17"/>
      <c r="W6318" s="17"/>
      <c r="X6318" s="17"/>
      <c r="Y6318" s="17"/>
      <c r="Z6318" s="18">
        <f>SUM(T6318:Y6318)</f>
        <v>0</v>
      </c>
      <c r="AA6318" s="17"/>
      <c r="AB6318" s="17"/>
      <c r="AC6318" s="41">
        <f>G6318+J6318+N6318+S6318+Z6318+AA6318-AB6318</f>
        <v>0</v>
      </c>
    </row>
    <row r="6319" spans="1:29" x14ac:dyDescent="0.25">
      <c r="A6319" s="225">
        <v>6315</v>
      </c>
      <c r="B6319" s="62" t="s">
        <v>5072</v>
      </c>
      <c r="C6319" s="24" t="s">
        <v>4042</v>
      </c>
      <c r="D6319" s="18">
        <v>0</v>
      </c>
      <c r="E6319" s="124"/>
      <c r="F6319" s="17"/>
      <c r="G6319" s="18">
        <f>SUM(D6319*100,E6319:F6319)</f>
        <v>0</v>
      </c>
      <c r="H6319" s="17"/>
      <c r="I6319" s="19"/>
      <c r="J6319" s="18">
        <f>SUM(H6319:I6319)</f>
        <v>0</v>
      </c>
      <c r="K6319" s="17"/>
      <c r="L6319" s="19"/>
      <c r="M6319" s="19"/>
      <c r="N6319" s="18">
        <f>SUM(K6319:M6319)</f>
        <v>0</v>
      </c>
      <c r="O6319" s="19"/>
      <c r="P6319" s="19"/>
      <c r="Q6319" s="19"/>
      <c r="R6319" s="19"/>
      <c r="S6319" s="18">
        <f>SUM(O6319:R6319)</f>
        <v>0</v>
      </c>
      <c r="T6319" s="20"/>
      <c r="U6319" s="17"/>
      <c r="V6319" s="17"/>
      <c r="W6319" s="17"/>
      <c r="X6319" s="17"/>
      <c r="Y6319" s="17"/>
      <c r="Z6319" s="18">
        <f>SUM(T6319:Y6319)</f>
        <v>0</v>
      </c>
      <c r="AA6319" s="17"/>
      <c r="AB6319" s="17"/>
      <c r="AC6319" s="41">
        <f>G6319+J6319+N6319+S6319+Z6319+AA6319-AB6319</f>
        <v>0</v>
      </c>
    </row>
    <row r="6320" spans="1:29" x14ac:dyDescent="0.25">
      <c r="A6320" s="224">
        <v>6316</v>
      </c>
      <c r="B6320" s="62" t="s">
        <v>5101</v>
      </c>
      <c r="C6320" s="24" t="s">
        <v>4042</v>
      </c>
      <c r="D6320" s="18">
        <v>0</v>
      </c>
      <c r="E6320" s="124"/>
      <c r="F6320" s="17"/>
      <c r="G6320" s="18">
        <f>SUM(D6320*100,E6320:F6320)</f>
        <v>0</v>
      </c>
      <c r="H6320" s="17"/>
      <c r="I6320" s="19"/>
      <c r="J6320" s="18">
        <f>SUM(H6320:I6320)</f>
        <v>0</v>
      </c>
      <c r="K6320" s="17"/>
      <c r="L6320" s="19"/>
      <c r="M6320" s="19"/>
      <c r="N6320" s="18">
        <f>SUM(K6320:M6320)</f>
        <v>0</v>
      </c>
      <c r="O6320" s="19"/>
      <c r="P6320" s="19"/>
      <c r="Q6320" s="19"/>
      <c r="R6320" s="19"/>
      <c r="S6320" s="18">
        <f>SUM(O6320:R6320)</f>
        <v>0</v>
      </c>
      <c r="T6320" s="20"/>
      <c r="U6320" s="17"/>
      <c r="V6320" s="17"/>
      <c r="W6320" s="17"/>
      <c r="X6320" s="17"/>
      <c r="Y6320" s="17"/>
      <c r="Z6320" s="18">
        <f>SUM(T6320:Y6320)</f>
        <v>0</v>
      </c>
      <c r="AA6320" s="17"/>
      <c r="AB6320" s="17"/>
      <c r="AC6320" s="41">
        <f>G6320+J6320+N6320+S6320+Z6320+AA6320-AB6320</f>
        <v>0</v>
      </c>
    </row>
    <row r="6321" spans="1:29" x14ac:dyDescent="0.25">
      <c r="A6321" s="224">
        <v>6317</v>
      </c>
      <c r="B6321" s="62" t="s">
        <v>5149</v>
      </c>
      <c r="C6321" s="24" t="s">
        <v>4042</v>
      </c>
      <c r="D6321" s="18">
        <v>0</v>
      </c>
      <c r="E6321" s="124"/>
      <c r="F6321" s="17"/>
      <c r="G6321" s="18">
        <f>SUM(D6321*100,E6321:F6321)</f>
        <v>0</v>
      </c>
      <c r="H6321" s="17"/>
      <c r="I6321" s="19"/>
      <c r="J6321" s="18">
        <f>SUM(H6321:I6321)</f>
        <v>0</v>
      </c>
      <c r="K6321" s="17"/>
      <c r="L6321" s="19"/>
      <c r="M6321" s="19"/>
      <c r="N6321" s="18">
        <f>SUM(K6321:M6321)</f>
        <v>0</v>
      </c>
      <c r="O6321" s="19"/>
      <c r="P6321" s="19"/>
      <c r="Q6321" s="19"/>
      <c r="R6321" s="19"/>
      <c r="S6321" s="18">
        <f>SUM(O6321:R6321)</f>
        <v>0</v>
      </c>
      <c r="T6321" s="20"/>
      <c r="U6321" s="17"/>
      <c r="V6321" s="17"/>
      <c r="W6321" s="17"/>
      <c r="X6321" s="17"/>
      <c r="Y6321" s="17"/>
      <c r="Z6321" s="18">
        <f>SUM(T6321:Y6321)</f>
        <v>0</v>
      </c>
      <c r="AA6321" s="17"/>
      <c r="AB6321" s="17"/>
      <c r="AC6321" s="41">
        <f>G6321+J6321+N6321+S6321+Z6321+AA6321-AB6321</f>
        <v>0</v>
      </c>
    </row>
    <row r="6322" spans="1:29" x14ac:dyDescent="0.25">
      <c r="A6322" s="224">
        <v>6318</v>
      </c>
      <c r="B6322" s="62" t="s">
        <v>5193</v>
      </c>
      <c r="C6322" s="24" t="s">
        <v>4042</v>
      </c>
      <c r="D6322" s="18">
        <v>0</v>
      </c>
      <c r="E6322" s="124"/>
      <c r="F6322" s="17"/>
      <c r="G6322" s="18">
        <f>SUM(D6322*100,E6322:F6322)</f>
        <v>0</v>
      </c>
      <c r="H6322" s="17"/>
      <c r="I6322" s="19"/>
      <c r="J6322" s="18">
        <f>SUM(H6322:I6322)</f>
        <v>0</v>
      </c>
      <c r="K6322" s="17"/>
      <c r="L6322" s="19"/>
      <c r="M6322" s="19"/>
      <c r="N6322" s="18">
        <f>SUM(K6322:M6322)</f>
        <v>0</v>
      </c>
      <c r="O6322" s="19"/>
      <c r="P6322" s="19"/>
      <c r="Q6322" s="19"/>
      <c r="R6322" s="19"/>
      <c r="S6322" s="18">
        <f>SUM(O6322:R6322)</f>
        <v>0</v>
      </c>
      <c r="T6322" s="20"/>
      <c r="U6322" s="17"/>
      <c r="V6322" s="17"/>
      <c r="W6322" s="17"/>
      <c r="X6322" s="17"/>
      <c r="Y6322" s="17"/>
      <c r="Z6322" s="18">
        <f>SUM(T6322:Y6322)</f>
        <v>0</v>
      </c>
      <c r="AA6322" s="17"/>
      <c r="AB6322" s="17"/>
      <c r="AC6322" s="41">
        <f>G6322+J6322+N6322+S6322+Z6322+AA6322-AB6322</f>
        <v>0</v>
      </c>
    </row>
    <row r="6323" spans="1:29" x14ac:dyDescent="0.25">
      <c r="A6323" s="225">
        <v>6319</v>
      </c>
    </row>
    <row r="6324" spans="1:29" x14ac:dyDescent="0.25">
      <c r="A6324" s="224">
        <v>6320</v>
      </c>
    </row>
    <row r="6325" spans="1:29" x14ac:dyDescent="0.25">
      <c r="A6325" s="224">
        <v>6321</v>
      </c>
    </row>
    <row r="6326" spans="1:29" x14ac:dyDescent="0.25">
      <c r="A6326" s="224">
        <v>6322</v>
      </c>
    </row>
    <row r="6327" spans="1:29" x14ac:dyDescent="0.25">
      <c r="A6327" s="225">
        <v>6323</v>
      </c>
    </row>
    <row r="6328" spans="1:29" x14ac:dyDescent="0.25">
      <c r="A6328" s="224">
        <v>6324</v>
      </c>
    </row>
    <row r="6329" spans="1:29" x14ac:dyDescent="0.25">
      <c r="A6329" s="224">
        <v>6325</v>
      </c>
    </row>
    <row r="6330" spans="1:29" x14ac:dyDescent="0.25">
      <c r="A6330" s="224">
        <v>6326</v>
      </c>
    </row>
    <row r="6331" spans="1:29" x14ac:dyDescent="0.25">
      <c r="A6331" s="225">
        <v>6327</v>
      </c>
    </row>
    <row r="6332" spans="1:29" x14ac:dyDescent="0.25">
      <c r="A6332" s="224">
        <v>6328</v>
      </c>
    </row>
    <row r="6333" spans="1:29" x14ac:dyDescent="0.25">
      <c r="A6333" s="224">
        <v>6329</v>
      </c>
    </row>
    <row r="6334" spans="1:29" x14ac:dyDescent="0.25">
      <c r="A6334" s="224">
        <v>6330</v>
      </c>
    </row>
    <row r="6335" spans="1:29" x14ac:dyDescent="0.25">
      <c r="A6335" s="225">
        <v>6331</v>
      </c>
    </row>
    <row r="6336" spans="1:29" x14ac:dyDescent="0.25">
      <c r="A6336" s="224">
        <v>6332</v>
      </c>
    </row>
    <row r="6337" spans="1:1" x14ac:dyDescent="0.25">
      <c r="A6337" s="224">
        <v>6333</v>
      </c>
    </row>
    <row r="6338" spans="1:1" x14ac:dyDescent="0.25">
      <c r="A6338" s="224">
        <v>6334</v>
      </c>
    </row>
    <row r="6339" spans="1:1" x14ac:dyDescent="0.25">
      <c r="A6339" s="225">
        <v>6335</v>
      </c>
    </row>
    <row r="6340" spans="1:1" x14ac:dyDescent="0.25">
      <c r="A6340" s="224">
        <v>6336</v>
      </c>
    </row>
    <row r="6341" spans="1:1" x14ac:dyDescent="0.25">
      <c r="A6341" s="224">
        <v>6337</v>
      </c>
    </row>
    <row r="6342" spans="1:1" x14ac:dyDescent="0.25">
      <c r="A6342" s="224">
        <v>6338</v>
      </c>
    </row>
    <row r="6343" spans="1:1" x14ac:dyDescent="0.25">
      <c r="A6343" s="225">
        <v>6339</v>
      </c>
    </row>
    <row r="6344" spans="1:1" x14ac:dyDescent="0.25">
      <c r="A6344" s="224">
        <v>6340</v>
      </c>
    </row>
    <row r="6345" spans="1:1" x14ac:dyDescent="0.25">
      <c r="A6345" s="224">
        <v>6341</v>
      </c>
    </row>
    <row r="6346" spans="1:1" x14ac:dyDescent="0.25">
      <c r="A6346" s="224">
        <v>6342</v>
      </c>
    </row>
    <row r="6347" spans="1:1" x14ac:dyDescent="0.25">
      <c r="A6347" s="225">
        <v>6343</v>
      </c>
    </row>
    <row r="6348" spans="1:1" x14ac:dyDescent="0.25">
      <c r="A6348" s="224">
        <v>6344</v>
      </c>
    </row>
    <row r="6349" spans="1:1" x14ac:dyDescent="0.25">
      <c r="A6349" s="224">
        <v>6345</v>
      </c>
    </row>
    <row r="6350" spans="1:1" x14ac:dyDescent="0.25">
      <c r="A6350" s="224">
        <v>6346</v>
      </c>
    </row>
    <row r="6351" spans="1:1" x14ac:dyDescent="0.25">
      <c r="A6351" s="225">
        <v>6347</v>
      </c>
    </row>
    <row r="6352" spans="1:1" x14ac:dyDescent="0.25">
      <c r="A6352" s="224">
        <v>6348</v>
      </c>
    </row>
    <row r="6353" spans="1:1" x14ac:dyDescent="0.25">
      <c r="A6353" s="224">
        <v>6349</v>
      </c>
    </row>
    <row r="6354" spans="1:1" x14ac:dyDescent="0.25">
      <c r="A6354" s="224">
        <v>6350</v>
      </c>
    </row>
    <row r="6355" spans="1:1" x14ac:dyDescent="0.25">
      <c r="A6355" s="225">
        <v>6351</v>
      </c>
    </row>
    <row r="6356" spans="1:1" x14ac:dyDescent="0.25">
      <c r="A6356" s="224">
        <v>6352</v>
      </c>
    </row>
    <row r="6357" spans="1:1" x14ac:dyDescent="0.25">
      <c r="A6357" s="224">
        <v>6353</v>
      </c>
    </row>
    <row r="6358" spans="1:1" x14ac:dyDescent="0.25">
      <c r="A6358" s="224">
        <v>6354</v>
      </c>
    </row>
    <row r="6359" spans="1:1" x14ac:dyDescent="0.25">
      <c r="A6359" s="225">
        <v>6355</v>
      </c>
    </row>
    <row r="6360" spans="1:1" x14ac:dyDescent="0.25">
      <c r="A6360" s="224">
        <v>6356</v>
      </c>
    </row>
    <row r="6361" spans="1:1" x14ac:dyDescent="0.25">
      <c r="A6361" s="224">
        <v>6357</v>
      </c>
    </row>
    <row r="6362" spans="1:1" x14ac:dyDescent="0.25">
      <c r="A6362" s="224">
        <v>6358</v>
      </c>
    </row>
    <row r="6363" spans="1:1" x14ac:dyDescent="0.25">
      <c r="A6363" s="225">
        <v>6359</v>
      </c>
    </row>
    <row r="6364" spans="1:1" x14ac:dyDescent="0.25">
      <c r="A6364" s="224">
        <v>6360</v>
      </c>
    </row>
    <row r="6365" spans="1:1" x14ac:dyDescent="0.25">
      <c r="A6365" s="224">
        <v>6361</v>
      </c>
    </row>
    <row r="6366" spans="1:1" x14ac:dyDescent="0.25">
      <c r="A6366" s="224">
        <v>6362</v>
      </c>
    </row>
    <row r="6367" spans="1:1" x14ac:dyDescent="0.25">
      <c r="A6367" s="225">
        <v>6363</v>
      </c>
    </row>
    <row r="6368" spans="1:1" x14ac:dyDescent="0.25">
      <c r="A6368" s="224">
        <v>6364</v>
      </c>
    </row>
    <row r="6369" spans="1:1" x14ac:dyDescent="0.25">
      <c r="A6369" s="224">
        <v>6365</v>
      </c>
    </row>
    <row r="6370" spans="1:1" x14ac:dyDescent="0.25">
      <c r="A6370" s="224">
        <v>6366</v>
      </c>
    </row>
    <row r="6371" spans="1:1" x14ac:dyDescent="0.25">
      <c r="A6371" s="225">
        <v>6367</v>
      </c>
    </row>
    <row r="6372" spans="1:1" x14ac:dyDescent="0.25">
      <c r="A6372" s="224">
        <v>6368</v>
      </c>
    </row>
    <row r="6373" spans="1:1" x14ac:dyDescent="0.25">
      <c r="A6373" s="224">
        <v>6369</v>
      </c>
    </row>
    <row r="6374" spans="1:1" x14ac:dyDescent="0.25">
      <c r="A6374" s="224">
        <v>6370</v>
      </c>
    </row>
    <row r="6375" spans="1:1" x14ac:dyDescent="0.25">
      <c r="A6375" s="225">
        <v>6371</v>
      </c>
    </row>
    <row r="6376" spans="1:1" x14ac:dyDescent="0.25">
      <c r="A6376" s="224">
        <v>6372</v>
      </c>
    </row>
    <row r="6377" spans="1:1" x14ac:dyDescent="0.25">
      <c r="A6377" s="224">
        <v>6373</v>
      </c>
    </row>
    <row r="1045767" ht="15" customHeight="1" x14ac:dyDescent="0.25"/>
  </sheetData>
  <autoFilter ref="AC1:AC1045767" xr:uid="{A920EF66-177E-49D7-9E83-6D8F0EE755EC}"/>
  <sortState ref="A5:AC6322">
    <sortCondition descending="1" ref="AC6322"/>
  </sortState>
  <mergeCells count="35">
    <mergeCell ref="P3:P4"/>
    <mergeCell ref="I3:I4"/>
    <mergeCell ref="K3:K4"/>
    <mergeCell ref="M3:M4"/>
    <mergeCell ref="L3:L4"/>
    <mergeCell ref="J3:J4"/>
    <mergeCell ref="N3:N4"/>
    <mergeCell ref="AC1:AC4"/>
    <mergeCell ref="AB2:AB4"/>
    <mergeCell ref="T2:Z2"/>
    <mergeCell ref="T3:T4"/>
    <mergeCell ref="X3:X4"/>
    <mergeCell ref="Y3:Y4"/>
    <mergeCell ref="Z3:Z4"/>
    <mergeCell ref="V3:V4"/>
    <mergeCell ref="W3:W4"/>
    <mergeCell ref="AA2:AA4"/>
    <mergeCell ref="U3:U4"/>
    <mergeCell ref="D1:AB1"/>
    <mergeCell ref="S3:S4"/>
    <mergeCell ref="O2:S2"/>
    <mergeCell ref="E3:E4"/>
    <mergeCell ref="D3:D4"/>
    <mergeCell ref="A1:A4"/>
    <mergeCell ref="Q3:Q4"/>
    <mergeCell ref="R3:R4"/>
    <mergeCell ref="B1:B4"/>
    <mergeCell ref="C1:C4"/>
    <mergeCell ref="H2:J2"/>
    <mergeCell ref="K2:N2"/>
    <mergeCell ref="H3:H4"/>
    <mergeCell ref="F3:F4"/>
    <mergeCell ref="D2:G2"/>
    <mergeCell ref="G3:G4"/>
    <mergeCell ref="O3:O4"/>
  </mergeCells>
  <conditionalFormatting sqref="B2276 B2278:B2281 B2283 B2286:B2289 B2291:B2299">
    <cfRule type="cellIs" dxfId="3" priority="1" operator="equal">
      <formula>"н/д"</formula>
    </cfRule>
    <cfRule type="cellIs" dxfId="2" priority="2" operator="equal">
      <formula>"н/з"</formula>
    </cfRule>
    <cfRule type="cellIs" dxfId="1" priority="3" operator="equal">
      <formula>"н/я"</formula>
    </cfRule>
    <cfRule type="cellIs" dxfId="0" priority="4" operator="equal">
      <formula>2</formula>
    </cfRule>
  </conditionalFormatting>
  <pageMargins left="0.7086111307144165" right="0.7086111307144165" top="0.74777776002883911" bottom="0.74777776002883911" header="0.31486111879348755" footer="0.3148611187934875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общий рейтинг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kalininap</dc:creator>
  <cp:keywords/>
  <dc:description/>
  <cp:lastModifiedBy>Акимова Ирина Германовна</cp:lastModifiedBy>
  <cp:revision>2</cp:revision>
  <dcterms:created xsi:type="dcterms:W3CDTF">2013-06-05T08:15:51Z</dcterms:created>
  <dcterms:modified xsi:type="dcterms:W3CDTF">2022-04-06T08:53:19Z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F29F85E0-4FF9-1068-AB91-08002B27B3D9}" pid="253">
    <vt:lpwstr>Windows_Unknown_Version</vt:lpwstr>
  </property>
  <property fmtid="{F29F85E0-4FF9-1068-AB91-08002B27B3D9}" pid="254">
    <vt:lpwstr>9.6.1.7241</vt:lpwstr>
  </property>
  <property fmtid="{F29F85E0-4FF9-1068-AB91-08002B27B3D9}" pid="255">
    <vt:lpwstr/>
  </property>
</Properties>
</file>